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venxr\Desktop\BUSINESS STATISTICS AND ANALYSIS\rice assignments\"/>
    </mc:Choice>
  </mc:AlternateContent>
  <xr:revisionPtr revIDLastSave="0" documentId="13_ncr:1_{3FB877F6-561C-4828-841F-21B2ED27AADA}" xr6:coauthVersionLast="40" xr6:coauthVersionMax="40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</sheets>
  <definedNames>
    <definedName name="_xlnm._FilterDatabase" localSheetId="0" hidden="1">Sheet1!$A$1:$D$210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I55" i="1"/>
  <c r="G14" i="1"/>
  <c r="G15" i="1"/>
  <c r="G16" i="1"/>
  <c r="I42" i="1"/>
  <c r="I51" i="1"/>
  <c r="I49" i="1"/>
  <c r="I53" i="1"/>
  <c r="I45" i="1"/>
  <c r="I46" i="1"/>
  <c r="I47" i="1"/>
  <c r="I39" i="1"/>
  <c r="G13" i="1"/>
  <c r="I35" i="1"/>
  <c r="I28" i="1"/>
  <c r="I32" i="1"/>
  <c r="I30" i="1"/>
  <c r="I29" i="1"/>
  <c r="I31" i="1"/>
  <c r="I33" i="1"/>
  <c r="I17" i="1"/>
  <c r="I13" i="1"/>
  <c r="G12" i="1"/>
  <c r="I5" i="1"/>
  <c r="L16" i="1"/>
  <c r="L17" i="1"/>
  <c r="L15" i="1"/>
  <c r="L14" i="1"/>
  <c r="L6" i="1"/>
  <c r="L7" i="1"/>
  <c r="L9" i="1"/>
  <c r="L10" i="1"/>
  <c r="L11" i="1"/>
  <c r="L3" i="1"/>
  <c r="H132" i="1"/>
  <c r="H131" i="1"/>
  <c r="H133" i="1"/>
  <c r="H135" i="1"/>
  <c r="H134" i="1"/>
  <c r="K24" i="1"/>
  <c r="K25" i="1"/>
  <c r="K26" i="1"/>
  <c r="K27" i="1"/>
  <c r="J16" i="1"/>
  <c r="J7" i="1"/>
  <c r="H73" i="1"/>
  <c r="G4" i="1"/>
  <c r="J6" i="1"/>
  <c r="G8" i="1"/>
  <c r="J9" i="1"/>
  <c r="J11" i="1"/>
  <c r="I19" i="1"/>
  <c r="I9" i="1"/>
  <c r="I16" i="1"/>
  <c r="I21" i="1"/>
  <c r="G2" i="1"/>
</calcChain>
</file>

<file path=xl/sharedStrings.xml><?xml version="1.0" encoding="utf-8"?>
<sst xmlns="http://schemas.openxmlformats.org/spreadsheetml/2006/main" count="245" uniqueCount="38">
  <si>
    <t>Airline</t>
  </si>
  <si>
    <t>Flight Number</t>
  </si>
  <si>
    <t>Passenger Count</t>
  </si>
  <si>
    <t>Time Delay (min)</t>
  </si>
  <si>
    <t>Comfy Flight</t>
  </si>
  <si>
    <t>Fast Air</t>
  </si>
  <si>
    <t>EZ Jet</t>
  </si>
  <si>
    <t>average time delay for all fastair</t>
  </si>
  <si>
    <t>H0: µ ≤ 20
HA: µ &gt; 20</t>
  </si>
  <si>
    <t>t statstistic</t>
  </si>
  <si>
    <t>xbar-mu/s/sqrt(n)</t>
  </si>
  <si>
    <t>mu=20 mins</t>
  </si>
  <si>
    <t>XBAR=23.30</t>
  </si>
  <si>
    <t>N=70</t>
  </si>
  <si>
    <t>SAMPLE STD DEV</t>
  </si>
  <si>
    <t>S/SQRT(N)</t>
  </si>
  <si>
    <t>TCUTOFF</t>
  </si>
  <si>
    <t>MU&lt;20  MU&gt;=20</t>
  </si>
  <si>
    <t>MU&gt;=20 MU&lt;20</t>
  </si>
  <si>
    <t>AVERAGE TIME DELAY FOR EZJET</t>
  </si>
  <si>
    <t>SAMPLE STD DEV EZ JET</t>
  </si>
  <si>
    <t>MU-20</t>
  </si>
  <si>
    <t>SQRTN</t>
  </si>
  <si>
    <t>S/SQRTN</t>
  </si>
  <si>
    <t>MU-XBAR/S/SQRTN</t>
  </si>
  <si>
    <t>MU&gt;=0.80 MU&lt;0.80</t>
  </si>
  <si>
    <t>ZSTATISTIC</t>
  </si>
  <si>
    <t>PBAR-P/SQRTP(1-P)/N</t>
  </si>
  <si>
    <t>s/sqrt(n)</t>
  </si>
  <si>
    <t>xbar-mu</t>
  </si>
  <si>
    <t>t cutoff</t>
  </si>
  <si>
    <t>EZ JET</t>
  </si>
  <si>
    <t>Comfy flight</t>
  </si>
  <si>
    <t>sample prop</t>
  </si>
  <si>
    <t>pop prop</t>
  </si>
  <si>
    <t>p(1-p)</t>
  </si>
  <si>
    <t>sqrtn</t>
  </si>
  <si>
    <t>z statstistic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</si>
</sst>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"/>
    <numFmt numFmtId="166" formatCode="0.00000000"/>
  </numFmts>
  <fonts count="1" x14ac:knownFonts="1"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65" fontId="0" fillId="2" borderId="0" xfId="0" applyNumberFormat="1" applyFill="1"/>
    <xf numFmtId="0" fontId="0" fillId="2" borderId="0" xfId="0" applyFill="1"/>
    <xf numFmtId="165" fontId="0" fillId="0" borderId="0" xfId="0" applyNumberFormat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5" fontId="0" fillId="5" borderId="0" xfId="0" applyNumberFormat="1" applyFill="1"/>
    <xf numFmtId="164" fontId="0" fillId="6" borderId="0" xfId="0" applyNumberForma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0"/>
  <sheetViews>
    <sheetView tabSelected="1" topLeftCell="F1" workbookViewId="0">
      <selection activeCell="F6" sqref="F6"/>
    </sheetView>
  </sheetViews>
  <sheetFormatPr defaultRowHeight="15" x14ac:dyDescent="0.25"/>
  <cols>
    <col min="1" max="1" width="19.85546875" customWidth="1"/>
    <col min="2" max="2" width="22.85546875" customWidth="1"/>
    <col min="3" max="3" width="25.140625" customWidth="1"/>
    <col min="4" max="5" width="25.5703125" customWidth="1"/>
    <col min="6" max="6" width="34.5703125" customWidth="1"/>
    <col min="8" max="8" width="49.7109375" customWidth="1"/>
    <col min="9" max="9" width="32.85546875" customWidth="1"/>
    <col min="10" max="10" width="44" customWidth="1"/>
  </cols>
  <sheetData>
    <row r="1" spans="1:12" x14ac:dyDescent="0.25">
      <c r="A1" t="s">
        <v>1</v>
      </c>
      <c r="B1" t="s">
        <v>0</v>
      </c>
      <c r="C1" t="s">
        <v>2</v>
      </c>
      <c r="D1" t="s">
        <v>3</v>
      </c>
      <c r="E1">
        <v>22</v>
      </c>
      <c r="G1" t="s">
        <v>7</v>
      </c>
    </row>
    <row r="2" spans="1:12" ht="45" x14ac:dyDescent="0.25">
      <c r="A2">
        <v>8074</v>
      </c>
      <c r="B2" t="s">
        <v>5</v>
      </c>
      <c r="C2">
        <v>191</v>
      </c>
      <c r="D2">
        <v>1</v>
      </c>
      <c r="E2">
        <v>60</v>
      </c>
      <c r="G2" s="2">
        <f>AVERAGE(D2:D70)</f>
        <v>23.304347826086957</v>
      </c>
      <c r="I2" s="3" t="s">
        <v>8</v>
      </c>
      <c r="J2" t="s">
        <v>17</v>
      </c>
    </row>
    <row r="3" spans="1:12" x14ac:dyDescent="0.25">
      <c r="A3">
        <v>3563</v>
      </c>
      <c r="B3" t="s">
        <v>5</v>
      </c>
      <c r="C3">
        <v>289</v>
      </c>
      <c r="D3">
        <v>123</v>
      </c>
      <c r="E3">
        <v>37</v>
      </c>
      <c r="G3" t="s">
        <v>19</v>
      </c>
      <c r="J3" t="s">
        <v>18</v>
      </c>
      <c r="L3" s="2">
        <f>ABS(_xlfn.T.INV(0.05,100))</f>
        <v>1.6602343260853425</v>
      </c>
    </row>
    <row r="4" spans="1:12" x14ac:dyDescent="0.25">
      <c r="A4">
        <v>3572</v>
      </c>
      <c r="B4" t="s">
        <v>5</v>
      </c>
      <c r="C4">
        <v>296</v>
      </c>
      <c r="D4">
        <v>18</v>
      </c>
      <c r="E4">
        <v>24</v>
      </c>
      <c r="G4" s="4">
        <f>AVERAGE(E1:E61)</f>
        <v>17.081967213114755</v>
      </c>
      <c r="I4" t="s">
        <v>9</v>
      </c>
    </row>
    <row r="5" spans="1:12" x14ac:dyDescent="0.25">
      <c r="A5">
        <v>1374</v>
      </c>
      <c r="B5" t="s">
        <v>5</v>
      </c>
      <c r="C5">
        <v>292</v>
      </c>
      <c r="D5">
        <v>7</v>
      </c>
      <c r="E5">
        <v>0</v>
      </c>
      <c r="F5">
        <f>COUNT(E1:E61)</f>
        <v>61</v>
      </c>
      <c r="I5">
        <f>_xlfn.CONFIDENCE.T(0.05,I13,G12)</f>
        <v>7.2866906949248369</v>
      </c>
      <c r="J5" s="6">
        <v>17.079999999999998</v>
      </c>
    </row>
    <row r="6" spans="1:12" x14ac:dyDescent="0.25">
      <c r="A6">
        <v>1443</v>
      </c>
      <c r="B6" t="s">
        <v>5</v>
      </c>
      <c r="C6">
        <v>231</v>
      </c>
      <c r="D6">
        <v>6</v>
      </c>
      <c r="E6">
        <v>14</v>
      </c>
      <c r="G6" t="s">
        <v>20</v>
      </c>
      <c r="I6" t="s">
        <v>10</v>
      </c>
      <c r="J6" s="10">
        <f>J5-20</f>
        <v>-2.9200000000000017</v>
      </c>
      <c r="K6" t="s">
        <v>21</v>
      </c>
      <c r="L6">
        <f>0.4-0.35</f>
        <v>5.0000000000000044E-2</v>
      </c>
    </row>
    <row r="7" spans="1:12" x14ac:dyDescent="0.25">
      <c r="A7">
        <v>1453</v>
      </c>
      <c r="B7" t="s">
        <v>5</v>
      </c>
      <c r="C7">
        <v>173</v>
      </c>
      <c r="D7">
        <v>154</v>
      </c>
      <c r="E7">
        <v>9</v>
      </c>
      <c r="J7" s="10">
        <f>SQRT(61)</f>
        <v>7.810249675906654</v>
      </c>
      <c r="K7" t="s">
        <v>22</v>
      </c>
      <c r="L7">
        <f>0.4*(1-0.4)</f>
        <v>0.24</v>
      </c>
    </row>
    <row r="8" spans="1:12" x14ac:dyDescent="0.25">
      <c r="A8">
        <v>9888</v>
      </c>
      <c r="B8" t="s">
        <v>5</v>
      </c>
      <c r="C8">
        <v>191</v>
      </c>
      <c r="D8">
        <v>-3</v>
      </c>
      <c r="E8">
        <v>-3</v>
      </c>
      <c r="G8" s="4">
        <f>_xlfn.STDEV.S(E1:E61)</f>
        <v>22.301939438807569</v>
      </c>
      <c r="I8" t="s">
        <v>11</v>
      </c>
      <c r="L8">
        <v>10</v>
      </c>
    </row>
    <row r="9" spans="1:12" x14ac:dyDescent="0.25">
      <c r="A9">
        <v>4517</v>
      </c>
      <c r="B9" t="s">
        <v>5</v>
      </c>
      <c r="C9">
        <v>265</v>
      </c>
      <c r="D9">
        <v>-10</v>
      </c>
      <c r="E9">
        <v>-4</v>
      </c>
      <c r="I9" s="2">
        <f>AVERAGE(D2:D70)</f>
        <v>23.304347826086957</v>
      </c>
      <c r="J9" s="6">
        <f>G8/J7</f>
        <v>2.8554707421973222</v>
      </c>
      <c r="K9" t="s">
        <v>23</v>
      </c>
      <c r="L9">
        <f>L7/L8</f>
        <v>2.4E-2</v>
      </c>
    </row>
    <row r="10" spans="1:12" x14ac:dyDescent="0.25">
      <c r="A10">
        <v>4469</v>
      </c>
      <c r="B10" t="s">
        <v>5</v>
      </c>
      <c r="C10">
        <v>170</v>
      </c>
      <c r="D10">
        <v>60</v>
      </c>
      <c r="E10">
        <v>-11</v>
      </c>
      <c r="I10" t="s">
        <v>12</v>
      </c>
      <c r="L10">
        <f>SQRT(L9)</f>
        <v>0.15491933384829668</v>
      </c>
    </row>
    <row r="11" spans="1:12" x14ac:dyDescent="0.25">
      <c r="A11">
        <v>1139</v>
      </c>
      <c r="B11" t="s">
        <v>5</v>
      </c>
      <c r="C11">
        <v>256</v>
      </c>
      <c r="D11">
        <v>34</v>
      </c>
      <c r="E11">
        <v>15</v>
      </c>
      <c r="I11" t="s">
        <v>13</v>
      </c>
      <c r="J11" s="1">
        <f>J6/J9</f>
        <v>-1.0225984657622593</v>
      </c>
      <c r="K11" t="s">
        <v>24</v>
      </c>
      <c r="L11" s="2">
        <f>L6/L10</f>
        <v>0.32274861218395168</v>
      </c>
    </row>
    <row r="12" spans="1:12" x14ac:dyDescent="0.25">
      <c r="A12">
        <v>7449</v>
      </c>
      <c r="B12" t="s">
        <v>5</v>
      </c>
      <c r="C12">
        <v>163</v>
      </c>
      <c r="D12">
        <v>51</v>
      </c>
      <c r="E12">
        <v>4</v>
      </c>
      <c r="G12">
        <f>COUNT(D2:D70)</f>
        <v>69</v>
      </c>
      <c r="I12" t="s">
        <v>14</v>
      </c>
    </row>
    <row r="13" spans="1:12" x14ac:dyDescent="0.25">
      <c r="A13">
        <v>9867</v>
      </c>
      <c r="B13" t="s">
        <v>5</v>
      </c>
      <c r="C13">
        <v>258</v>
      </c>
      <c r="D13">
        <v>42</v>
      </c>
      <c r="E13">
        <v>3</v>
      </c>
      <c r="G13">
        <f>COUNT(E1:E61)</f>
        <v>61</v>
      </c>
      <c r="I13" s="6">
        <f>_xlfn.STDEV.S(D2:D70)</f>
        <v>30.33261899236631</v>
      </c>
    </row>
    <row r="14" spans="1:12" x14ac:dyDescent="0.25">
      <c r="A14">
        <v>5778</v>
      </c>
      <c r="B14" t="s">
        <v>5</v>
      </c>
      <c r="C14">
        <v>153</v>
      </c>
      <c r="D14">
        <v>22</v>
      </c>
      <c r="E14">
        <v>42</v>
      </c>
      <c r="G14">
        <f>COUNTIFS(D132:D210,"&lt;=20")</f>
        <v>34</v>
      </c>
      <c r="J14" t="s">
        <v>16</v>
      </c>
      <c r="K14" t="s">
        <v>25</v>
      </c>
      <c r="L14">
        <f>0.4*(1-0.4)</f>
        <v>0.24</v>
      </c>
    </row>
    <row r="15" spans="1:12" x14ac:dyDescent="0.25">
      <c r="A15">
        <v>8548</v>
      </c>
      <c r="B15" t="s">
        <v>5</v>
      </c>
      <c r="C15">
        <v>116</v>
      </c>
      <c r="D15">
        <v>43</v>
      </c>
      <c r="E15">
        <v>-5</v>
      </c>
      <c r="G15">
        <f>COUNT(D132:D210)</f>
        <v>79</v>
      </c>
      <c r="L15">
        <f>10</f>
        <v>10</v>
      </c>
    </row>
    <row r="16" spans="1:12" x14ac:dyDescent="0.25">
      <c r="A16">
        <v>3029</v>
      </c>
      <c r="B16" t="s">
        <v>5</v>
      </c>
      <c r="C16">
        <v>104</v>
      </c>
      <c r="D16">
        <v>45</v>
      </c>
      <c r="E16">
        <v>22</v>
      </c>
      <c r="G16" s="1">
        <f>G14/G15</f>
        <v>0.43037974683544306</v>
      </c>
      <c r="I16" s="4">
        <f>I9-20</f>
        <v>3.304347826086957</v>
      </c>
      <c r="J16" s="11">
        <f>_xlfn.T.INV(0.05,60)</f>
        <v>-1.6706488649046354</v>
      </c>
      <c r="L16">
        <f>SQRT(0.24/100)</f>
        <v>4.8989794855663557E-2</v>
      </c>
    </row>
    <row r="17" spans="1:12" x14ac:dyDescent="0.25">
      <c r="A17">
        <v>5089</v>
      </c>
      <c r="B17" t="s">
        <v>5</v>
      </c>
      <c r="C17">
        <v>137</v>
      </c>
      <c r="D17">
        <v>-15</v>
      </c>
      <c r="E17">
        <v>11</v>
      </c>
      <c r="I17" s="5">
        <f>SQRT(69)</f>
        <v>8.3066238629180749</v>
      </c>
      <c r="L17">
        <f>-0.05/L16</f>
        <v>-1.0206207261596576</v>
      </c>
    </row>
    <row r="18" spans="1:12" x14ac:dyDescent="0.25">
      <c r="A18">
        <v>9832</v>
      </c>
      <c r="B18" t="s">
        <v>5</v>
      </c>
      <c r="C18">
        <v>203</v>
      </c>
      <c r="D18">
        <v>45</v>
      </c>
      <c r="E18">
        <v>28</v>
      </c>
      <c r="I18" t="s">
        <v>15</v>
      </c>
      <c r="K18" t="s">
        <v>26</v>
      </c>
    </row>
    <row r="19" spans="1:12" x14ac:dyDescent="0.25">
      <c r="A19">
        <v>3040</v>
      </c>
      <c r="B19" t="s">
        <v>5</v>
      </c>
      <c r="C19">
        <v>171</v>
      </c>
      <c r="D19">
        <v>10</v>
      </c>
      <c r="E19">
        <v>-14</v>
      </c>
      <c r="I19" s="7">
        <f>I13/I17</f>
        <v>3.6516182137216231</v>
      </c>
    </row>
    <row r="20" spans="1:12" x14ac:dyDescent="0.25">
      <c r="A20">
        <v>9875</v>
      </c>
      <c r="B20" t="s">
        <v>5</v>
      </c>
      <c r="C20">
        <v>226</v>
      </c>
      <c r="D20">
        <v>12</v>
      </c>
      <c r="E20">
        <v>27</v>
      </c>
      <c r="K20" t="s">
        <v>27</v>
      </c>
    </row>
    <row r="21" spans="1:12" x14ac:dyDescent="0.25">
      <c r="A21">
        <v>9854</v>
      </c>
      <c r="B21" t="s">
        <v>5</v>
      </c>
      <c r="C21">
        <v>274</v>
      </c>
      <c r="D21">
        <v>13</v>
      </c>
      <c r="E21">
        <v>15</v>
      </c>
      <c r="I21" s="8">
        <f>I16/I19</f>
        <v>0.90489959045287538</v>
      </c>
    </row>
    <row r="22" spans="1:12" x14ac:dyDescent="0.25">
      <c r="A22">
        <v>3498</v>
      </c>
      <c r="B22" t="s">
        <v>5</v>
      </c>
      <c r="C22">
        <v>264</v>
      </c>
      <c r="D22">
        <v>6</v>
      </c>
      <c r="E22">
        <v>7</v>
      </c>
    </row>
    <row r="23" spans="1:12" x14ac:dyDescent="0.25">
      <c r="A23">
        <v>3536</v>
      </c>
      <c r="B23" t="s">
        <v>5</v>
      </c>
      <c r="C23">
        <v>219</v>
      </c>
      <c r="D23">
        <v>42</v>
      </c>
      <c r="E23">
        <v>36</v>
      </c>
    </row>
    <row r="24" spans="1:12" x14ac:dyDescent="0.25">
      <c r="A24">
        <v>3134</v>
      </c>
      <c r="B24" t="s">
        <v>5</v>
      </c>
      <c r="C24">
        <v>235</v>
      </c>
      <c r="D24">
        <v>49</v>
      </c>
      <c r="E24">
        <v>-2</v>
      </c>
      <c r="I24" t="s">
        <v>16</v>
      </c>
      <c r="K24" s="8">
        <f>H133-0.8</f>
        <v>-0.36962025316455699</v>
      </c>
    </row>
    <row r="25" spans="1:12" x14ac:dyDescent="0.25">
      <c r="A25">
        <v>5516</v>
      </c>
      <c r="B25" t="s">
        <v>5</v>
      </c>
      <c r="C25">
        <v>275</v>
      </c>
      <c r="D25">
        <v>13</v>
      </c>
      <c r="E25">
        <v>44</v>
      </c>
      <c r="I25" s="8"/>
      <c r="K25">
        <f>0.8*(1-0.8)/H132</f>
        <v>2.0253164556962022E-3</v>
      </c>
    </row>
    <row r="26" spans="1:12" x14ac:dyDescent="0.25">
      <c r="A26">
        <v>4055</v>
      </c>
      <c r="B26" t="s">
        <v>5</v>
      </c>
      <c r="C26">
        <v>142</v>
      </c>
      <c r="D26">
        <v>-8</v>
      </c>
      <c r="E26">
        <v>-9</v>
      </c>
      <c r="K26">
        <f>SQRT(K25)</f>
        <v>4.5003516037040954E-2</v>
      </c>
    </row>
    <row r="27" spans="1:12" x14ac:dyDescent="0.25">
      <c r="A27">
        <v>6467</v>
      </c>
      <c r="B27" t="s">
        <v>5</v>
      </c>
      <c r="C27">
        <v>211</v>
      </c>
      <c r="D27">
        <v>-3</v>
      </c>
      <c r="E27">
        <v>24</v>
      </c>
      <c r="K27" s="1">
        <f>K24/K26</f>
        <v>-8.2131416767599763</v>
      </c>
    </row>
    <row r="28" spans="1:12" x14ac:dyDescent="0.25">
      <c r="A28">
        <v>1433</v>
      </c>
      <c r="B28" t="s">
        <v>5</v>
      </c>
      <c r="C28">
        <v>191</v>
      </c>
      <c r="D28">
        <v>49</v>
      </c>
      <c r="E28">
        <v>-13</v>
      </c>
      <c r="I28">
        <f>AVERAGE(D2:D70)</f>
        <v>23.304347826086957</v>
      </c>
    </row>
    <row r="29" spans="1:12" x14ac:dyDescent="0.25">
      <c r="A29">
        <v>4050</v>
      </c>
      <c r="B29" t="s">
        <v>5</v>
      </c>
      <c r="C29">
        <v>153</v>
      </c>
      <c r="D29">
        <v>0</v>
      </c>
      <c r="E29">
        <v>-2</v>
      </c>
      <c r="I29">
        <f>SQRT(69)</f>
        <v>8.3066238629180749</v>
      </c>
    </row>
    <row r="30" spans="1:12" x14ac:dyDescent="0.25">
      <c r="A30">
        <v>9412</v>
      </c>
      <c r="B30" t="s">
        <v>5</v>
      </c>
      <c r="C30">
        <v>253</v>
      </c>
      <c r="D30">
        <v>-14</v>
      </c>
      <c r="E30">
        <v>28</v>
      </c>
      <c r="I30">
        <f>_xlfn.STDEV.S(D2:D70)</f>
        <v>30.33261899236631</v>
      </c>
    </row>
    <row r="31" spans="1:12" x14ac:dyDescent="0.25">
      <c r="A31">
        <v>2158</v>
      </c>
      <c r="B31" t="s">
        <v>5</v>
      </c>
      <c r="C31">
        <v>267</v>
      </c>
      <c r="D31">
        <v>50</v>
      </c>
      <c r="E31">
        <v>10</v>
      </c>
      <c r="I31">
        <f>I30/I29</f>
        <v>3.6516182137216231</v>
      </c>
      <c r="J31" t="s">
        <v>28</v>
      </c>
    </row>
    <row r="32" spans="1:12" x14ac:dyDescent="0.25">
      <c r="A32">
        <v>1011</v>
      </c>
      <c r="B32" t="s">
        <v>5</v>
      </c>
      <c r="C32">
        <v>185</v>
      </c>
      <c r="D32">
        <v>1</v>
      </c>
      <c r="E32">
        <v>21</v>
      </c>
      <c r="I32">
        <f>I28-20</f>
        <v>3.304347826086957</v>
      </c>
      <c r="J32" t="s">
        <v>29</v>
      </c>
    </row>
    <row r="33" spans="1:10" x14ac:dyDescent="0.25">
      <c r="A33">
        <v>7075</v>
      </c>
      <c r="B33" t="s">
        <v>5</v>
      </c>
      <c r="C33">
        <v>125</v>
      </c>
      <c r="D33">
        <v>-7</v>
      </c>
      <c r="E33">
        <v>4</v>
      </c>
      <c r="I33" s="1">
        <f>I32/I31</f>
        <v>0.90489959045287538</v>
      </c>
    </row>
    <row r="34" spans="1:10" x14ac:dyDescent="0.25">
      <c r="A34">
        <v>1971</v>
      </c>
      <c r="B34" t="s">
        <v>5</v>
      </c>
      <c r="C34">
        <v>214</v>
      </c>
      <c r="D34">
        <v>43</v>
      </c>
      <c r="E34">
        <v>25</v>
      </c>
    </row>
    <row r="35" spans="1:10" x14ac:dyDescent="0.25">
      <c r="A35">
        <v>3615</v>
      </c>
      <c r="B35" t="s">
        <v>5</v>
      </c>
      <c r="C35">
        <v>282</v>
      </c>
      <c r="D35">
        <v>-4</v>
      </c>
      <c r="E35">
        <v>1</v>
      </c>
      <c r="I35" s="1">
        <f>ABS(_xlfn.T.INV(0.05,69-1))</f>
        <v>1.6675722807967104</v>
      </c>
      <c r="J35" t="s">
        <v>30</v>
      </c>
    </row>
    <row r="36" spans="1:10" x14ac:dyDescent="0.25">
      <c r="A36">
        <v>6331</v>
      </c>
      <c r="B36" t="s">
        <v>5</v>
      </c>
      <c r="C36">
        <v>293</v>
      </c>
      <c r="D36">
        <v>5</v>
      </c>
      <c r="E36">
        <v>42</v>
      </c>
    </row>
    <row r="37" spans="1:10" x14ac:dyDescent="0.25">
      <c r="A37">
        <v>9587</v>
      </c>
      <c r="B37" t="s">
        <v>5</v>
      </c>
      <c r="C37">
        <v>235</v>
      </c>
      <c r="D37">
        <v>21</v>
      </c>
      <c r="E37">
        <v>96</v>
      </c>
    </row>
    <row r="38" spans="1:10" x14ac:dyDescent="0.25">
      <c r="A38">
        <v>2201</v>
      </c>
      <c r="B38" t="s">
        <v>5</v>
      </c>
      <c r="C38">
        <v>109</v>
      </c>
      <c r="D38">
        <v>10</v>
      </c>
      <c r="E38">
        <v>31</v>
      </c>
      <c r="I38" t="s">
        <v>31</v>
      </c>
    </row>
    <row r="39" spans="1:10" x14ac:dyDescent="0.25">
      <c r="A39">
        <v>1531</v>
      </c>
      <c r="B39" t="s">
        <v>5</v>
      </c>
      <c r="C39">
        <v>300</v>
      </c>
      <c r="D39">
        <v>59</v>
      </c>
      <c r="E39">
        <v>28</v>
      </c>
      <c r="I39" s="1">
        <f>ABS(_xlfn.T.INV(0.05,61-1))</f>
        <v>1.6706488649046354</v>
      </c>
    </row>
    <row r="40" spans="1:10" x14ac:dyDescent="0.25">
      <c r="A40">
        <v>7672</v>
      </c>
      <c r="B40" t="s">
        <v>5</v>
      </c>
      <c r="C40">
        <v>252</v>
      </c>
      <c r="D40">
        <v>8</v>
      </c>
      <c r="E40">
        <v>17</v>
      </c>
    </row>
    <row r="41" spans="1:10" x14ac:dyDescent="0.25">
      <c r="A41">
        <v>4943</v>
      </c>
      <c r="B41" t="s">
        <v>5</v>
      </c>
      <c r="C41">
        <v>198</v>
      </c>
      <c r="D41">
        <v>10</v>
      </c>
      <c r="E41">
        <v>-15</v>
      </c>
      <c r="I41" t="s">
        <v>32</v>
      </c>
    </row>
    <row r="42" spans="1:10" x14ac:dyDescent="0.25">
      <c r="A42">
        <v>3667</v>
      </c>
      <c r="B42" t="s">
        <v>5</v>
      </c>
      <c r="C42">
        <v>221</v>
      </c>
      <c r="D42">
        <v>1</v>
      </c>
      <c r="E42">
        <v>71</v>
      </c>
      <c r="I42" s="12">
        <f>G16</f>
        <v>0.43037974683544306</v>
      </c>
      <c r="J42" t="s">
        <v>33</v>
      </c>
    </row>
    <row r="43" spans="1:10" x14ac:dyDescent="0.25">
      <c r="A43">
        <v>2565</v>
      </c>
      <c r="B43" t="s">
        <v>5</v>
      </c>
      <c r="C43">
        <v>223</v>
      </c>
      <c r="D43">
        <v>27</v>
      </c>
      <c r="E43">
        <v>4</v>
      </c>
      <c r="I43">
        <v>0.8</v>
      </c>
      <c r="J43" t="s">
        <v>34</v>
      </c>
    </row>
    <row r="44" spans="1:10" x14ac:dyDescent="0.25">
      <c r="A44">
        <v>8750</v>
      </c>
      <c r="B44" t="s">
        <v>5</v>
      </c>
      <c r="C44">
        <v>215</v>
      </c>
      <c r="D44">
        <v>-14</v>
      </c>
      <c r="E44">
        <v>2</v>
      </c>
    </row>
    <row r="45" spans="1:10" x14ac:dyDescent="0.25">
      <c r="A45">
        <v>3686</v>
      </c>
      <c r="B45" t="s">
        <v>5</v>
      </c>
      <c r="C45">
        <v>126</v>
      </c>
      <c r="D45">
        <v>3</v>
      </c>
      <c r="E45">
        <v>14</v>
      </c>
      <c r="I45">
        <f>I43*(1-I43)</f>
        <v>0.15999999999999998</v>
      </c>
      <c r="J45" t="s">
        <v>35</v>
      </c>
    </row>
    <row r="46" spans="1:10" x14ac:dyDescent="0.25">
      <c r="A46">
        <v>8148</v>
      </c>
      <c r="B46" t="s">
        <v>5</v>
      </c>
      <c r="C46">
        <v>132</v>
      </c>
      <c r="D46">
        <v>-12</v>
      </c>
      <c r="E46">
        <v>85</v>
      </c>
      <c r="I46">
        <f>SQRT(79)</f>
        <v>8.8881944173155887</v>
      </c>
      <c r="J46" t="s">
        <v>36</v>
      </c>
    </row>
    <row r="47" spans="1:10" x14ac:dyDescent="0.25">
      <c r="A47">
        <v>7186</v>
      </c>
      <c r="B47" t="s">
        <v>5</v>
      </c>
      <c r="C47">
        <v>278</v>
      </c>
      <c r="D47">
        <v>19</v>
      </c>
      <c r="E47">
        <v>4</v>
      </c>
      <c r="I47">
        <f>I45/I46</f>
        <v>1.800140641481638E-2</v>
      </c>
    </row>
    <row r="48" spans="1:10" x14ac:dyDescent="0.25">
      <c r="A48">
        <v>2124</v>
      </c>
      <c r="B48" t="s">
        <v>5</v>
      </c>
      <c r="C48">
        <v>156</v>
      </c>
      <c r="D48">
        <v>-2</v>
      </c>
      <c r="E48">
        <v>43</v>
      </c>
    </row>
    <row r="49" spans="1:10" x14ac:dyDescent="0.25">
      <c r="A49">
        <v>1234</v>
      </c>
      <c r="B49" t="s">
        <v>5</v>
      </c>
      <c r="C49">
        <v>209</v>
      </c>
      <c r="D49">
        <v>34</v>
      </c>
      <c r="E49">
        <v>1</v>
      </c>
      <c r="I49">
        <f>SQRT(0.16/79)</f>
        <v>4.5003516037040961E-2</v>
      </c>
    </row>
    <row r="50" spans="1:10" x14ac:dyDescent="0.25">
      <c r="A50">
        <v>7358</v>
      </c>
      <c r="B50" t="s">
        <v>5</v>
      </c>
      <c r="C50">
        <v>271</v>
      </c>
      <c r="D50">
        <v>-7</v>
      </c>
      <c r="E50">
        <v>8</v>
      </c>
    </row>
    <row r="51" spans="1:10" x14ac:dyDescent="0.25">
      <c r="A51">
        <v>7506</v>
      </c>
      <c r="B51" t="s">
        <v>5</v>
      </c>
      <c r="C51">
        <v>223</v>
      </c>
      <c r="D51">
        <v>53</v>
      </c>
      <c r="E51">
        <v>23</v>
      </c>
      <c r="I51" s="12">
        <f>I42-I43</f>
        <v>-0.36962025316455699</v>
      </c>
    </row>
    <row r="52" spans="1:10" x14ac:dyDescent="0.25">
      <c r="A52">
        <v>4726</v>
      </c>
      <c r="B52" t="s">
        <v>5</v>
      </c>
      <c r="C52">
        <v>261</v>
      </c>
      <c r="D52">
        <v>34</v>
      </c>
      <c r="E52">
        <v>7</v>
      </c>
    </row>
    <row r="53" spans="1:10" x14ac:dyDescent="0.25">
      <c r="A53">
        <v>3198</v>
      </c>
      <c r="B53" t="s">
        <v>5</v>
      </c>
      <c r="C53">
        <v>276</v>
      </c>
      <c r="D53">
        <v>16</v>
      </c>
      <c r="E53">
        <v>21</v>
      </c>
      <c r="I53" s="1">
        <f>I51/I49</f>
        <v>-8.2131416767599745</v>
      </c>
      <c r="J53" t="s">
        <v>37</v>
      </c>
    </row>
    <row r="54" spans="1:10" x14ac:dyDescent="0.25">
      <c r="A54">
        <v>4519</v>
      </c>
      <c r="B54" t="s">
        <v>5</v>
      </c>
      <c r="C54">
        <v>193</v>
      </c>
      <c r="D54">
        <v>56</v>
      </c>
      <c r="E54">
        <v>-3</v>
      </c>
    </row>
    <row r="55" spans="1:10" x14ac:dyDescent="0.25">
      <c r="A55">
        <v>8029</v>
      </c>
      <c r="B55" t="s">
        <v>5</v>
      </c>
      <c r="C55">
        <v>215</v>
      </c>
      <c r="D55">
        <v>55</v>
      </c>
      <c r="E55">
        <v>6</v>
      </c>
      <c r="I55">
        <f>-ABS(_xlfn.NORM.INV(0.05,0,1))</f>
        <v>-1.6448536269514726</v>
      </c>
    </row>
    <row r="56" spans="1:10" x14ac:dyDescent="0.25">
      <c r="A56">
        <v>9964</v>
      </c>
      <c r="B56" t="s">
        <v>5</v>
      </c>
      <c r="C56">
        <v>205</v>
      </c>
      <c r="D56">
        <v>-8</v>
      </c>
      <c r="E56">
        <v>2</v>
      </c>
    </row>
    <row r="57" spans="1:10" x14ac:dyDescent="0.25">
      <c r="A57">
        <v>6996</v>
      </c>
      <c r="B57" t="s">
        <v>5</v>
      </c>
      <c r="C57">
        <v>131</v>
      </c>
      <c r="D57">
        <v>1</v>
      </c>
      <c r="E57">
        <v>28</v>
      </c>
    </row>
    <row r="58" spans="1:10" x14ac:dyDescent="0.25">
      <c r="A58">
        <v>2589</v>
      </c>
      <c r="B58" t="s">
        <v>5</v>
      </c>
      <c r="C58">
        <v>214</v>
      </c>
      <c r="D58">
        <v>27</v>
      </c>
      <c r="E58">
        <v>16</v>
      </c>
    </row>
    <row r="59" spans="1:10" x14ac:dyDescent="0.25">
      <c r="A59">
        <v>2329</v>
      </c>
      <c r="B59" t="s">
        <v>5</v>
      </c>
      <c r="C59">
        <v>182</v>
      </c>
      <c r="D59">
        <v>12</v>
      </c>
      <c r="E59">
        <v>5</v>
      </c>
    </row>
    <row r="60" spans="1:10" x14ac:dyDescent="0.25">
      <c r="A60">
        <v>8223</v>
      </c>
      <c r="B60" t="s">
        <v>5</v>
      </c>
      <c r="C60">
        <v>216</v>
      </c>
      <c r="D60">
        <v>59</v>
      </c>
      <c r="E60">
        <v>11</v>
      </c>
    </row>
    <row r="61" spans="1:10" x14ac:dyDescent="0.25">
      <c r="A61">
        <v>6616</v>
      </c>
      <c r="B61" t="s">
        <v>5</v>
      </c>
      <c r="C61">
        <v>184</v>
      </c>
      <c r="D61">
        <v>44</v>
      </c>
      <c r="E61">
        <v>25</v>
      </c>
    </row>
    <row r="62" spans="1:10" x14ac:dyDescent="0.25">
      <c r="A62">
        <v>9556</v>
      </c>
      <c r="B62" t="s">
        <v>5</v>
      </c>
      <c r="C62">
        <v>157</v>
      </c>
      <c r="D62">
        <v>4</v>
      </c>
    </row>
    <row r="63" spans="1:10" x14ac:dyDescent="0.25">
      <c r="A63">
        <v>2536</v>
      </c>
      <c r="B63" t="s">
        <v>5</v>
      </c>
      <c r="C63">
        <v>140</v>
      </c>
      <c r="D63">
        <v>-9</v>
      </c>
    </row>
    <row r="64" spans="1:10" x14ac:dyDescent="0.25">
      <c r="A64">
        <v>6116</v>
      </c>
      <c r="B64" t="s">
        <v>5</v>
      </c>
      <c r="C64">
        <v>295</v>
      </c>
      <c r="D64">
        <v>53</v>
      </c>
    </row>
    <row r="65" spans="1:8" x14ac:dyDescent="0.25">
      <c r="A65">
        <v>8482</v>
      </c>
      <c r="B65" t="s">
        <v>5</v>
      </c>
      <c r="C65">
        <v>256</v>
      </c>
      <c r="D65">
        <v>33</v>
      </c>
    </row>
    <row r="66" spans="1:8" x14ac:dyDescent="0.25">
      <c r="A66">
        <v>4034</v>
      </c>
      <c r="B66" t="s">
        <v>5</v>
      </c>
      <c r="C66">
        <v>288</v>
      </c>
      <c r="D66">
        <v>38</v>
      </c>
    </row>
    <row r="67" spans="1:8" x14ac:dyDescent="0.25">
      <c r="A67">
        <v>7517</v>
      </c>
      <c r="B67" t="s">
        <v>5</v>
      </c>
      <c r="C67">
        <v>250</v>
      </c>
      <c r="D67">
        <v>39</v>
      </c>
    </row>
    <row r="68" spans="1:8" x14ac:dyDescent="0.25">
      <c r="A68">
        <v>2522</v>
      </c>
      <c r="B68" t="s">
        <v>5</v>
      </c>
      <c r="C68">
        <v>268</v>
      </c>
      <c r="D68">
        <v>-2</v>
      </c>
    </row>
    <row r="69" spans="1:8" x14ac:dyDescent="0.25">
      <c r="A69">
        <v>5838</v>
      </c>
      <c r="B69" t="s">
        <v>5</v>
      </c>
      <c r="C69">
        <v>127</v>
      </c>
      <c r="D69">
        <v>46</v>
      </c>
    </row>
    <row r="70" spans="1:8" x14ac:dyDescent="0.25">
      <c r="A70">
        <v>6773</v>
      </c>
      <c r="B70" t="s">
        <v>5</v>
      </c>
      <c r="C70">
        <v>232</v>
      </c>
      <c r="D70">
        <v>20</v>
      </c>
    </row>
    <row r="71" spans="1:8" x14ac:dyDescent="0.25">
      <c r="A71">
        <v>1244</v>
      </c>
      <c r="B71" t="s">
        <v>6</v>
      </c>
      <c r="C71">
        <v>256</v>
      </c>
    </row>
    <row r="72" spans="1:8" x14ac:dyDescent="0.25">
      <c r="A72">
        <v>2270</v>
      </c>
      <c r="B72" t="s">
        <v>6</v>
      </c>
      <c r="C72">
        <v>104</v>
      </c>
    </row>
    <row r="73" spans="1:8" x14ac:dyDescent="0.25">
      <c r="A73">
        <v>8570</v>
      </c>
      <c r="B73" t="s">
        <v>6</v>
      </c>
      <c r="C73">
        <v>145</v>
      </c>
      <c r="H73">
        <f>COUNT(E1:E61)</f>
        <v>61</v>
      </c>
    </row>
    <row r="74" spans="1:8" x14ac:dyDescent="0.25">
      <c r="A74">
        <v>2113</v>
      </c>
      <c r="B74" t="s">
        <v>6</v>
      </c>
      <c r="C74">
        <v>235</v>
      </c>
    </row>
    <row r="75" spans="1:8" x14ac:dyDescent="0.25">
      <c r="A75">
        <v>5883</v>
      </c>
      <c r="B75" t="s">
        <v>6</v>
      </c>
      <c r="C75">
        <v>297</v>
      </c>
    </row>
    <row r="76" spans="1:8" x14ac:dyDescent="0.25">
      <c r="A76">
        <v>5344</v>
      </c>
      <c r="B76" t="s">
        <v>6</v>
      </c>
      <c r="C76">
        <v>109</v>
      </c>
    </row>
    <row r="77" spans="1:8" x14ac:dyDescent="0.25">
      <c r="A77">
        <v>7887</v>
      </c>
      <c r="B77" t="s">
        <v>6</v>
      </c>
      <c r="C77">
        <v>158</v>
      </c>
    </row>
    <row r="78" spans="1:8" x14ac:dyDescent="0.25">
      <c r="A78">
        <v>5660</v>
      </c>
      <c r="B78" t="s">
        <v>6</v>
      </c>
      <c r="C78">
        <v>174</v>
      </c>
    </row>
    <row r="79" spans="1:8" x14ac:dyDescent="0.25">
      <c r="A79">
        <v>6759</v>
      </c>
      <c r="B79" t="s">
        <v>6</v>
      </c>
      <c r="C79">
        <v>223</v>
      </c>
    </row>
    <row r="80" spans="1:8" x14ac:dyDescent="0.25">
      <c r="A80">
        <v>3650</v>
      </c>
      <c r="B80" t="s">
        <v>6</v>
      </c>
      <c r="C80">
        <v>272</v>
      </c>
    </row>
    <row r="81" spans="1:3" x14ac:dyDescent="0.25">
      <c r="A81">
        <v>6067</v>
      </c>
      <c r="B81" t="s">
        <v>6</v>
      </c>
      <c r="C81">
        <v>148</v>
      </c>
    </row>
    <row r="82" spans="1:3" x14ac:dyDescent="0.25">
      <c r="A82">
        <v>6258</v>
      </c>
      <c r="B82" t="s">
        <v>6</v>
      </c>
      <c r="C82">
        <v>114</v>
      </c>
    </row>
    <row r="83" spans="1:3" x14ac:dyDescent="0.25">
      <c r="A83">
        <v>6621</v>
      </c>
      <c r="B83" t="s">
        <v>6</v>
      </c>
      <c r="C83">
        <v>160</v>
      </c>
    </row>
    <row r="84" spans="1:3" x14ac:dyDescent="0.25">
      <c r="A84">
        <v>9435</v>
      </c>
      <c r="B84" t="s">
        <v>6</v>
      </c>
      <c r="C84">
        <v>239</v>
      </c>
    </row>
    <row r="85" spans="1:3" x14ac:dyDescent="0.25">
      <c r="A85">
        <v>8300</v>
      </c>
      <c r="B85" t="s">
        <v>6</v>
      </c>
      <c r="C85">
        <v>237</v>
      </c>
    </row>
    <row r="86" spans="1:3" x14ac:dyDescent="0.25">
      <c r="A86">
        <v>5503</v>
      </c>
      <c r="B86" t="s">
        <v>6</v>
      </c>
      <c r="C86">
        <v>285</v>
      </c>
    </row>
    <row r="87" spans="1:3" x14ac:dyDescent="0.25">
      <c r="A87">
        <v>5339</v>
      </c>
      <c r="B87" t="s">
        <v>6</v>
      </c>
      <c r="C87">
        <v>191</v>
      </c>
    </row>
    <row r="88" spans="1:3" x14ac:dyDescent="0.25">
      <c r="A88">
        <v>1605</v>
      </c>
      <c r="B88" t="s">
        <v>6</v>
      </c>
      <c r="C88">
        <v>130</v>
      </c>
    </row>
    <row r="89" spans="1:3" x14ac:dyDescent="0.25">
      <c r="A89">
        <v>8211</v>
      </c>
      <c r="B89" t="s">
        <v>6</v>
      </c>
      <c r="C89">
        <v>237</v>
      </c>
    </row>
    <row r="90" spans="1:3" x14ac:dyDescent="0.25">
      <c r="A90">
        <v>7180</v>
      </c>
      <c r="B90" t="s">
        <v>6</v>
      </c>
      <c r="C90">
        <v>207</v>
      </c>
    </row>
    <row r="91" spans="1:3" x14ac:dyDescent="0.25">
      <c r="A91">
        <v>3974</v>
      </c>
      <c r="B91" t="s">
        <v>6</v>
      </c>
      <c r="C91">
        <v>253</v>
      </c>
    </row>
    <row r="92" spans="1:3" x14ac:dyDescent="0.25">
      <c r="A92">
        <v>8318</v>
      </c>
      <c r="B92" t="s">
        <v>6</v>
      </c>
      <c r="C92">
        <v>273</v>
      </c>
    </row>
    <row r="93" spans="1:3" x14ac:dyDescent="0.25">
      <c r="A93">
        <v>3932</v>
      </c>
      <c r="B93" t="s">
        <v>6</v>
      </c>
      <c r="C93">
        <v>198</v>
      </c>
    </row>
    <row r="94" spans="1:3" x14ac:dyDescent="0.25">
      <c r="A94">
        <v>2983</v>
      </c>
      <c r="B94" t="s">
        <v>6</v>
      </c>
      <c r="C94">
        <v>115</v>
      </c>
    </row>
    <row r="95" spans="1:3" x14ac:dyDescent="0.25">
      <c r="A95">
        <v>2770</v>
      </c>
      <c r="B95" t="s">
        <v>6</v>
      </c>
      <c r="C95">
        <v>211</v>
      </c>
    </row>
    <row r="96" spans="1:3" x14ac:dyDescent="0.25">
      <c r="A96">
        <v>4384</v>
      </c>
      <c r="B96" t="s">
        <v>6</v>
      </c>
      <c r="C96">
        <v>154</v>
      </c>
    </row>
    <row r="97" spans="1:3" x14ac:dyDescent="0.25">
      <c r="A97">
        <v>5747</v>
      </c>
      <c r="B97" t="s">
        <v>6</v>
      </c>
      <c r="C97">
        <v>276</v>
      </c>
    </row>
    <row r="98" spans="1:3" x14ac:dyDescent="0.25">
      <c r="A98">
        <v>2729</v>
      </c>
      <c r="B98" t="s">
        <v>6</v>
      </c>
      <c r="C98">
        <v>123</v>
      </c>
    </row>
    <row r="99" spans="1:3" x14ac:dyDescent="0.25">
      <c r="A99">
        <v>5633</v>
      </c>
      <c r="B99" t="s">
        <v>6</v>
      </c>
      <c r="C99">
        <v>234</v>
      </c>
    </row>
    <row r="100" spans="1:3" x14ac:dyDescent="0.25">
      <c r="A100">
        <v>4947</v>
      </c>
      <c r="B100" t="s">
        <v>6</v>
      </c>
      <c r="C100">
        <v>263</v>
      </c>
    </row>
    <row r="101" spans="1:3" x14ac:dyDescent="0.25">
      <c r="A101">
        <v>8372</v>
      </c>
      <c r="B101" t="s">
        <v>6</v>
      </c>
      <c r="C101">
        <v>201</v>
      </c>
    </row>
    <row r="102" spans="1:3" x14ac:dyDescent="0.25">
      <c r="A102">
        <v>6149</v>
      </c>
      <c r="B102" t="s">
        <v>6</v>
      </c>
      <c r="C102">
        <v>237</v>
      </c>
    </row>
    <row r="103" spans="1:3" x14ac:dyDescent="0.25">
      <c r="A103">
        <v>6009</v>
      </c>
      <c r="B103" t="s">
        <v>6</v>
      </c>
      <c r="C103">
        <v>262</v>
      </c>
    </row>
    <row r="104" spans="1:3" x14ac:dyDescent="0.25">
      <c r="A104">
        <v>5438</v>
      </c>
      <c r="B104" t="s">
        <v>6</v>
      </c>
      <c r="C104">
        <v>299</v>
      </c>
    </row>
    <row r="105" spans="1:3" x14ac:dyDescent="0.25">
      <c r="A105">
        <v>4363</v>
      </c>
      <c r="B105" t="s">
        <v>6</v>
      </c>
      <c r="C105">
        <v>236</v>
      </c>
    </row>
    <row r="106" spans="1:3" x14ac:dyDescent="0.25">
      <c r="A106">
        <v>1515</v>
      </c>
      <c r="B106" t="s">
        <v>6</v>
      </c>
      <c r="C106">
        <v>220</v>
      </c>
    </row>
    <row r="107" spans="1:3" x14ac:dyDescent="0.25">
      <c r="A107">
        <v>5873</v>
      </c>
      <c r="B107" t="s">
        <v>6</v>
      </c>
      <c r="C107">
        <v>250</v>
      </c>
    </row>
    <row r="108" spans="1:3" x14ac:dyDescent="0.25">
      <c r="A108">
        <v>9138</v>
      </c>
      <c r="B108" t="s">
        <v>6</v>
      </c>
      <c r="C108">
        <v>150</v>
      </c>
    </row>
    <row r="109" spans="1:3" x14ac:dyDescent="0.25">
      <c r="A109">
        <v>4874</v>
      </c>
      <c r="B109" t="s">
        <v>6</v>
      </c>
      <c r="C109">
        <v>210</v>
      </c>
    </row>
    <row r="110" spans="1:3" x14ac:dyDescent="0.25">
      <c r="A110">
        <v>2157</v>
      </c>
      <c r="B110" t="s">
        <v>6</v>
      </c>
      <c r="C110">
        <v>159</v>
      </c>
    </row>
    <row r="111" spans="1:3" x14ac:dyDescent="0.25">
      <c r="A111">
        <v>3730</v>
      </c>
      <c r="B111" t="s">
        <v>6</v>
      </c>
      <c r="C111">
        <v>253</v>
      </c>
    </row>
    <row r="112" spans="1:3" x14ac:dyDescent="0.25">
      <c r="A112">
        <v>4219</v>
      </c>
      <c r="B112" t="s">
        <v>6</v>
      </c>
      <c r="C112">
        <v>244</v>
      </c>
    </row>
    <row r="113" spans="1:3" x14ac:dyDescent="0.25">
      <c r="A113">
        <v>3006</v>
      </c>
      <c r="B113" t="s">
        <v>6</v>
      </c>
      <c r="C113">
        <v>206</v>
      </c>
    </row>
    <row r="114" spans="1:3" x14ac:dyDescent="0.25">
      <c r="A114">
        <v>6202</v>
      </c>
      <c r="B114" t="s">
        <v>6</v>
      </c>
      <c r="C114">
        <v>149</v>
      </c>
    </row>
    <row r="115" spans="1:3" x14ac:dyDescent="0.25">
      <c r="A115">
        <v>8505</v>
      </c>
      <c r="B115" t="s">
        <v>6</v>
      </c>
      <c r="C115">
        <v>247</v>
      </c>
    </row>
    <row r="116" spans="1:3" x14ac:dyDescent="0.25">
      <c r="A116">
        <v>4617</v>
      </c>
      <c r="B116" t="s">
        <v>6</v>
      </c>
      <c r="C116">
        <v>172</v>
      </c>
    </row>
    <row r="117" spans="1:3" x14ac:dyDescent="0.25">
      <c r="A117">
        <v>5489</v>
      </c>
      <c r="B117" t="s">
        <v>6</v>
      </c>
      <c r="C117">
        <v>200</v>
      </c>
    </row>
    <row r="118" spans="1:3" x14ac:dyDescent="0.25">
      <c r="A118">
        <v>9873</v>
      </c>
      <c r="B118" t="s">
        <v>6</v>
      </c>
      <c r="C118">
        <v>179</v>
      </c>
    </row>
    <row r="119" spans="1:3" x14ac:dyDescent="0.25">
      <c r="A119">
        <v>4513</v>
      </c>
      <c r="B119" t="s">
        <v>6</v>
      </c>
      <c r="C119">
        <v>240</v>
      </c>
    </row>
    <row r="120" spans="1:3" x14ac:dyDescent="0.25">
      <c r="A120">
        <v>6547</v>
      </c>
      <c r="B120" t="s">
        <v>6</v>
      </c>
      <c r="C120">
        <v>271</v>
      </c>
    </row>
    <row r="121" spans="1:3" x14ac:dyDescent="0.25">
      <c r="A121">
        <v>6755</v>
      </c>
      <c r="B121" t="s">
        <v>6</v>
      </c>
      <c r="C121">
        <v>159</v>
      </c>
    </row>
    <row r="122" spans="1:3" x14ac:dyDescent="0.25">
      <c r="A122">
        <v>9726</v>
      </c>
      <c r="B122" t="s">
        <v>6</v>
      </c>
      <c r="C122">
        <v>238</v>
      </c>
    </row>
    <row r="123" spans="1:3" x14ac:dyDescent="0.25">
      <c r="A123">
        <v>9098</v>
      </c>
      <c r="B123" t="s">
        <v>6</v>
      </c>
      <c r="C123">
        <v>270</v>
      </c>
    </row>
    <row r="124" spans="1:3" x14ac:dyDescent="0.25">
      <c r="A124">
        <v>4421</v>
      </c>
      <c r="B124" t="s">
        <v>6</v>
      </c>
      <c r="C124">
        <v>125</v>
      </c>
    </row>
    <row r="125" spans="1:3" x14ac:dyDescent="0.25">
      <c r="A125">
        <v>4484</v>
      </c>
      <c r="B125" t="s">
        <v>6</v>
      </c>
      <c r="C125">
        <v>210</v>
      </c>
    </row>
    <row r="126" spans="1:3" x14ac:dyDescent="0.25">
      <c r="A126">
        <v>4228</v>
      </c>
      <c r="B126" t="s">
        <v>6</v>
      </c>
      <c r="C126">
        <v>232</v>
      </c>
    </row>
    <row r="127" spans="1:3" x14ac:dyDescent="0.25">
      <c r="A127">
        <v>1360</v>
      </c>
      <c r="B127" t="s">
        <v>6</v>
      </c>
      <c r="C127">
        <v>152</v>
      </c>
    </row>
    <row r="128" spans="1:3" x14ac:dyDescent="0.25">
      <c r="A128">
        <v>7690</v>
      </c>
      <c r="B128" t="s">
        <v>6</v>
      </c>
      <c r="C128">
        <v>152</v>
      </c>
    </row>
    <row r="129" spans="1:8" x14ac:dyDescent="0.25">
      <c r="A129">
        <v>3566</v>
      </c>
      <c r="B129" t="s">
        <v>6</v>
      </c>
      <c r="C129">
        <v>252</v>
      </c>
    </row>
    <row r="130" spans="1:8" x14ac:dyDescent="0.25">
      <c r="A130">
        <v>7052</v>
      </c>
      <c r="B130" t="s">
        <v>6</v>
      </c>
      <c r="C130">
        <v>107</v>
      </c>
    </row>
    <row r="131" spans="1:8" x14ac:dyDescent="0.25">
      <c r="A131">
        <v>6309</v>
      </c>
      <c r="B131" t="s">
        <v>6</v>
      </c>
      <c r="C131">
        <v>207</v>
      </c>
      <c r="H131" s="9">
        <f>COUNTIF(D132:D210,"&lt;=20")</f>
        <v>34</v>
      </c>
    </row>
    <row r="132" spans="1:8" x14ac:dyDescent="0.25">
      <c r="A132">
        <v>6130</v>
      </c>
      <c r="B132" t="s">
        <v>4</v>
      </c>
      <c r="C132">
        <v>192</v>
      </c>
      <c r="D132">
        <v>9</v>
      </c>
      <c r="H132">
        <f>COUNT(D132:D210)</f>
        <v>79</v>
      </c>
    </row>
    <row r="133" spans="1:8" x14ac:dyDescent="0.25">
      <c r="A133">
        <v>6997</v>
      </c>
      <c r="B133" t="s">
        <v>4</v>
      </c>
      <c r="C133">
        <v>224</v>
      </c>
      <c r="D133">
        <v>-9</v>
      </c>
      <c r="H133" s="1">
        <f>H131/H132</f>
        <v>0.43037974683544306</v>
      </c>
    </row>
    <row r="134" spans="1:8" x14ac:dyDescent="0.25">
      <c r="A134">
        <v>9571</v>
      </c>
      <c r="B134" t="s">
        <v>4</v>
      </c>
      <c r="C134">
        <v>136</v>
      </c>
      <c r="D134">
        <v>-5</v>
      </c>
      <c r="H134">
        <f>H133*H132</f>
        <v>34</v>
      </c>
    </row>
    <row r="135" spans="1:8" x14ac:dyDescent="0.25">
      <c r="A135">
        <v>5301</v>
      </c>
      <c r="B135" t="s">
        <v>4</v>
      </c>
      <c r="C135">
        <v>265</v>
      </c>
      <c r="D135">
        <v>50</v>
      </c>
      <c r="H135">
        <f>H132*(1-H133)</f>
        <v>44.999999999999993</v>
      </c>
    </row>
    <row r="136" spans="1:8" x14ac:dyDescent="0.25">
      <c r="A136">
        <v>9712</v>
      </c>
      <c r="B136" t="s">
        <v>4</v>
      </c>
      <c r="C136">
        <v>126</v>
      </c>
      <c r="D136">
        <v>11</v>
      </c>
    </row>
    <row r="137" spans="1:8" x14ac:dyDescent="0.25">
      <c r="A137">
        <v>5896</v>
      </c>
      <c r="B137" t="s">
        <v>4</v>
      </c>
      <c r="C137">
        <v>134</v>
      </c>
      <c r="D137">
        <v>26</v>
      </c>
    </row>
    <row r="138" spans="1:8" x14ac:dyDescent="0.25">
      <c r="A138">
        <v>6249</v>
      </c>
      <c r="B138" t="s">
        <v>4</v>
      </c>
      <c r="C138">
        <v>235</v>
      </c>
      <c r="D138">
        <v>31</v>
      </c>
    </row>
    <row r="139" spans="1:8" x14ac:dyDescent="0.25">
      <c r="A139">
        <v>2762</v>
      </c>
      <c r="B139" t="s">
        <v>4</v>
      </c>
      <c r="C139">
        <v>108</v>
      </c>
      <c r="D139">
        <v>17</v>
      </c>
    </row>
    <row r="140" spans="1:8" x14ac:dyDescent="0.25">
      <c r="A140">
        <v>4627</v>
      </c>
      <c r="B140" t="s">
        <v>4</v>
      </c>
      <c r="C140">
        <v>128</v>
      </c>
      <c r="D140">
        <v>1</v>
      </c>
    </row>
    <row r="141" spans="1:8" x14ac:dyDescent="0.25">
      <c r="A141">
        <v>2478</v>
      </c>
      <c r="B141" t="s">
        <v>4</v>
      </c>
      <c r="C141">
        <v>238</v>
      </c>
      <c r="D141">
        <v>5</v>
      </c>
    </row>
    <row r="142" spans="1:8" x14ac:dyDescent="0.25">
      <c r="A142">
        <v>3059</v>
      </c>
      <c r="B142" t="s">
        <v>4</v>
      </c>
      <c r="C142">
        <v>201</v>
      </c>
      <c r="D142">
        <v>11</v>
      </c>
    </row>
    <row r="143" spans="1:8" x14ac:dyDescent="0.25">
      <c r="A143">
        <v>9591</v>
      </c>
      <c r="B143" t="s">
        <v>4</v>
      </c>
      <c r="C143">
        <v>295</v>
      </c>
      <c r="D143">
        <v>-15</v>
      </c>
    </row>
    <row r="144" spans="1:8" x14ac:dyDescent="0.25">
      <c r="A144">
        <v>8817</v>
      </c>
      <c r="B144" t="s">
        <v>4</v>
      </c>
      <c r="C144">
        <v>226</v>
      </c>
      <c r="D144">
        <v>-15</v>
      </c>
    </row>
    <row r="145" spans="1:4" x14ac:dyDescent="0.25">
      <c r="A145">
        <v>3505</v>
      </c>
      <c r="B145" t="s">
        <v>4</v>
      </c>
      <c r="C145">
        <v>248</v>
      </c>
      <c r="D145">
        <v>38</v>
      </c>
    </row>
    <row r="146" spans="1:4" x14ac:dyDescent="0.25">
      <c r="A146">
        <v>3445</v>
      </c>
      <c r="B146" t="s">
        <v>4</v>
      </c>
      <c r="C146">
        <v>165</v>
      </c>
      <c r="D146">
        <v>55</v>
      </c>
    </row>
    <row r="147" spans="1:4" x14ac:dyDescent="0.25">
      <c r="A147">
        <v>2378</v>
      </c>
      <c r="B147" t="s">
        <v>4</v>
      </c>
      <c r="C147">
        <v>111</v>
      </c>
      <c r="D147">
        <v>20</v>
      </c>
    </row>
    <row r="148" spans="1:4" x14ac:dyDescent="0.25">
      <c r="A148">
        <v>6387</v>
      </c>
      <c r="B148" t="s">
        <v>4</v>
      </c>
      <c r="C148">
        <v>277</v>
      </c>
      <c r="D148">
        <v>-7</v>
      </c>
    </row>
    <row r="149" spans="1:4" x14ac:dyDescent="0.25">
      <c r="A149">
        <v>4567</v>
      </c>
      <c r="B149" t="s">
        <v>4</v>
      </c>
      <c r="C149">
        <v>153</v>
      </c>
      <c r="D149">
        <v>48</v>
      </c>
    </row>
    <row r="150" spans="1:4" x14ac:dyDescent="0.25">
      <c r="A150">
        <v>5718</v>
      </c>
      <c r="B150" t="s">
        <v>4</v>
      </c>
      <c r="C150">
        <v>221</v>
      </c>
      <c r="D150">
        <v>132</v>
      </c>
    </row>
    <row r="151" spans="1:4" x14ac:dyDescent="0.25">
      <c r="A151">
        <v>7158</v>
      </c>
      <c r="B151" t="s">
        <v>4</v>
      </c>
      <c r="C151">
        <v>211</v>
      </c>
      <c r="D151">
        <v>35</v>
      </c>
    </row>
    <row r="152" spans="1:4" x14ac:dyDescent="0.25">
      <c r="A152">
        <v>4884</v>
      </c>
      <c r="B152" t="s">
        <v>4</v>
      </c>
      <c r="C152">
        <v>143</v>
      </c>
      <c r="D152">
        <v>22</v>
      </c>
    </row>
    <row r="153" spans="1:4" x14ac:dyDescent="0.25">
      <c r="A153">
        <v>4238</v>
      </c>
      <c r="B153" t="s">
        <v>4</v>
      </c>
      <c r="C153">
        <v>154</v>
      </c>
      <c r="D153">
        <v>-8</v>
      </c>
    </row>
    <row r="154" spans="1:4" x14ac:dyDescent="0.25">
      <c r="A154">
        <v>7606</v>
      </c>
      <c r="B154" t="s">
        <v>4</v>
      </c>
      <c r="C154">
        <v>108</v>
      </c>
      <c r="D154">
        <v>14</v>
      </c>
    </row>
    <row r="155" spans="1:4" x14ac:dyDescent="0.25">
      <c r="A155">
        <v>1208</v>
      </c>
      <c r="B155" t="s">
        <v>4</v>
      </c>
      <c r="C155">
        <v>130</v>
      </c>
      <c r="D155">
        <v>16</v>
      </c>
    </row>
    <row r="156" spans="1:4" x14ac:dyDescent="0.25">
      <c r="A156">
        <v>6229</v>
      </c>
      <c r="B156" t="s">
        <v>4</v>
      </c>
      <c r="C156">
        <v>152</v>
      </c>
      <c r="D156">
        <v>48</v>
      </c>
    </row>
    <row r="157" spans="1:4" x14ac:dyDescent="0.25">
      <c r="A157">
        <v>4779</v>
      </c>
      <c r="B157" t="s">
        <v>4</v>
      </c>
      <c r="C157">
        <v>212</v>
      </c>
      <c r="D157">
        <v>50</v>
      </c>
    </row>
    <row r="158" spans="1:4" x14ac:dyDescent="0.25">
      <c r="A158">
        <v>3685</v>
      </c>
      <c r="B158" t="s">
        <v>4</v>
      </c>
      <c r="C158">
        <v>155</v>
      </c>
      <c r="D158">
        <v>74</v>
      </c>
    </row>
    <row r="159" spans="1:4" x14ac:dyDescent="0.25">
      <c r="A159">
        <v>3734</v>
      </c>
      <c r="B159" t="s">
        <v>4</v>
      </c>
      <c r="C159">
        <v>273</v>
      </c>
      <c r="D159">
        <v>-7</v>
      </c>
    </row>
    <row r="160" spans="1:4" x14ac:dyDescent="0.25">
      <c r="A160">
        <v>5879</v>
      </c>
      <c r="B160" t="s">
        <v>4</v>
      </c>
      <c r="C160">
        <v>243</v>
      </c>
      <c r="D160">
        <v>1</v>
      </c>
    </row>
    <row r="161" spans="1:4" x14ac:dyDescent="0.25">
      <c r="A161">
        <v>8314</v>
      </c>
      <c r="B161" t="s">
        <v>4</v>
      </c>
      <c r="C161">
        <v>207</v>
      </c>
      <c r="D161">
        <v>10</v>
      </c>
    </row>
    <row r="162" spans="1:4" x14ac:dyDescent="0.25">
      <c r="A162">
        <v>7549</v>
      </c>
      <c r="B162" t="s">
        <v>4</v>
      </c>
      <c r="C162">
        <v>279</v>
      </c>
      <c r="D162">
        <v>20</v>
      </c>
    </row>
    <row r="163" spans="1:4" x14ac:dyDescent="0.25">
      <c r="A163">
        <v>5483</v>
      </c>
      <c r="B163" t="s">
        <v>4</v>
      </c>
      <c r="C163">
        <v>175</v>
      </c>
      <c r="D163">
        <v>26</v>
      </c>
    </row>
    <row r="164" spans="1:4" x14ac:dyDescent="0.25">
      <c r="A164">
        <v>2360</v>
      </c>
      <c r="B164" t="s">
        <v>4</v>
      </c>
      <c r="C164">
        <v>201</v>
      </c>
      <c r="D164">
        <v>54</v>
      </c>
    </row>
    <row r="165" spans="1:4" x14ac:dyDescent="0.25">
      <c r="A165">
        <v>2425</v>
      </c>
      <c r="B165" t="s">
        <v>4</v>
      </c>
      <c r="C165">
        <v>197</v>
      </c>
      <c r="D165">
        <v>43</v>
      </c>
    </row>
    <row r="166" spans="1:4" x14ac:dyDescent="0.25">
      <c r="A166">
        <v>6975</v>
      </c>
      <c r="B166" t="s">
        <v>4</v>
      </c>
      <c r="C166">
        <v>143</v>
      </c>
      <c r="D166">
        <v>51</v>
      </c>
    </row>
    <row r="167" spans="1:4" x14ac:dyDescent="0.25">
      <c r="A167">
        <v>1338</v>
      </c>
      <c r="B167" t="s">
        <v>4</v>
      </c>
      <c r="C167">
        <v>287</v>
      </c>
      <c r="D167">
        <v>23</v>
      </c>
    </row>
    <row r="168" spans="1:4" x14ac:dyDescent="0.25">
      <c r="A168">
        <v>5183</v>
      </c>
      <c r="B168" t="s">
        <v>4</v>
      </c>
      <c r="C168">
        <v>211</v>
      </c>
      <c r="D168">
        <v>5</v>
      </c>
    </row>
    <row r="169" spans="1:4" x14ac:dyDescent="0.25">
      <c r="A169">
        <v>1159</v>
      </c>
      <c r="B169" t="s">
        <v>4</v>
      </c>
      <c r="C169">
        <v>160</v>
      </c>
      <c r="D169">
        <v>83</v>
      </c>
    </row>
    <row r="170" spans="1:4" x14ac:dyDescent="0.25">
      <c r="A170">
        <v>7912</v>
      </c>
      <c r="B170" t="s">
        <v>4</v>
      </c>
      <c r="C170">
        <v>170</v>
      </c>
      <c r="D170">
        <v>21</v>
      </c>
    </row>
    <row r="171" spans="1:4" x14ac:dyDescent="0.25">
      <c r="A171">
        <v>9367</v>
      </c>
      <c r="B171" t="s">
        <v>4</v>
      </c>
      <c r="C171">
        <v>171</v>
      </c>
      <c r="D171">
        <v>42</v>
      </c>
    </row>
    <row r="172" spans="1:4" x14ac:dyDescent="0.25">
      <c r="A172">
        <v>1650</v>
      </c>
      <c r="B172" t="s">
        <v>4</v>
      </c>
      <c r="C172">
        <v>189</v>
      </c>
      <c r="D172">
        <v>53</v>
      </c>
    </row>
    <row r="173" spans="1:4" x14ac:dyDescent="0.25">
      <c r="A173">
        <v>5926</v>
      </c>
      <c r="B173" t="s">
        <v>4</v>
      </c>
      <c r="C173">
        <v>178</v>
      </c>
      <c r="D173">
        <v>39</v>
      </c>
    </row>
    <row r="174" spans="1:4" x14ac:dyDescent="0.25">
      <c r="A174">
        <v>5984</v>
      </c>
      <c r="B174" t="s">
        <v>4</v>
      </c>
      <c r="C174">
        <v>300</v>
      </c>
      <c r="D174">
        <v>52</v>
      </c>
    </row>
    <row r="175" spans="1:4" x14ac:dyDescent="0.25">
      <c r="A175">
        <v>9296</v>
      </c>
      <c r="B175" t="s">
        <v>4</v>
      </c>
      <c r="C175">
        <v>112</v>
      </c>
      <c r="D175">
        <v>24</v>
      </c>
    </row>
    <row r="176" spans="1:4" x14ac:dyDescent="0.25">
      <c r="A176">
        <v>2369</v>
      </c>
      <c r="B176" t="s">
        <v>4</v>
      </c>
      <c r="C176">
        <v>275</v>
      </c>
      <c r="D176">
        <v>57</v>
      </c>
    </row>
    <row r="177" spans="1:4" x14ac:dyDescent="0.25">
      <c r="A177">
        <v>5154</v>
      </c>
      <c r="B177" t="s">
        <v>4</v>
      </c>
      <c r="C177">
        <v>112</v>
      </c>
      <c r="D177">
        <v>62</v>
      </c>
    </row>
    <row r="178" spans="1:4" x14ac:dyDescent="0.25">
      <c r="A178">
        <v>3291</v>
      </c>
      <c r="B178" t="s">
        <v>4</v>
      </c>
      <c r="C178">
        <v>268</v>
      </c>
      <c r="D178">
        <v>-9</v>
      </c>
    </row>
    <row r="179" spans="1:4" x14ac:dyDescent="0.25">
      <c r="A179">
        <v>4258</v>
      </c>
      <c r="B179" t="s">
        <v>4</v>
      </c>
      <c r="C179">
        <v>194</v>
      </c>
      <c r="D179">
        <v>-3</v>
      </c>
    </row>
    <row r="180" spans="1:4" x14ac:dyDescent="0.25">
      <c r="A180">
        <v>2989</v>
      </c>
      <c r="B180" t="s">
        <v>4</v>
      </c>
      <c r="C180">
        <v>100</v>
      </c>
      <c r="D180">
        <v>53</v>
      </c>
    </row>
    <row r="181" spans="1:4" x14ac:dyDescent="0.25">
      <c r="A181">
        <v>3725</v>
      </c>
      <c r="B181" t="s">
        <v>4</v>
      </c>
      <c r="C181">
        <v>188</v>
      </c>
      <c r="D181">
        <v>44</v>
      </c>
    </row>
    <row r="182" spans="1:4" x14ac:dyDescent="0.25">
      <c r="A182">
        <v>7206</v>
      </c>
      <c r="B182" t="s">
        <v>4</v>
      </c>
      <c r="C182">
        <v>200</v>
      </c>
      <c r="D182">
        <v>45</v>
      </c>
    </row>
    <row r="183" spans="1:4" x14ac:dyDescent="0.25">
      <c r="A183">
        <v>5988</v>
      </c>
      <c r="B183" t="s">
        <v>4</v>
      </c>
      <c r="C183">
        <v>200</v>
      </c>
      <c r="D183">
        <v>21</v>
      </c>
    </row>
    <row r="184" spans="1:4" x14ac:dyDescent="0.25">
      <c r="A184">
        <v>1843</v>
      </c>
      <c r="B184" t="s">
        <v>4</v>
      </c>
      <c r="C184">
        <v>281</v>
      </c>
      <c r="D184">
        <v>9</v>
      </c>
    </row>
    <row r="185" spans="1:4" x14ac:dyDescent="0.25">
      <c r="A185">
        <v>6427</v>
      </c>
      <c r="B185" t="s">
        <v>4</v>
      </c>
      <c r="C185">
        <v>192</v>
      </c>
      <c r="D185">
        <v>12</v>
      </c>
    </row>
    <row r="186" spans="1:4" x14ac:dyDescent="0.25">
      <c r="A186">
        <v>5782</v>
      </c>
      <c r="B186" t="s">
        <v>4</v>
      </c>
      <c r="C186">
        <v>179</v>
      </c>
      <c r="D186">
        <v>-7</v>
      </c>
    </row>
    <row r="187" spans="1:4" x14ac:dyDescent="0.25">
      <c r="A187">
        <v>2756</v>
      </c>
      <c r="B187" t="s">
        <v>4</v>
      </c>
      <c r="C187">
        <v>240</v>
      </c>
      <c r="D187">
        <v>57</v>
      </c>
    </row>
    <row r="188" spans="1:4" x14ac:dyDescent="0.25">
      <c r="A188">
        <v>3778</v>
      </c>
      <c r="B188" t="s">
        <v>4</v>
      </c>
      <c r="C188">
        <v>147</v>
      </c>
      <c r="D188">
        <v>59</v>
      </c>
    </row>
    <row r="189" spans="1:4" x14ac:dyDescent="0.25">
      <c r="A189">
        <v>5707</v>
      </c>
      <c r="B189" t="s">
        <v>4</v>
      </c>
      <c r="C189">
        <v>185</v>
      </c>
      <c r="D189">
        <v>34</v>
      </c>
    </row>
    <row r="190" spans="1:4" x14ac:dyDescent="0.25">
      <c r="A190">
        <v>8667</v>
      </c>
      <c r="B190" t="s">
        <v>4</v>
      </c>
      <c r="C190">
        <v>180</v>
      </c>
      <c r="D190">
        <v>33</v>
      </c>
    </row>
    <row r="191" spans="1:4" x14ac:dyDescent="0.25">
      <c r="A191">
        <v>5202</v>
      </c>
      <c r="B191" t="s">
        <v>4</v>
      </c>
      <c r="C191">
        <v>154</v>
      </c>
      <c r="D191">
        <v>106</v>
      </c>
    </row>
    <row r="192" spans="1:4" x14ac:dyDescent="0.25">
      <c r="A192">
        <v>6138</v>
      </c>
      <c r="B192" t="s">
        <v>4</v>
      </c>
      <c r="C192">
        <v>223</v>
      </c>
      <c r="D192">
        <v>8</v>
      </c>
    </row>
    <row r="193" spans="1:4" x14ac:dyDescent="0.25">
      <c r="A193">
        <v>4708</v>
      </c>
      <c r="B193" t="s">
        <v>4</v>
      </c>
      <c r="C193">
        <v>133</v>
      </c>
      <c r="D193">
        <v>18</v>
      </c>
    </row>
    <row r="194" spans="1:4" x14ac:dyDescent="0.25">
      <c r="A194">
        <v>7228</v>
      </c>
      <c r="B194" t="s">
        <v>4</v>
      </c>
      <c r="C194">
        <v>139</v>
      </c>
      <c r="D194">
        <v>22</v>
      </c>
    </row>
    <row r="195" spans="1:4" x14ac:dyDescent="0.25">
      <c r="A195">
        <v>3548</v>
      </c>
      <c r="B195" t="s">
        <v>4</v>
      </c>
      <c r="C195">
        <v>291</v>
      </c>
      <c r="D195">
        <v>-7</v>
      </c>
    </row>
    <row r="196" spans="1:4" x14ac:dyDescent="0.25">
      <c r="A196">
        <v>7879</v>
      </c>
      <c r="B196" t="s">
        <v>4</v>
      </c>
      <c r="C196">
        <v>275</v>
      </c>
      <c r="D196">
        <v>38</v>
      </c>
    </row>
    <row r="197" spans="1:4" x14ac:dyDescent="0.25">
      <c r="A197">
        <v>2094</v>
      </c>
      <c r="B197" t="s">
        <v>4</v>
      </c>
      <c r="C197">
        <v>272</v>
      </c>
      <c r="D197">
        <v>44</v>
      </c>
    </row>
    <row r="198" spans="1:4" x14ac:dyDescent="0.25">
      <c r="A198">
        <v>9930</v>
      </c>
      <c r="B198" t="s">
        <v>4</v>
      </c>
      <c r="C198">
        <v>113</v>
      </c>
      <c r="D198">
        <v>60</v>
      </c>
    </row>
    <row r="199" spans="1:4" x14ac:dyDescent="0.25">
      <c r="A199">
        <v>5458</v>
      </c>
      <c r="B199" t="s">
        <v>4</v>
      </c>
      <c r="C199">
        <v>239</v>
      </c>
      <c r="D199">
        <v>7</v>
      </c>
    </row>
    <row r="200" spans="1:4" x14ac:dyDescent="0.25">
      <c r="A200">
        <v>9787</v>
      </c>
      <c r="B200" t="s">
        <v>4</v>
      </c>
      <c r="C200">
        <v>239</v>
      </c>
      <c r="D200">
        <v>10</v>
      </c>
    </row>
    <row r="201" spans="1:4" x14ac:dyDescent="0.25">
      <c r="A201">
        <v>6227</v>
      </c>
      <c r="B201" t="s">
        <v>4</v>
      </c>
      <c r="C201">
        <v>225</v>
      </c>
      <c r="D201">
        <v>-1</v>
      </c>
    </row>
    <row r="202" spans="1:4" x14ac:dyDescent="0.25">
      <c r="A202">
        <v>1401</v>
      </c>
      <c r="B202" t="s">
        <v>4</v>
      </c>
      <c r="C202">
        <v>270</v>
      </c>
      <c r="D202">
        <v>-10</v>
      </c>
    </row>
    <row r="203" spans="1:4" x14ac:dyDescent="0.25">
      <c r="A203">
        <v>6335</v>
      </c>
      <c r="B203" t="s">
        <v>4</v>
      </c>
      <c r="C203">
        <v>100</v>
      </c>
      <c r="D203">
        <v>38</v>
      </c>
    </row>
    <row r="204" spans="1:4" x14ac:dyDescent="0.25">
      <c r="A204">
        <v>6475</v>
      </c>
      <c r="B204" t="s">
        <v>4</v>
      </c>
      <c r="C204">
        <v>135</v>
      </c>
      <c r="D204">
        <v>57</v>
      </c>
    </row>
    <row r="205" spans="1:4" x14ac:dyDescent="0.25">
      <c r="A205">
        <v>9761</v>
      </c>
      <c r="B205" t="s">
        <v>4</v>
      </c>
      <c r="C205">
        <v>258</v>
      </c>
      <c r="D205">
        <v>58</v>
      </c>
    </row>
    <row r="206" spans="1:4" x14ac:dyDescent="0.25">
      <c r="A206">
        <v>3316</v>
      </c>
      <c r="B206" t="s">
        <v>4</v>
      </c>
      <c r="C206">
        <v>105</v>
      </c>
      <c r="D206">
        <v>-14</v>
      </c>
    </row>
    <row r="207" spans="1:4" x14ac:dyDescent="0.25">
      <c r="A207">
        <v>1968</v>
      </c>
      <c r="B207" t="s">
        <v>4</v>
      </c>
      <c r="C207">
        <v>225</v>
      </c>
      <c r="D207">
        <v>14</v>
      </c>
    </row>
    <row r="208" spans="1:4" x14ac:dyDescent="0.25">
      <c r="A208">
        <v>2173</v>
      </c>
      <c r="B208" t="s">
        <v>4</v>
      </c>
      <c r="C208">
        <v>222</v>
      </c>
      <c r="D208">
        <v>25</v>
      </c>
    </row>
    <row r="209" spans="1:4" x14ac:dyDescent="0.25">
      <c r="A209">
        <v>3449</v>
      </c>
      <c r="B209" t="s">
        <v>4</v>
      </c>
      <c r="C209">
        <v>105</v>
      </c>
      <c r="D209">
        <v>32</v>
      </c>
    </row>
    <row r="210" spans="1:4" x14ac:dyDescent="0.25">
      <c r="A210">
        <v>4776</v>
      </c>
      <c r="B210" t="s">
        <v>4</v>
      </c>
      <c r="C210">
        <v>270</v>
      </c>
      <c r="D210">
        <v>50</v>
      </c>
    </row>
  </sheetData>
  <pageMargins left="0.7" right="0.7" top="0.75" bottom="0.75" header="0.3" footer="0.3"/>
  <pageSetup paperSize="9" orientation="portrait" r:id="rId1"/>
  <ignoredErrors>
    <ignoredError sqref="G2 I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Mou</dc:creator>
  <cp:lastModifiedBy>venkatesh chowdary</cp:lastModifiedBy>
  <dcterms:created xsi:type="dcterms:W3CDTF">2016-11-16T21:55:12Z</dcterms:created>
  <dcterms:modified xsi:type="dcterms:W3CDTF">2019-02-04T04:30:43Z</dcterms:modified>
</cp:coreProperties>
</file>