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330" activeTab="1"/>
  </bookViews>
  <sheets>
    <sheet name="Kanker" sheetId="1" r:id="rId1"/>
    <sheet name="Jashpu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2" l="1"/>
  <c r="Z30" i="2"/>
  <c r="AD29" i="1"/>
  <c r="Z29" i="1"/>
  <c r="AD9" i="2" l="1"/>
  <c r="AD5" i="2"/>
  <c r="Z9" i="2"/>
  <c r="Z5" i="2"/>
  <c r="AD5" i="1"/>
  <c r="Z8" i="1"/>
  <c r="Z5" i="1"/>
  <c r="AD31" i="2"/>
  <c r="Z31" i="2"/>
  <c r="AD30" i="1"/>
  <c r="Z30" i="1"/>
  <c r="S34" i="2" l="1"/>
  <c r="O34" i="2"/>
  <c r="N34" i="2"/>
  <c r="S33" i="2"/>
  <c r="O33" i="2"/>
  <c r="N33" i="2"/>
  <c r="S32" i="2"/>
  <c r="O32" i="2"/>
  <c r="N32" i="2"/>
  <c r="S31" i="2"/>
  <c r="O31" i="2"/>
  <c r="N31" i="2"/>
  <c r="S30" i="2"/>
  <c r="O30" i="2"/>
  <c r="N30" i="2"/>
  <c r="S29" i="2"/>
  <c r="O29" i="2"/>
  <c r="N29" i="2"/>
  <c r="M28" i="2"/>
  <c r="L28" i="2"/>
  <c r="K28" i="2"/>
  <c r="J28" i="2"/>
  <c r="I28" i="2"/>
  <c r="H28" i="2"/>
  <c r="G28" i="2"/>
  <c r="F28" i="2"/>
  <c r="E28" i="2"/>
  <c r="D28" i="2"/>
  <c r="C28" i="2"/>
  <c r="B28" i="2"/>
  <c r="S27" i="2"/>
  <c r="O27" i="2"/>
  <c r="N27" i="2"/>
  <c r="S26" i="2"/>
  <c r="O26" i="2"/>
  <c r="N26" i="2"/>
  <c r="S25" i="2"/>
  <c r="O25" i="2"/>
  <c r="N25" i="2"/>
  <c r="S24" i="2"/>
  <c r="O24" i="2"/>
  <c r="N24" i="2"/>
  <c r="S23" i="2"/>
  <c r="O23" i="2"/>
  <c r="N23" i="2"/>
  <c r="S22" i="2"/>
  <c r="O22" i="2"/>
  <c r="N22" i="2"/>
  <c r="S21" i="2"/>
  <c r="O21" i="2"/>
  <c r="N21" i="2"/>
  <c r="M20" i="2"/>
  <c r="L20" i="2"/>
  <c r="K20" i="2"/>
  <c r="J20" i="2"/>
  <c r="I20" i="2"/>
  <c r="H20" i="2"/>
  <c r="G20" i="2"/>
  <c r="F20" i="2"/>
  <c r="E20" i="2"/>
  <c r="D20" i="2"/>
  <c r="C20" i="2"/>
  <c r="B20" i="2"/>
  <c r="S19" i="2"/>
  <c r="O19" i="2"/>
  <c r="N19" i="2"/>
  <c r="S18" i="2"/>
  <c r="O18" i="2"/>
  <c r="N18" i="2"/>
  <c r="S17" i="2"/>
  <c r="O17" i="2"/>
  <c r="N17" i="2"/>
  <c r="S16" i="2"/>
  <c r="O16" i="2"/>
  <c r="N16" i="2"/>
  <c r="S15" i="2"/>
  <c r="O15" i="2"/>
  <c r="N15" i="2"/>
  <c r="S14" i="2"/>
  <c r="O14" i="2"/>
  <c r="N14" i="2"/>
  <c r="S13" i="2"/>
  <c r="O13" i="2"/>
  <c r="N13" i="2"/>
  <c r="S12" i="2"/>
  <c r="O12" i="2"/>
  <c r="N12" i="2"/>
  <c r="S11" i="2"/>
  <c r="O11" i="2"/>
  <c r="N11" i="2"/>
  <c r="S10" i="2"/>
  <c r="O10" i="2"/>
  <c r="N10" i="2"/>
  <c r="S9" i="2"/>
  <c r="O9" i="2"/>
  <c r="N9" i="2"/>
  <c r="S8" i="2"/>
  <c r="O8" i="2"/>
  <c r="N8" i="2"/>
  <c r="S7" i="2"/>
  <c r="O7" i="2"/>
  <c r="N7" i="2"/>
  <c r="S6" i="2"/>
  <c r="O6" i="2"/>
  <c r="N6" i="2"/>
  <c r="S5" i="2"/>
  <c r="O5" i="2"/>
  <c r="N5" i="2"/>
  <c r="S34" i="1"/>
  <c r="O34" i="1"/>
  <c r="N34" i="1"/>
  <c r="S33" i="1"/>
  <c r="O33" i="1"/>
  <c r="N33" i="1"/>
  <c r="S32" i="1"/>
  <c r="O32" i="1"/>
  <c r="N32" i="1"/>
  <c r="S31" i="1"/>
  <c r="O31" i="1"/>
  <c r="N31" i="1"/>
  <c r="S30" i="1"/>
  <c r="O30" i="1"/>
  <c r="N30" i="1"/>
  <c r="S29" i="1"/>
  <c r="O29" i="1"/>
  <c r="N29" i="1"/>
  <c r="M28" i="1"/>
  <c r="L28" i="1"/>
  <c r="K28" i="1"/>
  <c r="J28" i="1"/>
  <c r="I28" i="1"/>
  <c r="S28" i="1" s="1"/>
  <c r="H28" i="1"/>
  <c r="G28" i="1"/>
  <c r="F28" i="1"/>
  <c r="E28" i="1"/>
  <c r="D28" i="1"/>
  <c r="C28" i="1"/>
  <c r="N28" i="1" s="1"/>
  <c r="B28" i="1"/>
  <c r="O28" i="1" s="1"/>
  <c r="S27" i="1"/>
  <c r="O27" i="1"/>
  <c r="N27" i="1"/>
  <c r="S26" i="1"/>
  <c r="O26" i="1"/>
  <c r="N26" i="1"/>
  <c r="S25" i="1"/>
  <c r="O25" i="1"/>
  <c r="N25" i="1"/>
  <c r="S24" i="1"/>
  <c r="O24" i="1"/>
  <c r="N24" i="1"/>
  <c r="S23" i="1"/>
  <c r="O23" i="1"/>
  <c r="N23" i="1"/>
  <c r="S22" i="1"/>
  <c r="O22" i="1"/>
  <c r="N22" i="1"/>
  <c r="S21" i="1"/>
  <c r="O21" i="1"/>
  <c r="N21" i="1"/>
  <c r="M20" i="1"/>
  <c r="L20" i="1"/>
  <c r="K20" i="1"/>
  <c r="J20" i="1"/>
  <c r="I20" i="1"/>
  <c r="H20" i="1"/>
  <c r="S20" i="1" s="1"/>
  <c r="G20" i="1"/>
  <c r="O20" i="1" s="1"/>
  <c r="F20" i="1"/>
  <c r="E20" i="1"/>
  <c r="D20" i="1"/>
  <c r="C20" i="1"/>
  <c r="B20" i="1"/>
  <c r="N20" i="1" s="1"/>
  <c r="S19" i="1"/>
  <c r="O19" i="1"/>
  <c r="N19" i="1"/>
  <c r="S18" i="1"/>
  <c r="O18" i="1"/>
  <c r="N18" i="1"/>
  <c r="S17" i="1"/>
  <c r="O17" i="1"/>
  <c r="N17" i="1"/>
  <c r="S16" i="1"/>
  <c r="O16" i="1"/>
  <c r="N16" i="1"/>
  <c r="S15" i="1"/>
  <c r="O15" i="1"/>
  <c r="N15" i="1"/>
  <c r="S14" i="1"/>
  <c r="O14" i="1"/>
  <c r="N14" i="1"/>
  <c r="S13" i="1"/>
  <c r="O13" i="1"/>
  <c r="N13" i="1"/>
  <c r="S12" i="1"/>
  <c r="O12" i="1"/>
  <c r="N12" i="1"/>
  <c r="S11" i="1"/>
  <c r="O11" i="1"/>
  <c r="N11" i="1"/>
  <c r="S10" i="1"/>
  <c r="O10" i="1"/>
  <c r="N10" i="1"/>
  <c r="S9" i="1"/>
  <c r="O9" i="1"/>
  <c r="N9" i="1"/>
  <c r="S8" i="1"/>
  <c r="O8" i="1"/>
  <c r="N8" i="1"/>
  <c r="S7" i="1"/>
  <c r="O7" i="1"/>
  <c r="N7" i="1"/>
  <c r="S6" i="1"/>
  <c r="O6" i="1"/>
  <c r="N6" i="1"/>
  <c r="S5" i="1"/>
  <c r="AD26" i="1" s="1"/>
  <c r="O5" i="1"/>
  <c r="N5" i="1"/>
  <c r="S20" i="2" l="1"/>
  <c r="O20" i="2"/>
  <c r="O28" i="2"/>
  <c r="S28" i="2"/>
  <c r="N28" i="2"/>
  <c r="N20" i="2"/>
  <c r="Q6" i="1"/>
  <c r="Q22" i="1"/>
  <c r="Q28" i="1"/>
  <c r="Q30" i="1"/>
  <c r="Q14" i="1"/>
  <c r="Q15" i="1"/>
  <c r="AD25" i="1"/>
  <c r="Q10" i="1"/>
  <c r="Q18" i="1"/>
  <c r="Q24" i="1"/>
  <c r="Z26" i="1"/>
  <c r="Q26" i="1"/>
  <c r="Q31" i="1"/>
  <c r="Z25" i="1"/>
  <c r="Z27" i="1"/>
  <c r="Z24" i="1"/>
  <c r="Z23" i="1"/>
  <c r="Q34" i="1"/>
  <c r="Q29" i="1"/>
  <c r="AD24" i="1"/>
  <c r="Z22" i="1"/>
  <c r="Q25" i="1" s="1"/>
  <c r="AD23" i="1"/>
  <c r="AD22" i="1"/>
  <c r="U16" i="1" s="1"/>
  <c r="AD27" i="1"/>
  <c r="Z27" i="2" l="1"/>
  <c r="AD25" i="2"/>
  <c r="Z24" i="2"/>
  <c r="AD26" i="2"/>
  <c r="AD27" i="2"/>
  <c r="AD28" i="2"/>
  <c r="AD23" i="2"/>
  <c r="U8" i="2" s="1"/>
  <c r="AD24" i="2"/>
  <c r="Z26" i="2"/>
  <c r="Z23" i="2"/>
  <c r="Q29" i="2" s="1"/>
  <c r="Z25" i="2"/>
  <c r="Z28" i="2"/>
  <c r="U23" i="1"/>
  <c r="U12" i="1"/>
  <c r="U14" i="1"/>
  <c r="U30" i="1"/>
  <c r="U26" i="1"/>
  <c r="U10" i="1"/>
  <c r="U33" i="1"/>
  <c r="U21" i="1"/>
  <c r="U17" i="1"/>
  <c r="U11" i="1"/>
  <c r="U7" i="1"/>
  <c r="AD8" i="1"/>
  <c r="U31" i="1"/>
  <c r="U27" i="1"/>
  <c r="U15" i="1"/>
  <c r="Q32" i="1"/>
  <c r="Q16" i="1"/>
  <c r="Q23" i="1"/>
  <c r="Q19" i="1"/>
  <c r="Q13" i="1"/>
  <c r="Q9" i="1"/>
  <c r="Q5" i="1"/>
  <c r="Q8" i="1"/>
  <c r="Q33" i="1"/>
  <c r="Q21" i="1"/>
  <c r="Q17" i="1"/>
  <c r="Q11" i="1"/>
  <c r="Q20" i="1"/>
  <c r="U25" i="1"/>
  <c r="U24" i="1"/>
  <c r="U22" i="1"/>
  <c r="U29" i="1"/>
  <c r="U5" i="1"/>
  <c r="Q7" i="1"/>
  <c r="U20" i="1"/>
  <c r="Q12" i="1"/>
  <c r="Q27" i="1"/>
  <c r="U18" i="1"/>
  <c r="U9" i="1"/>
  <c r="U19" i="1"/>
  <c r="U6" i="1"/>
  <c r="U34" i="1"/>
  <c r="U32" i="1"/>
  <c r="U8" i="1"/>
  <c r="U28" i="1"/>
  <c r="U13" i="1"/>
  <c r="U19" i="2" l="1"/>
  <c r="U9" i="2"/>
  <c r="Q33" i="2"/>
  <c r="Q28" i="2"/>
  <c r="U7" i="2"/>
  <c r="U31" i="2"/>
  <c r="U33" i="2"/>
  <c r="U13" i="2"/>
  <c r="U10" i="2"/>
  <c r="U32" i="2"/>
  <c r="U18" i="2"/>
  <c r="U23" i="2"/>
  <c r="U29" i="2"/>
  <c r="U15" i="2"/>
  <c r="U6" i="2"/>
  <c r="U14" i="2"/>
  <c r="U5" i="2"/>
  <c r="U22" i="2"/>
  <c r="U20" i="2"/>
  <c r="Q10" i="2"/>
  <c r="Q30" i="2"/>
  <c r="Q12" i="2"/>
  <c r="Q27" i="2"/>
  <c r="U30" i="2"/>
  <c r="U28" i="2"/>
  <c r="U16" i="2"/>
  <c r="U17" i="2"/>
  <c r="U24" i="2"/>
  <c r="U27" i="2"/>
  <c r="U26" i="2"/>
  <c r="U25" i="2"/>
  <c r="Q9" i="2"/>
  <c r="Q22" i="2"/>
  <c r="Q19" i="2"/>
  <c r="Q23" i="2"/>
  <c r="Q7" i="2"/>
  <c r="Q25" i="2"/>
  <c r="Q13" i="2"/>
  <c r="Q14" i="2"/>
  <c r="Q21" i="2"/>
  <c r="Q6" i="2"/>
  <c r="Q16" i="2"/>
  <c r="Q17" i="2"/>
  <c r="Q18" i="2"/>
  <c r="Q24" i="2"/>
  <c r="U21" i="2"/>
  <c r="U12" i="2"/>
  <c r="U34" i="2"/>
  <c r="U11" i="2"/>
  <c r="Q31" i="2"/>
  <c r="Q32" i="2"/>
  <c r="Q20" i="2"/>
  <c r="Q26" i="2"/>
  <c r="Q5" i="2"/>
  <c r="Q15" i="2"/>
  <c r="Q34" i="2"/>
  <c r="Q11" i="2"/>
  <c r="Q8" i="2"/>
</calcChain>
</file>

<file path=xl/sharedStrings.xml><?xml version="1.0" encoding="utf-8"?>
<sst xmlns="http://schemas.openxmlformats.org/spreadsheetml/2006/main" count="306" uniqueCount="52">
  <si>
    <t>Data Src : from 1988- 2002 : Indiawater portal
Data Src : from 2004- 2010 : IMD
Data Src: from 2012-2017: IMD
Data Src: 2003 and 2011 : Bilaspur, Raipur, Ambikapur(Surguja Distict): Vinayak Pandey, DEPARTMENT OF AGROMETEOROLOGY COLLEGE OF AGRICULTURE INDIRA GANDHI KRISHI VISHWAVIDYALAYA RAIPUR (C.G.) 492006 , M.Sc Thesis, http://krishikosh.egranth.ac.in/handle/1/5810000887)
Data SRc 2003 and 2011: Bastar, Dantewada, Dhamtari, Durg, Janjgir-Champa, Jashpur, Kanker, Kawardha, Korba, Koriya, Mahasamund, Raigarh, Rajnandgaon and Surgauja : Average values calculated using previous and the following year.</t>
  </si>
  <si>
    <t>Year</t>
  </si>
  <si>
    <t>Monthly Rainfall</t>
  </si>
  <si>
    <t>Annual Analysis</t>
  </si>
  <si>
    <t>Seasonal Analysis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</si>
  <si>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</si>
  <si>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</si>
  <si>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</si>
  <si>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</si>
  <si>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</si>
  <si>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</si>
  <si>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</si>
  <si>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</si>
  <si>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</si>
  <si>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</si>
  <si>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</si>
  <si>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</si>
  <si>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annual rainfall of the year</t>
  </si>
  <si>
    <t>Total Annual Rainfall of the year</t>
  </si>
  <si>
    <t>Drought/No Drought</t>
  </si>
  <si>
    <t>Rainfall Departure
(%)</t>
  </si>
  <si>
    <t>Drought Severity</t>
  </si>
  <si>
    <t>Total Seasonal Rainfall (JJAS)</t>
  </si>
  <si>
    <t>Descriptive Statistics</t>
  </si>
  <si>
    <t>Values</t>
  </si>
  <si>
    <t>Descriptive Statistics (Seasonal - JJAS)</t>
  </si>
  <si>
    <t>No Drought</t>
  </si>
  <si>
    <t>Mean of Rainfall (1988-2017)</t>
  </si>
  <si>
    <t>Standard Deviation of Rainfall (1988-2017)</t>
  </si>
  <si>
    <t>Variance of Rainfall (1988-2017)</t>
  </si>
  <si>
    <t>Skewness of Rainfall (1988-2017)</t>
  </si>
  <si>
    <t>Minimum Rainfall (1988-2017) : 1996</t>
  </si>
  <si>
    <t>Maximum Rainfall (1988-2017) : 2016</t>
  </si>
  <si>
    <t>Drought Year</t>
  </si>
  <si>
    <t>Moderate Drought</t>
  </si>
  <si>
    <t>Rainfall Departure</t>
  </si>
  <si>
    <t>75% of mean rainfall</t>
  </si>
  <si>
    <t>If rainfall &gt;  75% of mean rainfall</t>
  </si>
  <si>
    <t>If rainfall &lt;  75% of mean rainfall</t>
  </si>
  <si>
    <t>Drought</t>
  </si>
  <si>
    <t>Rainfall Departure Criteria</t>
  </si>
  <si>
    <t>Severe Drought</t>
  </si>
  <si>
    <t>N.A.</t>
  </si>
  <si>
    <t>Mild Drought</t>
  </si>
  <si>
    <t>–50% to –75% of Rainfall Departure</t>
  </si>
  <si>
    <t>–25% to –50 % of Rainfall Departure</t>
  </si>
  <si>
    <t>– 20 to –25% of Rainfall Departure</t>
  </si>
  <si>
    <t>Probability of drought events</t>
  </si>
  <si>
    <t>years</t>
  </si>
  <si>
    <t>OUTPUTS ( GRAPHS)</t>
  </si>
  <si>
    <t>OUTPUT</t>
  </si>
  <si>
    <t>Frequency of drought events is 1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</si>
</sst>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4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/>
    <xf numFmtId="164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3" fillId="4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/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center" vertical="center"/>
    </xf>
    <xf numFmtId="0" fontId="1" fillId="4" borderId="1" xfId="1" applyFill="1" applyBorder="1"/>
    <xf numFmtId="164" fontId="1" fillId="4" borderId="1" xfId="1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0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6" fillId="4" borderId="1" xfId="0" applyFont="1" applyFill="1" applyBorder="1"/>
    <xf numFmtId="164" fontId="6" fillId="4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7" fillId="4" borderId="1" xfId="0" applyFont="1" applyFill="1" applyBorder="1"/>
    <xf numFmtId="0" fontId="8" fillId="4" borderId="1" xfId="1" applyFont="1" applyFill="1" applyBorder="1"/>
    <xf numFmtId="0" fontId="8" fillId="5" borderId="1" xfId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4" fontId="0" fillId="0" borderId="0" xfId="0" applyNumberForma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AF4"/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Kanker!$Q$4</c:f>
              <c:strCache>
                <c:ptCount val="1"/>
                <c:pt idx="0">
                  <c:v>Rainfall Departure
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Kanker!$A$5:$A$34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Kanker!$Q$5:$Q$34</c:f>
              <c:numCache>
                <c:formatCode>0.000</c:formatCode>
                <c:ptCount val="30"/>
                <c:pt idx="0">
                  <c:v>-6.5729631329033573</c:v>
                </c:pt>
                <c:pt idx="1">
                  <c:v>-13.452235724734249</c:v>
                </c:pt>
                <c:pt idx="2">
                  <c:v>23.933909561082032</c:v>
                </c:pt>
                <c:pt idx="3">
                  <c:v>-0.11196719951833681</c:v>
                </c:pt>
                <c:pt idx="4">
                  <c:v>-8.8489837062030805</c:v>
                </c:pt>
                <c:pt idx="5">
                  <c:v>2.3270119311105639</c:v>
                </c:pt>
                <c:pt idx="6">
                  <c:v>20.465640988527436</c:v>
                </c:pt>
                <c:pt idx="7">
                  <c:v>7.6755212073069341</c:v>
                </c:pt>
                <c:pt idx="8">
                  <c:v>-26.046183507724123</c:v>
                </c:pt>
                <c:pt idx="9">
                  <c:v>-23.192772624369436</c:v>
                </c:pt>
                <c:pt idx="10">
                  <c:v>-16.600886283491086</c:v>
                </c:pt>
                <c:pt idx="11">
                  <c:v>1.1553791710358667</c:v>
                </c:pt>
                <c:pt idx="12">
                  <c:v>-10.981106637764778</c:v>
                </c:pt>
                <c:pt idx="13">
                  <c:v>6.3363487256407325</c:v>
                </c:pt>
                <c:pt idx="14">
                  <c:v>-15.243470951280541</c:v>
                </c:pt>
                <c:pt idx="15">
                  <c:v>-15.17234019545838</c:v>
                </c:pt>
                <c:pt idx="16">
                  <c:v>-15.101209439636222</c:v>
                </c:pt>
                <c:pt idx="17">
                  <c:v>1.9063628840288573</c:v>
                </c:pt>
                <c:pt idx="18">
                  <c:v>28.575283410795681</c:v>
                </c:pt>
                <c:pt idx="19">
                  <c:v>1.0882978371955569</c:v>
                </c:pt>
                <c:pt idx="20">
                  <c:v>-46.645797645529711</c:v>
                </c:pt>
                <c:pt idx="21">
                  <c:v>-28.942870032056291</c:v>
                </c:pt>
                <c:pt idx="22">
                  <c:v>21.139072135080635</c:v>
                </c:pt>
                <c:pt idx="23">
                  <c:v>17.110101779426447</c:v>
                </c:pt>
                <c:pt idx="24">
                  <c:v>13.081131423772261</c:v>
                </c:pt>
                <c:pt idx="25">
                  <c:v>32.70651189730404</c:v>
                </c:pt>
                <c:pt idx="26">
                  <c:v>11.61679498994058</c:v>
                </c:pt>
                <c:pt idx="27">
                  <c:v>-4.6954220439161629</c:v>
                </c:pt>
                <c:pt idx="28">
                  <c:v>48.822393319920806</c:v>
                </c:pt>
                <c:pt idx="29">
                  <c:v>-6.3315521375828565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0-4F2B-96AF-D45C03CA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681488"/>
        <c:axId val="428677880"/>
      </c:barChart>
      <c:catAx>
        <c:axId val="4286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77880"/>
        <c:crosses val="autoZero"/>
        <c:auto val="1"/>
        <c:lblAlgn val="ctr"/>
        <c:lblOffset val="100"/>
        <c:noMultiLvlLbl val="0"/>
      </c:catAx>
      <c:valAx>
        <c:axId val="4286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Kanker!$U$4</c:f>
              <c:strCache>
                <c:ptCount val="1"/>
                <c:pt idx="0">
                  <c:v>Rainfall Departure
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Kanker!$A$5:$A$34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Kanker!$U$5:$U$34</c:f>
              <c:numCache>
                <c:formatCode>0.000</c:formatCode>
                <c:ptCount val="30"/>
                <c:pt idx="0">
                  <c:v>-5.6192065797776367</c:v>
                </c:pt>
                <c:pt idx="1">
                  <c:v>-10.556745920142156</c:v>
                </c:pt>
                <c:pt idx="2">
                  <c:v>11.834718394899792</c:v>
                </c:pt>
                <c:pt idx="3">
                  <c:v>3.7436448498817576</c:v>
                </c:pt>
                <c:pt idx="4">
                  <c:v>-4.0851941150289335</c:v>
                </c:pt>
                <c:pt idx="5">
                  <c:v>-2.4841733054862076</c:v>
                </c:pt>
                <c:pt idx="6">
                  <c:v>17.821932411131002</c:v>
                </c:pt>
                <c:pt idx="7">
                  <c:v>1.634814921893172</c:v>
                </c:pt>
                <c:pt idx="8">
                  <c:v>-28.589906490683237</c:v>
                </c:pt>
                <c:pt idx="9">
                  <c:v>-32.789617682876283</c:v>
                </c:pt>
                <c:pt idx="10">
                  <c:v>-27.345741934940506</c:v>
                </c:pt>
                <c:pt idx="11">
                  <c:v>1.7831905425084993</c:v>
                </c:pt>
                <c:pt idx="12">
                  <c:v>-11.04596206379626</c:v>
                </c:pt>
                <c:pt idx="13">
                  <c:v>0.22625901477390711</c:v>
                </c:pt>
                <c:pt idx="14">
                  <c:v>-15.733048511050187</c:v>
                </c:pt>
                <c:pt idx="15">
                  <c:v>-13.699004682162066</c:v>
                </c:pt>
                <c:pt idx="16">
                  <c:v>-11.664960853273945</c:v>
                </c:pt>
                <c:pt idx="17">
                  <c:v>-3.4730066133462607</c:v>
                </c:pt>
                <c:pt idx="18">
                  <c:v>30.509796817904405</c:v>
                </c:pt>
                <c:pt idx="19">
                  <c:v>9.3671913245179717</c:v>
                </c:pt>
                <c:pt idx="20">
                  <c:v>-41.174405002946109</c:v>
                </c:pt>
                <c:pt idx="21">
                  <c:v>-22.609043540098707</c:v>
                </c:pt>
                <c:pt idx="22">
                  <c:v>19.666963003707963</c:v>
                </c:pt>
                <c:pt idx="23">
                  <c:v>20.274456239477896</c:v>
                </c:pt>
                <c:pt idx="24">
                  <c:v>20.881949475247804</c:v>
                </c:pt>
                <c:pt idx="25">
                  <c:v>25.981210878528653</c:v>
                </c:pt>
                <c:pt idx="26">
                  <c:v>17.365852262155236</c:v>
                </c:pt>
                <c:pt idx="27">
                  <c:v>-2.0923401684146246</c:v>
                </c:pt>
                <c:pt idx="28">
                  <c:v>56.521552640416452</c:v>
                </c:pt>
                <c:pt idx="29">
                  <c:v>-4.6511753130212519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2-45F9-9EB1-5F94BAD8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047328"/>
        <c:axId val="440047984"/>
      </c:barChart>
      <c:catAx>
        <c:axId val="4400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7984"/>
        <c:crosses val="autoZero"/>
        <c:auto val="1"/>
        <c:lblAlgn val="ctr"/>
        <c:lblOffset val="100"/>
        <c:noMultiLvlLbl val="0"/>
      </c:catAx>
      <c:valAx>
        <c:axId val="4400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 Annual Rainfall of the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Kanker!$O$4</c:f>
              <c:strCache>
                <c:ptCount val="1"/>
                <c:pt idx="0">
                  <c:v>Total Annual Rainfall of the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Kanker!$A$5:$A$34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Kanker!$O$5:$O$34</c:f>
              <c:numCache>
                <c:formatCode>0.000</c:formatCode>
                <c:ptCount val="30"/>
                <c:pt idx="0">
                  <c:v>1142.049</c:v>
                </c:pt>
                <c:pt idx="1">
                  <c:v>1057.9570000000001</c:v>
                </c:pt>
                <c:pt idx="2">
                  <c:v>1514.9639999999997</c:v>
                </c:pt>
                <c:pt idx="3">
                  <c:v>1221.028</c:v>
                </c:pt>
                <c:pt idx="4">
                  <c:v>1114.2269999999999</c:v>
                </c:pt>
                <c:pt idx="5">
                  <c:v>1250.8419999999999</c:v>
                </c:pt>
                <c:pt idx="6">
                  <c:v>1472.568</c:v>
                </c:pt>
                <c:pt idx="7">
                  <c:v>1316.222</c:v>
                </c:pt>
                <c:pt idx="8">
                  <c:v>904.00900000000001</c:v>
                </c:pt>
                <c:pt idx="9">
                  <c:v>938.88900000000012</c:v>
                </c:pt>
                <c:pt idx="10">
                  <c:v>1019.4680000000001</c:v>
                </c:pt>
                <c:pt idx="11">
                  <c:v>1236.52</c:v>
                </c:pt>
                <c:pt idx="12">
                  <c:v>1088.1640000000002</c:v>
                </c:pt>
                <c:pt idx="13">
                  <c:v>1299.8519999999996</c:v>
                </c:pt>
                <c:pt idx="14">
                  <c:v>1036.0609999999999</c:v>
                </c:pt>
                <c:pt idx="15">
                  <c:v>1036.9304999999999</c:v>
                </c:pt>
                <c:pt idx="16">
                  <c:v>1037.8</c:v>
                </c:pt>
                <c:pt idx="17">
                  <c:v>1245.6999999999998</c:v>
                </c:pt>
                <c:pt idx="18">
                  <c:v>1571.7</c:v>
                </c:pt>
                <c:pt idx="19">
                  <c:v>1235.7000000000003</c:v>
                </c:pt>
                <c:pt idx="20">
                  <c:v>652.20000000000005</c:v>
                </c:pt>
                <c:pt idx="21">
                  <c:v>868.6</c:v>
                </c:pt>
                <c:pt idx="22">
                  <c:v>1480.8</c:v>
                </c:pt>
                <c:pt idx="23">
                  <c:v>1431.55</c:v>
                </c:pt>
                <c:pt idx="24">
                  <c:v>1382.3</c:v>
                </c:pt>
                <c:pt idx="25">
                  <c:v>1622.2</c:v>
                </c:pt>
                <c:pt idx="26">
                  <c:v>1364.3999999999999</c:v>
                </c:pt>
                <c:pt idx="27">
                  <c:v>1165</c:v>
                </c:pt>
                <c:pt idx="28">
                  <c:v>1819.2000000000003</c:v>
                </c:pt>
                <c:pt idx="29">
                  <c:v>1144.9999999999998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0-4376-AE75-BDF93E36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908792"/>
        <c:axId val="469913056"/>
      </c:barChart>
      <c:catAx>
        <c:axId val="46990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13056"/>
        <c:crosses val="autoZero"/>
        <c:auto val="1"/>
        <c:lblAlgn val="ctr"/>
        <c:lblOffset val="100"/>
        <c:noMultiLvlLbl val="0"/>
      </c:catAx>
      <c:valAx>
        <c:axId val="4699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0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 Seasonal Rainfall (JJAS)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Kanker!$S$4</c:f>
              <c:strCache>
                <c:ptCount val="1"/>
                <c:pt idx="0">
                  <c:v>Total Seasonal Rainfall (JJAS)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Kanker!$A$5:$A$34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Kanker!$S$5:$S$34</c:f>
              <c:numCache>
                <c:formatCode>0.000</c:formatCode>
                <c:ptCount val="30"/>
                <c:pt idx="0">
                  <c:v>1025.383</c:v>
                </c:pt>
                <c:pt idx="1">
                  <c:v>971.74</c:v>
                </c:pt>
                <c:pt idx="2">
                  <c:v>1215.008</c:v>
                </c:pt>
                <c:pt idx="3">
                  <c:v>1127.104</c:v>
                </c:pt>
                <c:pt idx="4">
                  <c:v>1042.049</c:v>
                </c:pt>
                <c:pt idx="5">
                  <c:v>1059.443</c:v>
                </c:pt>
                <c:pt idx="6">
                  <c:v>1280.0550000000001</c:v>
                </c:pt>
                <c:pt idx="7">
                  <c:v>1104.193</c:v>
                </c:pt>
                <c:pt idx="8">
                  <c:v>775.822</c:v>
                </c:pt>
                <c:pt idx="9">
                  <c:v>730.19500000000005</c:v>
                </c:pt>
                <c:pt idx="10">
                  <c:v>789.33900000000006</c:v>
                </c:pt>
                <c:pt idx="11">
                  <c:v>1105.8050000000001</c:v>
                </c:pt>
                <c:pt idx="12">
                  <c:v>966.42500000000007</c:v>
                </c:pt>
                <c:pt idx="13">
                  <c:v>1088.8899999999999</c:v>
                </c:pt>
                <c:pt idx="14">
                  <c:v>915.50299999999993</c:v>
                </c:pt>
                <c:pt idx="15">
                  <c:v>937.60149999999999</c:v>
                </c:pt>
                <c:pt idx="16">
                  <c:v>959.7</c:v>
                </c:pt>
                <c:pt idx="17">
                  <c:v>1048.6999999999998</c:v>
                </c:pt>
                <c:pt idx="18">
                  <c:v>1417.8999999999999</c:v>
                </c:pt>
                <c:pt idx="19">
                  <c:v>1188.2</c:v>
                </c:pt>
                <c:pt idx="20">
                  <c:v>639.1</c:v>
                </c:pt>
                <c:pt idx="21">
                  <c:v>840.80000000000007</c:v>
                </c:pt>
                <c:pt idx="22">
                  <c:v>1300.0999999999999</c:v>
                </c:pt>
                <c:pt idx="23">
                  <c:v>1306.7</c:v>
                </c:pt>
                <c:pt idx="24">
                  <c:v>1313.3</c:v>
                </c:pt>
                <c:pt idx="25">
                  <c:v>1368.7</c:v>
                </c:pt>
                <c:pt idx="26">
                  <c:v>1275.0999999999999</c:v>
                </c:pt>
                <c:pt idx="27">
                  <c:v>1063.6999999999998</c:v>
                </c:pt>
                <c:pt idx="28">
                  <c:v>1700.5000000000002</c:v>
                </c:pt>
                <c:pt idx="29">
                  <c:v>1035.8999999999999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8-483D-9DCB-7AD06E2E4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4344"/>
        <c:axId val="436435984"/>
      </c:barChart>
      <c:catAx>
        <c:axId val="4364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5984"/>
        <c:crosses val="autoZero"/>
        <c:auto val="1"/>
        <c:lblAlgn val="ctr"/>
        <c:lblOffset val="100"/>
        <c:noMultiLvlLbl val="0"/>
      </c:catAx>
      <c:valAx>
        <c:axId val="436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Jashpur!$Q$4</c:f>
              <c:strCache>
                <c:ptCount val="1"/>
                <c:pt idx="0">
                  <c:v>Rainfall Departure
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Jashpur!$A$5:$A$34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Jashpur!$Q$5:$Q$34</c:f>
              <c:numCache>
                <c:formatCode>0.000</c:formatCode>
                <c:ptCount val="30"/>
                <c:pt idx="0">
                  <c:v>-0.73906629682131197</c:v>
                </c:pt>
                <c:pt idx="1">
                  <c:v>8.7891200085604613</c:v>
                </c:pt>
                <c:pt idx="2">
                  <c:v>60.640359493402038</c:v>
                </c:pt>
                <c:pt idx="3">
                  <c:v>27.213731090031466</c:v>
                </c:pt>
                <c:pt idx="4">
                  <c:v>-30.809275227708071</c:v>
                </c:pt>
                <c:pt idx="5">
                  <c:v>-15.390252229354992</c:v>
                </c:pt>
                <c:pt idx="6">
                  <c:v>28.384494196753852</c:v>
                </c:pt>
                <c:pt idx="7">
                  <c:v>-4.5542334240968003</c:v>
                </c:pt>
                <c:pt idx="8">
                  <c:v>9.592570270184229</c:v>
                </c:pt>
                <c:pt idx="9">
                  <c:v>-12.780136262436754</c:v>
                </c:pt>
                <c:pt idx="10">
                  <c:v>-14.475075918568169</c:v>
                </c:pt>
                <c:pt idx="11">
                  <c:v>1.1716230687761369</c:v>
                </c:pt>
                <c:pt idx="12">
                  <c:v>-17.278331356685921</c:v>
                </c:pt>
                <c:pt idx="13">
                  <c:v>-7.6978847569958928</c:v>
                </c:pt>
                <c:pt idx="14">
                  <c:v>-10.928829830308484</c:v>
                </c:pt>
                <c:pt idx="15">
                  <c:v>-0.43788632811757533</c:v>
                </c:pt>
                <c:pt idx="16">
                  <c:v>10.053057174073334</c:v>
                </c:pt>
                <c:pt idx="17">
                  <c:v>15.535832900235008</c:v>
                </c:pt>
                <c:pt idx="18">
                  <c:v>-30.736475229773085</c:v>
                </c:pt>
                <c:pt idx="19">
                  <c:v>2.1601791271970847</c:v>
                </c:pt>
                <c:pt idx="20">
                  <c:v>16.943796455291654</c:v>
                </c:pt>
                <c:pt idx="21">
                  <c:v>-11.878045730573426</c:v>
                </c:pt>
                <c:pt idx="22">
                  <c:v>-6.0888308777229518</c:v>
                </c:pt>
                <c:pt idx="23">
                  <c:v>2.9221358746394612</c:v>
                </c:pt>
                <c:pt idx="24">
                  <c:v>11.933102627001874</c:v>
                </c:pt>
                <c:pt idx="25">
                  <c:v>1.4396330725504352</c:v>
                </c:pt>
                <c:pt idx="26">
                  <c:v>-3.1238252735448619</c:v>
                </c:pt>
                <c:pt idx="27">
                  <c:v>-20.847601790140054</c:v>
                </c:pt>
                <c:pt idx="28">
                  <c:v>9.3325111194267212</c:v>
                </c:pt>
                <c:pt idx="29">
                  <c:v>-18.346395945274761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4-4520-9B7E-F53189A7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858648"/>
        <c:axId val="433862912"/>
      </c:barChart>
      <c:catAx>
        <c:axId val="43385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2912"/>
        <c:crosses val="autoZero"/>
        <c:auto val="1"/>
        <c:lblAlgn val="ctr"/>
        <c:lblOffset val="100"/>
        <c:noMultiLvlLbl val="0"/>
      </c:catAx>
      <c:valAx>
        <c:axId val="4338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5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Jashpur!$U$4</c:f>
              <c:strCache>
                <c:ptCount val="1"/>
                <c:pt idx="0">
                  <c:v>Rainfall Departure
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Jashpur!$A$5:$A$34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Jashpur!$U$5:$U$34</c:f>
              <c:numCache>
                <c:formatCode>0.000</c:formatCode>
                <c:ptCount val="30"/>
                <c:pt idx="0">
                  <c:v>-0.43573550474317507</c:v>
                </c:pt>
                <c:pt idx="1">
                  <c:v>9.7067264264826996</c:v>
                </c:pt>
                <c:pt idx="2">
                  <c:v>58.442788777638143</c:v>
                </c:pt>
                <c:pt idx="3">
                  <c:v>29.488078736359402</c:v>
                </c:pt>
                <c:pt idx="4">
                  <c:v>-30.938171030551054</c:v>
                </c:pt>
                <c:pt idx="5">
                  <c:v>-17.279306706213841</c:v>
                </c:pt>
                <c:pt idx="6">
                  <c:v>25.901673542045621</c:v>
                </c:pt>
                <c:pt idx="7">
                  <c:v>-4.6172112401195644</c:v>
                </c:pt>
                <c:pt idx="8">
                  <c:v>10.018794988852425</c:v>
                </c:pt>
                <c:pt idx="9">
                  <c:v>-15.996638557078722</c:v>
                </c:pt>
                <c:pt idx="10">
                  <c:v>-28.007960318536739</c:v>
                </c:pt>
                <c:pt idx="11">
                  <c:v>7.1512036050165193</c:v>
                </c:pt>
                <c:pt idx="12">
                  <c:v>-15.491571617562091</c:v>
                </c:pt>
                <c:pt idx="13">
                  <c:v>-9.2077687657003064</c:v>
                </c:pt>
                <c:pt idx="14">
                  <c:v>-14.083197503650883</c:v>
                </c:pt>
                <c:pt idx="15">
                  <c:v>-1.2730119994988569</c:v>
                </c:pt>
                <c:pt idx="16">
                  <c:v>11.537173504653166</c:v>
                </c:pt>
                <c:pt idx="17">
                  <c:v>13.069945119766539</c:v>
                </c:pt>
                <c:pt idx="18">
                  <c:v>-27.333540807886852</c:v>
                </c:pt>
                <c:pt idx="19">
                  <c:v>5.9948956524444128</c:v>
                </c:pt>
                <c:pt idx="20">
                  <c:v>26.322811889466397</c:v>
                </c:pt>
                <c:pt idx="21">
                  <c:v>-8.9215890897565853</c:v>
                </c:pt>
                <c:pt idx="22">
                  <c:v>-7.2205864437161189</c:v>
                </c:pt>
                <c:pt idx="23">
                  <c:v>1.8020970340675877E-2</c:v>
                </c:pt>
                <c:pt idx="24">
                  <c:v>7.2566283843974819</c:v>
                </c:pt>
                <c:pt idx="25">
                  <c:v>-12.435748402455554</c:v>
                </c:pt>
                <c:pt idx="26">
                  <c:v>-3.6410039523232727</c:v>
                </c:pt>
                <c:pt idx="27">
                  <c:v>-12.24882503475879</c:v>
                </c:pt>
                <c:pt idx="28">
                  <c:v>16.266334707381034</c:v>
                </c:pt>
                <c:pt idx="29">
                  <c:v>-12.043209330292367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7-4764-BD62-340290AB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050280"/>
        <c:axId val="440050936"/>
      </c:barChart>
      <c:catAx>
        <c:axId val="4400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0936"/>
        <c:crosses val="autoZero"/>
        <c:auto val="1"/>
        <c:lblAlgn val="ctr"/>
        <c:lblOffset val="100"/>
        <c:noMultiLvlLbl val="0"/>
      </c:catAx>
      <c:valAx>
        <c:axId val="4400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Jashpur!$O$4</c:f>
              <c:strCache>
                <c:ptCount val="1"/>
                <c:pt idx="0">
                  <c:v>Total Annual Rainfall of the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Jashpur!$A$5:$A$34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Jashpur!$O$5:$O$34</c:f>
              <c:numCache>
                <c:formatCode>0.000</c:formatCode>
                <c:ptCount val="30"/>
                <c:pt idx="0">
                  <c:v>1198.4939999999999</c:v>
                </c:pt>
                <c:pt idx="1">
                  <c:v>1313.5390000000002</c:v>
                </c:pt>
                <c:pt idx="2">
                  <c:v>1939.6</c:v>
                </c:pt>
                <c:pt idx="3">
                  <c:v>1536.001</c:v>
                </c:pt>
                <c:pt idx="4">
                  <c:v>835.42099999999994</c:v>
                </c:pt>
                <c:pt idx="5">
                  <c:v>1021.5929999999998</c:v>
                </c:pt>
                <c:pt idx="6">
                  <c:v>1550.1369999999999</c:v>
                </c:pt>
                <c:pt idx="7">
                  <c:v>1152.4290000000001</c:v>
                </c:pt>
                <c:pt idx="8">
                  <c:v>1323.24</c:v>
                </c:pt>
                <c:pt idx="9">
                  <c:v>1053.1080000000002</c:v>
                </c:pt>
                <c:pt idx="10">
                  <c:v>1032.643</c:v>
                </c:pt>
                <c:pt idx="11">
                  <c:v>1221.5640000000001</c:v>
                </c:pt>
                <c:pt idx="12">
                  <c:v>998.79599999999994</c:v>
                </c:pt>
                <c:pt idx="13">
                  <c:v>1114.472</c:v>
                </c:pt>
                <c:pt idx="14">
                  <c:v>1075.461</c:v>
                </c:pt>
                <c:pt idx="15">
                  <c:v>1202.1305</c:v>
                </c:pt>
                <c:pt idx="16">
                  <c:v>1328.8</c:v>
                </c:pt>
                <c:pt idx="17">
                  <c:v>1394.9999999999998</c:v>
                </c:pt>
                <c:pt idx="18">
                  <c:v>836.3</c:v>
                </c:pt>
                <c:pt idx="19">
                  <c:v>1233.5000000000002</c:v>
                </c:pt>
                <c:pt idx="20">
                  <c:v>1412</c:v>
                </c:pt>
                <c:pt idx="21">
                  <c:v>1064</c:v>
                </c:pt>
                <c:pt idx="22">
                  <c:v>1133.8999999999999</c:v>
                </c:pt>
                <c:pt idx="23">
                  <c:v>1242.6999999999998</c:v>
                </c:pt>
                <c:pt idx="24">
                  <c:v>1351.4999999999998</c:v>
                </c:pt>
                <c:pt idx="25">
                  <c:v>1224.8</c:v>
                </c:pt>
                <c:pt idx="26">
                  <c:v>1169.7</c:v>
                </c:pt>
                <c:pt idx="27">
                  <c:v>955.7</c:v>
                </c:pt>
                <c:pt idx="28">
                  <c:v>1320.1000000000001</c:v>
                </c:pt>
                <c:pt idx="29">
                  <c:v>985.9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769-AE54-219ED3EE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08384"/>
        <c:axId val="471202152"/>
      </c:barChart>
      <c:catAx>
        <c:axId val="4712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2152"/>
        <c:crosses val="autoZero"/>
        <c:auto val="1"/>
        <c:lblAlgn val="ctr"/>
        <c:lblOffset val="100"/>
        <c:noMultiLvlLbl val="0"/>
      </c:catAx>
      <c:valAx>
        <c:axId val="4712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Jashpur!$S$4</c:f>
              <c:strCache>
                <c:ptCount val="1"/>
                <c:pt idx="0">
                  <c:v>Total Seasonal Rainfall (JJAS)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Jashpur!$A$5:$A$34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Jashpur!$S$5:$S$34</c:f>
              <c:numCache>
                <c:formatCode>0.000</c:formatCode>
                <c:ptCount val="30"/>
                <c:pt idx="0">
                  <c:v>1065.2950000000001</c:v>
                </c:pt>
                <c:pt idx="1">
                  <c:v>1173.8150000000001</c:v>
                </c:pt>
                <c:pt idx="2">
                  <c:v>1695.27</c:v>
                </c:pt>
                <c:pt idx="3">
                  <c:v>1385.4670000000001</c:v>
                </c:pt>
                <c:pt idx="4">
                  <c:v>738.93200000000002</c:v>
                </c:pt>
                <c:pt idx="5">
                  <c:v>885.07600000000002</c:v>
                </c:pt>
                <c:pt idx="6">
                  <c:v>1347.0940000000001</c:v>
                </c:pt>
                <c:pt idx="7">
                  <c:v>1020.5550000000001</c:v>
                </c:pt>
                <c:pt idx="8">
                  <c:v>1177.154</c:v>
                </c:pt>
                <c:pt idx="9">
                  <c:v>898.8</c:v>
                </c:pt>
                <c:pt idx="10">
                  <c:v>770.28399999999999</c:v>
                </c:pt>
                <c:pt idx="11">
                  <c:v>1146.472</c:v>
                </c:pt>
                <c:pt idx="12">
                  <c:v>904.20399999999995</c:v>
                </c:pt>
                <c:pt idx="13">
                  <c:v>971.43799999999999</c:v>
                </c:pt>
                <c:pt idx="14">
                  <c:v>919.27300000000014</c:v>
                </c:pt>
                <c:pt idx="15">
                  <c:v>1056.3365000000001</c:v>
                </c:pt>
                <c:pt idx="16">
                  <c:v>1193.4000000000001</c:v>
                </c:pt>
                <c:pt idx="17">
                  <c:v>1209.8</c:v>
                </c:pt>
                <c:pt idx="18">
                  <c:v>777.5</c:v>
                </c:pt>
                <c:pt idx="19">
                  <c:v>1134.1000000000001</c:v>
                </c:pt>
                <c:pt idx="20">
                  <c:v>1351.6</c:v>
                </c:pt>
                <c:pt idx="21">
                  <c:v>974.49999999999989</c:v>
                </c:pt>
                <c:pt idx="22">
                  <c:v>992.69999999999993</c:v>
                </c:pt>
                <c:pt idx="23">
                  <c:v>1070.1499999999999</c:v>
                </c:pt>
                <c:pt idx="24">
                  <c:v>1147.5999999999999</c:v>
                </c:pt>
                <c:pt idx="25">
                  <c:v>936.9</c:v>
                </c:pt>
                <c:pt idx="26">
                  <c:v>1031</c:v>
                </c:pt>
                <c:pt idx="27">
                  <c:v>938.90000000000009</c:v>
                </c:pt>
                <c:pt idx="28">
                  <c:v>1244</c:v>
                </c:pt>
                <c:pt idx="29">
                  <c:v>941.1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8-4377-81B9-208636A6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075536"/>
        <c:axId val="472075864"/>
      </c:barChart>
      <c:catAx>
        <c:axId val="4720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5864"/>
        <c:crosses val="autoZero"/>
        <c:auto val="1"/>
        <c:lblAlgn val="ctr"/>
        <c:lblOffset val="100"/>
        <c:noMultiLvlLbl val="0"/>
      </c:catAx>
      <c:valAx>
        <c:axId val="47207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127567</xdr:colOff>
      <xdr:row>69</xdr:row>
      <xdr:rowOff>10885</xdr:rowOff>
    </xdr:from>
    <xdr:to>
      <xdr:col>19</xdr:col>
      <xdr:colOff>78240</xdr:colOff>
      <xdr:row>100</xdr:row>
      <xdr:rowOff>35378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579322</xdr:colOff>
      <xdr:row>68</xdr:row>
      <xdr:rowOff>178594</xdr:rowOff>
    </xdr:from>
    <xdr:to>
      <xdr:col>32</xdr:col>
      <xdr:colOff>590550</xdr:colOff>
      <xdr:row>100</xdr:row>
      <xdr:rowOff>7144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214310</xdr:colOff>
      <xdr:row>38</xdr:row>
      <xdr:rowOff>21429</xdr:rowOff>
    </xdr:from>
    <xdr:to>
      <xdr:col>19</xdr:col>
      <xdr:colOff>250030</xdr:colOff>
      <xdr:row>67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545305</xdr:colOff>
      <xdr:row>38</xdr:row>
      <xdr:rowOff>14287</xdr:rowOff>
    </xdr:from>
    <xdr:to>
      <xdr:col>32</xdr:col>
      <xdr:colOff>607218</xdr:colOff>
      <xdr:row>66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171450</xdr:colOff>
      <xdr:row>90</xdr:row>
      <xdr:rowOff>152400</xdr:rowOff>
    </xdr:from>
    <xdr:to>
      <xdr:col>18</xdr:col>
      <xdr:colOff>1123950</xdr:colOff>
      <xdr:row>90</xdr:row>
      <xdr:rowOff>180975</xdr:rowOff>
    </xdr:to>
    <xdr:cxnSp macro="">
      <xdr:nvCxnSpPr>
        <xdr:cNvPr id="10" name="Straight Connector 9"/>
        <xdr:cNvCxnSpPr/>
      </xdr:nvCxnSpPr>
      <xdr:spPr>
        <a:xfrm>
          <a:off x="781050" y="18888075"/>
          <a:ext cx="12715875" cy="28575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96</xdr:row>
      <xdr:rowOff>28575</xdr:rowOff>
    </xdr:from>
    <xdr:to>
      <xdr:col>18</xdr:col>
      <xdr:colOff>1133475</xdr:colOff>
      <xdr:row>96</xdr:row>
      <xdr:rowOff>57150</xdr:rowOff>
    </xdr:to>
    <xdr:cxnSp macro="">
      <xdr:nvCxnSpPr>
        <xdr:cNvPr id="11" name="Straight Connector 10"/>
        <xdr:cNvCxnSpPr/>
      </xdr:nvCxnSpPr>
      <xdr:spPr>
        <a:xfrm>
          <a:off x="790575" y="19907250"/>
          <a:ext cx="12715875" cy="28575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1343025</xdr:colOff>
      <xdr:row>89</xdr:row>
      <xdr:rowOff>142875</xdr:rowOff>
    </xdr:from>
    <xdr:to>
      <xdr:col>18</xdr:col>
      <xdr:colOff>1047751</xdr:colOff>
      <xdr:row>91</xdr:row>
      <xdr:rowOff>9525</xdr:rowOff>
    </xdr:to>
    <xdr:sp macro="" textlink="">
      <xdr:nvSpPr>
        <xdr:cNvPr id="12" name="TextBox 11"/>
        <xdr:cNvSpPr txBox="1"/>
      </xdr:nvSpPr>
      <xdr:spPr>
        <a:xfrm>
          <a:off x="12287250" y="18688050"/>
          <a:ext cx="11334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Mild Drought</a:t>
          </a:r>
        </a:p>
      </xdr:txBody>
    </xdr:sp>
    <xdr:clientData/>
  </xdr:twoCellAnchor>
  <xdr:twoCellAnchor>
    <xdr:from>
      <xdr:col>1</xdr:col>
      <xdr:colOff>180975</xdr:colOff>
      <xdr:row>89</xdr:row>
      <xdr:rowOff>152400</xdr:rowOff>
    </xdr:from>
    <xdr:to>
      <xdr:col>18</xdr:col>
      <xdr:colOff>1133475</xdr:colOff>
      <xdr:row>89</xdr:row>
      <xdr:rowOff>180975</xdr:rowOff>
    </xdr:to>
    <xdr:cxnSp macro="">
      <xdr:nvCxnSpPr>
        <xdr:cNvPr id="13" name="Straight Connector 12"/>
        <xdr:cNvCxnSpPr/>
      </xdr:nvCxnSpPr>
      <xdr:spPr>
        <a:xfrm>
          <a:off x="790575" y="18697575"/>
          <a:ext cx="12715875" cy="28575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1114425</xdr:colOff>
      <xdr:row>92</xdr:row>
      <xdr:rowOff>171450</xdr:rowOff>
    </xdr:from>
    <xdr:to>
      <xdr:col>18</xdr:col>
      <xdr:colOff>1047751</xdr:colOff>
      <xdr:row>94</xdr:row>
      <xdr:rowOff>38100</xdr:rowOff>
    </xdr:to>
    <xdr:sp macro="" textlink="">
      <xdr:nvSpPr>
        <xdr:cNvPr id="14" name="TextBox 13"/>
        <xdr:cNvSpPr txBox="1"/>
      </xdr:nvSpPr>
      <xdr:spPr>
        <a:xfrm>
          <a:off x="12058650" y="19288125"/>
          <a:ext cx="13620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Moderate Drought</a:t>
          </a:r>
        </a:p>
      </xdr:txBody>
    </xdr:sp>
    <xdr:clientData/>
  </xdr:twoCellAnchor>
  <xdr:twoCellAnchor>
    <xdr:from>
      <xdr:col>17</xdr:col>
      <xdr:colOff>1247775</xdr:colOff>
      <xdr:row>96</xdr:row>
      <xdr:rowOff>123825</xdr:rowOff>
    </xdr:from>
    <xdr:to>
      <xdr:col>18</xdr:col>
      <xdr:colOff>904875</xdr:colOff>
      <xdr:row>97</xdr:row>
      <xdr:rowOff>180975</xdr:rowOff>
    </xdr:to>
    <xdr:sp macro="" textlink="">
      <xdr:nvSpPr>
        <xdr:cNvPr id="15" name="TextBox 14"/>
        <xdr:cNvSpPr txBox="1"/>
      </xdr:nvSpPr>
      <xdr:spPr>
        <a:xfrm>
          <a:off x="12192000" y="20002500"/>
          <a:ext cx="10858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Severe Drought</a:t>
          </a:r>
        </a:p>
      </xdr:txBody>
    </xdr:sp>
    <xdr:clientData/>
  </xdr:twoCellAnchor>
  <xdr:twoCellAnchor>
    <xdr:from>
      <xdr:col>20</xdr:col>
      <xdr:colOff>66675</xdr:colOff>
      <xdr:row>92</xdr:row>
      <xdr:rowOff>19050</xdr:rowOff>
    </xdr:from>
    <xdr:to>
      <xdr:col>32</xdr:col>
      <xdr:colOff>466725</xdr:colOff>
      <xdr:row>92</xdr:row>
      <xdr:rowOff>47625</xdr:rowOff>
    </xdr:to>
    <xdr:cxnSp macro="">
      <xdr:nvCxnSpPr>
        <xdr:cNvPr id="16" name="Straight Connector 15"/>
        <xdr:cNvCxnSpPr/>
      </xdr:nvCxnSpPr>
      <xdr:spPr>
        <a:xfrm>
          <a:off x="14782800" y="19135725"/>
          <a:ext cx="14525625" cy="28575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96</xdr:row>
      <xdr:rowOff>66675</xdr:rowOff>
    </xdr:from>
    <xdr:to>
      <xdr:col>32</xdr:col>
      <xdr:colOff>466725</xdr:colOff>
      <xdr:row>96</xdr:row>
      <xdr:rowOff>95250</xdr:rowOff>
    </xdr:to>
    <xdr:cxnSp macro="">
      <xdr:nvCxnSpPr>
        <xdr:cNvPr id="17" name="Straight Connector 16"/>
        <xdr:cNvCxnSpPr/>
      </xdr:nvCxnSpPr>
      <xdr:spPr>
        <a:xfrm>
          <a:off x="14782800" y="19945350"/>
          <a:ext cx="14525625" cy="28575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590550</xdr:colOff>
      <xdr:row>91</xdr:row>
      <xdr:rowOff>0</xdr:rowOff>
    </xdr:from>
    <xdr:to>
      <xdr:col>32</xdr:col>
      <xdr:colOff>504826</xdr:colOff>
      <xdr:row>92</xdr:row>
      <xdr:rowOff>57150</xdr:rowOff>
    </xdr:to>
    <xdr:sp macro="" textlink="">
      <xdr:nvSpPr>
        <xdr:cNvPr id="18" name="TextBox 17"/>
        <xdr:cNvSpPr txBox="1"/>
      </xdr:nvSpPr>
      <xdr:spPr>
        <a:xfrm>
          <a:off x="28213050" y="18926175"/>
          <a:ext cx="11334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Mild Drought</a:t>
          </a:r>
        </a:p>
      </xdr:txBody>
    </xdr:sp>
    <xdr:clientData/>
  </xdr:twoCellAnchor>
  <xdr:twoCellAnchor>
    <xdr:from>
      <xdr:col>20</xdr:col>
      <xdr:colOff>76200</xdr:colOff>
      <xdr:row>90</xdr:row>
      <xdr:rowOff>152400</xdr:rowOff>
    </xdr:from>
    <xdr:to>
      <xdr:col>32</xdr:col>
      <xdr:colOff>466725</xdr:colOff>
      <xdr:row>91</xdr:row>
      <xdr:rowOff>0</xdr:rowOff>
    </xdr:to>
    <xdr:cxnSp macro="">
      <xdr:nvCxnSpPr>
        <xdr:cNvPr id="19" name="Straight Connector 18"/>
        <xdr:cNvCxnSpPr/>
      </xdr:nvCxnSpPr>
      <xdr:spPr>
        <a:xfrm>
          <a:off x="14792325" y="18888075"/>
          <a:ext cx="14516100" cy="38100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428625</xdr:colOff>
      <xdr:row>93</xdr:row>
      <xdr:rowOff>85725</xdr:rowOff>
    </xdr:from>
    <xdr:to>
      <xdr:col>32</xdr:col>
      <xdr:colOff>571501</xdr:colOff>
      <xdr:row>94</xdr:row>
      <xdr:rowOff>142875</xdr:rowOff>
    </xdr:to>
    <xdr:sp macro="" textlink="">
      <xdr:nvSpPr>
        <xdr:cNvPr id="20" name="TextBox 19"/>
        <xdr:cNvSpPr txBox="1"/>
      </xdr:nvSpPr>
      <xdr:spPr>
        <a:xfrm>
          <a:off x="28051125" y="19392900"/>
          <a:ext cx="13620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Moderate Drought</a:t>
          </a:r>
        </a:p>
      </xdr:txBody>
    </xdr:sp>
    <xdr:clientData/>
  </xdr:twoCellAnchor>
  <xdr:twoCellAnchor>
    <xdr:from>
      <xdr:col>30</xdr:col>
      <xdr:colOff>495300</xdr:colOff>
      <xdr:row>96</xdr:row>
      <xdr:rowOff>133350</xdr:rowOff>
    </xdr:from>
    <xdr:to>
      <xdr:col>32</xdr:col>
      <xdr:colOff>361950</xdr:colOff>
      <xdr:row>98</xdr:row>
      <xdr:rowOff>0</xdr:rowOff>
    </xdr:to>
    <xdr:sp macro="" textlink="">
      <xdr:nvSpPr>
        <xdr:cNvPr id="21" name="TextBox 20"/>
        <xdr:cNvSpPr txBox="1"/>
      </xdr:nvSpPr>
      <xdr:spPr>
        <a:xfrm>
          <a:off x="28117800" y="20012025"/>
          <a:ext cx="10858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Severe Drought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6638</xdr:rowOff>
    </xdr:from>
    <xdr:to>
      <xdr:col>18</xdr:col>
      <xdr:colOff>467591</xdr:colOff>
      <xdr:row>104</xdr:row>
      <xdr:rowOff>164521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1149494</xdr:colOff>
      <xdr:row>73</xdr:row>
      <xdr:rowOff>12410</xdr:rowOff>
    </xdr:from>
    <xdr:to>
      <xdr:col>29</xdr:col>
      <xdr:colOff>1115579</xdr:colOff>
      <xdr:row>104</xdr:row>
      <xdr:rowOff>173182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31749</xdr:colOff>
      <xdr:row>39</xdr:row>
      <xdr:rowOff>41274</xdr:rowOff>
    </xdr:from>
    <xdr:to>
      <xdr:col>18</xdr:col>
      <xdr:colOff>492125</xdr:colOff>
      <xdr:row>71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5771</xdr:colOff>
      <xdr:row>39</xdr:row>
      <xdr:rowOff>38388</xdr:rowOff>
    </xdr:from>
    <xdr:to>
      <xdr:col>29</xdr:col>
      <xdr:colOff>1158874</xdr:colOff>
      <xdr:row>70</xdr:row>
      <xdr:rowOff>132772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100</xdr:row>
      <xdr:rowOff>26842</xdr:rowOff>
    </xdr:from>
    <xdr:to>
      <xdr:col>18</xdr:col>
      <xdr:colOff>303069</xdr:colOff>
      <xdr:row>100</xdr:row>
      <xdr:rowOff>51953</xdr:rowOff>
    </xdr:to>
    <xdr:cxnSp macro="">
      <xdr:nvCxnSpPr>
        <xdr:cNvPr id="7" name="Straight Connector 6"/>
        <xdr:cNvCxnSpPr/>
      </xdr:nvCxnSpPr>
      <xdr:spPr>
        <a:xfrm>
          <a:off x="606137" y="20678774"/>
          <a:ext cx="11646477" cy="25111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526474</xdr:colOff>
      <xdr:row>99</xdr:row>
      <xdr:rowOff>0</xdr:rowOff>
    </xdr:from>
    <xdr:to>
      <xdr:col>18</xdr:col>
      <xdr:colOff>490973</xdr:colOff>
      <xdr:row>100</xdr:row>
      <xdr:rowOff>57150</xdr:rowOff>
    </xdr:to>
    <xdr:sp macro="" textlink="">
      <xdr:nvSpPr>
        <xdr:cNvPr id="9" name="TextBox 8"/>
        <xdr:cNvSpPr txBox="1"/>
      </xdr:nvSpPr>
      <xdr:spPr>
        <a:xfrm>
          <a:off x="11307042" y="20461432"/>
          <a:ext cx="11334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Mild Drought</a:t>
          </a:r>
        </a:p>
      </xdr:txBody>
    </xdr:sp>
    <xdr:clientData/>
  </xdr:twoCellAnchor>
  <xdr:twoCellAnchor>
    <xdr:from>
      <xdr:col>1</xdr:col>
      <xdr:colOff>9526</xdr:colOff>
      <xdr:row>98</xdr:row>
      <xdr:rowOff>130752</xdr:rowOff>
    </xdr:from>
    <xdr:to>
      <xdr:col>18</xdr:col>
      <xdr:colOff>329046</xdr:colOff>
      <xdr:row>98</xdr:row>
      <xdr:rowOff>138545</xdr:rowOff>
    </xdr:to>
    <xdr:cxnSp macro="">
      <xdr:nvCxnSpPr>
        <xdr:cNvPr id="10" name="Straight Connector 9"/>
        <xdr:cNvCxnSpPr/>
      </xdr:nvCxnSpPr>
      <xdr:spPr>
        <a:xfrm>
          <a:off x="615662" y="20401684"/>
          <a:ext cx="11662929" cy="7793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202624</xdr:colOff>
      <xdr:row>101</xdr:row>
      <xdr:rowOff>45893</xdr:rowOff>
    </xdr:from>
    <xdr:to>
      <xdr:col>18</xdr:col>
      <xdr:colOff>395723</xdr:colOff>
      <xdr:row>102</xdr:row>
      <xdr:rowOff>103043</xdr:rowOff>
    </xdr:to>
    <xdr:sp macro="" textlink="">
      <xdr:nvSpPr>
        <xdr:cNvPr id="11" name="TextBox 10"/>
        <xdr:cNvSpPr txBox="1"/>
      </xdr:nvSpPr>
      <xdr:spPr>
        <a:xfrm>
          <a:off x="10983192" y="20888325"/>
          <a:ext cx="13620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Moderate Drought</a:t>
          </a:r>
        </a:p>
      </xdr:txBody>
    </xdr:sp>
    <xdr:clientData/>
  </xdr:twoCellAnchor>
  <xdr:twoCellAnchor>
    <xdr:from>
      <xdr:col>19</xdr:col>
      <xdr:colOff>619991</xdr:colOff>
      <xdr:row>99</xdr:row>
      <xdr:rowOff>92650</xdr:rowOff>
    </xdr:from>
    <xdr:to>
      <xdr:col>29</xdr:col>
      <xdr:colOff>978477</xdr:colOff>
      <xdr:row>99</xdr:row>
      <xdr:rowOff>95250</xdr:rowOff>
    </xdr:to>
    <xdr:cxnSp macro="">
      <xdr:nvCxnSpPr>
        <xdr:cNvPr id="19" name="Straight Connector 18"/>
        <xdr:cNvCxnSpPr/>
      </xdr:nvCxnSpPr>
      <xdr:spPr>
        <a:xfrm>
          <a:off x="13738514" y="20554082"/>
          <a:ext cx="13399077" cy="2600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29441</xdr:colOff>
      <xdr:row>98</xdr:row>
      <xdr:rowOff>48490</xdr:rowOff>
    </xdr:from>
    <xdr:to>
      <xdr:col>29</xdr:col>
      <xdr:colOff>1162917</xdr:colOff>
      <xdr:row>99</xdr:row>
      <xdr:rowOff>105640</xdr:rowOff>
    </xdr:to>
    <xdr:sp macro="" textlink="">
      <xdr:nvSpPr>
        <xdr:cNvPr id="20" name="TextBox 19"/>
        <xdr:cNvSpPr txBox="1"/>
      </xdr:nvSpPr>
      <xdr:spPr>
        <a:xfrm>
          <a:off x="26188555" y="20319422"/>
          <a:ext cx="11334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Mild Drought</a:t>
          </a:r>
        </a:p>
      </xdr:txBody>
    </xdr:sp>
    <xdr:clientData/>
  </xdr:twoCellAnchor>
  <xdr:twoCellAnchor>
    <xdr:from>
      <xdr:col>19</xdr:col>
      <xdr:colOff>629516</xdr:colOff>
      <xdr:row>98</xdr:row>
      <xdr:rowOff>43295</xdr:rowOff>
    </xdr:from>
    <xdr:to>
      <xdr:col>29</xdr:col>
      <xdr:colOff>987136</xdr:colOff>
      <xdr:row>98</xdr:row>
      <xdr:rowOff>49356</xdr:rowOff>
    </xdr:to>
    <xdr:cxnSp macro="">
      <xdr:nvCxnSpPr>
        <xdr:cNvPr id="21" name="Straight Connector 20"/>
        <xdr:cNvCxnSpPr/>
      </xdr:nvCxnSpPr>
      <xdr:spPr>
        <a:xfrm flipV="1">
          <a:off x="13748039" y="20314227"/>
          <a:ext cx="13398211" cy="6061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2303319</xdr:colOff>
      <xdr:row>100</xdr:row>
      <xdr:rowOff>68406</xdr:rowOff>
    </xdr:from>
    <xdr:to>
      <xdr:col>29</xdr:col>
      <xdr:colOff>1076326</xdr:colOff>
      <xdr:row>101</xdr:row>
      <xdr:rowOff>125556</xdr:rowOff>
    </xdr:to>
    <xdr:sp macro="" textlink="">
      <xdr:nvSpPr>
        <xdr:cNvPr id="22" name="TextBox 21"/>
        <xdr:cNvSpPr txBox="1"/>
      </xdr:nvSpPr>
      <xdr:spPr>
        <a:xfrm>
          <a:off x="25873364" y="20720338"/>
          <a:ext cx="13620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rgbClr val="FF0000"/>
              </a:solidFill>
            </a:rPr>
            <a:t>Moderate Drought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R19" zoomScaleNormal="100" workbookViewId="0">
      <selection activeCell="AD30" sqref="AD30"/>
    </sheetView>
  </sheetViews>
  <sheetFormatPr defaultRowHeight="15" x14ac:dyDescent="0.25"/>
  <cols>
    <col min="14" max="14" width="10.7109375" customWidth="1"/>
    <col min="16" max="16" width="12.42578125" bestFit="1" customWidth="1"/>
    <col min="17" max="17" width="13" bestFit="1" customWidth="1"/>
    <col min="18" max="18" width="21.42578125" bestFit="1" customWidth="1"/>
    <col min="19" max="19" width="17.5703125" customWidth="1"/>
    <col min="20" max="20" width="17.5703125" style="14" customWidth="1"/>
    <col min="21" max="21" width="17.5703125" customWidth="1"/>
    <col min="22" max="22" width="21.42578125" bestFit="1" customWidth="1"/>
    <col min="23" max="23" width="10.85546875" customWidth="1"/>
    <col min="25" max="25" width="38.85546875" bestFit="1" customWidth="1"/>
    <col min="26" max="26" width="19.28515625" bestFit="1" customWidth="1"/>
    <col min="29" max="29" width="38.85546875" bestFit="1" customWidth="1"/>
    <col min="30" max="30" width="19.28515625" bestFit="1" customWidth="1"/>
  </cols>
  <sheetData>
    <row r="1" spans="1:30" s="1" customFormat="1" ht="78.75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3" spans="1:30" ht="18.75" x14ac:dyDescent="0.3">
      <c r="B3" s="49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2" t="s">
        <v>3</v>
      </c>
      <c r="O3" s="52"/>
      <c r="P3" s="52"/>
      <c r="Q3" s="52"/>
      <c r="R3" s="52"/>
      <c r="S3" s="53" t="s">
        <v>4</v>
      </c>
      <c r="T3" s="53"/>
      <c r="U3" s="53"/>
      <c r="V3" s="53"/>
      <c r="Y3" s="16"/>
      <c r="Z3" s="42"/>
      <c r="AA3" s="16"/>
      <c r="AB3" s="16"/>
      <c r="AC3" s="16"/>
      <c r="AD3" s="42"/>
    </row>
    <row r="4" spans="1:30" ht="63.75" x14ac:dyDescent="0.25">
      <c r="A4" s="29" t="s">
        <v>1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17" t="s">
        <v>17</v>
      </c>
      <c r="O4" s="17" t="s">
        <v>18</v>
      </c>
      <c r="P4" s="17" t="s">
        <v>19</v>
      </c>
      <c r="Q4" s="17" t="s">
        <v>20</v>
      </c>
      <c r="R4" s="17" t="s">
        <v>21</v>
      </c>
      <c r="S4" s="23" t="s">
        <v>22</v>
      </c>
      <c r="T4" s="23" t="s">
        <v>19</v>
      </c>
      <c r="U4" s="23" t="s">
        <v>20</v>
      </c>
      <c r="V4" s="23" t="s">
        <v>21</v>
      </c>
      <c r="Y4" s="46" t="s">
        <v>3</v>
      </c>
      <c r="Z4" s="46"/>
      <c r="AA4" s="16"/>
      <c r="AB4" s="16"/>
      <c r="AC4" s="46" t="s">
        <v>4</v>
      </c>
      <c r="AD4" s="46"/>
    </row>
    <row r="5" spans="1:30" x14ac:dyDescent="0.25">
      <c r="A5" s="4">
        <v>1988</v>
      </c>
      <c r="B5" s="5">
        <v>0.05</v>
      </c>
      <c r="C5" s="5">
        <v>1.931</v>
      </c>
      <c r="D5" s="5">
        <v>4.2430000000000003</v>
      </c>
      <c r="E5" s="5">
        <v>47.314999999999998</v>
      </c>
      <c r="F5" s="5">
        <v>19.722999999999999</v>
      </c>
      <c r="G5" s="5">
        <v>168.221</v>
      </c>
      <c r="H5" s="5">
        <v>362.99799999999999</v>
      </c>
      <c r="I5" s="5">
        <v>282.94</v>
      </c>
      <c r="J5" s="5">
        <v>211.22399999999999</v>
      </c>
      <c r="K5" s="5">
        <v>31.97</v>
      </c>
      <c r="L5" s="5">
        <v>9.3170000000000002</v>
      </c>
      <c r="M5" s="5">
        <v>2.117</v>
      </c>
      <c r="N5" s="18">
        <f>AVERAGE(B5:M5)</f>
        <v>95.170749999999998</v>
      </c>
      <c r="O5" s="18">
        <f t="shared" ref="O5:O34" si="0">SUM(B5:M5)</f>
        <v>1142.049</v>
      </c>
      <c r="P5" s="19" t="s">
        <v>26</v>
      </c>
      <c r="Q5" s="20">
        <f t="shared" ref="Q5:Q34" si="1">((O5-$Z$22)/$Z$22)*100</f>
        <v>-6.5729631329033573</v>
      </c>
      <c r="R5" s="19"/>
      <c r="S5" s="24">
        <f>SUM(G5:J5)</f>
        <v>1025.383</v>
      </c>
      <c r="T5" s="25" t="s">
        <v>26</v>
      </c>
      <c r="U5" s="26">
        <f t="shared" ref="U5:U34" si="2">((S5-$AD$22)/$AD$22)*100</f>
        <v>-5.6192065797776367</v>
      </c>
      <c r="V5" s="27"/>
      <c r="Y5" s="41" t="s">
        <v>27</v>
      </c>
      <c r="Z5" s="43">
        <f>AVERAGE(O5:O34)</f>
        <v>1222.3966833333334</v>
      </c>
      <c r="AC5" s="41" t="s">
        <v>27</v>
      </c>
      <c r="AD5" s="43">
        <f>AVERAGE(S5:S34)</f>
        <v>1086.4318499999999</v>
      </c>
    </row>
    <row r="6" spans="1:30" x14ac:dyDescent="0.25">
      <c r="A6" s="4">
        <v>1989</v>
      </c>
      <c r="B6" s="5">
        <v>0</v>
      </c>
      <c r="C6" s="5">
        <v>0</v>
      </c>
      <c r="D6" s="5">
        <v>41.423999999999999</v>
      </c>
      <c r="E6" s="5">
        <v>3.12</v>
      </c>
      <c r="F6" s="5">
        <v>19.495000000000001</v>
      </c>
      <c r="G6" s="5">
        <v>178.40700000000001</v>
      </c>
      <c r="H6" s="5">
        <v>300.03899999999999</v>
      </c>
      <c r="I6" s="5">
        <v>319.48700000000002</v>
      </c>
      <c r="J6" s="5">
        <v>173.80699999999999</v>
      </c>
      <c r="K6" s="5">
        <v>15.388</v>
      </c>
      <c r="L6" s="5">
        <v>0.20699999999999999</v>
      </c>
      <c r="M6" s="5">
        <v>6.5830000000000002</v>
      </c>
      <c r="N6" s="18">
        <f t="shared" ref="N6:N34" si="3">AVERAGE(B6:M6)</f>
        <v>88.163083333333347</v>
      </c>
      <c r="O6" s="18">
        <f t="shared" si="0"/>
        <v>1057.9570000000001</v>
      </c>
      <c r="P6" s="19" t="s">
        <v>26</v>
      </c>
      <c r="Q6" s="20">
        <f t="shared" si="1"/>
        <v>-13.452235724734249</v>
      </c>
      <c r="R6" s="19"/>
      <c r="S6" s="24">
        <f t="shared" ref="S6:S34" si="4">SUM(G6:J6)</f>
        <v>971.74</v>
      </c>
      <c r="T6" s="25" t="s">
        <v>26</v>
      </c>
      <c r="U6" s="26">
        <f t="shared" si="2"/>
        <v>-10.556745920142156</v>
      </c>
      <c r="V6" s="27"/>
    </row>
    <row r="7" spans="1:30" x14ac:dyDescent="0.25">
      <c r="A7" s="4">
        <v>1990</v>
      </c>
      <c r="B7" s="5">
        <v>1.948</v>
      </c>
      <c r="C7" s="5">
        <v>22.95</v>
      </c>
      <c r="D7" s="5">
        <v>32.561</v>
      </c>
      <c r="E7" s="5">
        <v>4.508</v>
      </c>
      <c r="F7" s="5">
        <v>86.453000000000003</v>
      </c>
      <c r="G7" s="5">
        <v>268.83100000000002</v>
      </c>
      <c r="H7" s="5">
        <v>329.35899999999998</v>
      </c>
      <c r="I7" s="5">
        <v>472.46899999999999</v>
      </c>
      <c r="J7" s="5">
        <v>144.34899999999999</v>
      </c>
      <c r="K7" s="5">
        <v>136.78299999999999</v>
      </c>
      <c r="L7" s="5">
        <v>7.617</v>
      </c>
      <c r="M7" s="5">
        <v>7.1360000000000001</v>
      </c>
      <c r="N7" s="18">
        <f t="shared" si="3"/>
        <v>126.24699999999997</v>
      </c>
      <c r="O7" s="18">
        <f t="shared" si="0"/>
        <v>1514.9639999999997</v>
      </c>
      <c r="P7" s="19" t="s">
        <v>26</v>
      </c>
      <c r="Q7" s="20">
        <f t="shared" si="1"/>
        <v>23.933909561082032</v>
      </c>
      <c r="R7" s="19"/>
      <c r="S7" s="24">
        <f t="shared" si="4"/>
        <v>1215.008</v>
      </c>
      <c r="T7" s="25" t="s">
        <v>26</v>
      </c>
      <c r="U7" s="26">
        <f t="shared" si="2"/>
        <v>11.834718394899792</v>
      </c>
      <c r="V7" s="27"/>
      <c r="Y7" s="9" t="s">
        <v>35</v>
      </c>
      <c r="Z7" s="9" t="s">
        <v>24</v>
      </c>
      <c r="AC7" s="9" t="s">
        <v>35</v>
      </c>
      <c r="AD7" s="9" t="s">
        <v>24</v>
      </c>
    </row>
    <row r="8" spans="1:30" x14ac:dyDescent="0.25">
      <c r="A8" s="4">
        <v>1991</v>
      </c>
      <c r="B8" s="5">
        <v>10.195</v>
      </c>
      <c r="C8" s="5">
        <v>0.96699999999999997</v>
      </c>
      <c r="D8" s="5">
        <v>7.1859999999999999</v>
      </c>
      <c r="E8" s="5">
        <v>22.369</v>
      </c>
      <c r="F8" s="5">
        <v>19.292000000000002</v>
      </c>
      <c r="G8" s="5">
        <v>289.62400000000002</v>
      </c>
      <c r="H8" s="5">
        <v>408.18700000000001</v>
      </c>
      <c r="I8" s="5">
        <v>292.32400000000001</v>
      </c>
      <c r="J8" s="5">
        <v>136.96899999999999</v>
      </c>
      <c r="K8" s="5">
        <v>26.01</v>
      </c>
      <c r="L8" s="5">
        <v>7.5469999999999997</v>
      </c>
      <c r="M8" s="5">
        <v>0.35799999999999998</v>
      </c>
      <c r="N8" s="18">
        <f t="shared" si="3"/>
        <v>101.75233333333334</v>
      </c>
      <c r="O8" s="18">
        <f t="shared" si="0"/>
        <v>1221.028</v>
      </c>
      <c r="P8" s="19" t="s">
        <v>26</v>
      </c>
      <c r="Q8" s="20">
        <f t="shared" si="1"/>
        <v>-0.11196719951833681</v>
      </c>
      <c r="R8" s="19"/>
      <c r="S8" s="24">
        <f t="shared" si="4"/>
        <v>1127.104</v>
      </c>
      <c r="T8" s="25" t="s">
        <v>26</v>
      </c>
      <c r="U8" s="26">
        <f t="shared" si="2"/>
        <v>3.7436448498817576</v>
      </c>
      <c r="V8" s="27"/>
      <c r="Y8" s="10" t="s">
        <v>36</v>
      </c>
      <c r="Z8" s="11">
        <f>0.75*Z5</f>
        <v>916.79751250000004</v>
      </c>
      <c r="AC8" s="10" t="s">
        <v>36</v>
      </c>
      <c r="AD8" s="11">
        <f>0.75*AD22</f>
        <v>814.82388749999996</v>
      </c>
    </row>
    <row r="9" spans="1:30" x14ac:dyDescent="0.25">
      <c r="A9" s="4">
        <v>1992</v>
      </c>
      <c r="B9" s="5">
        <v>2.7490000000000001</v>
      </c>
      <c r="C9" s="5">
        <v>1.339</v>
      </c>
      <c r="D9" s="5">
        <v>0</v>
      </c>
      <c r="E9" s="5">
        <v>11.603999999999999</v>
      </c>
      <c r="F9" s="5">
        <v>17.568000000000001</v>
      </c>
      <c r="G9" s="5">
        <v>148.18899999999999</v>
      </c>
      <c r="H9" s="5">
        <v>323.27800000000002</v>
      </c>
      <c r="I9" s="5">
        <v>377.69600000000003</v>
      </c>
      <c r="J9" s="5">
        <v>192.886</v>
      </c>
      <c r="K9" s="5">
        <v>28.888000000000002</v>
      </c>
      <c r="L9" s="5">
        <v>10.029999999999999</v>
      </c>
      <c r="M9" s="5">
        <v>0</v>
      </c>
      <c r="N9" s="18">
        <f t="shared" si="3"/>
        <v>92.852249999999984</v>
      </c>
      <c r="O9" s="18">
        <f t="shared" si="0"/>
        <v>1114.2269999999999</v>
      </c>
      <c r="P9" s="19" t="s">
        <v>26</v>
      </c>
      <c r="Q9" s="20">
        <f t="shared" si="1"/>
        <v>-8.8489837062030805</v>
      </c>
      <c r="R9" s="19"/>
      <c r="S9" s="24">
        <f t="shared" si="4"/>
        <v>1042.049</v>
      </c>
      <c r="T9" s="25" t="s">
        <v>26</v>
      </c>
      <c r="U9" s="26">
        <f t="shared" si="2"/>
        <v>-4.0851941150289335</v>
      </c>
      <c r="V9" s="27"/>
      <c r="Y9" s="10" t="s">
        <v>37</v>
      </c>
      <c r="Z9" s="11" t="s">
        <v>26</v>
      </c>
      <c r="AC9" s="10" t="s">
        <v>37</v>
      </c>
      <c r="AD9" s="11" t="s">
        <v>26</v>
      </c>
    </row>
    <row r="10" spans="1:30" x14ac:dyDescent="0.25">
      <c r="A10" s="4">
        <v>1993</v>
      </c>
      <c r="B10" s="5">
        <v>4.7E-2</v>
      </c>
      <c r="C10" s="5">
        <v>3.8820000000000001</v>
      </c>
      <c r="D10" s="5">
        <v>31.059000000000001</v>
      </c>
      <c r="E10" s="5">
        <v>8.5050000000000008</v>
      </c>
      <c r="F10" s="5">
        <v>32.500999999999998</v>
      </c>
      <c r="G10" s="5">
        <v>186.08199999999999</v>
      </c>
      <c r="H10" s="5">
        <v>380.12099999999998</v>
      </c>
      <c r="I10" s="5">
        <v>223.768</v>
      </c>
      <c r="J10" s="5">
        <v>269.47199999999998</v>
      </c>
      <c r="K10" s="5">
        <v>114.39</v>
      </c>
      <c r="L10" s="5">
        <v>3.0000000000000001E-3</v>
      </c>
      <c r="M10" s="5">
        <v>1.012</v>
      </c>
      <c r="N10" s="18">
        <f t="shared" si="3"/>
        <v>104.23683333333332</v>
      </c>
      <c r="O10" s="18">
        <f t="shared" si="0"/>
        <v>1250.8419999999999</v>
      </c>
      <c r="P10" s="19" t="s">
        <v>26</v>
      </c>
      <c r="Q10" s="20">
        <f t="shared" si="1"/>
        <v>2.3270119311105639</v>
      </c>
      <c r="R10" s="19"/>
      <c r="S10" s="24">
        <f t="shared" si="4"/>
        <v>1059.443</v>
      </c>
      <c r="T10" s="25" t="s">
        <v>26</v>
      </c>
      <c r="U10" s="26">
        <f t="shared" si="2"/>
        <v>-2.4841733054862076</v>
      </c>
      <c r="V10" s="27"/>
      <c r="Y10" s="10" t="s">
        <v>38</v>
      </c>
      <c r="Z10" s="11" t="s">
        <v>39</v>
      </c>
      <c r="AC10" s="10" t="s">
        <v>38</v>
      </c>
      <c r="AD10" s="11" t="s">
        <v>39</v>
      </c>
    </row>
    <row r="11" spans="1:30" x14ac:dyDescent="0.25">
      <c r="A11" s="4">
        <v>1994</v>
      </c>
      <c r="B11" s="5">
        <v>8.4670000000000005</v>
      </c>
      <c r="C11" s="5">
        <v>11.502000000000001</v>
      </c>
      <c r="D11" s="5">
        <v>16.446999999999999</v>
      </c>
      <c r="E11" s="5">
        <v>16.887</v>
      </c>
      <c r="F11" s="5">
        <v>28.835000000000001</v>
      </c>
      <c r="G11" s="5">
        <v>150.19200000000001</v>
      </c>
      <c r="H11" s="5">
        <v>534.59699999999998</v>
      </c>
      <c r="I11" s="5">
        <v>365.22800000000001</v>
      </c>
      <c r="J11" s="5">
        <v>230.03800000000001</v>
      </c>
      <c r="K11" s="5">
        <v>104.986</v>
      </c>
      <c r="L11" s="5">
        <v>5.3890000000000002</v>
      </c>
      <c r="M11" s="5">
        <v>0</v>
      </c>
      <c r="N11" s="18">
        <f t="shared" si="3"/>
        <v>122.714</v>
      </c>
      <c r="O11" s="18">
        <f t="shared" si="0"/>
        <v>1472.568</v>
      </c>
      <c r="P11" s="19" t="s">
        <v>26</v>
      </c>
      <c r="Q11" s="20">
        <f t="shared" si="1"/>
        <v>20.465640988527436</v>
      </c>
      <c r="R11" s="19"/>
      <c r="S11" s="24">
        <f t="shared" si="4"/>
        <v>1280.0550000000001</v>
      </c>
      <c r="T11" s="25" t="s">
        <v>26</v>
      </c>
      <c r="U11" s="26">
        <f t="shared" si="2"/>
        <v>17.821932411131002</v>
      </c>
      <c r="V11" s="27"/>
    </row>
    <row r="12" spans="1:30" x14ac:dyDescent="0.25">
      <c r="A12" s="4">
        <v>1995</v>
      </c>
      <c r="B12" s="5">
        <v>14.116</v>
      </c>
      <c r="C12" s="5">
        <v>0.191</v>
      </c>
      <c r="D12" s="5">
        <v>56.741</v>
      </c>
      <c r="E12" s="5">
        <v>17.213999999999999</v>
      </c>
      <c r="F12" s="5">
        <v>28.73</v>
      </c>
      <c r="G12" s="5">
        <v>172.36099999999999</v>
      </c>
      <c r="H12" s="5">
        <v>430.96</v>
      </c>
      <c r="I12" s="5">
        <v>258.06299999999999</v>
      </c>
      <c r="J12" s="5">
        <v>242.809</v>
      </c>
      <c r="K12" s="5">
        <v>88.266000000000005</v>
      </c>
      <c r="L12" s="5">
        <v>6.7709999999999999</v>
      </c>
      <c r="M12" s="5">
        <v>0</v>
      </c>
      <c r="N12" s="18">
        <f t="shared" si="3"/>
        <v>109.68516666666666</v>
      </c>
      <c r="O12" s="18">
        <f t="shared" si="0"/>
        <v>1316.222</v>
      </c>
      <c r="P12" s="19" t="s">
        <v>26</v>
      </c>
      <c r="Q12" s="20">
        <f t="shared" si="1"/>
        <v>7.6755212073069341</v>
      </c>
      <c r="R12" s="19"/>
      <c r="S12" s="24">
        <f t="shared" si="4"/>
        <v>1104.193</v>
      </c>
      <c r="T12" s="25" t="s">
        <v>26</v>
      </c>
      <c r="U12" s="26">
        <f t="shared" si="2"/>
        <v>1.634814921893172</v>
      </c>
      <c r="V12" s="27"/>
    </row>
    <row r="13" spans="1:30" x14ac:dyDescent="0.25">
      <c r="A13" s="4">
        <v>1996</v>
      </c>
      <c r="B13" s="5">
        <v>4.093</v>
      </c>
      <c r="C13" s="5">
        <v>2.5089999999999999</v>
      </c>
      <c r="D13" s="5">
        <v>6.43</v>
      </c>
      <c r="E13" s="5">
        <v>48.957999999999998</v>
      </c>
      <c r="F13" s="5">
        <v>1.857</v>
      </c>
      <c r="G13" s="5">
        <v>68.376000000000005</v>
      </c>
      <c r="H13" s="5">
        <v>297.89999999999998</v>
      </c>
      <c r="I13" s="5">
        <v>276.60899999999998</v>
      </c>
      <c r="J13" s="5">
        <v>132.93700000000001</v>
      </c>
      <c r="K13" s="5">
        <v>48.048999999999999</v>
      </c>
      <c r="L13" s="5">
        <v>16.291</v>
      </c>
      <c r="M13" s="5">
        <v>0</v>
      </c>
      <c r="N13" s="18">
        <f t="shared" si="3"/>
        <v>75.334083333333339</v>
      </c>
      <c r="O13" s="18">
        <f t="shared" si="0"/>
        <v>904.00900000000001</v>
      </c>
      <c r="P13" s="21" t="s">
        <v>33</v>
      </c>
      <c r="Q13" s="22">
        <f t="shared" si="1"/>
        <v>-26.046183507724123</v>
      </c>
      <c r="R13" s="21" t="s">
        <v>34</v>
      </c>
      <c r="S13" s="24">
        <f t="shared" si="4"/>
        <v>775.822</v>
      </c>
      <c r="T13" s="28" t="s">
        <v>33</v>
      </c>
      <c r="U13" s="26">
        <f t="shared" si="2"/>
        <v>-28.589906490683237</v>
      </c>
      <c r="V13" s="27" t="s">
        <v>34</v>
      </c>
      <c r="Y13" s="9" t="s">
        <v>40</v>
      </c>
      <c r="Z13" s="9" t="s">
        <v>24</v>
      </c>
      <c r="AC13" s="9" t="s">
        <v>40</v>
      </c>
      <c r="AD13" s="9" t="s">
        <v>24</v>
      </c>
    </row>
    <row r="14" spans="1:30" x14ac:dyDescent="0.25">
      <c r="A14" s="4">
        <v>1997</v>
      </c>
      <c r="B14" s="5">
        <v>12.981</v>
      </c>
      <c r="C14" s="5">
        <v>0</v>
      </c>
      <c r="D14" s="5">
        <v>29.283999999999999</v>
      </c>
      <c r="E14" s="5">
        <v>29.434999999999999</v>
      </c>
      <c r="F14" s="5">
        <v>10.189</v>
      </c>
      <c r="G14" s="5">
        <v>67.885999999999996</v>
      </c>
      <c r="H14" s="5">
        <v>241.251</v>
      </c>
      <c r="I14" s="5">
        <v>219.02099999999999</v>
      </c>
      <c r="J14" s="5">
        <v>202.03700000000001</v>
      </c>
      <c r="K14" s="5">
        <v>49.636000000000003</v>
      </c>
      <c r="L14" s="5">
        <v>42.44</v>
      </c>
      <c r="M14" s="5">
        <v>34.728999999999999</v>
      </c>
      <c r="N14" s="18">
        <f t="shared" si="3"/>
        <v>78.240750000000006</v>
      </c>
      <c r="O14" s="18">
        <f t="shared" si="0"/>
        <v>938.88900000000012</v>
      </c>
      <c r="P14" s="19" t="s">
        <v>26</v>
      </c>
      <c r="Q14" s="31">
        <f t="shared" si="1"/>
        <v>-23.192772624369436</v>
      </c>
      <c r="R14" s="30" t="s">
        <v>43</v>
      </c>
      <c r="S14" s="24">
        <f t="shared" si="4"/>
        <v>730.19500000000005</v>
      </c>
      <c r="T14" s="28" t="s">
        <v>33</v>
      </c>
      <c r="U14" s="26">
        <f t="shared" si="2"/>
        <v>-32.789617682876283</v>
      </c>
      <c r="V14" s="27" t="s">
        <v>34</v>
      </c>
      <c r="Y14" s="10" t="s">
        <v>44</v>
      </c>
      <c r="Z14" s="11" t="s">
        <v>41</v>
      </c>
      <c r="AC14" s="10" t="s">
        <v>44</v>
      </c>
      <c r="AD14" s="11" t="s">
        <v>41</v>
      </c>
    </row>
    <row r="15" spans="1:30" x14ac:dyDescent="0.25">
      <c r="A15" s="4">
        <v>1998</v>
      </c>
      <c r="B15" s="5">
        <v>5.4370000000000003</v>
      </c>
      <c r="C15" s="5">
        <v>16.251000000000001</v>
      </c>
      <c r="D15" s="5">
        <v>13.077999999999999</v>
      </c>
      <c r="E15" s="5">
        <v>18.443999999999999</v>
      </c>
      <c r="F15" s="5">
        <v>27.577000000000002</v>
      </c>
      <c r="G15" s="5">
        <v>118.864</v>
      </c>
      <c r="H15" s="5">
        <v>254.51400000000001</v>
      </c>
      <c r="I15" s="5">
        <v>236.72200000000001</v>
      </c>
      <c r="J15" s="5">
        <v>179.239</v>
      </c>
      <c r="K15" s="5">
        <v>96.84</v>
      </c>
      <c r="L15" s="5">
        <v>52.502000000000002</v>
      </c>
      <c r="M15" s="5">
        <v>0</v>
      </c>
      <c r="N15" s="18">
        <f t="shared" si="3"/>
        <v>84.955666666666673</v>
      </c>
      <c r="O15" s="18">
        <f t="shared" si="0"/>
        <v>1019.4680000000001</v>
      </c>
      <c r="P15" s="19" t="s">
        <v>26</v>
      </c>
      <c r="Q15" s="20">
        <f t="shared" si="1"/>
        <v>-16.600886283491086</v>
      </c>
      <c r="R15" s="19"/>
      <c r="S15" s="24">
        <f t="shared" si="4"/>
        <v>789.33900000000006</v>
      </c>
      <c r="T15" s="28" t="s">
        <v>33</v>
      </c>
      <c r="U15" s="26">
        <f t="shared" si="2"/>
        <v>-27.345741934940506</v>
      </c>
      <c r="V15" s="27" t="s">
        <v>34</v>
      </c>
      <c r="Y15" s="10" t="s">
        <v>45</v>
      </c>
      <c r="Z15" s="11" t="s">
        <v>34</v>
      </c>
      <c r="AC15" s="10" t="s">
        <v>45</v>
      </c>
      <c r="AD15" s="11" t="s">
        <v>34</v>
      </c>
    </row>
    <row r="16" spans="1:30" x14ac:dyDescent="0.25">
      <c r="A16" s="4">
        <v>1999</v>
      </c>
      <c r="B16" s="5">
        <v>0.38500000000000001</v>
      </c>
      <c r="C16" s="5">
        <v>4.0519999999999996</v>
      </c>
      <c r="D16" s="5">
        <v>0</v>
      </c>
      <c r="E16" s="5">
        <v>0.70799999999999996</v>
      </c>
      <c r="F16" s="5">
        <v>39.779000000000003</v>
      </c>
      <c r="G16" s="5">
        <v>159.86099999999999</v>
      </c>
      <c r="H16" s="5">
        <v>212.14400000000001</v>
      </c>
      <c r="I16" s="5">
        <v>523.15200000000004</v>
      </c>
      <c r="J16" s="5">
        <v>210.648</v>
      </c>
      <c r="K16" s="5">
        <v>85.557000000000002</v>
      </c>
      <c r="L16" s="5">
        <v>0.23400000000000001</v>
      </c>
      <c r="M16" s="5">
        <v>0</v>
      </c>
      <c r="N16" s="18">
        <f t="shared" si="3"/>
        <v>103.04333333333334</v>
      </c>
      <c r="O16" s="18">
        <f t="shared" si="0"/>
        <v>1236.52</v>
      </c>
      <c r="P16" s="19" t="s">
        <v>26</v>
      </c>
      <c r="Q16" s="20">
        <f t="shared" si="1"/>
        <v>1.1553791710358667</v>
      </c>
      <c r="R16" s="19"/>
      <c r="S16" s="24">
        <f t="shared" si="4"/>
        <v>1105.8050000000001</v>
      </c>
      <c r="T16" s="25" t="s">
        <v>26</v>
      </c>
      <c r="U16" s="26">
        <f t="shared" si="2"/>
        <v>1.7831905425084993</v>
      </c>
      <c r="V16" s="27"/>
      <c r="Y16" s="10" t="s">
        <v>46</v>
      </c>
      <c r="Z16" s="11" t="s">
        <v>43</v>
      </c>
      <c r="AC16" s="10" t="s">
        <v>46</v>
      </c>
      <c r="AD16" s="11" t="s">
        <v>43</v>
      </c>
    </row>
    <row r="17" spans="1:31" x14ac:dyDescent="0.25">
      <c r="A17" s="4">
        <v>2000</v>
      </c>
      <c r="B17" s="5">
        <v>4.7E-2</v>
      </c>
      <c r="C17" s="5">
        <v>23.706</v>
      </c>
      <c r="D17" s="5">
        <v>0</v>
      </c>
      <c r="E17" s="5">
        <v>9.3670000000000009</v>
      </c>
      <c r="F17" s="5">
        <v>36.526000000000003</v>
      </c>
      <c r="G17" s="5">
        <v>261.43</v>
      </c>
      <c r="H17" s="5">
        <v>308.53500000000003</v>
      </c>
      <c r="I17" s="5">
        <v>300.11099999999999</v>
      </c>
      <c r="J17" s="5">
        <v>96.349000000000004</v>
      </c>
      <c r="K17" s="5">
        <v>51.890999999999998</v>
      </c>
      <c r="L17" s="5">
        <v>7.3999999999999996E-2</v>
      </c>
      <c r="M17" s="5">
        <v>0.128</v>
      </c>
      <c r="N17" s="18">
        <f t="shared" si="3"/>
        <v>90.680333333333351</v>
      </c>
      <c r="O17" s="18">
        <f t="shared" si="0"/>
        <v>1088.1640000000002</v>
      </c>
      <c r="P17" s="19" t="s">
        <v>26</v>
      </c>
      <c r="Q17" s="20">
        <f t="shared" si="1"/>
        <v>-10.981106637764778</v>
      </c>
      <c r="R17" s="19"/>
      <c r="S17" s="24">
        <f t="shared" si="4"/>
        <v>966.42500000000007</v>
      </c>
      <c r="T17" s="25" t="s">
        <v>26</v>
      </c>
      <c r="U17" s="26">
        <f t="shared" si="2"/>
        <v>-11.04596206379626</v>
      </c>
      <c r="V17" s="27"/>
    </row>
    <row r="18" spans="1:31" x14ac:dyDescent="0.25">
      <c r="A18" s="4">
        <v>2001</v>
      </c>
      <c r="B18" s="5">
        <v>1.21</v>
      </c>
      <c r="C18" s="5">
        <v>0</v>
      </c>
      <c r="D18" s="5">
        <v>10.999000000000001</v>
      </c>
      <c r="E18" s="5">
        <v>39.991</v>
      </c>
      <c r="F18" s="5">
        <v>40.881999999999998</v>
      </c>
      <c r="G18" s="5">
        <v>267.73599999999999</v>
      </c>
      <c r="H18" s="5">
        <v>318.39999999999998</v>
      </c>
      <c r="I18" s="5">
        <v>393.66300000000001</v>
      </c>
      <c r="J18" s="5">
        <v>109.09099999999999</v>
      </c>
      <c r="K18" s="5">
        <v>102.849</v>
      </c>
      <c r="L18" s="5">
        <v>15.031000000000001</v>
      </c>
      <c r="M18" s="5">
        <v>0</v>
      </c>
      <c r="N18" s="18">
        <f t="shared" si="3"/>
        <v>108.32099999999997</v>
      </c>
      <c r="O18" s="18">
        <f t="shared" si="0"/>
        <v>1299.8519999999996</v>
      </c>
      <c r="P18" s="19" t="s">
        <v>26</v>
      </c>
      <c r="Q18" s="20">
        <f t="shared" si="1"/>
        <v>6.3363487256407325</v>
      </c>
      <c r="R18" s="19"/>
      <c r="S18" s="24">
        <f t="shared" si="4"/>
        <v>1088.8899999999999</v>
      </c>
      <c r="T18" s="25" t="s">
        <v>26</v>
      </c>
      <c r="U18" s="26">
        <f t="shared" si="2"/>
        <v>0.22625901477390711</v>
      </c>
      <c r="V18" s="27"/>
    </row>
    <row r="19" spans="1:31" ht="15.75" x14ac:dyDescent="0.25">
      <c r="A19" s="4">
        <v>2002</v>
      </c>
      <c r="B19" s="12">
        <v>32.014000000000003</v>
      </c>
      <c r="C19" s="12">
        <v>3.13</v>
      </c>
      <c r="D19" s="12">
        <v>4.68</v>
      </c>
      <c r="E19" s="12">
        <v>19.079000000000001</v>
      </c>
      <c r="F19" s="12">
        <v>34.743000000000002</v>
      </c>
      <c r="G19" s="12">
        <v>246.59700000000001</v>
      </c>
      <c r="H19" s="12">
        <v>187.05199999999999</v>
      </c>
      <c r="I19" s="12">
        <v>383.11200000000002</v>
      </c>
      <c r="J19" s="12">
        <v>98.742000000000004</v>
      </c>
      <c r="K19" s="12">
        <v>26.696000000000002</v>
      </c>
      <c r="L19" s="12">
        <v>0.216</v>
      </c>
      <c r="M19" s="12">
        <v>0</v>
      </c>
      <c r="N19" s="18">
        <f t="shared" si="3"/>
        <v>86.33841666666666</v>
      </c>
      <c r="O19" s="18">
        <f t="shared" si="0"/>
        <v>1036.0609999999999</v>
      </c>
      <c r="P19" s="19" t="s">
        <v>26</v>
      </c>
      <c r="Q19" s="20">
        <f t="shared" si="1"/>
        <v>-15.243470951280541</v>
      </c>
      <c r="R19" s="19"/>
      <c r="S19" s="24">
        <f t="shared" si="4"/>
        <v>915.50299999999993</v>
      </c>
      <c r="T19" s="25" t="s">
        <v>26</v>
      </c>
      <c r="U19" s="26">
        <f t="shared" si="2"/>
        <v>-15.733048511050187</v>
      </c>
      <c r="V19" s="27"/>
      <c r="Y19" s="47" t="s">
        <v>50</v>
      </c>
      <c r="Z19" s="47"/>
      <c r="AC19" s="47" t="s">
        <v>50</v>
      </c>
      <c r="AD19" s="47"/>
    </row>
    <row r="20" spans="1:31" x14ac:dyDescent="0.25">
      <c r="A20" s="13">
        <v>2003</v>
      </c>
      <c r="B20" s="12">
        <f>AVERAGE(B19,B21)</f>
        <v>22.507000000000001</v>
      </c>
      <c r="C20" s="12">
        <f t="shared" ref="C20:M20" si="5">AVERAGE(C19,C21)</f>
        <v>1.5649999999999999</v>
      </c>
      <c r="D20" s="12">
        <f t="shared" si="5"/>
        <v>2.34</v>
      </c>
      <c r="E20" s="12">
        <f t="shared" si="5"/>
        <v>9.5395000000000003</v>
      </c>
      <c r="F20" s="12">
        <f t="shared" si="5"/>
        <v>17.371500000000001</v>
      </c>
      <c r="G20" s="12">
        <f t="shared" si="5"/>
        <v>219.5985</v>
      </c>
      <c r="H20" s="12">
        <f t="shared" si="5"/>
        <v>244.226</v>
      </c>
      <c r="I20" s="12">
        <f t="shared" si="5"/>
        <v>341.90600000000001</v>
      </c>
      <c r="J20" s="12">
        <f t="shared" si="5"/>
        <v>131.87100000000001</v>
      </c>
      <c r="K20" s="12">
        <f t="shared" si="5"/>
        <v>45.897999999999996</v>
      </c>
      <c r="L20" s="12">
        <f t="shared" si="5"/>
        <v>0.108</v>
      </c>
      <c r="M20" s="12">
        <f t="shared" si="5"/>
        <v>0</v>
      </c>
      <c r="N20" s="18">
        <f t="shared" si="3"/>
        <v>86.41087499999999</v>
      </c>
      <c r="O20" s="18">
        <f t="shared" si="0"/>
        <v>1036.9304999999999</v>
      </c>
      <c r="P20" s="19" t="s">
        <v>26</v>
      </c>
      <c r="Q20" s="20">
        <f t="shared" si="1"/>
        <v>-15.17234019545838</v>
      </c>
      <c r="R20" s="19"/>
      <c r="S20" s="24">
        <f t="shared" si="4"/>
        <v>937.60149999999999</v>
      </c>
      <c r="T20" s="25" t="s">
        <v>26</v>
      </c>
      <c r="U20" s="26">
        <f t="shared" si="2"/>
        <v>-13.699004682162066</v>
      </c>
      <c r="V20" s="27"/>
    </row>
    <row r="21" spans="1:31" x14ac:dyDescent="0.25">
      <c r="A21" s="4">
        <v>2004</v>
      </c>
      <c r="B21" s="12">
        <v>13</v>
      </c>
      <c r="C21" s="12">
        <v>0</v>
      </c>
      <c r="D21" s="12">
        <v>0</v>
      </c>
      <c r="E21" s="12">
        <v>0</v>
      </c>
      <c r="F21" s="12">
        <v>0</v>
      </c>
      <c r="G21" s="12">
        <v>192.6</v>
      </c>
      <c r="H21" s="12">
        <v>301.39999999999998</v>
      </c>
      <c r="I21" s="12">
        <v>300.7</v>
      </c>
      <c r="J21" s="12">
        <v>165</v>
      </c>
      <c r="K21" s="12">
        <v>65.099999999999994</v>
      </c>
      <c r="L21" s="12">
        <v>0</v>
      </c>
      <c r="M21" s="12">
        <v>0</v>
      </c>
      <c r="N21" s="18">
        <f t="shared" si="3"/>
        <v>86.483333333333334</v>
      </c>
      <c r="O21" s="18">
        <f t="shared" si="0"/>
        <v>1037.8</v>
      </c>
      <c r="P21" s="19" t="s">
        <v>26</v>
      </c>
      <c r="Q21" s="20">
        <f t="shared" si="1"/>
        <v>-15.101209439636222</v>
      </c>
      <c r="R21" s="19"/>
      <c r="S21" s="24">
        <f t="shared" si="4"/>
        <v>959.7</v>
      </c>
      <c r="T21" s="25" t="s">
        <v>26</v>
      </c>
      <c r="U21" s="26">
        <f t="shared" si="2"/>
        <v>-11.664960853273945</v>
      </c>
      <c r="V21" s="27"/>
      <c r="Y21" s="3" t="s">
        <v>23</v>
      </c>
      <c r="Z21" s="3" t="s">
        <v>24</v>
      </c>
      <c r="AC21" s="3" t="s">
        <v>25</v>
      </c>
      <c r="AD21" s="3" t="s">
        <v>24</v>
      </c>
    </row>
    <row r="22" spans="1:31" x14ac:dyDescent="0.25">
      <c r="A22" s="4">
        <v>2005</v>
      </c>
      <c r="B22" s="5">
        <v>10.5</v>
      </c>
      <c r="C22" s="5">
        <v>0</v>
      </c>
      <c r="D22" s="5" t="s">
        <v>42</v>
      </c>
      <c r="E22" s="5">
        <v>65</v>
      </c>
      <c r="F22" s="5">
        <v>65</v>
      </c>
      <c r="G22" s="5">
        <v>169.9</v>
      </c>
      <c r="H22" s="5">
        <v>439.9</v>
      </c>
      <c r="I22" s="5">
        <v>165.9</v>
      </c>
      <c r="J22" s="5">
        <v>273</v>
      </c>
      <c r="K22" s="5">
        <v>56.5</v>
      </c>
      <c r="L22" s="5">
        <v>0</v>
      </c>
      <c r="M22" s="5">
        <v>0</v>
      </c>
      <c r="N22" s="18">
        <f t="shared" si="3"/>
        <v>113.24545454545454</v>
      </c>
      <c r="O22" s="18">
        <f t="shared" si="0"/>
        <v>1245.6999999999998</v>
      </c>
      <c r="P22" s="19" t="s">
        <v>26</v>
      </c>
      <c r="Q22" s="20">
        <f t="shared" si="1"/>
        <v>1.9063628840288573</v>
      </c>
      <c r="R22" s="19"/>
      <c r="S22" s="24">
        <f t="shared" si="4"/>
        <v>1048.6999999999998</v>
      </c>
      <c r="T22" s="25" t="s">
        <v>26</v>
      </c>
      <c r="U22" s="26">
        <f t="shared" si="2"/>
        <v>-3.4730066133462607</v>
      </c>
      <c r="V22" s="27"/>
      <c r="Y22" s="7" t="s">
        <v>27</v>
      </c>
      <c r="Z22" s="6">
        <f>AVERAGE(O5:O34)</f>
        <v>1222.3966833333334</v>
      </c>
      <c r="AC22" s="7" t="s">
        <v>27</v>
      </c>
      <c r="AD22" s="6">
        <f>AVERAGE(S5:S34)</f>
        <v>1086.4318499999999</v>
      </c>
    </row>
    <row r="23" spans="1:31" x14ac:dyDescent="0.25">
      <c r="A23" s="4">
        <v>2006</v>
      </c>
      <c r="B23" s="5">
        <v>0</v>
      </c>
      <c r="C23" s="5">
        <v>0</v>
      </c>
      <c r="D23" s="5">
        <v>59.5</v>
      </c>
      <c r="E23" s="5">
        <v>59.3</v>
      </c>
      <c r="F23" s="5">
        <v>0</v>
      </c>
      <c r="G23" s="5">
        <v>94.4</v>
      </c>
      <c r="H23" s="5">
        <v>624.5</v>
      </c>
      <c r="I23" s="5">
        <v>443.2</v>
      </c>
      <c r="J23" s="5">
        <v>255.8</v>
      </c>
      <c r="K23" s="5">
        <v>19</v>
      </c>
      <c r="L23" s="5">
        <v>16</v>
      </c>
      <c r="M23" s="5">
        <v>0</v>
      </c>
      <c r="N23" s="18">
        <f t="shared" si="3"/>
        <v>130.97499999999999</v>
      </c>
      <c r="O23" s="18">
        <f t="shared" si="0"/>
        <v>1571.7</v>
      </c>
      <c r="P23" s="19" t="s">
        <v>26</v>
      </c>
      <c r="Q23" s="20">
        <f t="shared" si="1"/>
        <v>28.575283410795681</v>
      </c>
      <c r="R23" s="19"/>
      <c r="S23" s="24">
        <f t="shared" si="4"/>
        <v>1417.8999999999999</v>
      </c>
      <c r="T23" s="25" t="s">
        <v>26</v>
      </c>
      <c r="U23" s="26">
        <f t="shared" si="2"/>
        <v>30.509796817904405</v>
      </c>
      <c r="V23" s="27"/>
      <c r="Y23" s="7" t="s">
        <v>28</v>
      </c>
      <c r="Z23" s="7">
        <f>_xlfn.STDEV.P(O5:O34)</f>
        <v>245.48684042654506</v>
      </c>
      <c r="AC23" s="7" t="s">
        <v>28</v>
      </c>
      <c r="AD23" s="7">
        <f>_xlfn.STDEV.P(S5:S34)</f>
        <v>223.05334492385407</v>
      </c>
    </row>
    <row r="24" spans="1:31" x14ac:dyDescent="0.25">
      <c r="A24" s="4">
        <v>2007</v>
      </c>
      <c r="B24" s="5">
        <v>0</v>
      </c>
      <c r="C24" s="5">
        <v>0</v>
      </c>
      <c r="D24" s="5">
        <v>0</v>
      </c>
      <c r="E24" s="5">
        <v>0</v>
      </c>
      <c r="F24" s="5">
        <v>0.1</v>
      </c>
      <c r="G24" s="5">
        <v>479.6</v>
      </c>
      <c r="H24" s="5">
        <v>87.6</v>
      </c>
      <c r="I24" s="5">
        <v>416.8</v>
      </c>
      <c r="J24" s="5">
        <v>204.2</v>
      </c>
      <c r="K24" s="5">
        <v>47.4</v>
      </c>
      <c r="L24" s="5">
        <v>0</v>
      </c>
      <c r="M24" s="5">
        <v>0</v>
      </c>
      <c r="N24" s="18">
        <f t="shared" si="3"/>
        <v>102.97500000000002</v>
      </c>
      <c r="O24" s="18">
        <f t="shared" si="0"/>
        <v>1235.7000000000003</v>
      </c>
      <c r="P24" s="19" t="s">
        <v>26</v>
      </c>
      <c r="Q24" s="20">
        <f t="shared" si="1"/>
        <v>1.0882978371955569</v>
      </c>
      <c r="R24" s="19"/>
      <c r="S24" s="24">
        <f t="shared" si="4"/>
        <v>1188.2</v>
      </c>
      <c r="T24" s="25" t="s">
        <v>26</v>
      </c>
      <c r="U24" s="26">
        <f t="shared" si="2"/>
        <v>9.3671913245179717</v>
      </c>
      <c r="V24" s="27"/>
      <c r="Y24" s="7" t="s">
        <v>29</v>
      </c>
      <c r="Z24" s="7">
        <f>_xlfn.VAR.P(O5:O34)</f>
        <v>60263.788822607996</v>
      </c>
      <c r="AC24" s="7" t="s">
        <v>29</v>
      </c>
      <c r="AD24" s="7">
        <f>_xlfn.VAR.P(S5:S34)</f>
        <v>49752.79468171981</v>
      </c>
    </row>
    <row r="25" spans="1:31" x14ac:dyDescent="0.25">
      <c r="A25" s="4">
        <v>2008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192.6</v>
      </c>
      <c r="H25" s="5">
        <v>207.5</v>
      </c>
      <c r="I25" s="5">
        <v>148.4</v>
      </c>
      <c r="J25" s="5">
        <v>90.6</v>
      </c>
      <c r="K25" s="5">
        <v>13.1</v>
      </c>
      <c r="L25" s="5">
        <v>0</v>
      </c>
      <c r="M25" s="5">
        <v>0</v>
      </c>
      <c r="N25" s="18">
        <f t="shared" si="3"/>
        <v>54.35</v>
      </c>
      <c r="O25" s="18">
        <f t="shared" si="0"/>
        <v>652.20000000000005</v>
      </c>
      <c r="P25" s="21" t="s">
        <v>33</v>
      </c>
      <c r="Q25" s="22">
        <f t="shared" si="1"/>
        <v>-46.645797645529711</v>
      </c>
      <c r="R25" s="21" t="s">
        <v>34</v>
      </c>
      <c r="S25" s="24">
        <f t="shared" si="4"/>
        <v>639.1</v>
      </c>
      <c r="T25" s="28" t="s">
        <v>33</v>
      </c>
      <c r="U25" s="26">
        <f t="shared" si="2"/>
        <v>-41.174405002946109</v>
      </c>
      <c r="V25" s="27" t="s">
        <v>34</v>
      </c>
      <c r="Y25" s="7" t="s">
        <v>30</v>
      </c>
      <c r="Z25" s="7">
        <f>_xlfn.SKEW.P(O5:O34)</f>
        <v>0.16436090055170005</v>
      </c>
      <c r="AC25" s="7" t="s">
        <v>30</v>
      </c>
      <c r="AD25" s="7">
        <f>_xlfn.SKEW.P(S5:S34)</f>
        <v>0.36041116475365864</v>
      </c>
    </row>
    <row r="26" spans="1:31" x14ac:dyDescent="0.25">
      <c r="A26" s="4">
        <v>2009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29.5</v>
      </c>
      <c r="H26" s="5">
        <v>488.7</v>
      </c>
      <c r="I26" s="5">
        <v>266.89999999999998</v>
      </c>
      <c r="J26" s="5">
        <v>55.7</v>
      </c>
      <c r="K26" s="5">
        <v>27.8</v>
      </c>
      <c r="L26" s="5">
        <v>0</v>
      </c>
      <c r="M26" s="5">
        <v>0</v>
      </c>
      <c r="N26" s="18">
        <f t="shared" si="3"/>
        <v>72.38333333333334</v>
      </c>
      <c r="O26" s="18">
        <f t="shared" si="0"/>
        <v>868.6</v>
      </c>
      <c r="P26" s="21" t="s">
        <v>33</v>
      </c>
      <c r="Q26" s="22">
        <f t="shared" si="1"/>
        <v>-28.942870032056291</v>
      </c>
      <c r="R26" s="21" t="s">
        <v>34</v>
      </c>
      <c r="S26" s="24">
        <f t="shared" si="4"/>
        <v>840.80000000000007</v>
      </c>
      <c r="T26" s="25" t="s">
        <v>26</v>
      </c>
      <c r="U26" s="26">
        <f t="shared" si="2"/>
        <v>-22.609043540098707</v>
      </c>
      <c r="V26" s="27" t="s">
        <v>43</v>
      </c>
      <c r="Y26" s="7" t="s">
        <v>31</v>
      </c>
      <c r="Z26" s="6">
        <f>MIN(O5:O34)</f>
        <v>652.20000000000005</v>
      </c>
      <c r="AC26" s="7" t="s">
        <v>31</v>
      </c>
      <c r="AD26" s="6">
        <f>MIN(S5:S34)</f>
        <v>639.1</v>
      </c>
    </row>
    <row r="27" spans="1:31" x14ac:dyDescent="0.25">
      <c r="A27" s="4">
        <v>2010</v>
      </c>
      <c r="B27" s="5">
        <v>30.6</v>
      </c>
      <c r="C27" s="5">
        <v>0.2</v>
      </c>
      <c r="D27" s="5">
        <v>0</v>
      </c>
      <c r="E27" s="5">
        <v>0</v>
      </c>
      <c r="F27" s="5">
        <v>0</v>
      </c>
      <c r="G27" s="5">
        <v>76</v>
      </c>
      <c r="H27" s="5">
        <v>414.6</v>
      </c>
      <c r="I27" s="5">
        <v>484.2</v>
      </c>
      <c r="J27" s="5">
        <v>325.3</v>
      </c>
      <c r="K27" s="5">
        <v>98.7</v>
      </c>
      <c r="L27" s="5">
        <v>0</v>
      </c>
      <c r="M27" s="5">
        <v>51.2</v>
      </c>
      <c r="N27" s="18">
        <f t="shared" si="3"/>
        <v>123.39999999999999</v>
      </c>
      <c r="O27" s="18">
        <f t="shared" si="0"/>
        <v>1480.8</v>
      </c>
      <c r="P27" s="19" t="s">
        <v>26</v>
      </c>
      <c r="Q27" s="20">
        <f t="shared" si="1"/>
        <v>21.139072135080635</v>
      </c>
      <c r="R27" s="19"/>
      <c r="S27" s="24">
        <f t="shared" si="4"/>
        <v>1300.0999999999999</v>
      </c>
      <c r="T27" s="25" t="s">
        <v>26</v>
      </c>
      <c r="U27" s="26">
        <f t="shared" si="2"/>
        <v>19.666963003707963</v>
      </c>
      <c r="V27" s="27"/>
      <c r="Y27" s="7" t="s">
        <v>32</v>
      </c>
      <c r="Z27" s="6">
        <f>MAX(O5:O34)</f>
        <v>1819.2000000000003</v>
      </c>
      <c r="AC27" s="7" t="s">
        <v>32</v>
      </c>
      <c r="AD27" s="6">
        <f>MAX(S5:S34)</f>
        <v>1700.5000000000002</v>
      </c>
    </row>
    <row r="28" spans="1:31" x14ac:dyDescent="0.25">
      <c r="A28" s="13">
        <v>2011</v>
      </c>
      <c r="B28" s="12">
        <f>AVERAGE(B27,B29)</f>
        <v>33.200000000000003</v>
      </c>
      <c r="C28" s="12">
        <f t="shared" ref="C28:M28" si="6">AVERAGE(C27,C29)</f>
        <v>0.1</v>
      </c>
      <c r="D28" s="12">
        <f t="shared" si="6"/>
        <v>0</v>
      </c>
      <c r="E28" s="12">
        <f t="shared" si="6"/>
        <v>0</v>
      </c>
      <c r="F28" s="12">
        <f t="shared" si="6"/>
        <v>0</v>
      </c>
      <c r="G28" s="12">
        <f t="shared" si="6"/>
        <v>91.85</v>
      </c>
      <c r="H28" s="12">
        <f t="shared" si="6"/>
        <v>412.6</v>
      </c>
      <c r="I28" s="12">
        <f t="shared" si="6"/>
        <v>477.45</v>
      </c>
      <c r="J28" s="12">
        <f t="shared" si="6"/>
        <v>324.8</v>
      </c>
      <c r="K28" s="12">
        <f t="shared" si="6"/>
        <v>65.95</v>
      </c>
      <c r="L28" s="12">
        <f t="shared" si="6"/>
        <v>0</v>
      </c>
      <c r="M28" s="12">
        <f t="shared" si="6"/>
        <v>25.6</v>
      </c>
      <c r="N28" s="18">
        <f t="shared" si="3"/>
        <v>119.29583333333333</v>
      </c>
      <c r="O28" s="18">
        <f t="shared" si="0"/>
        <v>1431.55</v>
      </c>
      <c r="P28" s="19" t="s">
        <v>26</v>
      </c>
      <c r="Q28" s="20">
        <f t="shared" si="1"/>
        <v>17.110101779426447</v>
      </c>
      <c r="R28" s="19"/>
      <c r="S28" s="24">
        <f t="shared" si="4"/>
        <v>1306.7</v>
      </c>
      <c r="T28" s="25" t="s">
        <v>26</v>
      </c>
      <c r="U28" s="26">
        <f t="shared" si="2"/>
        <v>20.274456239477896</v>
      </c>
      <c r="V28" s="27"/>
    </row>
    <row r="29" spans="1:31" x14ac:dyDescent="0.25">
      <c r="A29" s="13">
        <v>2012</v>
      </c>
      <c r="B29" s="8">
        <v>35.799999999999997</v>
      </c>
      <c r="C29" s="12">
        <v>0</v>
      </c>
      <c r="D29" s="12">
        <v>0</v>
      </c>
      <c r="E29" s="12">
        <v>0</v>
      </c>
      <c r="F29" s="12">
        <v>0</v>
      </c>
      <c r="G29" s="12">
        <v>107.7</v>
      </c>
      <c r="H29" s="12">
        <v>410.6</v>
      </c>
      <c r="I29" s="12">
        <v>470.7</v>
      </c>
      <c r="J29" s="12">
        <v>324.3</v>
      </c>
      <c r="K29" s="12">
        <v>33.200000000000003</v>
      </c>
      <c r="L29" s="12">
        <v>0</v>
      </c>
      <c r="M29" s="12">
        <v>0</v>
      </c>
      <c r="N29" s="18">
        <f t="shared" si="3"/>
        <v>115.19166666666666</v>
      </c>
      <c r="O29" s="18">
        <f t="shared" si="0"/>
        <v>1382.3</v>
      </c>
      <c r="P29" s="19" t="s">
        <v>26</v>
      </c>
      <c r="Q29" s="20">
        <f t="shared" si="1"/>
        <v>13.081131423772261</v>
      </c>
      <c r="R29" s="19"/>
      <c r="S29" s="24">
        <f t="shared" si="4"/>
        <v>1313.3</v>
      </c>
      <c r="T29" s="25" t="s">
        <v>26</v>
      </c>
      <c r="U29" s="26">
        <f t="shared" si="2"/>
        <v>20.881949475247804</v>
      </c>
      <c r="V29" s="27"/>
      <c r="Y29" s="37" t="s">
        <v>47</v>
      </c>
      <c r="Z29" s="38">
        <f>4/(30+1)</f>
        <v>0.12903225806451613</v>
      </c>
      <c r="AA29" s="7"/>
      <c r="AC29" s="37" t="s">
        <v>47</v>
      </c>
      <c r="AD29" s="38">
        <f>5/(30+1)</f>
        <v>0.16129032258064516</v>
      </c>
      <c r="AE29" s="7"/>
    </row>
    <row r="30" spans="1:31" x14ac:dyDescent="0.25">
      <c r="A30" s="13">
        <v>2013</v>
      </c>
      <c r="B30" s="12">
        <v>0</v>
      </c>
      <c r="C30" s="12">
        <v>0</v>
      </c>
      <c r="D30" s="12">
        <v>0</v>
      </c>
      <c r="E30" s="12">
        <v>25.5</v>
      </c>
      <c r="F30" s="12">
        <v>0.5</v>
      </c>
      <c r="G30" s="12">
        <v>340.3</v>
      </c>
      <c r="H30" s="12">
        <v>567.1</v>
      </c>
      <c r="I30" s="12">
        <v>310.8</v>
      </c>
      <c r="J30" s="12">
        <v>150.5</v>
      </c>
      <c r="K30" s="12">
        <v>227.5</v>
      </c>
      <c r="L30" s="12">
        <v>0</v>
      </c>
      <c r="M30" s="12">
        <v>0</v>
      </c>
      <c r="N30" s="18">
        <f t="shared" si="3"/>
        <v>135.18333333333334</v>
      </c>
      <c r="O30" s="18">
        <f t="shared" si="0"/>
        <v>1622.2</v>
      </c>
      <c r="P30" s="19" t="s">
        <v>26</v>
      </c>
      <c r="Q30" s="20">
        <f t="shared" si="1"/>
        <v>32.70651189730404</v>
      </c>
      <c r="R30" s="19"/>
      <c r="S30" s="24">
        <f t="shared" si="4"/>
        <v>1368.7</v>
      </c>
      <c r="T30" s="25" t="s">
        <v>26</v>
      </c>
      <c r="U30" s="26">
        <f t="shared" si="2"/>
        <v>25.981210878528653</v>
      </c>
      <c r="V30" s="27"/>
      <c r="Y30" s="39" t="s">
        <v>51</v>
      </c>
      <c r="Z30" s="40">
        <f>1/Z29</f>
        <v>7.75</v>
      </c>
      <c r="AA30" s="9" t="s">
        <v>48</v>
      </c>
      <c r="AC30" s="39" t="s">
        <v>51</v>
      </c>
      <c r="AD30" s="40">
        <f>1/AD29</f>
        <v>6.2</v>
      </c>
      <c r="AE30" s="9" t="s">
        <v>48</v>
      </c>
    </row>
    <row r="31" spans="1:31" x14ac:dyDescent="0.25">
      <c r="A31" s="13">
        <v>2014</v>
      </c>
      <c r="B31" s="12">
        <v>0</v>
      </c>
      <c r="C31" s="12">
        <v>0</v>
      </c>
      <c r="D31" s="12">
        <v>0</v>
      </c>
      <c r="E31" s="12">
        <v>11.5</v>
      </c>
      <c r="F31" s="12">
        <v>0</v>
      </c>
      <c r="G31" s="12">
        <v>29.7</v>
      </c>
      <c r="H31" s="12">
        <v>652.4</v>
      </c>
      <c r="I31" s="12">
        <v>286</v>
      </c>
      <c r="J31" s="12">
        <v>307</v>
      </c>
      <c r="K31" s="12">
        <v>77.8</v>
      </c>
      <c r="L31" s="12">
        <v>0</v>
      </c>
      <c r="M31" s="12">
        <v>0</v>
      </c>
      <c r="N31" s="18">
        <f t="shared" si="3"/>
        <v>113.69999999999999</v>
      </c>
      <c r="O31" s="18">
        <f t="shared" si="0"/>
        <v>1364.3999999999999</v>
      </c>
      <c r="P31" s="19" t="s">
        <v>26</v>
      </c>
      <c r="Q31" s="20">
        <f t="shared" si="1"/>
        <v>11.61679498994058</v>
      </c>
      <c r="R31" s="19"/>
      <c r="S31" s="24">
        <f t="shared" si="4"/>
        <v>1275.0999999999999</v>
      </c>
      <c r="T31" s="25" t="s">
        <v>26</v>
      </c>
      <c r="U31" s="26">
        <f t="shared" si="2"/>
        <v>17.365852262155236</v>
      </c>
      <c r="V31" s="27"/>
    </row>
    <row r="32" spans="1:31" x14ac:dyDescent="0.25">
      <c r="A32" s="13">
        <v>2015</v>
      </c>
      <c r="B32" s="12">
        <v>44.4</v>
      </c>
      <c r="C32" s="12">
        <v>0</v>
      </c>
      <c r="D32" s="12">
        <v>19.3</v>
      </c>
      <c r="E32" s="12">
        <v>17.100000000000001</v>
      </c>
      <c r="F32" s="12">
        <v>7.1</v>
      </c>
      <c r="G32" s="12">
        <v>351.5</v>
      </c>
      <c r="H32" s="12">
        <v>171.8</v>
      </c>
      <c r="I32" s="12">
        <v>246</v>
      </c>
      <c r="J32" s="12">
        <v>294.39999999999998</v>
      </c>
      <c r="K32" s="12">
        <v>13.4</v>
      </c>
      <c r="L32" s="12">
        <v>0</v>
      </c>
      <c r="M32" s="12">
        <v>0</v>
      </c>
      <c r="N32" s="18">
        <f t="shared" si="3"/>
        <v>97.083333333333329</v>
      </c>
      <c r="O32" s="18">
        <f t="shared" si="0"/>
        <v>1165</v>
      </c>
      <c r="P32" s="19" t="s">
        <v>26</v>
      </c>
      <c r="Q32" s="20">
        <f t="shared" si="1"/>
        <v>-4.6954220439161629</v>
      </c>
      <c r="R32" s="19"/>
      <c r="S32" s="24">
        <f t="shared" si="4"/>
        <v>1063.6999999999998</v>
      </c>
      <c r="T32" s="25" t="s">
        <v>26</v>
      </c>
      <c r="U32" s="26">
        <f t="shared" si="2"/>
        <v>-2.0923401684146246</v>
      </c>
      <c r="V32" s="27"/>
    </row>
    <row r="33" spans="1:33" x14ac:dyDescent="0.25">
      <c r="A33" s="13">
        <v>2016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167.1</v>
      </c>
      <c r="H33" s="12">
        <v>525.6</v>
      </c>
      <c r="I33" s="12">
        <v>616.6</v>
      </c>
      <c r="J33" s="12">
        <v>391.2</v>
      </c>
      <c r="K33" s="12">
        <v>118.7</v>
      </c>
      <c r="L33" s="12">
        <v>0</v>
      </c>
      <c r="M33" s="12">
        <v>0</v>
      </c>
      <c r="N33" s="18">
        <f t="shared" si="3"/>
        <v>151.60000000000002</v>
      </c>
      <c r="O33" s="18">
        <f t="shared" si="0"/>
        <v>1819.2000000000003</v>
      </c>
      <c r="P33" s="19" t="s">
        <v>26</v>
      </c>
      <c r="Q33" s="20">
        <f t="shared" si="1"/>
        <v>48.822393319920806</v>
      </c>
      <c r="R33" s="19"/>
      <c r="S33" s="24">
        <f t="shared" si="4"/>
        <v>1700.5000000000002</v>
      </c>
      <c r="T33" s="25" t="s">
        <v>26</v>
      </c>
      <c r="U33" s="26">
        <f t="shared" si="2"/>
        <v>56.521552640416452</v>
      </c>
      <c r="V33" s="27"/>
    </row>
    <row r="34" spans="1:33" x14ac:dyDescent="0.25">
      <c r="A34" s="13">
        <v>2017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195.1</v>
      </c>
      <c r="H34" s="12">
        <v>342.8</v>
      </c>
      <c r="I34" s="12">
        <v>273.89999999999998</v>
      </c>
      <c r="J34" s="12">
        <v>224.1</v>
      </c>
      <c r="K34" s="12">
        <v>109.1</v>
      </c>
      <c r="L34" s="12">
        <v>0</v>
      </c>
      <c r="M34" s="12">
        <v>0</v>
      </c>
      <c r="N34" s="18">
        <f t="shared" si="3"/>
        <v>95.416666666666643</v>
      </c>
      <c r="O34" s="18">
        <f t="shared" si="0"/>
        <v>1144.9999999999998</v>
      </c>
      <c r="P34" s="19" t="s">
        <v>26</v>
      </c>
      <c r="Q34" s="20">
        <f t="shared" si="1"/>
        <v>-6.3315521375828565</v>
      </c>
      <c r="R34" s="19"/>
      <c r="S34" s="24">
        <f t="shared" si="4"/>
        <v>1035.8999999999999</v>
      </c>
      <c r="T34" s="25" t="s">
        <v>26</v>
      </c>
      <c r="U34" s="26">
        <f t="shared" si="2"/>
        <v>-4.6511753130212519</v>
      </c>
      <c r="V34" s="27"/>
    </row>
    <row r="37" spans="1:33" ht="23.25" x14ac:dyDescent="0.35">
      <c r="A37" s="45" t="s">
        <v>49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</sheetData>
  <mergeCells count="9">
    <mergeCell ref="A1:Y1"/>
    <mergeCell ref="B3:M3"/>
    <mergeCell ref="N3:R3"/>
    <mergeCell ref="S3:V3"/>
    <mergeCell ref="A37:AG37"/>
    <mergeCell ref="Y4:Z4"/>
    <mergeCell ref="AC4:AD4"/>
    <mergeCell ref="Y19:Z19"/>
    <mergeCell ref="AC19:AD19"/>
  </mergeCells>
  <conditionalFormatting sqref="O5:O34">
    <cfRule type="cellIs" dxfId="3" priority="5" operator="lessThan">
      <formula>$Z$8</formula>
    </cfRule>
  </conditionalFormatting>
  <conditionalFormatting sqref="S5:S34">
    <cfRule type="cellIs" dxfId="2" priority="6" operator="lessThan">
      <formula>$AD$8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abSelected="1" topLeftCell="U22" zoomScale="110" zoomScaleNormal="110" workbookViewId="0">
      <selection activeCell="AD30" sqref="AD30"/>
    </sheetView>
  </sheetViews>
  <sheetFormatPr defaultRowHeight="15" x14ac:dyDescent="0.25"/>
  <cols>
    <col min="14" max="14" width="10.5703125" customWidth="1"/>
    <col min="15" max="15" width="11.42578125" customWidth="1"/>
    <col min="16" max="16" width="12.42578125" bestFit="1" customWidth="1"/>
    <col min="18" max="18" width="17.5703125" bestFit="1" customWidth="1"/>
    <col min="19" max="21" width="17.5703125" customWidth="1"/>
    <col min="22" max="22" width="20.5703125" bestFit="1" customWidth="1"/>
    <col min="23" max="23" width="17.5703125" customWidth="1"/>
    <col min="25" max="25" width="38.85546875" bestFit="1" customWidth="1"/>
    <col min="26" max="26" width="17.5703125" bestFit="1" customWidth="1"/>
    <col min="29" max="29" width="38.85546875" bestFit="1" customWidth="1"/>
    <col min="30" max="30" width="17.5703125" bestFit="1" customWidth="1"/>
  </cols>
  <sheetData>
    <row r="1" spans="1:30" s="1" customFormat="1" ht="78.75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3" spans="1:30" ht="18.75" x14ac:dyDescent="0.3">
      <c r="B3" s="49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2" t="s">
        <v>3</v>
      </c>
      <c r="O3" s="52"/>
      <c r="P3" s="52"/>
      <c r="Q3" s="52"/>
      <c r="R3" s="52"/>
      <c r="S3" s="53" t="s">
        <v>4</v>
      </c>
      <c r="T3" s="53"/>
      <c r="U3" s="53"/>
      <c r="V3" s="53"/>
    </row>
    <row r="4" spans="1:30" ht="63.75" x14ac:dyDescent="0.25">
      <c r="A4" s="29" t="s">
        <v>1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17" t="s">
        <v>17</v>
      </c>
      <c r="O4" s="17" t="s">
        <v>18</v>
      </c>
      <c r="P4" s="17" t="s">
        <v>19</v>
      </c>
      <c r="Q4" s="17" t="s">
        <v>20</v>
      </c>
      <c r="R4" s="17" t="s">
        <v>21</v>
      </c>
      <c r="S4" s="23" t="s">
        <v>22</v>
      </c>
      <c r="T4" s="23" t="s">
        <v>19</v>
      </c>
      <c r="U4" s="23" t="s">
        <v>20</v>
      </c>
      <c r="V4" s="23" t="s">
        <v>21</v>
      </c>
      <c r="W4" s="15"/>
      <c r="Y4" s="46" t="s">
        <v>3</v>
      </c>
      <c r="Z4" s="46"/>
      <c r="AA4" s="16"/>
      <c r="AB4" s="16"/>
      <c r="AC4" s="46" t="s">
        <v>4</v>
      </c>
      <c r="AD4" s="46"/>
    </row>
    <row r="5" spans="1:30" x14ac:dyDescent="0.25">
      <c r="A5" s="4">
        <v>1988</v>
      </c>
      <c r="B5" s="5">
        <v>3.8</v>
      </c>
      <c r="C5" s="5">
        <v>20.654</v>
      </c>
      <c r="D5" s="5">
        <v>37.74</v>
      </c>
      <c r="E5" s="5">
        <v>13.005000000000001</v>
      </c>
      <c r="F5" s="5">
        <v>24.893000000000001</v>
      </c>
      <c r="G5" s="5">
        <v>244.43199999999999</v>
      </c>
      <c r="H5" s="5">
        <v>382.63</v>
      </c>
      <c r="I5" s="5">
        <v>275.87900000000002</v>
      </c>
      <c r="J5" s="5">
        <v>162.35400000000001</v>
      </c>
      <c r="K5" s="5">
        <v>31.042999999999999</v>
      </c>
      <c r="L5" s="5">
        <v>0.95299999999999996</v>
      </c>
      <c r="M5" s="5">
        <v>1.111</v>
      </c>
      <c r="N5" s="18">
        <f>AVERAGE(B5:M5)</f>
        <v>99.874499999999998</v>
      </c>
      <c r="O5" s="18">
        <f t="shared" ref="O5:O34" si="0">SUM(B5:M5)</f>
        <v>1198.4939999999999</v>
      </c>
      <c r="P5" s="19" t="s">
        <v>26</v>
      </c>
      <c r="Q5" s="20">
        <f t="shared" ref="Q5:Q34" si="1">((O5-$Z$23)/$Z$23)*100</f>
        <v>-0.73906629682131197</v>
      </c>
      <c r="R5" s="19"/>
      <c r="S5" s="24">
        <f>SUM(G5:J5)</f>
        <v>1065.2950000000001</v>
      </c>
      <c r="T5" s="25" t="s">
        <v>26</v>
      </c>
      <c r="U5" s="26">
        <f t="shared" ref="U5:U34" si="2">((S5-$AD$23)/$AD$23)*100</f>
        <v>-0.43573550474317507</v>
      </c>
      <c r="V5" s="27"/>
      <c r="W5" s="16"/>
      <c r="Y5" s="9" t="s">
        <v>27</v>
      </c>
      <c r="Z5" s="44">
        <f>AVERAGE(O5:O34)</f>
        <v>1207.4176166666664</v>
      </c>
      <c r="AA5" s="32"/>
      <c r="AB5" s="32"/>
      <c r="AC5" s="9" t="s">
        <v>27</v>
      </c>
      <c r="AD5" s="44">
        <f>AVERAGE(S5:S34)</f>
        <v>1069.9571833333334</v>
      </c>
    </row>
    <row r="6" spans="1:30" x14ac:dyDescent="0.25">
      <c r="A6" s="4">
        <v>1989</v>
      </c>
      <c r="B6" s="5">
        <v>0.78900000000000003</v>
      </c>
      <c r="C6" s="5">
        <v>0.22500000000000001</v>
      </c>
      <c r="D6" s="5">
        <v>23.788</v>
      </c>
      <c r="E6" s="5">
        <v>1.18</v>
      </c>
      <c r="F6" s="5">
        <v>33.829000000000001</v>
      </c>
      <c r="G6" s="5">
        <v>251.376</v>
      </c>
      <c r="H6" s="5">
        <v>316.40300000000002</v>
      </c>
      <c r="I6" s="5">
        <v>428.55799999999999</v>
      </c>
      <c r="J6" s="5">
        <v>177.47800000000001</v>
      </c>
      <c r="K6" s="5">
        <v>43.526000000000003</v>
      </c>
      <c r="L6" s="5">
        <v>5.3860000000000001</v>
      </c>
      <c r="M6" s="5">
        <v>31.001000000000001</v>
      </c>
      <c r="N6" s="18">
        <f t="shared" ref="N6:N34" si="3">AVERAGE(B6:M6)</f>
        <v>109.46158333333335</v>
      </c>
      <c r="O6" s="18">
        <f t="shared" si="0"/>
        <v>1313.5390000000002</v>
      </c>
      <c r="P6" s="19" t="s">
        <v>26</v>
      </c>
      <c r="Q6" s="20">
        <f t="shared" si="1"/>
        <v>8.7891200085604613</v>
      </c>
      <c r="R6" s="19"/>
      <c r="S6" s="24">
        <f t="shared" ref="S6:S34" si="4">SUM(G6:J6)</f>
        <v>1173.8150000000001</v>
      </c>
      <c r="T6" s="25" t="s">
        <v>26</v>
      </c>
      <c r="U6" s="26">
        <f t="shared" si="2"/>
        <v>9.7067264264826996</v>
      </c>
      <c r="V6" s="27"/>
      <c r="W6" s="16"/>
    </row>
    <row r="7" spans="1:30" x14ac:dyDescent="0.25">
      <c r="A7" s="4">
        <v>1990</v>
      </c>
      <c r="B7" s="5">
        <v>0.10299999999999999</v>
      </c>
      <c r="C7" s="5">
        <v>73.308000000000007</v>
      </c>
      <c r="D7" s="5">
        <v>39.238</v>
      </c>
      <c r="E7" s="5">
        <v>3.6120000000000001</v>
      </c>
      <c r="F7" s="5">
        <v>32.735999999999997</v>
      </c>
      <c r="G7" s="5">
        <v>355.22</v>
      </c>
      <c r="H7" s="5">
        <v>653.69100000000003</v>
      </c>
      <c r="I7" s="5">
        <v>483.06799999999998</v>
      </c>
      <c r="J7" s="5">
        <v>203.291</v>
      </c>
      <c r="K7" s="5">
        <v>91.421999999999997</v>
      </c>
      <c r="L7" s="5">
        <v>2.3370000000000002</v>
      </c>
      <c r="M7" s="5">
        <v>1.5740000000000001</v>
      </c>
      <c r="N7" s="18">
        <f t="shared" si="3"/>
        <v>161.63333333333333</v>
      </c>
      <c r="O7" s="18">
        <f t="shared" si="0"/>
        <v>1939.6</v>
      </c>
      <c r="P7" s="19" t="s">
        <v>26</v>
      </c>
      <c r="Q7" s="20">
        <f t="shared" si="1"/>
        <v>60.640359493402038</v>
      </c>
      <c r="R7" s="19"/>
      <c r="S7" s="24">
        <f t="shared" si="4"/>
        <v>1695.27</v>
      </c>
      <c r="T7" s="25" t="s">
        <v>26</v>
      </c>
      <c r="U7" s="26">
        <f t="shared" si="2"/>
        <v>58.442788777638143</v>
      </c>
      <c r="V7" s="27"/>
      <c r="W7" s="16"/>
    </row>
    <row r="8" spans="1:30" x14ac:dyDescent="0.25">
      <c r="A8" s="4">
        <v>1991</v>
      </c>
      <c r="B8" s="5">
        <v>16.079000000000001</v>
      </c>
      <c r="C8" s="5">
        <v>8.0820000000000007</v>
      </c>
      <c r="D8" s="5">
        <v>47.253</v>
      </c>
      <c r="E8" s="5">
        <v>15.154999999999999</v>
      </c>
      <c r="F8" s="5">
        <v>7.4850000000000003</v>
      </c>
      <c r="G8" s="5">
        <v>226.518</v>
      </c>
      <c r="H8" s="5">
        <v>350.77300000000002</v>
      </c>
      <c r="I8" s="5">
        <v>651.42700000000002</v>
      </c>
      <c r="J8" s="5">
        <v>156.749</v>
      </c>
      <c r="K8" s="5">
        <v>24.971</v>
      </c>
      <c r="L8" s="5">
        <v>2.5089999999999999</v>
      </c>
      <c r="M8" s="5">
        <v>29</v>
      </c>
      <c r="N8" s="18">
        <f t="shared" si="3"/>
        <v>128.00008333333332</v>
      </c>
      <c r="O8" s="18">
        <f t="shared" si="0"/>
        <v>1536.001</v>
      </c>
      <c r="P8" s="19" t="s">
        <v>26</v>
      </c>
      <c r="Q8" s="20">
        <f t="shared" si="1"/>
        <v>27.213731090031466</v>
      </c>
      <c r="R8" s="19"/>
      <c r="S8" s="24">
        <f t="shared" si="4"/>
        <v>1385.4670000000001</v>
      </c>
      <c r="T8" s="25" t="s">
        <v>26</v>
      </c>
      <c r="U8" s="26">
        <f t="shared" si="2"/>
        <v>29.488078736359402</v>
      </c>
      <c r="V8" s="27"/>
      <c r="W8" s="16"/>
      <c r="Y8" s="9" t="s">
        <v>35</v>
      </c>
      <c r="Z8" s="9" t="s">
        <v>24</v>
      </c>
      <c r="AC8" s="9" t="s">
        <v>35</v>
      </c>
      <c r="AD8" s="9" t="s">
        <v>24</v>
      </c>
    </row>
    <row r="9" spans="1:30" x14ac:dyDescent="0.25">
      <c r="A9" s="4">
        <v>1992</v>
      </c>
      <c r="B9" s="5">
        <v>15.920999999999999</v>
      </c>
      <c r="C9" s="5">
        <v>4.3860000000000001</v>
      </c>
      <c r="D9" s="5">
        <v>0.19900000000000001</v>
      </c>
      <c r="E9" s="5">
        <v>5.6120000000000001</v>
      </c>
      <c r="F9" s="5">
        <v>9.7620000000000005</v>
      </c>
      <c r="G9" s="5">
        <v>95.119</v>
      </c>
      <c r="H9" s="5">
        <v>283.46699999999998</v>
      </c>
      <c r="I9" s="5">
        <v>246.13</v>
      </c>
      <c r="J9" s="5">
        <v>114.21599999999999</v>
      </c>
      <c r="K9" s="5">
        <v>57.948999999999998</v>
      </c>
      <c r="L9" s="5">
        <v>2.66</v>
      </c>
      <c r="M9" s="5">
        <v>0</v>
      </c>
      <c r="N9" s="18">
        <f t="shared" si="3"/>
        <v>69.618416666666661</v>
      </c>
      <c r="O9" s="18">
        <f t="shared" si="0"/>
        <v>835.42099999999994</v>
      </c>
      <c r="P9" s="34" t="s">
        <v>33</v>
      </c>
      <c r="Q9" s="20">
        <f t="shared" si="1"/>
        <v>-30.809275227708071</v>
      </c>
      <c r="R9" s="33" t="s">
        <v>34</v>
      </c>
      <c r="S9" s="24">
        <f t="shared" si="4"/>
        <v>738.93200000000002</v>
      </c>
      <c r="T9" s="35" t="s">
        <v>33</v>
      </c>
      <c r="U9" s="26">
        <f t="shared" si="2"/>
        <v>-30.938171030551054</v>
      </c>
      <c r="V9" s="36" t="s">
        <v>34</v>
      </c>
      <c r="W9" s="16"/>
      <c r="Y9" s="10" t="s">
        <v>36</v>
      </c>
      <c r="Z9" s="11">
        <f>0.75*Z5</f>
        <v>905.56321249999974</v>
      </c>
      <c r="AC9" s="10" t="s">
        <v>36</v>
      </c>
      <c r="AD9" s="11">
        <f>0.75*AD5</f>
        <v>802.46788750000007</v>
      </c>
    </row>
    <row r="10" spans="1:30" x14ac:dyDescent="0.25">
      <c r="A10" s="4">
        <v>1993</v>
      </c>
      <c r="B10" s="5">
        <v>4.2699999999999996</v>
      </c>
      <c r="C10" s="5">
        <v>0.77500000000000002</v>
      </c>
      <c r="D10" s="5">
        <v>20.670999999999999</v>
      </c>
      <c r="E10" s="5">
        <v>3.0259999999999998</v>
      </c>
      <c r="F10" s="5">
        <v>21.667999999999999</v>
      </c>
      <c r="G10" s="5">
        <v>84.117000000000004</v>
      </c>
      <c r="H10" s="5">
        <v>271.27999999999997</v>
      </c>
      <c r="I10" s="5">
        <v>258.42700000000002</v>
      </c>
      <c r="J10" s="5">
        <v>271.25200000000001</v>
      </c>
      <c r="K10" s="5">
        <v>85.692999999999998</v>
      </c>
      <c r="L10" s="5">
        <v>0.40899999999999997</v>
      </c>
      <c r="M10" s="5">
        <v>5.0000000000000001E-3</v>
      </c>
      <c r="N10" s="18">
        <f t="shared" si="3"/>
        <v>85.132749999999987</v>
      </c>
      <c r="O10" s="18">
        <f t="shared" si="0"/>
        <v>1021.5929999999998</v>
      </c>
      <c r="P10" s="19" t="s">
        <v>26</v>
      </c>
      <c r="Q10" s="20">
        <f t="shared" si="1"/>
        <v>-15.390252229354992</v>
      </c>
      <c r="R10" s="19"/>
      <c r="S10" s="24">
        <f t="shared" si="4"/>
        <v>885.07600000000002</v>
      </c>
      <c r="T10" s="25" t="s">
        <v>26</v>
      </c>
      <c r="U10" s="26">
        <f t="shared" si="2"/>
        <v>-17.279306706213841</v>
      </c>
      <c r="V10" s="27"/>
      <c r="W10" s="16"/>
      <c r="Y10" s="10" t="s">
        <v>37</v>
      </c>
      <c r="Z10" s="11" t="s">
        <v>26</v>
      </c>
      <c r="AC10" s="10" t="s">
        <v>37</v>
      </c>
      <c r="AD10" s="11" t="s">
        <v>26</v>
      </c>
    </row>
    <row r="11" spans="1:30" x14ac:dyDescent="0.25">
      <c r="A11" s="4">
        <v>1994</v>
      </c>
      <c r="B11" s="5">
        <v>26.66</v>
      </c>
      <c r="C11" s="5">
        <v>11.519</v>
      </c>
      <c r="D11" s="5">
        <v>29.861000000000001</v>
      </c>
      <c r="E11" s="5">
        <v>16.359000000000002</v>
      </c>
      <c r="F11" s="5">
        <v>14.43</v>
      </c>
      <c r="G11" s="5">
        <v>338.80799999999999</v>
      </c>
      <c r="H11" s="5">
        <v>447.60599999999999</v>
      </c>
      <c r="I11" s="5">
        <v>471.38600000000002</v>
      </c>
      <c r="J11" s="5">
        <v>89.293999999999997</v>
      </c>
      <c r="K11" s="5">
        <v>102.91200000000001</v>
      </c>
      <c r="L11" s="5">
        <v>1.302</v>
      </c>
      <c r="M11" s="5">
        <v>0</v>
      </c>
      <c r="N11" s="18">
        <f t="shared" si="3"/>
        <v>129.17808333333332</v>
      </c>
      <c r="O11" s="18">
        <f t="shared" si="0"/>
        <v>1550.1369999999999</v>
      </c>
      <c r="P11" s="19" t="s">
        <v>26</v>
      </c>
      <c r="Q11" s="20">
        <f t="shared" si="1"/>
        <v>28.384494196753852</v>
      </c>
      <c r="R11" s="19"/>
      <c r="S11" s="24">
        <f t="shared" si="4"/>
        <v>1347.0940000000001</v>
      </c>
      <c r="T11" s="25" t="s">
        <v>26</v>
      </c>
      <c r="U11" s="26">
        <f t="shared" si="2"/>
        <v>25.901673542045621</v>
      </c>
      <c r="V11" s="27"/>
      <c r="W11" s="16"/>
      <c r="Y11" s="10" t="s">
        <v>38</v>
      </c>
      <c r="Z11" s="11" t="s">
        <v>39</v>
      </c>
      <c r="AC11" s="10" t="s">
        <v>38</v>
      </c>
      <c r="AD11" s="11" t="s">
        <v>39</v>
      </c>
    </row>
    <row r="12" spans="1:30" x14ac:dyDescent="0.25">
      <c r="A12" s="4">
        <v>1995</v>
      </c>
      <c r="B12" s="5">
        <v>9.7919999999999998</v>
      </c>
      <c r="C12" s="5">
        <v>9.5709999999999997</v>
      </c>
      <c r="D12" s="5">
        <v>47.832000000000001</v>
      </c>
      <c r="E12" s="5">
        <v>2.9849999999999999</v>
      </c>
      <c r="F12" s="5">
        <v>19.702999999999999</v>
      </c>
      <c r="G12" s="5">
        <v>93.588999999999999</v>
      </c>
      <c r="H12" s="5">
        <v>388.584</v>
      </c>
      <c r="I12" s="5">
        <v>308.86500000000001</v>
      </c>
      <c r="J12" s="5">
        <v>229.517</v>
      </c>
      <c r="K12" s="5">
        <v>37.673999999999999</v>
      </c>
      <c r="L12" s="5">
        <v>4.3170000000000002</v>
      </c>
      <c r="M12" s="5">
        <v>0</v>
      </c>
      <c r="N12" s="18">
        <f t="shared" si="3"/>
        <v>96.035750000000007</v>
      </c>
      <c r="O12" s="18">
        <f t="shared" si="0"/>
        <v>1152.4290000000001</v>
      </c>
      <c r="P12" s="19" t="s">
        <v>26</v>
      </c>
      <c r="Q12" s="20">
        <f t="shared" si="1"/>
        <v>-4.5542334240968003</v>
      </c>
      <c r="R12" s="19"/>
      <c r="S12" s="24">
        <f t="shared" si="4"/>
        <v>1020.5550000000001</v>
      </c>
      <c r="T12" s="25" t="s">
        <v>26</v>
      </c>
      <c r="U12" s="26">
        <f t="shared" si="2"/>
        <v>-4.6172112401195644</v>
      </c>
      <c r="V12" s="27"/>
      <c r="W12" s="16"/>
    </row>
    <row r="13" spans="1:30" x14ac:dyDescent="0.25">
      <c r="A13" s="4">
        <v>1996</v>
      </c>
      <c r="B13" s="5">
        <v>16.504999999999999</v>
      </c>
      <c r="C13" s="5">
        <v>10.124000000000001</v>
      </c>
      <c r="D13" s="5">
        <v>5.2270000000000003</v>
      </c>
      <c r="E13" s="5">
        <v>8.1379999999999999</v>
      </c>
      <c r="F13" s="5">
        <v>3.0139999999999998</v>
      </c>
      <c r="G13" s="5">
        <v>260.52499999999998</v>
      </c>
      <c r="H13" s="5">
        <v>355.40199999999999</v>
      </c>
      <c r="I13" s="5">
        <v>435.74700000000001</v>
      </c>
      <c r="J13" s="5">
        <v>125.48</v>
      </c>
      <c r="K13" s="5">
        <v>100.53100000000001</v>
      </c>
      <c r="L13" s="5">
        <v>2.5470000000000002</v>
      </c>
      <c r="M13" s="5">
        <v>0</v>
      </c>
      <c r="N13" s="18">
        <f t="shared" si="3"/>
        <v>110.27</v>
      </c>
      <c r="O13" s="18">
        <f t="shared" si="0"/>
        <v>1323.24</v>
      </c>
      <c r="P13" s="19" t="s">
        <v>26</v>
      </c>
      <c r="Q13" s="20">
        <f t="shared" si="1"/>
        <v>9.592570270184229</v>
      </c>
      <c r="R13" s="19"/>
      <c r="S13" s="24">
        <f t="shared" si="4"/>
        <v>1177.154</v>
      </c>
      <c r="T13" s="25" t="s">
        <v>26</v>
      </c>
      <c r="U13" s="26">
        <f t="shared" si="2"/>
        <v>10.018794988852425</v>
      </c>
      <c r="V13" s="27"/>
      <c r="W13" s="16"/>
    </row>
    <row r="14" spans="1:30" x14ac:dyDescent="0.25">
      <c r="A14" s="4">
        <v>1997</v>
      </c>
      <c r="B14" s="5">
        <v>21.132999999999999</v>
      </c>
      <c r="C14" s="5">
        <v>0.65500000000000003</v>
      </c>
      <c r="D14" s="5">
        <v>25.71</v>
      </c>
      <c r="E14" s="5">
        <v>11.787000000000001</v>
      </c>
      <c r="F14" s="5">
        <v>29.901</v>
      </c>
      <c r="G14" s="5">
        <v>35.064</v>
      </c>
      <c r="H14" s="5">
        <v>282.11799999999999</v>
      </c>
      <c r="I14" s="5">
        <v>452.95699999999999</v>
      </c>
      <c r="J14" s="5">
        <v>128.661</v>
      </c>
      <c r="K14" s="5">
        <v>18.579000000000001</v>
      </c>
      <c r="L14" s="5">
        <v>20.044</v>
      </c>
      <c r="M14" s="5">
        <v>26.498999999999999</v>
      </c>
      <c r="N14" s="18">
        <f t="shared" si="3"/>
        <v>87.759000000000015</v>
      </c>
      <c r="O14" s="18">
        <f t="shared" si="0"/>
        <v>1053.1080000000002</v>
      </c>
      <c r="P14" s="19" t="s">
        <v>26</v>
      </c>
      <c r="Q14" s="20">
        <f t="shared" si="1"/>
        <v>-12.780136262436754</v>
      </c>
      <c r="R14" s="19"/>
      <c r="S14" s="24">
        <f t="shared" si="4"/>
        <v>898.8</v>
      </c>
      <c r="T14" s="25" t="s">
        <v>26</v>
      </c>
      <c r="U14" s="26">
        <f t="shared" si="2"/>
        <v>-15.996638557078722</v>
      </c>
      <c r="V14" s="27"/>
      <c r="W14" s="16"/>
      <c r="Y14" s="9" t="s">
        <v>40</v>
      </c>
      <c r="Z14" s="9" t="s">
        <v>24</v>
      </c>
      <c r="AC14" s="9" t="s">
        <v>40</v>
      </c>
      <c r="AD14" s="9" t="s">
        <v>24</v>
      </c>
    </row>
    <row r="15" spans="1:30" x14ac:dyDescent="0.25">
      <c r="A15" s="4">
        <v>1998</v>
      </c>
      <c r="B15" s="5">
        <v>10.071</v>
      </c>
      <c r="C15" s="5">
        <v>28.856000000000002</v>
      </c>
      <c r="D15" s="5">
        <v>6.8079999999999998</v>
      </c>
      <c r="E15" s="5">
        <v>11.731999999999999</v>
      </c>
      <c r="F15" s="5">
        <v>41.582999999999998</v>
      </c>
      <c r="G15" s="5">
        <v>59.618000000000002</v>
      </c>
      <c r="H15" s="5">
        <v>252.04499999999999</v>
      </c>
      <c r="I15" s="5">
        <v>283.74200000000002</v>
      </c>
      <c r="J15" s="5">
        <v>174.87899999999999</v>
      </c>
      <c r="K15" s="5">
        <v>142.47</v>
      </c>
      <c r="L15" s="5">
        <v>20.838999999999999</v>
      </c>
      <c r="M15" s="5">
        <v>0</v>
      </c>
      <c r="N15" s="18">
        <f t="shared" si="3"/>
        <v>86.053583333333336</v>
      </c>
      <c r="O15" s="18">
        <f t="shared" si="0"/>
        <v>1032.643</v>
      </c>
      <c r="P15" s="19" t="s">
        <v>26</v>
      </c>
      <c r="Q15" s="20">
        <f t="shared" si="1"/>
        <v>-14.475075918568169</v>
      </c>
      <c r="R15" s="19"/>
      <c r="S15" s="24">
        <f t="shared" si="4"/>
        <v>770.28399999999999</v>
      </c>
      <c r="T15" s="35" t="s">
        <v>33</v>
      </c>
      <c r="U15" s="26">
        <f t="shared" si="2"/>
        <v>-28.007960318536739</v>
      </c>
      <c r="V15" s="36" t="s">
        <v>34</v>
      </c>
      <c r="W15" s="16"/>
      <c r="Y15" s="10" t="s">
        <v>44</v>
      </c>
      <c r="Z15" s="11" t="s">
        <v>41</v>
      </c>
      <c r="AC15" s="10" t="s">
        <v>44</v>
      </c>
      <c r="AD15" s="11" t="s">
        <v>41</v>
      </c>
    </row>
    <row r="16" spans="1:30" x14ac:dyDescent="0.25">
      <c r="A16" s="4">
        <v>1999</v>
      </c>
      <c r="B16" s="5">
        <v>12.576000000000001</v>
      </c>
      <c r="C16" s="5">
        <v>8.3109999999999999</v>
      </c>
      <c r="D16" s="5">
        <v>0.19900000000000001</v>
      </c>
      <c r="E16" s="5">
        <v>0.158</v>
      </c>
      <c r="F16" s="5">
        <v>22.498999999999999</v>
      </c>
      <c r="G16" s="5">
        <v>152.273</v>
      </c>
      <c r="H16" s="5">
        <v>306.86599999999999</v>
      </c>
      <c r="I16" s="5">
        <v>547.07500000000005</v>
      </c>
      <c r="J16" s="5">
        <v>140.25800000000001</v>
      </c>
      <c r="K16" s="5">
        <v>31.082000000000001</v>
      </c>
      <c r="L16" s="5">
        <v>0.26700000000000002</v>
      </c>
      <c r="M16" s="5">
        <v>0</v>
      </c>
      <c r="N16" s="18">
        <f t="shared" si="3"/>
        <v>101.79700000000001</v>
      </c>
      <c r="O16" s="18">
        <f t="shared" si="0"/>
        <v>1221.5640000000001</v>
      </c>
      <c r="P16" s="19" t="s">
        <v>26</v>
      </c>
      <c r="Q16" s="20">
        <f t="shared" si="1"/>
        <v>1.1716230687761369</v>
      </c>
      <c r="R16" s="19"/>
      <c r="S16" s="24">
        <f t="shared" si="4"/>
        <v>1146.472</v>
      </c>
      <c r="T16" s="25" t="s">
        <v>26</v>
      </c>
      <c r="U16" s="26">
        <f t="shared" si="2"/>
        <v>7.1512036050165193</v>
      </c>
      <c r="V16" s="27"/>
      <c r="W16" s="16"/>
      <c r="Y16" s="10" t="s">
        <v>45</v>
      </c>
      <c r="Z16" s="11" t="s">
        <v>34</v>
      </c>
      <c r="AC16" s="10" t="s">
        <v>45</v>
      </c>
      <c r="AD16" s="11" t="s">
        <v>34</v>
      </c>
    </row>
    <row r="17" spans="1:31" x14ac:dyDescent="0.25">
      <c r="A17" s="4">
        <v>2000</v>
      </c>
      <c r="B17" s="5">
        <v>4.851</v>
      </c>
      <c r="C17" s="5">
        <v>46.27</v>
      </c>
      <c r="D17" s="5">
        <v>0.19900000000000001</v>
      </c>
      <c r="E17" s="5">
        <v>15.173</v>
      </c>
      <c r="F17" s="5">
        <v>9.3580000000000005</v>
      </c>
      <c r="G17" s="5">
        <v>269.52600000000001</v>
      </c>
      <c r="H17" s="5">
        <v>189.34899999999999</v>
      </c>
      <c r="I17" s="5">
        <v>240.46199999999999</v>
      </c>
      <c r="J17" s="5">
        <v>204.86699999999999</v>
      </c>
      <c r="K17" s="5">
        <v>18.591000000000001</v>
      </c>
      <c r="L17" s="5">
        <v>0.15</v>
      </c>
      <c r="M17" s="5">
        <v>0</v>
      </c>
      <c r="N17" s="18">
        <f t="shared" si="3"/>
        <v>83.23299999999999</v>
      </c>
      <c r="O17" s="18">
        <f t="shared" si="0"/>
        <v>998.79599999999994</v>
      </c>
      <c r="P17" s="19" t="s">
        <v>26</v>
      </c>
      <c r="Q17" s="20">
        <f t="shared" si="1"/>
        <v>-17.278331356685921</v>
      </c>
      <c r="R17" s="19"/>
      <c r="S17" s="24">
        <f t="shared" si="4"/>
        <v>904.20399999999995</v>
      </c>
      <c r="T17" s="25" t="s">
        <v>26</v>
      </c>
      <c r="U17" s="26">
        <f t="shared" si="2"/>
        <v>-15.491571617562091</v>
      </c>
      <c r="V17" s="27"/>
      <c r="W17" s="16"/>
      <c r="Y17" s="10" t="s">
        <v>46</v>
      </c>
      <c r="Z17" s="11" t="s">
        <v>43</v>
      </c>
      <c r="AC17" s="10" t="s">
        <v>46</v>
      </c>
      <c r="AD17" s="11" t="s">
        <v>43</v>
      </c>
    </row>
    <row r="18" spans="1:31" x14ac:dyDescent="0.25">
      <c r="A18" s="4">
        <v>2001</v>
      </c>
      <c r="B18" s="5">
        <v>1.1140000000000001</v>
      </c>
      <c r="C18" s="5">
        <v>0.29799999999999999</v>
      </c>
      <c r="D18" s="5">
        <v>42.898000000000003</v>
      </c>
      <c r="E18" s="5">
        <v>15.125999999999999</v>
      </c>
      <c r="F18" s="5">
        <v>14.212999999999999</v>
      </c>
      <c r="G18" s="5">
        <v>100.524</v>
      </c>
      <c r="H18" s="5">
        <v>327.55700000000002</v>
      </c>
      <c r="I18" s="5">
        <v>478.25799999999998</v>
      </c>
      <c r="J18" s="5">
        <v>65.099000000000004</v>
      </c>
      <c r="K18" s="5">
        <v>64.311999999999998</v>
      </c>
      <c r="L18" s="5">
        <v>5.0730000000000004</v>
      </c>
      <c r="M18" s="5">
        <v>0</v>
      </c>
      <c r="N18" s="18">
        <f t="shared" si="3"/>
        <v>92.87266666666666</v>
      </c>
      <c r="O18" s="18">
        <f t="shared" si="0"/>
        <v>1114.472</v>
      </c>
      <c r="P18" s="19" t="s">
        <v>26</v>
      </c>
      <c r="Q18" s="20">
        <f t="shared" si="1"/>
        <v>-7.6978847569958928</v>
      </c>
      <c r="R18" s="19"/>
      <c r="S18" s="24">
        <f t="shared" si="4"/>
        <v>971.43799999999999</v>
      </c>
      <c r="T18" s="25" t="s">
        <v>26</v>
      </c>
      <c r="U18" s="26">
        <f t="shared" si="2"/>
        <v>-9.2077687657003064</v>
      </c>
      <c r="V18" s="27"/>
      <c r="W18" s="16"/>
    </row>
    <row r="19" spans="1:31" x14ac:dyDescent="0.25">
      <c r="A19" s="4">
        <v>2002</v>
      </c>
      <c r="B19" s="5">
        <v>42.289000000000001</v>
      </c>
      <c r="C19" s="5">
        <v>8.1020000000000003</v>
      </c>
      <c r="D19" s="5">
        <v>8.8230000000000004</v>
      </c>
      <c r="E19" s="5">
        <v>10.526999999999999</v>
      </c>
      <c r="F19" s="5">
        <v>11.395</v>
      </c>
      <c r="G19" s="5">
        <v>84.320999999999998</v>
      </c>
      <c r="H19" s="5">
        <v>219.26</v>
      </c>
      <c r="I19" s="5">
        <v>473.55</v>
      </c>
      <c r="J19" s="5">
        <v>142.142</v>
      </c>
      <c r="K19" s="5">
        <v>67.078000000000003</v>
      </c>
      <c r="L19" s="5">
        <v>7.9740000000000002</v>
      </c>
      <c r="M19" s="5">
        <v>0</v>
      </c>
      <c r="N19" s="18">
        <f t="shared" si="3"/>
        <v>89.621750000000006</v>
      </c>
      <c r="O19" s="18">
        <f t="shared" si="0"/>
        <v>1075.461</v>
      </c>
      <c r="P19" s="19" t="s">
        <v>26</v>
      </c>
      <c r="Q19" s="20">
        <f t="shared" si="1"/>
        <v>-10.928829830308484</v>
      </c>
      <c r="R19" s="19"/>
      <c r="S19" s="24">
        <f t="shared" si="4"/>
        <v>919.27300000000014</v>
      </c>
      <c r="T19" s="25" t="s">
        <v>26</v>
      </c>
      <c r="U19" s="26">
        <f t="shared" si="2"/>
        <v>-14.083197503650883</v>
      </c>
      <c r="V19" s="27"/>
      <c r="W19" s="16"/>
    </row>
    <row r="20" spans="1:31" ht="15.75" x14ac:dyDescent="0.25">
      <c r="A20" s="13">
        <v>2003</v>
      </c>
      <c r="B20" s="12">
        <f>AVERAGE(B19,B21)</f>
        <v>27.644500000000001</v>
      </c>
      <c r="C20" s="12">
        <f t="shared" ref="C20:M20" si="5">AVERAGE(C19,C21)</f>
        <v>4.0510000000000002</v>
      </c>
      <c r="D20" s="12">
        <f t="shared" si="5"/>
        <v>4.4115000000000002</v>
      </c>
      <c r="E20" s="12">
        <f t="shared" si="5"/>
        <v>16.763500000000001</v>
      </c>
      <c r="F20" s="12">
        <f t="shared" si="5"/>
        <v>38.097499999999997</v>
      </c>
      <c r="G20" s="12">
        <f t="shared" si="5"/>
        <v>183.16050000000001</v>
      </c>
      <c r="H20" s="12">
        <f t="shared" si="5"/>
        <v>309.48</v>
      </c>
      <c r="I20" s="12">
        <f t="shared" si="5"/>
        <v>395.92500000000001</v>
      </c>
      <c r="J20" s="12">
        <f t="shared" si="5"/>
        <v>167.77100000000002</v>
      </c>
      <c r="K20" s="12">
        <f t="shared" si="5"/>
        <v>50.838999999999999</v>
      </c>
      <c r="L20" s="12">
        <f t="shared" si="5"/>
        <v>3.9870000000000001</v>
      </c>
      <c r="M20" s="12">
        <f t="shared" si="5"/>
        <v>0</v>
      </c>
      <c r="N20" s="18">
        <f t="shared" si="3"/>
        <v>100.17754166666667</v>
      </c>
      <c r="O20" s="18">
        <f t="shared" si="0"/>
        <v>1202.1305</v>
      </c>
      <c r="P20" s="19" t="s">
        <v>26</v>
      </c>
      <c r="Q20" s="20">
        <f t="shared" si="1"/>
        <v>-0.43788632811757533</v>
      </c>
      <c r="R20" s="19"/>
      <c r="S20" s="24">
        <f t="shared" si="4"/>
        <v>1056.3365000000001</v>
      </c>
      <c r="T20" s="25" t="s">
        <v>26</v>
      </c>
      <c r="U20" s="26">
        <f t="shared" si="2"/>
        <v>-1.2730119994988569</v>
      </c>
      <c r="V20" s="27"/>
      <c r="W20" s="16"/>
      <c r="Y20" s="47" t="s">
        <v>50</v>
      </c>
      <c r="Z20" s="47"/>
      <c r="AC20" s="47" t="s">
        <v>50</v>
      </c>
      <c r="AD20" s="47"/>
    </row>
    <row r="21" spans="1:31" x14ac:dyDescent="0.25">
      <c r="A21" s="4">
        <v>2004</v>
      </c>
      <c r="B21" s="5">
        <v>13</v>
      </c>
      <c r="C21" s="5">
        <v>0</v>
      </c>
      <c r="D21" s="5">
        <v>0</v>
      </c>
      <c r="E21" s="5">
        <v>23</v>
      </c>
      <c r="F21" s="5">
        <v>64.8</v>
      </c>
      <c r="G21" s="5">
        <v>282</v>
      </c>
      <c r="H21" s="5">
        <v>399.7</v>
      </c>
      <c r="I21" s="5">
        <v>318.3</v>
      </c>
      <c r="J21" s="5">
        <v>193.4</v>
      </c>
      <c r="K21" s="5">
        <v>34.6</v>
      </c>
      <c r="L21" s="5">
        <v>0</v>
      </c>
      <c r="M21" s="5">
        <v>0</v>
      </c>
      <c r="N21" s="18">
        <f t="shared" si="3"/>
        <v>110.73333333333333</v>
      </c>
      <c r="O21" s="18">
        <f t="shared" si="0"/>
        <v>1328.8</v>
      </c>
      <c r="P21" s="19" t="s">
        <v>26</v>
      </c>
      <c r="Q21" s="20">
        <f t="shared" si="1"/>
        <v>10.053057174073334</v>
      </c>
      <c r="R21" s="19"/>
      <c r="S21" s="24">
        <f t="shared" si="4"/>
        <v>1193.4000000000001</v>
      </c>
      <c r="T21" s="25" t="s">
        <v>26</v>
      </c>
      <c r="U21" s="26">
        <f t="shared" si="2"/>
        <v>11.537173504653166</v>
      </c>
      <c r="V21" s="27"/>
      <c r="W21" s="16"/>
    </row>
    <row r="22" spans="1:31" x14ac:dyDescent="0.25">
      <c r="A22" s="4">
        <v>2005</v>
      </c>
      <c r="B22" s="5">
        <v>20</v>
      </c>
      <c r="C22" s="5">
        <v>8</v>
      </c>
      <c r="D22" s="5">
        <v>27</v>
      </c>
      <c r="E22" s="5">
        <v>0</v>
      </c>
      <c r="F22" s="5">
        <v>0</v>
      </c>
      <c r="G22" s="5">
        <v>226.4</v>
      </c>
      <c r="H22" s="5">
        <v>493.2</v>
      </c>
      <c r="I22" s="5">
        <v>274.60000000000002</v>
      </c>
      <c r="J22" s="5">
        <v>215.6</v>
      </c>
      <c r="K22" s="5">
        <v>130.19999999999999</v>
      </c>
      <c r="L22" s="5">
        <v>0</v>
      </c>
      <c r="M22" s="5">
        <v>0</v>
      </c>
      <c r="N22" s="18">
        <f t="shared" si="3"/>
        <v>116.24999999999999</v>
      </c>
      <c r="O22" s="18">
        <f t="shared" si="0"/>
        <v>1394.9999999999998</v>
      </c>
      <c r="P22" s="19" t="s">
        <v>26</v>
      </c>
      <c r="Q22" s="20">
        <f t="shared" si="1"/>
        <v>15.535832900235008</v>
      </c>
      <c r="R22" s="19"/>
      <c r="S22" s="24">
        <f t="shared" si="4"/>
        <v>1209.8</v>
      </c>
      <c r="T22" s="25" t="s">
        <v>26</v>
      </c>
      <c r="U22" s="26">
        <f t="shared" si="2"/>
        <v>13.069945119766539</v>
      </c>
      <c r="V22" s="27"/>
      <c r="W22" s="16"/>
      <c r="Y22" s="3" t="s">
        <v>23</v>
      </c>
      <c r="Z22" s="3" t="s">
        <v>24</v>
      </c>
      <c r="AC22" s="3" t="s">
        <v>25</v>
      </c>
      <c r="AD22" s="3" t="s">
        <v>24</v>
      </c>
    </row>
    <row r="23" spans="1:31" x14ac:dyDescent="0.25">
      <c r="A23" s="4">
        <v>2006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25.8</v>
      </c>
      <c r="H23" s="5">
        <v>372.2</v>
      </c>
      <c r="I23" s="5">
        <v>269.3</v>
      </c>
      <c r="J23" s="5">
        <v>110.2</v>
      </c>
      <c r="K23" s="5">
        <v>56.8</v>
      </c>
      <c r="L23" s="5">
        <v>0</v>
      </c>
      <c r="M23" s="5">
        <v>0</v>
      </c>
      <c r="N23" s="18">
        <f t="shared" si="3"/>
        <v>69.691666666666663</v>
      </c>
      <c r="O23" s="18">
        <f t="shared" si="0"/>
        <v>836.3</v>
      </c>
      <c r="P23" s="34" t="s">
        <v>33</v>
      </c>
      <c r="Q23" s="20">
        <f t="shared" si="1"/>
        <v>-30.736475229773085</v>
      </c>
      <c r="R23" s="33" t="s">
        <v>34</v>
      </c>
      <c r="S23" s="24">
        <f t="shared" si="4"/>
        <v>777.5</v>
      </c>
      <c r="T23" s="35" t="s">
        <v>33</v>
      </c>
      <c r="U23" s="26">
        <f t="shared" si="2"/>
        <v>-27.333540807886852</v>
      </c>
      <c r="V23" s="36" t="s">
        <v>34</v>
      </c>
      <c r="W23" s="16"/>
      <c r="Y23" s="7" t="s">
        <v>27</v>
      </c>
      <c r="Z23" s="6">
        <f>AVERAGE(O5:O34)</f>
        <v>1207.4176166666664</v>
      </c>
      <c r="AC23" s="7" t="s">
        <v>27</v>
      </c>
      <c r="AD23" s="6">
        <f>AVERAGE(S5:S34)</f>
        <v>1069.9571833333334</v>
      </c>
    </row>
    <row r="24" spans="1:31" x14ac:dyDescent="0.25">
      <c r="A24" s="4">
        <v>2007</v>
      </c>
      <c r="B24" s="5">
        <v>0</v>
      </c>
      <c r="C24" s="5">
        <v>0</v>
      </c>
      <c r="D24" s="5">
        <v>3</v>
      </c>
      <c r="E24" s="5">
        <v>0</v>
      </c>
      <c r="F24" s="5">
        <v>0</v>
      </c>
      <c r="G24" s="5">
        <v>207.6</v>
      </c>
      <c r="H24" s="5">
        <v>281.89999999999998</v>
      </c>
      <c r="I24" s="5">
        <v>408.2</v>
      </c>
      <c r="J24" s="5">
        <v>236.4</v>
      </c>
      <c r="K24" s="5">
        <v>96.4</v>
      </c>
      <c r="L24" s="5">
        <v>0</v>
      </c>
      <c r="M24" s="5">
        <v>0</v>
      </c>
      <c r="N24" s="18">
        <f t="shared" si="3"/>
        <v>102.79166666666669</v>
      </c>
      <c r="O24" s="18">
        <f t="shared" si="0"/>
        <v>1233.5000000000002</v>
      </c>
      <c r="P24" s="19" t="s">
        <v>26</v>
      </c>
      <c r="Q24" s="20">
        <f t="shared" si="1"/>
        <v>2.1601791271970847</v>
      </c>
      <c r="R24" s="19"/>
      <c r="S24" s="24">
        <f t="shared" si="4"/>
        <v>1134.1000000000001</v>
      </c>
      <c r="T24" s="25" t="s">
        <v>26</v>
      </c>
      <c r="U24" s="26">
        <f t="shared" si="2"/>
        <v>5.9948956524444128</v>
      </c>
      <c r="V24" s="27"/>
      <c r="W24" s="16"/>
      <c r="Y24" s="7" t="s">
        <v>28</v>
      </c>
      <c r="Z24" s="7">
        <f>_xlfn.STDEV.P(O5:O34)</f>
        <v>222.96354604193817</v>
      </c>
      <c r="AC24" s="7" t="s">
        <v>28</v>
      </c>
      <c r="AD24" s="7">
        <f>_xlfn.STDEV.P(S5:S34)</f>
        <v>202.40678326736275</v>
      </c>
    </row>
    <row r="25" spans="1:31" x14ac:dyDescent="0.25">
      <c r="A25" s="4">
        <v>2008</v>
      </c>
      <c r="B25" s="5">
        <v>0</v>
      </c>
      <c r="C25" s="5">
        <v>0</v>
      </c>
      <c r="D25" s="5">
        <v>2.2000000000000002</v>
      </c>
      <c r="E25" s="5">
        <v>0</v>
      </c>
      <c r="F25" s="5">
        <v>0</v>
      </c>
      <c r="G25" s="5">
        <v>356.6</v>
      </c>
      <c r="H25" s="5">
        <v>381.7</v>
      </c>
      <c r="I25" s="5">
        <v>373.7</v>
      </c>
      <c r="J25" s="5">
        <v>239.6</v>
      </c>
      <c r="K25" s="5">
        <v>58.2</v>
      </c>
      <c r="L25" s="5">
        <v>0</v>
      </c>
      <c r="M25" s="5">
        <v>0</v>
      </c>
      <c r="N25" s="18">
        <f t="shared" si="3"/>
        <v>117.66666666666667</v>
      </c>
      <c r="O25" s="18">
        <f t="shared" si="0"/>
        <v>1412</v>
      </c>
      <c r="P25" s="19" t="s">
        <v>26</v>
      </c>
      <c r="Q25" s="20">
        <f t="shared" si="1"/>
        <v>16.943796455291654</v>
      </c>
      <c r="R25" s="19"/>
      <c r="S25" s="24">
        <f t="shared" si="4"/>
        <v>1351.6</v>
      </c>
      <c r="T25" s="25" t="s">
        <v>26</v>
      </c>
      <c r="U25" s="26">
        <f t="shared" si="2"/>
        <v>26.322811889466397</v>
      </c>
      <c r="V25" s="27"/>
      <c r="W25" s="16"/>
      <c r="Y25" s="7" t="s">
        <v>29</v>
      </c>
      <c r="Z25" s="7">
        <f>_xlfn.VAR.P(O5:O34)</f>
        <v>49712.742863595486</v>
      </c>
      <c r="AC25" s="7" t="s">
        <v>29</v>
      </c>
      <c r="AD25" s="7">
        <f>_xlfn.VAR.P(S5:S34)</f>
        <v>40968.505912641158</v>
      </c>
    </row>
    <row r="26" spans="1:31" x14ac:dyDescent="0.25">
      <c r="A26" s="4">
        <v>2009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11.4</v>
      </c>
      <c r="H26" s="5">
        <v>447.7</v>
      </c>
      <c r="I26" s="5">
        <v>396</v>
      </c>
      <c r="J26" s="5">
        <v>119.4</v>
      </c>
      <c r="K26" s="5">
        <v>89.5</v>
      </c>
      <c r="L26" s="5">
        <v>0</v>
      </c>
      <c r="M26" s="5">
        <v>0</v>
      </c>
      <c r="N26" s="18">
        <f t="shared" si="3"/>
        <v>88.666666666666671</v>
      </c>
      <c r="O26" s="18">
        <f t="shared" si="0"/>
        <v>1064</v>
      </c>
      <c r="P26" s="19" t="s">
        <v>26</v>
      </c>
      <c r="Q26" s="20">
        <f t="shared" si="1"/>
        <v>-11.878045730573426</v>
      </c>
      <c r="R26" s="19"/>
      <c r="S26" s="24">
        <f t="shared" si="4"/>
        <v>974.49999999999989</v>
      </c>
      <c r="T26" s="25" t="s">
        <v>26</v>
      </c>
      <c r="U26" s="26">
        <f t="shared" si="2"/>
        <v>-8.9215890897565853</v>
      </c>
      <c r="V26" s="27"/>
      <c r="W26" s="16"/>
      <c r="Y26" s="7" t="s">
        <v>30</v>
      </c>
      <c r="Z26" s="7">
        <f>_xlfn.SKEW.P(O5:O34)</f>
        <v>0.99797637069267486</v>
      </c>
      <c r="AC26" s="7" t="s">
        <v>30</v>
      </c>
      <c r="AD26" s="7">
        <f>_xlfn.SKEW.P(S5:S34)</f>
        <v>0.86922982030728624</v>
      </c>
    </row>
    <row r="27" spans="1:31" x14ac:dyDescent="0.25">
      <c r="A27" s="4">
        <v>2010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86.5</v>
      </c>
      <c r="H27" s="5">
        <v>368.1</v>
      </c>
      <c r="I27" s="5">
        <v>263.2</v>
      </c>
      <c r="J27" s="5">
        <v>274.89999999999998</v>
      </c>
      <c r="K27" s="5">
        <v>68.7</v>
      </c>
      <c r="L27" s="5">
        <v>19.5</v>
      </c>
      <c r="M27" s="5">
        <v>53</v>
      </c>
      <c r="N27" s="18">
        <f t="shared" si="3"/>
        <v>94.49166666666666</v>
      </c>
      <c r="O27" s="18">
        <f t="shared" si="0"/>
        <v>1133.8999999999999</v>
      </c>
      <c r="P27" s="19" t="s">
        <v>26</v>
      </c>
      <c r="Q27" s="20">
        <f t="shared" si="1"/>
        <v>-6.0888308777229518</v>
      </c>
      <c r="R27" s="19"/>
      <c r="S27" s="24">
        <f t="shared" si="4"/>
        <v>992.69999999999993</v>
      </c>
      <c r="T27" s="25" t="s">
        <v>26</v>
      </c>
      <c r="U27" s="26">
        <f t="shared" si="2"/>
        <v>-7.2205864437161189</v>
      </c>
      <c r="V27" s="27"/>
      <c r="W27" s="16"/>
      <c r="Y27" s="7" t="s">
        <v>31</v>
      </c>
      <c r="Z27" s="6">
        <f>MIN(O5:O34)</f>
        <v>835.42099999999994</v>
      </c>
      <c r="AC27" s="7" t="s">
        <v>31</v>
      </c>
      <c r="AD27" s="6">
        <f>MIN(S5:S34)</f>
        <v>738.93200000000002</v>
      </c>
    </row>
    <row r="28" spans="1:31" x14ac:dyDescent="0.25">
      <c r="A28" s="13">
        <v>2011</v>
      </c>
      <c r="B28" s="12">
        <f>AVERAGE(B27,B29)</f>
        <v>61.8</v>
      </c>
      <c r="C28" s="12">
        <f t="shared" ref="C28:M28" si="6">AVERAGE(C27,C29)</f>
        <v>0</v>
      </c>
      <c r="D28" s="12">
        <f t="shared" si="6"/>
        <v>0</v>
      </c>
      <c r="E28" s="12">
        <f t="shared" si="6"/>
        <v>7</v>
      </c>
      <c r="F28" s="12">
        <f t="shared" si="6"/>
        <v>11</v>
      </c>
      <c r="G28" s="12">
        <f t="shared" si="6"/>
        <v>179.45</v>
      </c>
      <c r="H28" s="12">
        <f t="shared" si="6"/>
        <v>316.39999999999998</v>
      </c>
      <c r="I28" s="12">
        <f t="shared" si="6"/>
        <v>340.04999999999995</v>
      </c>
      <c r="J28" s="12">
        <f t="shared" si="6"/>
        <v>234.25</v>
      </c>
      <c r="K28" s="12">
        <f t="shared" si="6"/>
        <v>42.900000000000006</v>
      </c>
      <c r="L28" s="12">
        <f t="shared" si="6"/>
        <v>19.5</v>
      </c>
      <c r="M28" s="12">
        <f t="shared" si="6"/>
        <v>30.35</v>
      </c>
      <c r="N28" s="18">
        <f t="shared" si="3"/>
        <v>103.55833333333332</v>
      </c>
      <c r="O28" s="18">
        <f t="shared" si="0"/>
        <v>1242.6999999999998</v>
      </c>
      <c r="P28" s="19" t="s">
        <v>26</v>
      </c>
      <c r="Q28" s="20">
        <f t="shared" si="1"/>
        <v>2.9221358746394612</v>
      </c>
      <c r="R28" s="19"/>
      <c r="S28" s="24">
        <f t="shared" si="4"/>
        <v>1070.1499999999999</v>
      </c>
      <c r="T28" s="25" t="s">
        <v>26</v>
      </c>
      <c r="U28" s="26">
        <f t="shared" si="2"/>
        <v>1.8020970340675877E-2</v>
      </c>
      <c r="V28" s="27"/>
      <c r="W28" s="16"/>
      <c r="Y28" s="7" t="s">
        <v>32</v>
      </c>
      <c r="Z28" s="6">
        <f>MAX(O5:O34)</f>
        <v>1939.6</v>
      </c>
      <c r="AC28" s="7" t="s">
        <v>32</v>
      </c>
      <c r="AD28" s="6">
        <f>MAX(S5:S34)</f>
        <v>1695.27</v>
      </c>
    </row>
    <row r="29" spans="1:31" x14ac:dyDescent="0.25">
      <c r="A29" s="13">
        <v>2012</v>
      </c>
      <c r="B29" s="8">
        <v>123.6</v>
      </c>
      <c r="C29" s="12">
        <v>0</v>
      </c>
      <c r="D29" s="12">
        <v>0</v>
      </c>
      <c r="E29" s="12">
        <v>14</v>
      </c>
      <c r="F29" s="12">
        <v>22</v>
      </c>
      <c r="G29" s="12">
        <v>272.39999999999998</v>
      </c>
      <c r="H29" s="12">
        <v>264.7</v>
      </c>
      <c r="I29" s="12">
        <v>416.9</v>
      </c>
      <c r="J29" s="12">
        <v>193.6</v>
      </c>
      <c r="K29" s="12">
        <v>17.100000000000001</v>
      </c>
      <c r="L29" s="12">
        <v>19.5</v>
      </c>
      <c r="M29" s="12">
        <v>7.7</v>
      </c>
      <c r="N29" s="18">
        <f t="shared" si="3"/>
        <v>112.62499999999999</v>
      </c>
      <c r="O29" s="18">
        <f t="shared" si="0"/>
        <v>1351.4999999999998</v>
      </c>
      <c r="P29" s="19" t="s">
        <v>26</v>
      </c>
      <c r="Q29" s="20">
        <f t="shared" si="1"/>
        <v>11.933102627001874</v>
      </c>
      <c r="R29" s="19"/>
      <c r="S29" s="24">
        <f t="shared" si="4"/>
        <v>1147.5999999999999</v>
      </c>
      <c r="T29" s="25" t="s">
        <v>26</v>
      </c>
      <c r="U29" s="26">
        <f t="shared" si="2"/>
        <v>7.2566283843974819</v>
      </c>
      <c r="V29" s="27"/>
      <c r="W29" s="16"/>
    </row>
    <row r="30" spans="1:31" x14ac:dyDescent="0.25">
      <c r="A30" s="13">
        <v>2013</v>
      </c>
      <c r="B30" s="12">
        <v>1</v>
      </c>
      <c r="C30" s="12">
        <v>22</v>
      </c>
      <c r="D30" s="12">
        <v>3</v>
      </c>
      <c r="E30" s="12">
        <v>34</v>
      </c>
      <c r="F30" s="12">
        <v>0</v>
      </c>
      <c r="G30" s="12">
        <v>162.19999999999999</v>
      </c>
      <c r="H30" s="12">
        <v>285.2</v>
      </c>
      <c r="I30" s="12">
        <v>351.5</v>
      </c>
      <c r="J30" s="12">
        <v>138</v>
      </c>
      <c r="K30" s="12">
        <v>227.9</v>
      </c>
      <c r="L30" s="12">
        <v>0</v>
      </c>
      <c r="M30" s="12">
        <v>0</v>
      </c>
      <c r="N30" s="18">
        <f t="shared" si="3"/>
        <v>102.06666666666666</v>
      </c>
      <c r="O30" s="18">
        <f t="shared" si="0"/>
        <v>1224.8</v>
      </c>
      <c r="P30" s="19" t="s">
        <v>26</v>
      </c>
      <c r="Q30" s="20">
        <f t="shared" si="1"/>
        <v>1.4396330725504352</v>
      </c>
      <c r="R30" s="19"/>
      <c r="S30" s="24">
        <f t="shared" si="4"/>
        <v>936.9</v>
      </c>
      <c r="T30" s="25" t="s">
        <v>26</v>
      </c>
      <c r="U30" s="26">
        <f t="shared" si="2"/>
        <v>-12.435748402455554</v>
      </c>
      <c r="V30" s="27"/>
      <c r="W30" s="16"/>
      <c r="Y30" s="37" t="s">
        <v>47</v>
      </c>
      <c r="Z30" s="38">
        <f>3/(30+1)</f>
        <v>9.6774193548387094E-2</v>
      </c>
      <c r="AA30" s="7"/>
      <c r="AC30" s="37" t="s">
        <v>47</v>
      </c>
      <c r="AD30" s="38">
        <f>3/(30+1)</f>
        <v>9.6774193548387094E-2</v>
      </c>
      <c r="AE30" s="7"/>
    </row>
    <row r="31" spans="1:31" x14ac:dyDescent="0.25">
      <c r="A31" s="13">
        <v>2014</v>
      </c>
      <c r="B31" s="12">
        <v>0</v>
      </c>
      <c r="C31" s="12">
        <v>29.1</v>
      </c>
      <c r="D31" s="12">
        <v>48.1</v>
      </c>
      <c r="E31" s="12">
        <v>0</v>
      </c>
      <c r="F31" s="12">
        <v>0.7</v>
      </c>
      <c r="G31" s="12">
        <v>87.5</v>
      </c>
      <c r="H31" s="12">
        <v>420.9</v>
      </c>
      <c r="I31" s="12">
        <v>305.2</v>
      </c>
      <c r="J31" s="12">
        <v>217.4</v>
      </c>
      <c r="K31" s="12">
        <v>60.8</v>
      </c>
      <c r="L31" s="12">
        <v>0</v>
      </c>
      <c r="M31" s="12">
        <v>0</v>
      </c>
      <c r="N31" s="18">
        <f t="shared" si="3"/>
        <v>97.475000000000009</v>
      </c>
      <c r="O31" s="18">
        <f t="shared" si="0"/>
        <v>1169.7</v>
      </c>
      <c r="P31" s="19" t="s">
        <v>26</v>
      </c>
      <c r="Q31" s="20">
        <f t="shared" si="1"/>
        <v>-3.1238252735448619</v>
      </c>
      <c r="R31" s="19"/>
      <c r="S31" s="24">
        <f t="shared" si="4"/>
        <v>1031</v>
      </c>
      <c r="T31" s="25" t="s">
        <v>26</v>
      </c>
      <c r="U31" s="26">
        <f t="shared" si="2"/>
        <v>-3.6410039523232727</v>
      </c>
      <c r="V31" s="27"/>
      <c r="W31" s="16"/>
      <c r="Y31" s="39" t="s">
        <v>51</v>
      </c>
      <c r="Z31" s="40">
        <f>1/Z30</f>
        <v>10.333333333333334</v>
      </c>
      <c r="AA31" s="41" t="s">
        <v>48</v>
      </c>
      <c r="AC31" s="39" t="s">
        <v>51</v>
      </c>
      <c r="AD31" s="40">
        <f>1/AD30</f>
        <v>10.333333333333334</v>
      </c>
      <c r="AE31" s="41" t="s">
        <v>48</v>
      </c>
    </row>
    <row r="32" spans="1:31" x14ac:dyDescent="0.25">
      <c r="A32" s="13">
        <v>2015</v>
      </c>
      <c r="B32" s="12">
        <v>16.8</v>
      </c>
      <c r="C32" s="12">
        <v>0</v>
      </c>
      <c r="D32" s="12">
        <v>0</v>
      </c>
      <c r="E32" s="12">
        <v>0</v>
      </c>
      <c r="F32" s="12">
        <v>0</v>
      </c>
      <c r="G32" s="12">
        <v>213.9</v>
      </c>
      <c r="H32" s="12">
        <v>339.5</v>
      </c>
      <c r="I32" s="12">
        <v>273.8</v>
      </c>
      <c r="J32" s="12">
        <v>111.7</v>
      </c>
      <c r="K32" s="12">
        <v>0</v>
      </c>
      <c r="L32" s="12">
        <v>0</v>
      </c>
      <c r="M32" s="12">
        <v>0</v>
      </c>
      <c r="N32" s="18">
        <f t="shared" si="3"/>
        <v>79.641666666666666</v>
      </c>
      <c r="O32" s="18">
        <f t="shared" si="0"/>
        <v>955.7</v>
      </c>
      <c r="P32" s="19" t="s">
        <v>26</v>
      </c>
      <c r="Q32" s="20">
        <f t="shared" si="1"/>
        <v>-20.847601790140054</v>
      </c>
      <c r="R32" s="33" t="s">
        <v>43</v>
      </c>
      <c r="S32" s="24">
        <f t="shared" si="4"/>
        <v>938.90000000000009</v>
      </c>
      <c r="T32" s="25" t="s">
        <v>26</v>
      </c>
      <c r="U32" s="26">
        <f t="shared" si="2"/>
        <v>-12.24882503475879</v>
      </c>
      <c r="V32" s="27"/>
      <c r="W32" s="16"/>
    </row>
    <row r="33" spans="1:33" x14ac:dyDescent="0.25">
      <c r="A33" s="13">
        <v>2016</v>
      </c>
      <c r="B33" s="12">
        <v>0</v>
      </c>
      <c r="C33" s="12">
        <v>0.7</v>
      </c>
      <c r="D33" s="12">
        <v>17.5</v>
      </c>
      <c r="E33" s="12">
        <v>1.5</v>
      </c>
      <c r="F33" s="12">
        <v>13.7</v>
      </c>
      <c r="G33" s="12">
        <v>69.599999999999994</v>
      </c>
      <c r="H33" s="12">
        <v>460</v>
      </c>
      <c r="I33" s="12">
        <v>441.8</v>
      </c>
      <c r="J33" s="12">
        <v>272.60000000000002</v>
      </c>
      <c r="K33" s="12">
        <v>42.7</v>
      </c>
      <c r="L33" s="12">
        <v>0</v>
      </c>
      <c r="M33" s="12">
        <v>0</v>
      </c>
      <c r="N33" s="18">
        <f t="shared" si="3"/>
        <v>110.00833333333334</v>
      </c>
      <c r="O33" s="18">
        <f t="shared" si="0"/>
        <v>1320.1000000000001</v>
      </c>
      <c r="P33" s="19" t="s">
        <v>26</v>
      </c>
      <c r="Q33" s="20">
        <f t="shared" si="1"/>
        <v>9.3325111194267212</v>
      </c>
      <c r="R33" s="19"/>
      <c r="S33" s="24">
        <f t="shared" si="4"/>
        <v>1244</v>
      </c>
      <c r="T33" s="25" t="s">
        <v>26</v>
      </c>
      <c r="U33" s="26">
        <f t="shared" si="2"/>
        <v>16.266334707381034</v>
      </c>
      <c r="V33" s="27"/>
      <c r="W33" s="16"/>
    </row>
    <row r="34" spans="1:33" x14ac:dyDescent="0.25">
      <c r="A34" s="13">
        <v>2017</v>
      </c>
      <c r="B34" s="12">
        <v>0</v>
      </c>
      <c r="C34" s="12">
        <v>0</v>
      </c>
      <c r="D34" s="12">
        <v>0</v>
      </c>
      <c r="E34" s="12">
        <v>0</v>
      </c>
      <c r="F34" s="12">
        <v>7</v>
      </c>
      <c r="G34" s="12">
        <v>211.3</v>
      </c>
      <c r="H34" s="12">
        <v>357.9</v>
      </c>
      <c r="I34" s="12">
        <v>212.8</v>
      </c>
      <c r="J34" s="12">
        <v>159.1</v>
      </c>
      <c r="K34" s="12">
        <v>37.799999999999997</v>
      </c>
      <c r="L34" s="12">
        <v>0</v>
      </c>
      <c r="M34" s="12">
        <v>0</v>
      </c>
      <c r="N34" s="18">
        <f t="shared" si="3"/>
        <v>82.158333333333331</v>
      </c>
      <c r="O34" s="18">
        <f t="shared" si="0"/>
        <v>985.9</v>
      </c>
      <c r="P34" s="19" t="s">
        <v>26</v>
      </c>
      <c r="Q34" s="20">
        <f t="shared" si="1"/>
        <v>-18.346395945274761</v>
      </c>
      <c r="R34" s="19"/>
      <c r="S34" s="24">
        <f t="shared" si="4"/>
        <v>941.1</v>
      </c>
      <c r="T34" s="25" t="s">
        <v>26</v>
      </c>
      <c r="U34" s="26">
        <f t="shared" si="2"/>
        <v>-12.043209330292367</v>
      </c>
      <c r="V34" s="27"/>
      <c r="W34" s="16"/>
    </row>
    <row r="39" spans="1:33" ht="23.25" x14ac:dyDescent="0.35">
      <c r="A39" s="45" t="s">
        <v>49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</sheetData>
  <mergeCells count="9">
    <mergeCell ref="A1:Y1"/>
    <mergeCell ref="B3:M3"/>
    <mergeCell ref="N3:R3"/>
    <mergeCell ref="S3:V3"/>
    <mergeCell ref="A39:AG39"/>
    <mergeCell ref="Y4:Z4"/>
    <mergeCell ref="AC4:AD4"/>
    <mergeCell ref="Y20:Z20"/>
    <mergeCell ref="AC20:AD20"/>
  </mergeCells>
  <conditionalFormatting sqref="O5:O34">
    <cfRule type="cellIs" dxfId="1" priority="9" operator="lessThan">
      <formula>$Z$9</formula>
    </cfRule>
  </conditionalFormatting>
  <conditionalFormatting sqref="S5:S34">
    <cfRule type="cellIs" dxfId="0" priority="10" operator="lessThan">
      <formula>$AD$9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Kanker</vt:lpstr>
      <vt:lpstr>Jashpur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Meeta Gupta</dc:creator>
  <cp:lastModifiedBy>Meeta Gupta</cp:lastModifiedBy>
  <dcterms:created xsi:type="dcterms:W3CDTF">2018-11-26T09:54:35Z</dcterms:created>
  <dcterms:modified xsi:type="dcterms:W3CDTF">2018-11-27T09:51:55Z</dcterms:modified>
</cp:coreProperties>
</file>