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anaRojasLandacay\Desktop\"/>
    </mc:Choice>
  </mc:AlternateContent>
  <bookViews>
    <workbookView xWindow="0" yWindow="0" windowWidth="19200" windowHeight="6930" firstSheet="4" activeTab="4"/>
  </bookViews>
  <sheets>
    <sheet name="Filtros" sheetId="1" r:id="rId1"/>
    <sheet name="FUN.BÁSICAS(1)" sheetId="2" r:id="rId2"/>
    <sheet name="FUN.BÁSICAS(2)" sheetId="3" r:id="rId3"/>
    <sheet name="FUN.BÁSICAS(3)" sheetId="4" r:id="rId4"/>
    <sheet name="REFERENCIAS" sheetId="5" r:id="rId5"/>
    <sheet name="RESOLUCIÓN-REFERENCIAS" sheetId="6" r:id="rId6"/>
    <sheet name="GR1" sheetId="7" r:id="rId7"/>
    <sheet name="GR2" sheetId="8" r:id="rId8"/>
    <sheet name="GR3" sheetId="9" r:id="rId9"/>
    <sheet name="GR4" sheetId="10" r:id="rId10"/>
    <sheet name="GR5" sheetId="11" r:id="rId11"/>
    <sheet name="GR6" sheetId="12" r:id="rId12"/>
    <sheet name="GR7" sheetId="13" r:id="rId13"/>
    <sheet name="GR8" sheetId="14" r:id="rId14"/>
    <sheet name="CALIFICACIÓN" sheetId="15" r:id="rId15"/>
  </sheets>
  <externalReferences>
    <externalReference r:id="rId16"/>
  </externalReferences>
  <definedNames>
    <definedName name="_xlnm._FilterDatabase" localSheetId="0" hidden="1">Filtros!$C$43:$G$53</definedName>
    <definedName name="_xlnm._FilterDatabase" localSheetId="13" hidden="1">'GR8'!$A$20:$B$30</definedName>
    <definedName name="_xlnm.Extract" localSheetId="0">Filtros!$J$63:$J$70</definedName>
    <definedName name="Asiganaturas">#REF!</definedName>
    <definedName name="_xlnm.Criteria" localSheetId="0">Filtros!$J$63</definedName>
    <definedName name="Ventas">[1]!ResumenVentas[#All]</definedName>
  </definedNames>
  <calcPr calcId="162913"/>
  <extLst>
    <ext uri="GoogleSheetsCustomDataVersion1">
      <go:sheetsCustomData xmlns:go="http://customooxmlschemas.google.com/" r:id="rId20" roundtripDataSignature="AMtx7mg41dfNFK/jwX+Gd4bbgbgLNK1ztQ=="/>
    </ext>
  </extLst>
</workbook>
</file>

<file path=xl/calcChain.xml><?xml version="1.0" encoding="utf-8"?>
<calcChain xmlns="http://schemas.openxmlformats.org/spreadsheetml/2006/main">
  <c r="I5" i="5" l="1"/>
  <c r="I6" i="5"/>
  <c r="I4" i="5"/>
  <c r="H5" i="5"/>
  <c r="H6" i="5"/>
  <c r="H4" i="5"/>
  <c r="B21" i="12"/>
  <c r="C21" i="12"/>
  <c r="D21" i="12"/>
  <c r="E21" i="12"/>
  <c r="F21" i="12"/>
  <c r="G21" i="12"/>
  <c r="H21" i="12"/>
  <c r="I21" i="12"/>
  <c r="J21" i="12"/>
  <c r="C22" i="12"/>
  <c r="D22" i="12"/>
  <c r="E22" i="12"/>
  <c r="F22" i="12"/>
  <c r="G22" i="12"/>
  <c r="H22" i="12"/>
  <c r="I22" i="12"/>
  <c r="J22" i="12"/>
  <c r="B22" i="12"/>
  <c r="I24" i="3" l="1"/>
  <c r="I25" i="3"/>
  <c r="I26" i="3"/>
  <c r="I27" i="3"/>
  <c r="I28" i="3"/>
  <c r="E24" i="3"/>
  <c r="F24" i="3" s="1"/>
  <c r="E25" i="3"/>
  <c r="F25" i="3" s="1"/>
  <c r="E26" i="3"/>
  <c r="E27" i="3"/>
  <c r="E28" i="3"/>
  <c r="F26" i="3"/>
  <c r="F27" i="3"/>
  <c r="F28" i="3"/>
  <c r="E23" i="3"/>
  <c r="F23" i="3" s="1"/>
  <c r="M5" i="7"/>
  <c r="M6" i="7"/>
  <c r="M7" i="7"/>
  <c r="M8" i="7"/>
  <c r="M4" i="7"/>
  <c r="F17" i="11"/>
  <c r="F18" i="11"/>
  <c r="E18" i="11"/>
  <c r="E17" i="11"/>
  <c r="E26" i="13"/>
  <c r="E27" i="13"/>
  <c r="E28" i="13"/>
  <c r="E29" i="13"/>
  <c r="E30" i="13"/>
  <c r="D26" i="13"/>
  <c r="D27" i="13"/>
  <c r="D28" i="13"/>
  <c r="D29" i="13"/>
  <c r="D30" i="13"/>
  <c r="D25" i="13"/>
  <c r="E25" i="13"/>
  <c r="B31" i="14"/>
  <c r="G23" i="3" l="1"/>
  <c r="C26" i="8" l="1"/>
  <c r="B26" i="8"/>
  <c r="H23" i="3"/>
  <c r="G26" i="3"/>
  <c r="G28" i="3"/>
  <c r="G24" i="3"/>
  <c r="G25" i="3"/>
  <c r="H25" i="3" s="1"/>
  <c r="G27" i="3"/>
  <c r="D24" i="3"/>
  <c r="D25" i="3"/>
  <c r="D26" i="3"/>
  <c r="D27" i="3"/>
  <c r="D28" i="3"/>
  <c r="D23" i="3"/>
  <c r="G5" i="5"/>
  <c r="G6" i="5"/>
  <c r="G4" i="5"/>
  <c r="F5" i="5"/>
  <c r="F6" i="5"/>
  <c r="F4" i="5"/>
  <c r="D30" i="4"/>
  <c r="D29" i="4"/>
  <c r="D28" i="4"/>
  <c r="D27" i="4"/>
  <c r="D26" i="4"/>
  <c r="D22" i="4"/>
  <c r="D23" i="4"/>
  <c r="D24" i="4"/>
  <c r="D25" i="4"/>
  <c r="D21" i="4"/>
  <c r="D7" i="15"/>
  <c r="D6" i="15"/>
  <c r="D5" i="15"/>
  <c r="D4" i="15"/>
  <c r="D3" i="15"/>
  <c r="D2" i="15"/>
  <c r="P11" i="13"/>
  <c r="P10" i="13"/>
  <c r="P9" i="13"/>
  <c r="P8" i="13"/>
  <c r="P7" i="13"/>
  <c r="P12" i="13" s="1"/>
  <c r="E19" i="2"/>
  <c r="C19" i="2"/>
  <c r="E18" i="2"/>
  <c r="C18" i="2"/>
  <c r="E17" i="2"/>
  <c r="C17" i="2"/>
  <c r="D11" i="2"/>
  <c r="C11" i="2"/>
  <c r="D10" i="2"/>
  <c r="C10" i="2"/>
  <c r="D9" i="2"/>
  <c r="C9" i="2"/>
  <c r="H28" i="3" l="1"/>
  <c r="H26" i="3"/>
  <c r="H27" i="3"/>
  <c r="H24" i="3"/>
  <c r="I23" i="3"/>
  <c r="I29" i="3" l="1"/>
</calcChain>
</file>

<file path=xl/sharedStrings.xml><?xml version="1.0" encoding="utf-8"?>
<sst xmlns="http://schemas.openxmlformats.org/spreadsheetml/2006/main" count="349" uniqueCount="177">
  <si>
    <t>Filtro avanzado</t>
  </si>
  <si>
    <t>Fecha</t>
  </si>
  <si>
    <t>Zona</t>
  </si>
  <si>
    <t>Vendedor</t>
  </si>
  <si>
    <t>Cantidad</t>
  </si>
  <si>
    <t>Total</t>
  </si>
  <si>
    <t>Este</t>
  </si>
  <si>
    <t>Hector</t>
  </si>
  <si>
    <t>&lt; 40</t>
  </si>
  <si>
    <t>Sur</t>
  </si>
  <si>
    <t>Oeste</t>
  </si>
  <si>
    <t>Sara</t>
  </si>
  <si>
    <t>Oscar</t>
  </si>
  <si>
    <t>Esteban</t>
  </si>
  <si>
    <t>Hallar Cantidad y Total de ventas en la Zona Este que sean menores de 40</t>
  </si>
  <si>
    <t>Hallar Cantidad y Total de ventas en la Zona Este que sean menores de 40 y de la Zona Sur mayores de 40</t>
  </si>
  <si>
    <t>Hallar Cantidad y Total de ventas del vendedor Hector que sean mayores o iguales de 20 y menores o iguales a 50</t>
  </si>
  <si>
    <t>Hallar Cantidad de vendedores</t>
  </si>
  <si>
    <t>Solo registros únicos</t>
  </si>
  <si>
    <t>TIPOS DE CAMBIO</t>
  </si>
  <si>
    <t>DÓLAR</t>
  </si>
  <si>
    <t>EURO</t>
  </si>
  <si>
    <t>CONVERTIR A MODENA EXTRANJERA LOS SIGUIENTES VALORES (DIVIDIR EL PARA EL TIPO DE CAMBIO) Y DAR EL FORMATO CORRECTO A LAS RESPUESTAS OBTENIDAS</t>
  </si>
  <si>
    <t>APLICAR REFERENCIAS, EN CASO QUE SE REQUIERA</t>
  </si>
  <si>
    <t>RESPUESTA</t>
  </si>
  <si>
    <t>$ARGENTINA</t>
  </si>
  <si>
    <t>DIVISIÓN</t>
  </si>
  <si>
    <t>CONVERTIR A PESOS ($) ARGENTINOS LOS SIGUIENTES VALORES  (MULTIPLICAR EL PARA EL TIPO DE CAMBIO) Y DAR EL FORMATO CORRECTO A LAS RESPUESTAS OBTENIDAS</t>
  </si>
  <si>
    <t>DÓLARES</t>
  </si>
  <si>
    <t>EUROS</t>
  </si>
  <si>
    <t>MULTIPLICACIÓN</t>
  </si>
  <si>
    <t>APLICAR REFERENCIAS EN CASO SEA NECESARIO Y TRABAJAR CON FORMATO DÓLARES ($) CON IVA 12%</t>
  </si>
  <si>
    <t>VIAJE DE EGRESADOS</t>
  </si>
  <si>
    <t>AGENCIA</t>
  </si>
  <si>
    <t>HOTEL X DÍA</t>
  </si>
  <si>
    <t>EQUIPO DE SKY</t>
  </si>
  <si>
    <t>ACT. NOCTURNAS</t>
  </si>
  <si>
    <t>EXCURSIONES X DÍA</t>
  </si>
  <si>
    <t>COSTO TOTAL X SEMANA</t>
  </si>
  <si>
    <t>TASA TURISTA</t>
  </si>
  <si>
    <t>COSTO TOTAL X BUS</t>
  </si>
  <si>
    <t>COSTO TOTAL X AVIÓN</t>
  </si>
  <si>
    <t>TAVOTOUR</t>
  </si>
  <si>
    <t>OPTAR</t>
  </si>
  <si>
    <t>TEENTOUR</t>
  </si>
  <si>
    <t>BUS</t>
  </si>
  <si>
    <t>AVIÓN</t>
  </si>
  <si>
    <t xml:space="preserve">1. DAR FORMATO A LOS TÍTULOS DE LA TABLA (NO CONVERTIR A TABLA, DEJAR EN FORMATO RANGO). AGREGAR NEGRITA, AJUSTAR TEXTO A LAS CELDAS Y AÑADIR </t>
  </si>
  <si>
    <t>LOS BORDES CORRESPONDIENTES AL RANGO DE DATOS DESDE A3 HASTA LA I6, AUMENTAR EL TAMAÑO DE FUENTE DE LOS TÍTULOS A 12, COLOR DE FUENTE AZUL OSCURO Y RELLENO GRIS.</t>
  </si>
  <si>
    <t>2. REALIZAR LO ANTERIOR CON EL RANGO DE DATOS A8:B9</t>
  </si>
  <si>
    <t>3. CALCULAR EL COSTO TOTAL X SEMANA (SEMANA DE 7 DÍAS)</t>
  </si>
  <si>
    <t>4. CALCULAR LA TASA TURISTA APLICANDO REF.ABSOLUTA</t>
  </si>
  <si>
    <t xml:space="preserve">5. CALCULAR EL COSTO TOTAL X BUS Y X AVIÓN (CONSIDERAR DENTRO DEL COSTO TOTAL EL VALOR DE LA TASA TURISTA), APLICANDO REF. MIXTAS, OBTENER LA RESPUESTA FORMULANDO UNA </t>
  </si>
  <si>
    <t>SOLA CELDA Y ARRASTRAR LA FÓRMULA PARA QUE SE CALCULEN LAS DEMÁS RESPUESTAS DE MANERA AUTOMÁTICA.</t>
  </si>
  <si>
    <t xml:space="preserve">1. DAR FORMATO A LOS TÍTULOS DE LA TABLA Y A LOS VALORES (NO CONVERTIR A TABLA, DEJAR EN FORMATO RANGO). AGREGAR NEGRITA, AJUSTAR TEXTO A LAS CELDAS Y AÑADIR </t>
  </si>
  <si>
    <t>ESPECIES</t>
  </si>
  <si>
    <t>NUMERO DE INDIVIDUOS</t>
  </si>
  <si>
    <t>PORCENTAJES</t>
  </si>
  <si>
    <t>ESPECIE 1</t>
  </si>
  <si>
    <t>ESPECIE 2</t>
  </si>
  <si>
    <t>ESPECIE 3</t>
  </si>
  <si>
    <t>ESPECIE 4</t>
  </si>
  <si>
    <t>ESPECIE 5</t>
  </si>
  <si>
    <t>TOTAL</t>
  </si>
  <si>
    <t>APLICAR REFERENCIAS EN CASO SEA NECESARIO</t>
  </si>
  <si>
    <t>LA GRÁFICA DEBERÁ INDICAR LAS CANTIDADES DE VINO Y ACEITE QUE HA PRODUCIDO CADA PAÍS</t>
  </si>
  <si>
    <t>NOTA X TEMA</t>
  </si>
  <si>
    <t>CANTIDAD</t>
  </si>
  <si>
    <t>FILTROS</t>
  </si>
  <si>
    <t>FUN.BÁSICAS</t>
  </si>
  <si>
    <t>REFERENCIAS</t>
  </si>
  <si>
    <t>Gr1-5</t>
  </si>
  <si>
    <t>Gr6-8</t>
  </si>
  <si>
    <t>FACTURA</t>
  </si>
  <si>
    <t>Producto</t>
  </si>
  <si>
    <t>Unidades</t>
  </si>
  <si>
    <t>Precio Unidad</t>
  </si>
  <si>
    <t>Total producto</t>
  </si>
  <si>
    <t>TV</t>
  </si>
  <si>
    <t>DVD</t>
  </si>
  <si>
    <t>Plancha</t>
  </si>
  <si>
    <t>Frigprífico</t>
  </si>
  <si>
    <t>Cámara Digital</t>
  </si>
  <si>
    <t>Descuento 10%</t>
  </si>
  <si>
    <t>Subtotal</t>
  </si>
  <si>
    <t>Subtotal con Descuento</t>
  </si>
  <si>
    <t>IVA 12%</t>
  </si>
  <si>
    <t>Tipo</t>
  </si>
  <si>
    <t>Precio</t>
  </si>
  <si>
    <t>Descuento</t>
  </si>
  <si>
    <t>IVA</t>
  </si>
  <si>
    <t>Total a Pagar</t>
  </si>
  <si>
    <t>Pago adelantado</t>
  </si>
  <si>
    <t>Debe</t>
  </si>
  <si>
    <t>Silla pegable</t>
  </si>
  <si>
    <t>Armario empotrado</t>
  </si>
  <si>
    <t>Mesa salón grande</t>
  </si>
  <si>
    <t>Mesa salón pequeña</t>
  </si>
  <si>
    <t>Mesa supletoria</t>
  </si>
  <si>
    <t>Estantería</t>
  </si>
  <si>
    <t>Producción de vino y aceite</t>
  </si>
  <si>
    <t>Toneladas</t>
  </si>
  <si>
    <t>Vino</t>
  </si>
  <si>
    <t>Aceite</t>
  </si>
  <si>
    <t>España</t>
  </si>
  <si>
    <t>Portugal</t>
  </si>
  <si>
    <t>Francia</t>
  </si>
  <si>
    <t>Italia</t>
  </si>
  <si>
    <t>Grecia</t>
  </si>
  <si>
    <t>Totales</t>
  </si>
  <si>
    <t>Tabla de temperaturas en Andalucía en enero</t>
  </si>
  <si>
    <t>Máximas</t>
  </si>
  <si>
    <t>Mínimas</t>
  </si>
  <si>
    <t>Granada</t>
  </si>
  <si>
    <t>Cádiz</t>
  </si>
  <si>
    <t>Córdoba</t>
  </si>
  <si>
    <t>Málaga</t>
  </si>
  <si>
    <t>Sevilla</t>
  </si>
  <si>
    <t>Jaén</t>
  </si>
  <si>
    <t>Huelva</t>
  </si>
  <si>
    <t>Almería</t>
  </si>
  <si>
    <t>Equipo</t>
  </si>
  <si>
    <t>Valencia</t>
  </si>
  <si>
    <t>R. Madrid</t>
  </si>
  <si>
    <t>Barcelona</t>
  </si>
  <si>
    <t>Deportivo</t>
  </si>
  <si>
    <t>Betis</t>
  </si>
  <si>
    <t>Pj</t>
  </si>
  <si>
    <t>Pg</t>
  </si>
  <si>
    <t>Pe</t>
  </si>
  <si>
    <t>Pp</t>
  </si>
  <si>
    <t>Alumnos</t>
  </si>
  <si>
    <t>Niños</t>
  </si>
  <si>
    <t>Niñas</t>
  </si>
  <si>
    <t>Porcentaje Niños</t>
  </si>
  <si>
    <t>Porcentaje Niñas</t>
  </si>
  <si>
    <t>Clase A</t>
  </si>
  <si>
    <t>Clase B</t>
  </si>
  <si>
    <t>AÑO 2011</t>
  </si>
  <si>
    <t>AÑO 2012</t>
  </si>
  <si>
    <t>Depredadores</t>
  </si>
  <si>
    <t>Presas</t>
  </si>
  <si>
    <t>ISLA 1</t>
  </si>
  <si>
    <t>ISLA 2</t>
  </si>
  <si>
    <t>ISLA 3</t>
  </si>
  <si>
    <t>ISLA 4</t>
  </si>
  <si>
    <t>ISLA 5</t>
  </si>
  <si>
    <t>ISLA 6</t>
  </si>
  <si>
    <t>América del Norte</t>
  </si>
  <si>
    <t>Caribe</t>
  </si>
  <si>
    <t>Ibero América</t>
  </si>
  <si>
    <t>Europa Occidental</t>
  </si>
  <si>
    <t>Europa Oriental y Asia Central</t>
  </si>
  <si>
    <t>África del Norte y Oriente Medio</t>
  </si>
  <si>
    <t xml:space="preserve">África Subsahariana </t>
  </si>
  <si>
    <t>Asia Oriental y Pacífico</t>
  </si>
  <si>
    <t>Asia del Sur</t>
  </si>
  <si>
    <t>Australia y Nueva Zelanda</t>
  </si>
  <si>
    <t>Regiones</t>
  </si>
  <si>
    <t>No. Enfermos de SIDA</t>
  </si>
  <si>
    <t>Número total de enfermos</t>
  </si>
  <si>
    <t>TOTAL ELECTORES</t>
  </si>
  <si>
    <t>TOTAL VOTANTES</t>
  </si>
  <si>
    <t>ABSTENCIONES</t>
  </si>
  <si>
    <t>PSOE</t>
  </si>
  <si>
    <t>PP</t>
  </si>
  <si>
    <t>IUCA-LV</t>
  </si>
  <si>
    <t>PA</t>
  </si>
  <si>
    <t>IC</t>
  </si>
  <si>
    <t>VOTOS NULOS</t>
  </si>
  <si>
    <t>VOTOS BLANCOS</t>
  </si>
  <si>
    <t>% SOBRE ELECTORES</t>
  </si>
  <si>
    <t>% SOBRE VOTANTES</t>
  </si>
  <si>
    <t>&gt;40</t>
  </si>
  <si>
    <t>&lt;40</t>
  </si>
  <si>
    <t>&gt;=20</t>
  </si>
  <si>
    <t>&lt;=50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</si>
</sst>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5" formatCode="[$€-2]\ #,##0.00"/>
    <numFmt numFmtId="166" formatCode="_ &quot;$&quot;* #,##0.00_ ;_ &quot;$&quot;* \-#,##0.00_ ;_ &quot;$&quot;* &quot;-&quot;??_ ;_ @_ 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</font>
    <font>
      <b/>
      <sz val="24"/>
      <color rgb="FF3F3F3F"/>
      <name val="Quattrocento Sans"/>
    </font>
    <font>
      <sz val="11"/>
      <color theme="1"/>
      <name val="Calibri"/>
    </font>
    <font>
      <sz val="11"/>
      <color rgb="FFFF0000"/>
      <name val="Calibri"/>
    </font>
    <font>
      <b/>
      <sz val="11"/>
      <color theme="1"/>
      <name val="Calibri"/>
    </font>
    <font>
      <b/>
      <sz val="12"/>
      <color rgb="FFFF0000"/>
      <name val="Calibri"/>
    </font>
    <font>
      <sz val="11"/>
      <color theme="1"/>
      <name val="Calibri"/>
      <scheme val="minor"/>
    </font>
    <font>
      <b/>
      <sz val="11"/>
      <color rgb="FFFF0000"/>
      <name val="Calibri"/>
    </font>
    <font>
      <b/>
      <sz val="18"/>
      <color rgb="FFFF0000"/>
      <name val="Calibri"/>
    </font>
    <font>
      <b/>
      <sz val="12"/>
      <color rgb="FF1F3864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206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8AEE5"/>
        <bgColor rgb="FFF8AEE5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A5A5A5"/>
        <bgColor rgb="FFA5A5A5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14" fontId="4" fillId="0" borderId="2" xfId="0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14" fontId="4" fillId="0" borderId="0" xfId="0" applyNumberFormat="1" applyFont="1"/>
    <xf numFmtId="0" fontId="6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wrapText="1"/>
    </xf>
    <xf numFmtId="0" fontId="6" fillId="0" borderId="4" xfId="0" applyFont="1" applyBorder="1"/>
    <xf numFmtId="164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6" fillId="0" borderId="0" xfId="0" applyFont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164" fontId="4" fillId="0" borderId="0" xfId="0" applyNumberFormat="1" applyFont="1"/>
    <xf numFmtId="0" fontId="8" fillId="0" borderId="0" xfId="0" applyFont="1"/>
    <xf numFmtId="0" fontId="9" fillId="3" borderId="1" xfId="0" applyFont="1" applyFill="1" applyBorder="1"/>
    <xf numFmtId="0" fontId="4" fillId="3" borderId="1" xfId="0" applyFont="1" applyFill="1" applyBorder="1"/>
    <xf numFmtId="0" fontId="10" fillId="0" borderId="0" xfId="0" applyFont="1"/>
    <xf numFmtId="0" fontId="11" fillId="8" borderId="4" xfId="0" applyFont="1" applyFill="1" applyBorder="1" applyAlignment="1">
      <alignment horizontal="center" wrapText="1"/>
    </xf>
    <xf numFmtId="166" fontId="4" fillId="0" borderId="4" xfId="0" applyNumberFormat="1" applyFont="1" applyBorder="1"/>
    <xf numFmtId="9" fontId="4" fillId="0" borderId="4" xfId="0" applyNumberFormat="1" applyFont="1" applyBorder="1"/>
    <xf numFmtId="0" fontId="13" fillId="0" borderId="0" xfId="0" applyFont="1" applyAlignment="1">
      <alignment horizontal="center"/>
    </xf>
    <xf numFmtId="0" fontId="1" fillId="0" borderId="0" xfId="0" applyFont="1" applyAlignment="1"/>
    <xf numFmtId="44" fontId="0" fillId="0" borderId="0" xfId="0" applyNumberFormat="1" applyFont="1" applyAlignment="1"/>
    <xf numFmtId="0" fontId="13" fillId="0" borderId="5" xfId="0" applyFont="1" applyBorder="1" applyAlignment="1">
      <alignment horizontal="center" vertical="center"/>
    </xf>
    <xf numFmtId="0" fontId="0" fillId="0" borderId="5" xfId="0" applyFont="1" applyBorder="1" applyAlignment="1"/>
    <xf numFmtId="44" fontId="0" fillId="0" borderId="5" xfId="1" applyFont="1" applyBorder="1" applyAlignment="1"/>
    <xf numFmtId="44" fontId="0" fillId="0" borderId="5" xfId="0" applyNumberFormat="1" applyFont="1" applyBorder="1" applyAlignment="1"/>
    <xf numFmtId="0" fontId="1" fillId="0" borderId="5" xfId="0" applyFont="1" applyBorder="1" applyAlignment="1"/>
    <xf numFmtId="0" fontId="13" fillId="0" borderId="5" xfId="0" applyFont="1" applyBorder="1" applyAlignment="1">
      <alignment horizontal="right"/>
    </xf>
    <xf numFmtId="0" fontId="13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8" fillId="0" borderId="5" xfId="0" applyFont="1" applyBorder="1"/>
    <xf numFmtId="0" fontId="4" fillId="0" borderId="5" xfId="0" applyFont="1" applyBorder="1"/>
    <xf numFmtId="0" fontId="15" fillId="9" borderId="5" xfId="0" applyFont="1" applyFill="1" applyBorder="1"/>
    <xf numFmtId="0" fontId="13" fillId="0" borderId="5" xfId="0" applyFont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13" fillId="0" borderId="5" xfId="0" applyFont="1" applyBorder="1" applyAlignment="1"/>
    <xf numFmtId="0" fontId="13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/>
    </xf>
    <xf numFmtId="1" fontId="0" fillId="0" borderId="5" xfId="1" applyNumberFormat="1" applyFont="1" applyBorder="1" applyAlignment="1"/>
    <xf numFmtId="1" fontId="0" fillId="10" borderId="5" xfId="0" applyNumberFormat="1" applyFont="1" applyFill="1" applyBorder="1" applyAlignment="1"/>
    <xf numFmtId="9" fontId="0" fillId="0" borderId="5" xfId="2" applyFont="1" applyBorder="1" applyAlignment="1"/>
    <xf numFmtId="9" fontId="0" fillId="10" borderId="5" xfId="2" applyFont="1" applyFill="1" applyBorder="1" applyAlignment="1"/>
    <xf numFmtId="0" fontId="1" fillId="10" borderId="5" xfId="0" applyFont="1" applyFill="1" applyBorder="1" applyAlignment="1">
      <alignment horizontal="center" vertical="center"/>
    </xf>
    <xf numFmtId="0" fontId="12" fillId="0" borderId="5" xfId="0" applyFont="1" applyBorder="1" applyAlignment="1"/>
    <xf numFmtId="0" fontId="12" fillId="0" borderId="5" xfId="0" applyFont="1" applyBorder="1" applyAlignment="1">
      <alignment horizontal="right"/>
    </xf>
    <xf numFmtId="9" fontId="12" fillId="0" borderId="5" xfId="0" applyNumberFormat="1" applyFont="1" applyBorder="1" applyAlignment="1">
      <alignment horizontal="right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44" fontId="0" fillId="10" borderId="5" xfId="0" applyNumberFormat="1" applyFont="1" applyFill="1" applyBorder="1" applyAlignment="1"/>
    <xf numFmtId="0" fontId="14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7" fillId="4" borderId="2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44" fontId="4" fillId="0" borderId="5" xfId="1" applyFont="1" applyBorder="1"/>
    <xf numFmtId="9" fontId="4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PORCENTAJES POR</a:t>
            </a:r>
            <a:r>
              <a:rPr lang="en-US" baseline="0"/>
              <a:t> ESPECIE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'GR1'!$M$3</c:f>
              <c:strCache>
                <c:ptCount val="1"/>
                <c:pt idx="0">
                  <c:v>PORCENTAJES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'GR1'!$K$4:$K$8</c:f>
              <c:strCache>
                <c:ptCount val="5"/>
                <c:pt idx="0">
                  <c:v>ESPECIE 1</c:v>
                </c:pt>
                <c:pt idx="1">
                  <c:v>ESPECIE 2</c:v>
                </c:pt>
                <c:pt idx="2">
                  <c:v>ESPECIE 3</c:v>
                </c:pt>
                <c:pt idx="3">
                  <c:v>ESPECIE 4</c:v>
                </c:pt>
                <c:pt idx="4">
                  <c:v>ESPECIE 5</c:v>
                </c:pt>
              </c:strCache>
            </c:strRef>
          </c:cat>
          <c:val>
            <c:numRef>
              <c:f>'GR1'!$M$4:$M$8</c:f>
              <c:numCache>
                <c:formatCode>0%</c:formatCode>
                <c:ptCount val="5"/>
                <c:pt idx="0">
                  <c:v>0.75662042875157631</c:v>
                </c:pt>
                <c:pt idx="1">
                  <c:v>0.12610340479192939</c:v>
                </c:pt>
                <c:pt idx="2">
                  <c:v>6.3051702395964693E-2</c:v>
                </c:pt>
                <c:pt idx="3">
                  <c:v>3.1525851197982346E-2</c:v>
                </c:pt>
                <c:pt idx="4">
                  <c:v>2.269861286254729E-2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B-4BA2-AC32-05FB591E890F}"/>
            </c:ext>
          </c:extLst>
        </c:ser>
        <c:ser>
          <c:idx val="1"/>
          <c:order val="1"/>
          <c:tx>
            <c:strRef>
              <c:f>'GR1'!$K$4</c:f>
              <c:strCache>
                <c:ptCount val="1"/>
                <c:pt idx="0">
                  <c:v>ESPECIE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'GR1'!$K$4:$K$8</c:f>
              <c:strCache>
                <c:ptCount val="5"/>
                <c:pt idx="0">
                  <c:v>ESPECIE 1</c:v>
                </c:pt>
                <c:pt idx="1">
                  <c:v>ESPECIE 2</c:v>
                </c:pt>
                <c:pt idx="2">
                  <c:v>ESPECIE 3</c:v>
                </c:pt>
                <c:pt idx="3">
                  <c:v>ESPECIE 4</c:v>
                </c:pt>
                <c:pt idx="4">
                  <c:v>ESPECIE 5</c:v>
                </c:pt>
              </c:strCache>
            </c:strRef>
          </c:cat>
          <c:val>
            <c:numRef>
              <c:f>'GR1'!$K$5:$K$8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B-4BA2-AC32-05FB591E890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Enfermos de SIDA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'GR8'!$B$20</c:f>
              <c:strCache>
                <c:ptCount val="1"/>
                <c:pt idx="0">
                  <c:v>No. Enfermos de SIDA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cat>
            <c:strRef>
              <c:f>'GR8'!$A$21:$A$30</c:f>
              <c:strCache>
                <c:ptCount val="10"/>
                <c:pt idx="0">
                  <c:v>África Subsahariana </c:v>
                </c:pt>
                <c:pt idx="1">
                  <c:v>Asia del Sur</c:v>
                </c:pt>
                <c:pt idx="2">
                  <c:v>Ibero América</c:v>
                </c:pt>
                <c:pt idx="3">
                  <c:v>Europa Oriental y Asia Central</c:v>
                </c:pt>
                <c:pt idx="4">
                  <c:v>Asia Oriental y Pacífico</c:v>
                </c:pt>
                <c:pt idx="5">
                  <c:v>América del Norte</c:v>
                </c:pt>
                <c:pt idx="6">
                  <c:v>Europa Occidental</c:v>
                </c:pt>
                <c:pt idx="7">
                  <c:v>África del Norte y Oriente Medio</c:v>
                </c:pt>
                <c:pt idx="8">
                  <c:v>Caribe</c:v>
                </c:pt>
                <c:pt idx="9">
                  <c:v>Australia y Nueva Zelanda</c:v>
                </c:pt>
              </c:strCache>
            </c:strRef>
          </c:cat>
          <c:val>
            <c:numRef>
              <c:f>'GR8'!$B$21:$B$30</c:f>
              <c:numCache>
                <c:formatCode>0</c:formatCode>
                <c:ptCount val="10"/>
                <c:pt idx="0">
                  <c:v>29400000</c:v>
                </c:pt>
                <c:pt idx="1">
                  <c:v>6000000</c:v>
                </c:pt>
                <c:pt idx="2">
                  <c:v>1500000</c:v>
                </c:pt>
                <c:pt idx="3">
                  <c:v>1200000</c:v>
                </c:pt>
                <c:pt idx="4">
                  <c:v>1200000</c:v>
                </c:pt>
                <c:pt idx="5">
                  <c:v>980000</c:v>
                </c:pt>
                <c:pt idx="6">
                  <c:v>570000</c:v>
                </c:pt>
                <c:pt idx="7">
                  <c:v>550000</c:v>
                </c:pt>
                <c:pt idx="8">
                  <c:v>440000</c:v>
                </c:pt>
                <c:pt idx="9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8-4179-A609-83F18BB4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Enfermos de SIDA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'GR8'!$B$20</c:f>
              <c:strCache>
                <c:ptCount val="1"/>
                <c:pt idx="0">
                  <c:v>No. Enfermos de SIDA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'GR8'!$A$21:$A$30</c:f>
              <c:strCache>
                <c:ptCount val="10"/>
                <c:pt idx="0">
                  <c:v>África Subsahariana </c:v>
                </c:pt>
                <c:pt idx="1">
                  <c:v>Asia del Sur</c:v>
                </c:pt>
                <c:pt idx="2">
                  <c:v>Ibero América</c:v>
                </c:pt>
                <c:pt idx="3">
                  <c:v>Europa Oriental y Asia Central</c:v>
                </c:pt>
                <c:pt idx="4">
                  <c:v>Asia Oriental y Pacífico</c:v>
                </c:pt>
                <c:pt idx="5">
                  <c:v>América del Norte</c:v>
                </c:pt>
                <c:pt idx="6">
                  <c:v>Europa Occidental</c:v>
                </c:pt>
                <c:pt idx="7">
                  <c:v>África del Norte y Oriente Medio</c:v>
                </c:pt>
                <c:pt idx="8">
                  <c:v>Caribe</c:v>
                </c:pt>
                <c:pt idx="9">
                  <c:v>Australia y Nueva Zelanda</c:v>
                </c:pt>
              </c:strCache>
            </c:strRef>
          </c:cat>
          <c:val>
            <c:numRef>
              <c:f>'GR8'!$B$21:$B$30</c:f>
              <c:numCache>
                <c:formatCode>0</c:formatCode>
                <c:ptCount val="10"/>
                <c:pt idx="0">
                  <c:v>29400000</c:v>
                </c:pt>
                <c:pt idx="1">
                  <c:v>6000000</c:v>
                </c:pt>
                <c:pt idx="2">
                  <c:v>1500000</c:v>
                </c:pt>
                <c:pt idx="3">
                  <c:v>1200000</c:v>
                </c:pt>
                <c:pt idx="4">
                  <c:v>1200000</c:v>
                </c:pt>
                <c:pt idx="5">
                  <c:v>980000</c:v>
                </c:pt>
                <c:pt idx="6">
                  <c:v>570000</c:v>
                </c:pt>
                <c:pt idx="7">
                  <c:v>550000</c:v>
                </c:pt>
                <c:pt idx="8">
                  <c:v>440000</c:v>
                </c:pt>
                <c:pt idx="9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1-40CD-A5C8-2971C5137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476406880"/>
        <c:axId val="476407296"/>
      </c:barChart>
      <c:catAx>
        <c:axId val="4764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07296"/>
        <c:crosses val="autoZero"/>
        <c:auto val="1"/>
        <c:lblAlgn val="ctr"/>
        <c:lblOffset val="100"/>
        <c:noMultiLvlLbl val="0"/>
      </c:catAx>
      <c:valAx>
        <c:axId val="47640729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Producción de Vino</a:t>
            </a:r>
            <a:r>
              <a:rPr lang="en-US" baseline="0"/>
              <a:t> y Aceite por país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'GR2'!$B$20</c:f>
              <c:strCache>
                <c:ptCount val="1"/>
                <c:pt idx="0">
                  <c:v>Vino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'GR2'!$A$21:$A$25</c:f>
              <c:strCache>
                <c:ptCount val="5"/>
                <c:pt idx="0">
                  <c:v>España</c:v>
                </c:pt>
                <c:pt idx="1">
                  <c:v>Portugal</c:v>
                </c:pt>
                <c:pt idx="2">
                  <c:v>Francia</c:v>
                </c:pt>
                <c:pt idx="3">
                  <c:v>Italia</c:v>
                </c:pt>
                <c:pt idx="4">
                  <c:v>Grecia</c:v>
                </c:pt>
              </c:strCache>
            </c:strRef>
          </c:cat>
          <c:val>
            <c:numRef>
              <c:f>'GR2'!$B$21:$B$25</c:f>
              <c:numCache>
                <c:formatCode>General</c:formatCode>
                <c:ptCount val="5"/>
                <c:pt idx="0">
                  <c:v>7151</c:v>
                </c:pt>
                <c:pt idx="1">
                  <c:v>5401</c:v>
                </c:pt>
                <c:pt idx="2">
                  <c:v>10540</c:v>
                </c:pt>
                <c:pt idx="3">
                  <c:v>6216</c:v>
                </c:pt>
                <c:pt idx="4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A-4A1B-A4E7-7B913F9020A3}"/>
            </c:ext>
          </c:extLst>
        </c:ser>
        <c:ser>
          <c:idx val="1"/>
          <c:order val="1"/>
          <c:tx>
            <c:strRef>
              <c:f>'GR2'!$C$20</c:f>
              <c:strCache>
                <c:ptCount val="1"/>
                <c:pt idx="0">
                  <c:v>Aceite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'GR2'!$A$21:$A$25</c:f>
              <c:strCache>
                <c:ptCount val="5"/>
                <c:pt idx="0">
                  <c:v>España</c:v>
                </c:pt>
                <c:pt idx="1">
                  <c:v>Portugal</c:v>
                </c:pt>
                <c:pt idx="2">
                  <c:v>Francia</c:v>
                </c:pt>
                <c:pt idx="3">
                  <c:v>Italia</c:v>
                </c:pt>
                <c:pt idx="4">
                  <c:v>Grecia</c:v>
                </c:pt>
              </c:strCache>
            </c:strRef>
          </c:cat>
          <c:val>
            <c:numRef>
              <c:f>'GR2'!$C$21:$C$25</c:f>
              <c:numCache>
                <c:formatCode>General</c:formatCode>
                <c:ptCount val="5"/>
                <c:pt idx="0">
                  <c:v>10415</c:v>
                </c:pt>
                <c:pt idx="1">
                  <c:v>6014</c:v>
                </c:pt>
                <c:pt idx="2">
                  <c:v>5400</c:v>
                </c:pt>
                <c:pt idx="3">
                  <c:v>8512</c:v>
                </c:pt>
                <c:pt idx="4">
                  <c:v>7030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A-4A1B-A4E7-7B913F90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195344"/>
        <c:axId val="851191184"/>
      </c:barChart>
      <c:catAx>
        <c:axId val="851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91184"/>
        <c:crosses val="autoZero"/>
        <c:auto val="1"/>
        <c:lblAlgn val="ctr"/>
        <c:lblOffset val="100"/>
        <c:noMultiLvlLbl val="0"/>
      </c:catAx>
      <c:valAx>
        <c:axId val="8511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Temperaturas máximas y mínimas en el mes de enero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'GR3'!$B$24</c:f>
              <c:strCache>
                <c:ptCount val="1"/>
                <c:pt idx="0">
                  <c:v>Máximas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'GR3'!$A$25:$A$32</c:f>
              <c:strCache>
                <c:ptCount val="8"/>
                <c:pt idx="0">
                  <c:v>Granada</c:v>
                </c:pt>
                <c:pt idx="1">
                  <c:v>Cádiz</c:v>
                </c:pt>
                <c:pt idx="2">
                  <c:v>Córdoba</c:v>
                </c:pt>
                <c:pt idx="3">
                  <c:v>Málaga</c:v>
                </c:pt>
                <c:pt idx="4">
                  <c:v>Sevilla</c:v>
                </c:pt>
                <c:pt idx="5">
                  <c:v>Jaén</c:v>
                </c:pt>
                <c:pt idx="6">
                  <c:v>Huelva</c:v>
                </c:pt>
                <c:pt idx="7">
                  <c:v>Almería</c:v>
                </c:pt>
              </c:strCache>
            </c:strRef>
          </c:cat>
          <c:val>
            <c:numRef>
              <c:f>'GR3'!$B$25:$B$32</c:f>
              <c:numCache>
                <c:formatCode>General</c:formatCode>
                <c:ptCount val="8"/>
                <c:pt idx="0">
                  <c:v>8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9FB-A6D1-6F8450613BA1}"/>
            </c:ext>
          </c:extLst>
        </c:ser>
        <c:ser>
          <c:idx val="1"/>
          <c:order val="1"/>
          <c:tx>
            <c:strRef>
              <c:f>'GR3'!$C$24</c:f>
              <c:strCache>
                <c:ptCount val="1"/>
                <c:pt idx="0">
                  <c:v>Mínimas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'GR3'!$A$25:$A$32</c:f>
              <c:strCache>
                <c:ptCount val="8"/>
                <c:pt idx="0">
                  <c:v>Granada</c:v>
                </c:pt>
                <c:pt idx="1">
                  <c:v>Cádiz</c:v>
                </c:pt>
                <c:pt idx="2">
                  <c:v>Córdoba</c:v>
                </c:pt>
                <c:pt idx="3">
                  <c:v>Málaga</c:v>
                </c:pt>
                <c:pt idx="4">
                  <c:v>Sevilla</c:v>
                </c:pt>
                <c:pt idx="5">
                  <c:v>Jaén</c:v>
                </c:pt>
                <c:pt idx="6">
                  <c:v>Huelva</c:v>
                </c:pt>
                <c:pt idx="7">
                  <c:v>Almería</c:v>
                </c:pt>
              </c:strCache>
            </c:strRef>
          </c:cat>
          <c:val>
            <c:numRef>
              <c:f>'GR3'!$C$25:$C$32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1-49FB-A6D1-6F8450613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023712"/>
        <c:axId val="657024544"/>
      </c:lineChart>
      <c:catAx>
        <c:axId val="6570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24544"/>
        <c:crossesAt val="0"/>
        <c:auto val="1"/>
        <c:lblAlgn val="ctr"/>
        <c:lblOffset val="100"/>
        <c:noMultiLvlLbl val="0"/>
      </c:catAx>
      <c:valAx>
        <c:axId val="657024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23712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Partidos</a:t>
            </a:r>
            <a:r>
              <a:rPr lang="en-US" baseline="0"/>
              <a:t> por equipo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'GR4'!$C$22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'GR4'!$A$23:$A$27</c:f>
              <c:strCache>
                <c:ptCount val="5"/>
                <c:pt idx="0">
                  <c:v>Valencia</c:v>
                </c:pt>
                <c:pt idx="1">
                  <c:v>R. Madrid</c:v>
                </c:pt>
                <c:pt idx="2">
                  <c:v>Barcelona</c:v>
                </c:pt>
                <c:pt idx="3">
                  <c:v>Deportivo</c:v>
                </c:pt>
                <c:pt idx="4">
                  <c:v>Betis</c:v>
                </c:pt>
              </c:strCache>
            </c:strRef>
          </c:cat>
          <c:val>
            <c:numRef>
              <c:f>'GR4'!$C$23:$C$27</c:f>
              <c:numCache>
                <c:formatCode>General</c:formatCode>
                <c:ptCount val="5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0-4B6E-AA0D-DC36B1173440}"/>
            </c:ext>
          </c:extLst>
        </c:ser>
        <c:ser>
          <c:idx val="2"/>
          <c:order val="2"/>
          <c:tx>
            <c:strRef>
              <c:f>'GR4'!$D$22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'GR4'!$A$23:$A$27</c:f>
              <c:strCache>
                <c:ptCount val="5"/>
                <c:pt idx="0">
                  <c:v>Valencia</c:v>
                </c:pt>
                <c:pt idx="1">
                  <c:v>R. Madrid</c:v>
                </c:pt>
                <c:pt idx="2">
                  <c:v>Barcelona</c:v>
                </c:pt>
                <c:pt idx="3">
                  <c:v>Deportivo</c:v>
                </c:pt>
                <c:pt idx="4">
                  <c:v>Betis</c:v>
                </c:pt>
              </c:strCache>
            </c:strRef>
          </c:cat>
          <c:val>
            <c:numRef>
              <c:f>'GR4'!$D$23:$D$27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0-4B6E-AA0D-DC36B1173440}"/>
            </c:ext>
          </c:extLst>
        </c:ser>
        <c:ser>
          <c:idx val="3"/>
          <c:order val="3"/>
          <c:tx>
            <c:strRef>
              <c:f>'GR4'!$E$22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'GR4'!$A$23:$A$27</c:f>
              <c:strCache>
                <c:ptCount val="5"/>
                <c:pt idx="0">
                  <c:v>Valencia</c:v>
                </c:pt>
                <c:pt idx="1">
                  <c:v>R. Madrid</c:v>
                </c:pt>
                <c:pt idx="2">
                  <c:v>Barcelona</c:v>
                </c:pt>
                <c:pt idx="3">
                  <c:v>Deportivo</c:v>
                </c:pt>
                <c:pt idx="4">
                  <c:v>Betis</c:v>
                </c:pt>
              </c:strCache>
            </c:strRef>
          </c:cat>
          <c:val>
            <c:numRef>
              <c:f>'GR4'!$E$23:$E$27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0-4B6E-AA0D-DC36B1173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264864"/>
        <c:axId val="4792656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'GR4'!$B$22</c15:sqref>
                        </c15:formulaRef>
                      </c:ext>
                    </c:extLst>
                    <c:strCache>
                      <c:ptCount val="1"/>
                      <c:pt idx="0">
                        <c:v>Pj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'GR4'!$A$23:$A$27</c15:sqref>
                        </c15:formulaRef>
                      </c:ext>
                    </c:extLst>
                    <c:strCache>
                      <c:ptCount val="5"/>
                      <c:pt idx="0">
                        <c:v>Valencia</c:v>
                      </c:pt>
                      <c:pt idx="1">
                        <c:v>R. Madrid</c:v>
                      </c:pt>
                      <c:pt idx="2">
                        <c:v>Barcelona</c:v>
                      </c:pt>
                      <c:pt idx="3">
                        <c:v>Deportivo</c:v>
                      </c:pt>
                      <c:pt idx="4">
                        <c:v>Betis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'GR4'!$B$23:$B$27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4A0-4B6E-AA0D-DC36B1173440}"/>
                  </c:ext>
                </c:extLst>
              </c15:ser>
            </c15:filteredBarSeries>
          </c:ext>
        </c:extLst>
      </c:barChart>
      <c:catAx>
        <c:axId val="4792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65696"/>
        <c:crosses val="autoZero"/>
        <c:auto val="1"/>
        <c:lblAlgn val="ctr"/>
        <c:lblOffset val="100"/>
        <c:noMultiLvlLbl val="0"/>
      </c:catAx>
      <c:valAx>
        <c:axId val="4792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CLASE</a:t>
            </a:r>
            <a:r>
              <a:rPr lang="en-US" baseline="0"/>
              <a:t>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'GR5'!$E$16:$F$16</c:f>
              <c:strCache>
                <c:ptCount val="2"/>
                <c:pt idx="0">
                  <c:v>Porcentaje Niños</c:v>
                </c:pt>
                <c:pt idx="1">
                  <c:v>Porcentaje Niñas</c:v>
                </c:pt>
              </c:strCache>
            </c:strRef>
          </c:cat>
          <c:val>
            <c:numRef>
              <c:f>'GR5'!$E$17:$F$17</c:f>
              <c:numCache>
                <c:formatCode>0%</c:formatCode>
                <c:ptCount val="2"/>
                <c:pt idx="0">
                  <c:v>0.57750000000000001</c:v>
                </c:pt>
                <c:pt idx="1">
                  <c:v>0.42249999999999999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7-4225-9253-D2A38B0302C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'GR5'!$E$16:$F$16</c:f>
              <c:strCache>
                <c:ptCount val="2"/>
                <c:pt idx="0">
                  <c:v>Porcentaje Niños</c:v>
                </c:pt>
                <c:pt idx="1">
                  <c:v>Porcentaje Niñas</c:v>
                </c:pt>
              </c:strCache>
            </c:strRef>
          </c:cat>
          <c:val>
            <c:numRef>
              <c:f>'GR5'!$A$17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7-4225-9253-D2A38B0302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CLASE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'GR5'!$A$18</c:f>
              <c:strCache>
                <c:ptCount val="1"/>
                <c:pt idx="0">
                  <c:v>Clase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'GR5'!$B$16:$F$16</c15:sqref>
                  </c15:fullRef>
                </c:ext>
              </c:extLst>
              <c:f>'GR5'!$E$16:$F$16</c:f>
              <c:strCache>
                <c:ptCount val="2"/>
                <c:pt idx="0">
                  <c:v>Porcentaje Niños</c:v>
                </c:pt>
                <c:pt idx="1">
                  <c:v>Porcentaje Niñas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'GR5'!$B$18:$F$18</c15:sqref>
                  </c15:fullRef>
                </c:ext>
              </c:extLst>
              <c:f>'GR5'!$E$18:$F$18</c:f>
              <c:numCache>
                <c:formatCode>General</c:formatCode>
                <c:ptCount val="2"/>
                <c:pt idx="0" formatCode="0%">
                  <c:v>0.5</c:v>
                </c:pt>
                <c:pt idx="1" formatCode="0%">
                  <c:v>0.5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5C51-46CD-B8C6-692E5D93E6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'GR5'!$A$17</c15:sqref>
                        </c15:formulaRef>
                      </c:ext>
                    </c:extLst>
                    <c:strCache>
                      <c:ptCount val="1"/>
                      <c:pt idx="0">
                        <c:v>Clase 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'GR5'!$B$16:$F$16</c15:sqref>
                        </c15:fullRef>
                        <c15:formulaRef>
                          <c15:sqref>'GR5'!$E$16:$F$16</c15:sqref>
                        </c15:formulaRef>
                      </c:ext>
                    </c:extLst>
                    <c:strCache>
                      <c:ptCount val="2"/>
                      <c:pt idx="0">
                        <c:v>Porcentaje Niños</c:v>
                      </c:pt>
                      <c:pt idx="1">
                        <c:v>Porcentaje Niñas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'GR5'!$B$17:$F$17</c15:sqref>
                        </c15:fullRef>
                        <c15:formulaRef>
                          <c15:sqref>'GR5'!$E$17:$F$17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0.57750000000000001</c:v>
                      </c:pt>
                      <c:pt idx="1" formatCode="0%">
                        <c:v>0.42249999999999999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5C51-46CD-B8C6-692E5D93E67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'GR6'!$A$21</c:f>
              <c:strCache>
                <c:ptCount val="1"/>
                <c:pt idx="0">
                  <c:v>% SOBRE ELECTORES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'GR6'!$B$19:$J$19</c15:sqref>
                  </c15:fullRef>
                </c:ext>
              </c:extLst>
              <c:f>'GR6'!$D$19:$J$19</c:f>
              <c:strCache>
                <c:ptCount val="7"/>
                <c:pt idx="0">
                  <c:v>PSOE</c:v>
                </c:pt>
                <c:pt idx="1">
                  <c:v>PP</c:v>
                </c:pt>
                <c:pt idx="2">
                  <c:v>IUCA-LV</c:v>
                </c:pt>
                <c:pt idx="3">
                  <c:v>PA</c:v>
                </c:pt>
                <c:pt idx="4">
                  <c:v>IC</c:v>
                </c:pt>
                <c:pt idx="5">
                  <c:v>VOTOS NULOS</c:v>
                </c:pt>
                <c:pt idx="6">
                  <c:v>VOTOS BLANCOS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'GR6'!$B$21:$J$21</c15:sqref>
                  </c15:fullRef>
                </c:ext>
              </c:extLst>
              <c:f>'GR6'!$D$21:$J$21</c:f>
              <c:numCache>
                <c:formatCode>0%</c:formatCode>
                <c:ptCount val="7"/>
                <c:pt idx="0">
                  <c:v>0.2843401419672606</c:v>
                </c:pt>
                <c:pt idx="1">
                  <c:v>0.15683036361002461</c:v>
                </c:pt>
                <c:pt idx="2">
                  <c:v>9.3003042155584525E-2</c:v>
                </c:pt>
                <c:pt idx="3">
                  <c:v>6.3160944516876719E-2</c:v>
                </c:pt>
                <c:pt idx="4">
                  <c:v>0.20901057511227003</c:v>
                </c:pt>
                <c:pt idx="5">
                  <c:v>9.0395480225988704E-3</c:v>
                </c:pt>
                <c:pt idx="6">
                  <c:v>1.7818339852238158E-2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D-4E9A-A985-74EAB33148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67336272"/>
        <c:axId val="467336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'GR6'!$A$20</c15:sqref>
                        </c15:formulaRef>
                      </c:ext>
                    </c:extLst>
                    <c:strCache>
                      <c:ptCount val="1"/>
                      <c:pt idx="0">
                        <c:v>34515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'GR6'!$B$19:$J$19</c15:sqref>
                        </c15:fullRef>
                        <c15:formulaRef>
                          <c15:sqref>'GR6'!$D$19:$J$19</c15:sqref>
                        </c15:formulaRef>
                      </c:ext>
                    </c:extLst>
                    <c:strCache>
                      <c:ptCount val="7"/>
                      <c:pt idx="0">
                        <c:v>PSOE</c:v>
                      </c:pt>
                      <c:pt idx="1">
                        <c:v>PP</c:v>
                      </c:pt>
                      <c:pt idx="2">
                        <c:v>IUCA-LV</c:v>
                      </c:pt>
                      <c:pt idx="3">
                        <c:v>PA</c:v>
                      </c:pt>
                      <c:pt idx="4">
                        <c:v>IC</c:v>
                      </c:pt>
                      <c:pt idx="5">
                        <c:v>VOTOS NULOS</c:v>
                      </c:pt>
                      <c:pt idx="6">
                        <c:v>VOTOS BLANCOS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'GR6'!$B$20:$J$20</c15:sqref>
                        </c15:fullRef>
                        <c15:formulaRef>
                          <c15:sqref>'GR6'!$D$20:$J$20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9814</c:v>
                      </c:pt>
                      <c:pt idx="1">
                        <c:v>5413</c:v>
                      </c:pt>
                      <c:pt idx="2">
                        <c:v>3210</c:v>
                      </c:pt>
                      <c:pt idx="3">
                        <c:v>2180</c:v>
                      </c:pt>
                      <c:pt idx="4">
                        <c:v>7214</c:v>
                      </c:pt>
                      <c:pt idx="5">
                        <c:v>312</c:v>
                      </c:pt>
                      <c:pt idx="6">
                        <c:v>615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8AD-4E9A-A985-74EAB331489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'GR6'!$A$22</c15:sqref>
                        </c15:formulaRef>
                      </c:ext>
                    </c:extLst>
                    <c:strCache>
                      <c:ptCount val="1"/>
                      <c:pt idx="0">
                        <c:v>% SOBRE VOTANTES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'GR6'!$B$19:$J$19</c15:sqref>
                        </c15:fullRef>
                        <c15:formulaRef>
                          <c15:sqref>'GR6'!$D$19:$J$19</c15:sqref>
                        </c15:formulaRef>
                      </c:ext>
                    </c:extLst>
                    <c:strCache>
                      <c:ptCount val="7"/>
                      <c:pt idx="0">
                        <c:v>PSOE</c:v>
                      </c:pt>
                      <c:pt idx="1">
                        <c:v>PP</c:v>
                      </c:pt>
                      <c:pt idx="2">
                        <c:v>IUCA-LV</c:v>
                      </c:pt>
                      <c:pt idx="3">
                        <c:v>PA</c:v>
                      </c:pt>
                      <c:pt idx="4">
                        <c:v>IC</c:v>
                      </c:pt>
                      <c:pt idx="5">
                        <c:v>VOTOS NULOS</c:v>
                      </c:pt>
                      <c:pt idx="6">
                        <c:v>VOTOS BLANCOS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'GR6'!$B$22:$J$22</c15:sqref>
                        </c15:fullRef>
                        <c15:formulaRef>
                          <c15:sqref>'GR6'!$D$22:$J$22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0.34126156200013907</c:v>
                      </c:pt>
                      <c:pt idx="1">
                        <c:v>0.18822588497113846</c:v>
                      </c:pt>
                      <c:pt idx="2">
                        <c:v>0.11162111412476529</c:v>
                      </c:pt>
                      <c:pt idx="3">
                        <c:v>7.5804993393142783E-2</c:v>
                      </c:pt>
                      <c:pt idx="4">
                        <c:v>0.25085193685235413</c:v>
                      </c:pt>
                      <c:pt idx="5">
                        <c:v>1.0849155017734195E-2</c:v>
                      </c:pt>
                      <c:pt idx="6">
                        <c:v>2.1385353640726058E-2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8AD-4E9A-A985-74EAB331489F}"/>
                  </c:ext>
                </c:extLst>
              </c15:ser>
            </c15:filteredBarSeries>
          </c:ext>
        </c:extLst>
      </c:barChart>
      <c:catAx>
        <c:axId val="4673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36688"/>
        <c:crosses val="autoZero"/>
        <c:auto val="1"/>
        <c:lblAlgn val="ctr"/>
        <c:lblOffset val="100"/>
        <c:noMultiLvlLbl val="0"/>
      </c:catAx>
      <c:valAx>
        <c:axId val="4673366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673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'GR6'!$A$22</c:f>
              <c:strCache>
                <c:ptCount val="1"/>
                <c:pt idx="0">
                  <c:v>% SOBRE VOTANTES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'GR6'!$B$19:$J$19</c15:sqref>
                  </c15:fullRef>
                </c:ext>
              </c:extLst>
              <c:f>'GR6'!$D$19:$J$19</c:f>
              <c:strCache>
                <c:ptCount val="7"/>
                <c:pt idx="0">
                  <c:v>PSOE</c:v>
                </c:pt>
                <c:pt idx="1">
                  <c:v>PP</c:v>
                </c:pt>
                <c:pt idx="2">
                  <c:v>IUCA-LV</c:v>
                </c:pt>
                <c:pt idx="3">
                  <c:v>PA</c:v>
                </c:pt>
                <c:pt idx="4">
                  <c:v>IC</c:v>
                </c:pt>
                <c:pt idx="5">
                  <c:v>VOTOS NULOS</c:v>
                </c:pt>
                <c:pt idx="6">
                  <c:v>VOTOS BLANCOS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'GR6'!$B$22:$J$22</c15:sqref>
                  </c15:fullRef>
                </c:ext>
              </c:extLst>
              <c:f>'GR6'!$D$22:$J$22</c:f>
              <c:numCache>
                <c:formatCode>0%</c:formatCode>
                <c:ptCount val="7"/>
                <c:pt idx="0">
                  <c:v>0.34126156200013907</c:v>
                </c:pt>
                <c:pt idx="1">
                  <c:v>0.18822588497113846</c:v>
                </c:pt>
                <c:pt idx="2">
                  <c:v>0.11162111412476529</c:v>
                </c:pt>
                <c:pt idx="3">
                  <c:v>7.5804993393142783E-2</c:v>
                </c:pt>
                <c:pt idx="4">
                  <c:v>0.25085193685235413</c:v>
                </c:pt>
                <c:pt idx="5">
                  <c:v>1.0849155017734195E-2</c:v>
                </c:pt>
                <c:pt idx="6">
                  <c:v>2.1385353640726058E-2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4-4D5D-9845-3B48B92BA8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28812528"/>
        <c:axId val="428812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'GR6'!$A$20</c15:sqref>
                        </c15:formulaRef>
                      </c:ext>
                    </c:extLst>
                    <c:strCache>
                      <c:ptCount val="1"/>
                      <c:pt idx="0">
                        <c:v>34515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'GR6'!$B$19:$J$19</c15:sqref>
                        </c15:fullRef>
                        <c15:formulaRef>
                          <c15:sqref>'GR6'!$D$19:$J$19</c15:sqref>
                        </c15:formulaRef>
                      </c:ext>
                    </c:extLst>
                    <c:strCache>
                      <c:ptCount val="7"/>
                      <c:pt idx="0">
                        <c:v>PSOE</c:v>
                      </c:pt>
                      <c:pt idx="1">
                        <c:v>PP</c:v>
                      </c:pt>
                      <c:pt idx="2">
                        <c:v>IUCA-LV</c:v>
                      </c:pt>
                      <c:pt idx="3">
                        <c:v>PA</c:v>
                      </c:pt>
                      <c:pt idx="4">
                        <c:v>IC</c:v>
                      </c:pt>
                      <c:pt idx="5">
                        <c:v>VOTOS NULOS</c:v>
                      </c:pt>
                      <c:pt idx="6">
                        <c:v>VOTOS BLANCOS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'GR6'!$B$20:$J$20</c15:sqref>
                        </c15:fullRef>
                        <c15:formulaRef>
                          <c15:sqref>'GR6'!$D$20:$J$20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9814</c:v>
                      </c:pt>
                      <c:pt idx="1">
                        <c:v>5413</c:v>
                      </c:pt>
                      <c:pt idx="2">
                        <c:v>3210</c:v>
                      </c:pt>
                      <c:pt idx="3">
                        <c:v>2180</c:v>
                      </c:pt>
                      <c:pt idx="4">
                        <c:v>7214</c:v>
                      </c:pt>
                      <c:pt idx="5">
                        <c:v>312</c:v>
                      </c:pt>
                      <c:pt idx="6">
                        <c:v>615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294-4D5D-9845-3B48B92BA85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'GR6'!$A$21</c15:sqref>
                        </c15:formulaRef>
                      </c:ext>
                    </c:extLst>
                    <c:strCache>
                      <c:ptCount val="1"/>
                      <c:pt idx="0">
                        <c:v>% SOBRE ELECTORES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'GR6'!$B$19:$J$19</c15:sqref>
                        </c15:fullRef>
                        <c15:formulaRef>
                          <c15:sqref>'GR6'!$D$19:$J$19</c15:sqref>
                        </c15:formulaRef>
                      </c:ext>
                    </c:extLst>
                    <c:strCache>
                      <c:ptCount val="7"/>
                      <c:pt idx="0">
                        <c:v>PSOE</c:v>
                      </c:pt>
                      <c:pt idx="1">
                        <c:v>PP</c:v>
                      </c:pt>
                      <c:pt idx="2">
                        <c:v>IUCA-LV</c:v>
                      </c:pt>
                      <c:pt idx="3">
                        <c:v>PA</c:v>
                      </c:pt>
                      <c:pt idx="4">
                        <c:v>IC</c:v>
                      </c:pt>
                      <c:pt idx="5">
                        <c:v>VOTOS NULOS</c:v>
                      </c:pt>
                      <c:pt idx="6">
                        <c:v>VOTOS BLANCOS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'GR6'!$B$21:$J$21</c15:sqref>
                        </c15:fullRef>
                        <c15:formulaRef>
                          <c15:sqref>'GR6'!$D$21:$J$21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0.2843401419672606</c:v>
                      </c:pt>
                      <c:pt idx="1">
                        <c:v>0.15683036361002461</c:v>
                      </c:pt>
                      <c:pt idx="2">
                        <c:v>9.3003042155584525E-2</c:v>
                      </c:pt>
                      <c:pt idx="3">
                        <c:v>6.3160944516876719E-2</c:v>
                      </c:pt>
                      <c:pt idx="4">
                        <c:v>0.20901057511227003</c:v>
                      </c:pt>
                      <c:pt idx="5">
                        <c:v>9.0395480225988704E-3</c:v>
                      </c:pt>
                      <c:pt idx="6">
                        <c:v>1.7818339852238158E-2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294-4D5D-9845-3B48B92BA85A}"/>
                  </c:ext>
                </c:extLst>
              </c15:ser>
            </c15:filteredBarSeries>
          </c:ext>
        </c:extLst>
      </c:barChart>
      <c:catAx>
        <c:axId val="4288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12944"/>
        <c:crosses val="autoZero"/>
        <c:auto val="1"/>
        <c:lblAlgn val="ctr"/>
        <c:lblOffset val="100"/>
        <c:noMultiLvlLbl val="0"/>
      </c:catAx>
      <c:valAx>
        <c:axId val="4288129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288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Depredadores</a:t>
            </a:r>
            <a:r>
              <a:rPr lang="en-US" baseline="0"/>
              <a:t> y presas  - 2012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'GR7'!$D$23:$D$24</c:f>
              <c:strCache>
                <c:ptCount val="2"/>
                <c:pt idx="0">
                  <c:v>AÑO 2012</c:v>
                </c:pt>
                <c:pt idx="1">
                  <c:v>Depredadores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'GR7'!$A$25:$A$30</c:f>
              <c:strCache>
                <c:ptCount val="6"/>
                <c:pt idx="0">
                  <c:v>ISLA 1</c:v>
                </c:pt>
                <c:pt idx="1">
                  <c:v>ISLA 2</c:v>
                </c:pt>
                <c:pt idx="2">
                  <c:v>ISLA 3</c:v>
                </c:pt>
                <c:pt idx="3">
                  <c:v>ISLA 4</c:v>
                </c:pt>
                <c:pt idx="4">
                  <c:v>ISLA 5</c:v>
                </c:pt>
                <c:pt idx="5">
                  <c:v>ISLA 6</c:v>
                </c:pt>
              </c:strCache>
            </c:strRef>
          </c:cat>
          <c:val>
            <c:numRef>
              <c:f>'GR7'!$D$25:$D$30</c:f>
              <c:numCache>
                <c:formatCode>General</c:formatCode>
                <c:ptCount val="6"/>
                <c:pt idx="0">
                  <c:v>9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6-48EA-966B-4A16C2D129D9}"/>
            </c:ext>
          </c:extLst>
        </c:ser>
        <c:ser>
          <c:idx val="3"/>
          <c:order val="1"/>
          <c:tx>
            <c:strRef>
              <c:f>'GR7'!$E$23:$E$24</c:f>
              <c:strCache>
                <c:ptCount val="2"/>
                <c:pt idx="0">
                  <c:v>AÑO 2012</c:v>
                </c:pt>
                <c:pt idx="1">
                  <c:v>Presas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'GR7'!$A$25:$A$30</c:f>
              <c:strCache>
                <c:ptCount val="6"/>
                <c:pt idx="0">
                  <c:v>ISLA 1</c:v>
                </c:pt>
                <c:pt idx="1">
                  <c:v>ISLA 2</c:v>
                </c:pt>
                <c:pt idx="2">
                  <c:v>ISLA 3</c:v>
                </c:pt>
                <c:pt idx="3">
                  <c:v>ISLA 4</c:v>
                </c:pt>
                <c:pt idx="4">
                  <c:v>ISLA 5</c:v>
                </c:pt>
                <c:pt idx="5">
                  <c:v>ISLA 6</c:v>
                </c:pt>
              </c:strCache>
            </c:strRef>
          </c:cat>
          <c:val>
            <c:numRef>
              <c:f>'GR7'!$E$25:$E$30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A6-48EA-966B-4A16C2D1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92784"/>
        <c:axId val="648991952"/>
      </c:barChart>
      <c:catAx>
        <c:axId val="64899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1952"/>
        <c:crosses val="autoZero"/>
        <c:auto val="1"/>
        <c:lblAlgn val="ctr"/>
        <c:lblOffset val="100"/>
        <c:noMultiLvlLbl val="0"/>
      </c:catAx>
      <c:valAx>
        <c:axId val="6489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733425</xdr:colOff>
      <xdr:row>16</xdr:row>
      <xdr:rowOff>66675</xdr:rowOff>
    </xdr:from>
    <xdr:ext cx="4505325" cy="885825"/>
    <xdr:pic>
      <xdr:nvPicPr>
        <xdr:cNvPr id="2" name="image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742950</xdr:colOff>
      <xdr:row>7</xdr:row>
      <xdr:rowOff>95250</xdr:rowOff>
    </xdr:from>
    <xdr:ext cx="2847975" cy="809625"/>
    <xdr:pic>
      <xdr:nvPicPr>
        <xdr:cNvPr id="3" name="image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38950" y="1416050"/>
          <a:ext cx="2847975" cy="8096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86425" cy="3343275"/>
    <xdr:pic>
      <xdr:nvPicPr>
        <xdr:cNvPr id="2" name="image1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6</xdr:col>
      <xdr:colOff>288925</xdr:colOff>
      <xdr:row>19</xdr:row>
      <xdr:rowOff>79375</xdr:rowOff>
    </xdr:from>
    <xdr:to>
      <xdr:col>12</xdr:col>
      <xdr:colOff>365125</xdr:colOff>
      <xdr:row>33</xdr:row>
      <xdr:rowOff>79375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19725" cy="3352800"/>
    <xdr:pic>
      <xdr:nvPicPr>
        <xdr:cNvPr id="2" name="image9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276225</xdr:colOff>
      <xdr:row>17</xdr:row>
      <xdr:rowOff>41275</xdr:rowOff>
    </xdr:from>
    <xdr:to>
      <xdr:col>10</xdr:col>
      <xdr:colOff>352425</xdr:colOff>
      <xdr:row>31</xdr:row>
      <xdr:rowOff>53975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32</xdr:row>
      <xdr:rowOff>41275</xdr:rowOff>
    </xdr:from>
    <xdr:to>
      <xdr:col>10</xdr:col>
      <xdr:colOff>466725</xdr:colOff>
      <xdr:row>46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38800" cy="942975"/>
    <xdr:pic>
      <xdr:nvPicPr>
        <xdr:cNvPr id="2" name="image1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95250</xdr:rowOff>
    </xdr:from>
    <xdr:ext cx="6229350" cy="25527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76875" cy="30861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76200</xdr:rowOff>
    </xdr:from>
    <xdr:ext cx="5438775" cy="2571750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9</xdr:col>
      <xdr:colOff>41275</xdr:colOff>
      <xdr:row>9</xdr:row>
      <xdr:rowOff>187325</xdr:rowOff>
    </xdr:from>
    <xdr:to>
      <xdr:col>14</xdr:col>
      <xdr:colOff>85725</xdr:colOff>
      <xdr:row>24</xdr:row>
      <xdr:rowOff>53975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153025" cy="24669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7</xdr:col>
      <xdr:colOff>701675</xdr:colOff>
      <xdr:row>10</xdr:row>
      <xdr:rowOff>60325</xdr:rowOff>
    </xdr:from>
    <xdr:to>
      <xdr:col>14</xdr:col>
      <xdr:colOff>28575</xdr:colOff>
      <xdr:row>24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133975" cy="3686175"/>
    <xdr:pic>
      <xdr:nvPicPr>
        <xdr:cNvPr id="2" name="image8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3175</xdr:colOff>
      <xdr:row>21</xdr:row>
      <xdr:rowOff>111125</xdr:rowOff>
    </xdr:from>
    <xdr:to>
      <xdr:col>11</xdr:col>
      <xdr:colOff>79375</xdr:colOff>
      <xdr:row>34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15025" cy="3448050"/>
    <xdr:pic>
      <xdr:nvPicPr>
        <xdr:cNvPr id="2" name="image1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915025" cy="3448050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136525</xdr:colOff>
      <xdr:row>20</xdr:row>
      <xdr:rowOff>57149</xdr:rowOff>
    </xdr:from>
    <xdr:to>
      <xdr:col>14</xdr:col>
      <xdr:colOff>19050</xdr:colOff>
      <xdr:row>33</xdr:row>
      <xdr:rowOff>60324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38775" cy="2162175"/>
    <xdr:pic>
      <xdr:nvPicPr>
        <xdr:cNvPr id="2" name="image1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8</xdr:col>
      <xdr:colOff>9525</xdr:colOff>
      <xdr:row>2</xdr:row>
      <xdr:rowOff>184149</xdr:rowOff>
    </xdr:from>
    <xdr:to>
      <xdr:col>11</xdr:col>
      <xdr:colOff>723900</xdr:colOff>
      <xdr:row>11</xdr:row>
      <xdr:rowOff>184150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739775</xdr:colOff>
      <xdr:row>13</xdr:row>
      <xdr:rowOff>69850</xdr:rowOff>
    </xdr:from>
    <xdr:to>
      <xdr:col>12</xdr:col>
      <xdr:colOff>63500</xdr:colOff>
      <xdr:row>22</xdr:row>
      <xdr:rowOff>92074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60325</xdr:colOff>
      <xdr:row>0</xdr:row>
      <xdr:rowOff>111125</xdr:rowOff>
    </xdr:from>
    <xdr:ext cx="8315325" cy="1000125"/>
    <xdr:pic>
      <xdr:nvPicPr>
        <xdr:cNvPr id="2" name="image1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325" y="111125"/>
          <a:ext cx="8315325" cy="1000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161925</xdr:colOff>
      <xdr:row>0</xdr:row>
      <xdr:rowOff>171450</xdr:rowOff>
    </xdr:from>
    <xdr:ext cx="4286250" cy="2895600"/>
    <xdr:pic>
      <xdr:nvPicPr>
        <xdr:cNvPr id="3" name="image5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133350</xdr:colOff>
      <xdr:row>16</xdr:row>
      <xdr:rowOff>95250</xdr:rowOff>
    </xdr:from>
    <xdr:ext cx="4286250" cy="2876550"/>
    <xdr:pic>
      <xdr:nvPicPr>
        <xdr:cNvPr id="4" name="image1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28575</xdr:rowOff>
    </xdr:from>
    <xdr:ext cx="5791200" cy="1390650"/>
    <xdr:pic>
      <xdr:nvPicPr>
        <xdr:cNvPr id="5" name="image10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</xdr:col>
      <xdr:colOff>231775</xdr:colOff>
      <xdr:row>23</xdr:row>
      <xdr:rowOff>193675</xdr:rowOff>
    </xdr:from>
    <xdr:to>
      <xdr:col>6</xdr:col>
      <xdr:colOff>390525</xdr:colOff>
      <xdr:row>37</xdr:row>
      <xdr:rowOff>180975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200025</xdr:colOff>
      <xdr:row>39</xdr:row>
      <xdr:rowOff>22225</xdr:rowOff>
    </xdr:from>
    <xdr:to>
      <xdr:col>6</xdr:col>
      <xdr:colOff>358775</xdr:colOff>
      <xdr:row>53</xdr:row>
      <xdr:rowOff>9525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ana/Desktop/CIENCIA%20DE%20DATOS/EJERCICIOS%20EXCEL/Semana%201/Ca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ea_D1_D2"/>
      <sheetName val="Eje2"/>
      <sheetName val="Clase"/>
      <sheetName val="Clase2"/>
      <sheetName val="Cap1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Z1000"/>
  <sheetViews>
    <sheetView showGridLines="0" topLeftCell="A2" workbookViewId="0">
      <selection activeCell="J68" sqref="J68"/>
    </sheetView>
  </sheetViews>
  <sheetFormatPr baseColWidth="10" defaultColWidth="14.453125" defaultRowHeight="15" customHeight="1"/>
  <cols>
    <col min="1" max="1" width="11.453125" customWidth="1"/>
    <col min="2" max="2" width="4.7265625" customWidth="1"/>
    <col min="3" max="7" width="10.7265625" customWidth="1"/>
    <col min="8" max="9" width="4.7265625" customWidth="1"/>
    <col min="10" max="10" width="14.453125" customWidth="1"/>
    <col min="11" max="11" width="15.54296875" customWidth="1"/>
    <col min="12" max="12" width="13.90625" bestFit="1" customWidth="1"/>
    <col min="13" max="26" width="10.7265625" customWidth="1"/>
  </cols>
  <sheetData>
    <row r="1" spans="1:26" ht="30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5">
      <c r="A2" s="4"/>
      <c r="C2" s="5"/>
    </row>
    <row r="3" spans="1:26" ht="14.5">
      <c r="A3" s="6">
        <v>1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J3" s="8" t="s">
        <v>2</v>
      </c>
      <c r="K3" s="8" t="s">
        <v>4</v>
      </c>
    </row>
    <row r="4" spans="1:26" ht="14.5">
      <c r="A4" s="4"/>
      <c r="C4" s="9">
        <v>43697</v>
      </c>
      <c r="D4" s="10" t="s">
        <v>6</v>
      </c>
      <c r="E4" s="10" t="s">
        <v>7</v>
      </c>
      <c r="F4" s="10">
        <v>38</v>
      </c>
      <c r="G4" s="10">
        <v>190</v>
      </c>
      <c r="J4" s="11" t="s">
        <v>6</v>
      </c>
      <c r="K4" s="68" t="s">
        <v>8</v>
      </c>
    </row>
    <row r="5" spans="1:26" ht="14.5">
      <c r="A5" s="4"/>
      <c r="C5" s="9">
        <v>43718</v>
      </c>
      <c r="D5" s="10" t="s">
        <v>9</v>
      </c>
      <c r="E5" s="10" t="s">
        <v>7</v>
      </c>
      <c r="F5" s="10">
        <v>56</v>
      </c>
      <c r="G5" s="10">
        <v>280</v>
      </c>
    </row>
    <row r="6" spans="1:26" ht="14.5">
      <c r="A6" s="4"/>
      <c r="C6" s="9">
        <v>43704</v>
      </c>
      <c r="D6" s="10" t="s">
        <v>10</v>
      </c>
      <c r="E6" s="10" t="s">
        <v>11</v>
      </c>
      <c r="F6" s="10">
        <v>60</v>
      </c>
      <c r="G6" s="10">
        <v>360</v>
      </c>
      <c r="J6" s="12" t="s">
        <v>2</v>
      </c>
      <c r="K6" s="12" t="s">
        <v>4</v>
      </c>
    </row>
    <row r="7" spans="1:26" ht="14.5">
      <c r="A7" s="4"/>
      <c r="C7" s="9">
        <v>43713</v>
      </c>
      <c r="D7" s="10" t="s">
        <v>6</v>
      </c>
      <c r="E7" s="10" t="s">
        <v>12</v>
      </c>
      <c r="F7" s="10">
        <v>26</v>
      </c>
      <c r="G7" s="10">
        <v>130</v>
      </c>
      <c r="J7" s="10" t="s">
        <v>6</v>
      </c>
      <c r="K7" s="10">
        <v>38</v>
      </c>
    </row>
    <row r="8" spans="1:26" ht="14.5">
      <c r="A8" s="4"/>
      <c r="C8" s="9">
        <v>43697</v>
      </c>
      <c r="D8" s="10" t="s">
        <v>10</v>
      </c>
      <c r="E8" s="10" t="s">
        <v>7</v>
      </c>
      <c r="F8" s="10">
        <v>48</v>
      </c>
      <c r="G8" s="10">
        <v>384</v>
      </c>
      <c r="J8" s="10" t="s">
        <v>6</v>
      </c>
      <c r="K8" s="10">
        <v>26</v>
      </c>
    </row>
    <row r="9" spans="1:26" ht="14.5">
      <c r="A9" s="4"/>
      <c r="C9" s="9">
        <v>43699</v>
      </c>
      <c r="D9" s="10" t="s">
        <v>10</v>
      </c>
      <c r="E9" s="10" t="s">
        <v>13</v>
      </c>
      <c r="F9" s="10">
        <v>55</v>
      </c>
      <c r="G9" s="10">
        <v>275</v>
      </c>
      <c r="J9" s="10" t="s">
        <v>6</v>
      </c>
      <c r="K9" s="10">
        <v>36</v>
      </c>
    </row>
    <row r="10" spans="1:26" ht="14.5">
      <c r="A10" s="4"/>
      <c r="C10" s="9">
        <v>43697</v>
      </c>
      <c r="D10" s="10" t="s">
        <v>9</v>
      </c>
      <c r="E10" s="10" t="s">
        <v>7</v>
      </c>
      <c r="F10" s="10">
        <v>22</v>
      </c>
      <c r="G10" s="10">
        <v>110</v>
      </c>
    </row>
    <row r="11" spans="1:26" ht="14.5">
      <c r="A11" s="4"/>
      <c r="C11" s="9">
        <v>43701</v>
      </c>
      <c r="D11" s="10" t="s">
        <v>9</v>
      </c>
      <c r="E11" s="10" t="s">
        <v>7</v>
      </c>
      <c r="F11" s="10">
        <v>15</v>
      </c>
      <c r="G11" s="10">
        <v>135</v>
      </c>
    </row>
    <row r="12" spans="1:26" ht="14.5">
      <c r="A12" s="4"/>
      <c r="C12" s="9">
        <v>43714</v>
      </c>
      <c r="D12" s="10" t="s">
        <v>6</v>
      </c>
      <c r="E12" s="10" t="s">
        <v>12</v>
      </c>
      <c r="F12" s="10">
        <v>36</v>
      </c>
      <c r="G12" s="10">
        <v>288</v>
      </c>
    </row>
    <row r="13" spans="1:26" ht="14.5">
      <c r="A13" s="4"/>
      <c r="C13" s="9">
        <v>43722</v>
      </c>
      <c r="D13" s="10" t="s">
        <v>6</v>
      </c>
      <c r="E13" s="10" t="s">
        <v>13</v>
      </c>
      <c r="F13" s="10">
        <v>46</v>
      </c>
      <c r="G13" s="10">
        <v>368</v>
      </c>
    </row>
    <row r="14" spans="1:26" ht="14.5">
      <c r="A14" s="4"/>
      <c r="C14" s="13"/>
    </row>
    <row r="15" spans="1:26" ht="14.5">
      <c r="A15" s="4"/>
      <c r="C15" s="13" t="s">
        <v>14</v>
      </c>
    </row>
    <row r="16" spans="1:26" ht="14.5">
      <c r="A16" s="4"/>
      <c r="C16" s="13"/>
    </row>
    <row r="17" spans="1:11" ht="14.5">
      <c r="A17" s="4"/>
      <c r="C17" s="13"/>
    </row>
    <row r="18" spans="1:11" ht="14.5">
      <c r="A18" s="4"/>
      <c r="C18" s="13"/>
    </row>
    <row r="19" spans="1:11" ht="14.5">
      <c r="A19" s="4"/>
      <c r="C19" s="13"/>
    </row>
    <row r="20" spans="1:11" ht="14.5">
      <c r="A20" s="4"/>
      <c r="C20" s="13"/>
    </row>
    <row r="21" spans="1:11" ht="15.75" customHeight="1">
      <c r="A21" s="4"/>
    </row>
    <row r="22" spans="1:11" ht="15.75" customHeight="1">
      <c r="A22" s="4"/>
    </row>
    <row r="23" spans="1:11" ht="15.75" customHeight="1">
      <c r="A23" s="6">
        <v>2</v>
      </c>
      <c r="C23" s="7" t="s">
        <v>1</v>
      </c>
      <c r="D23" s="7" t="s">
        <v>2</v>
      </c>
      <c r="E23" s="7" t="s">
        <v>3</v>
      </c>
      <c r="F23" s="7" t="s">
        <v>4</v>
      </c>
      <c r="G23" s="7" t="s">
        <v>5</v>
      </c>
      <c r="J23" s="8" t="s">
        <v>2</v>
      </c>
      <c r="K23" s="8" t="s">
        <v>4</v>
      </c>
    </row>
    <row r="24" spans="1:11" ht="15.75" customHeight="1">
      <c r="A24" s="4"/>
      <c r="C24" s="9">
        <v>43697</v>
      </c>
      <c r="D24" s="10" t="s">
        <v>6</v>
      </c>
      <c r="E24" s="10" t="s">
        <v>7</v>
      </c>
      <c r="F24" s="10">
        <v>38</v>
      </c>
      <c r="G24" s="10">
        <v>190</v>
      </c>
      <c r="J24" s="53" t="s">
        <v>6</v>
      </c>
      <c r="K24" s="69" t="s">
        <v>174</v>
      </c>
    </row>
    <row r="25" spans="1:11" ht="15.75" customHeight="1">
      <c r="A25" s="4"/>
      <c r="C25" s="9">
        <v>43718</v>
      </c>
      <c r="D25" s="10" t="s">
        <v>9</v>
      </c>
      <c r="E25" s="10" t="s">
        <v>7</v>
      </c>
      <c r="F25" s="10">
        <v>56</v>
      </c>
      <c r="G25" s="10">
        <v>280</v>
      </c>
      <c r="J25" s="54" t="s">
        <v>9</v>
      </c>
      <c r="K25" s="71" t="s">
        <v>173</v>
      </c>
    </row>
    <row r="26" spans="1:11" ht="15.75" customHeight="1">
      <c r="A26" s="4"/>
      <c r="C26" s="9">
        <v>43704</v>
      </c>
      <c r="D26" s="10" t="s">
        <v>10</v>
      </c>
      <c r="E26" s="10" t="s">
        <v>11</v>
      </c>
      <c r="F26" s="10">
        <v>60</v>
      </c>
      <c r="G26" s="10">
        <v>360</v>
      </c>
    </row>
    <row r="27" spans="1:11" ht="15.75" customHeight="1">
      <c r="A27" s="4"/>
      <c r="C27" s="9">
        <v>43713</v>
      </c>
      <c r="D27" s="10" t="s">
        <v>6</v>
      </c>
      <c r="E27" s="10" t="s">
        <v>12</v>
      </c>
      <c r="F27" s="10">
        <v>26</v>
      </c>
      <c r="G27" s="10">
        <v>130</v>
      </c>
    </row>
    <row r="28" spans="1:11" ht="15.75" customHeight="1">
      <c r="A28" s="4"/>
      <c r="C28" s="9">
        <v>43697</v>
      </c>
      <c r="D28" s="10" t="s">
        <v>10</v>
      </c>
      <c r="E28" s="10" t="s">
        <v>7</v>
      </c>
      <c r="F28" s="10">
        <v>48</v>
      </c>
      <c r="G28" s="10">
        <v>384</v>
      </c>
      <c r="J28" s="70" t="s">
        <v>2</v>
      </c>
      <c r="K28" s="70" t="s">
        <v>4</v>
      </c>
    </row>
    <row r="29" spans="1:11" ht="15.75" customHeight="1">
      <c r="A29" s="4"/>
      <c r="C29" s="9">
        <v>43699</v>
      </c>
      <c r="D29" s="10" t="s">
        <v>10</v>
      </c>
      <c r="E29" s="10" t="s">
        <v>13</v>
      </c>
      <c r="F29" s="10">
        <v>55</v>
      </c>
      <c r="G29" s="10">
        <v>275</v>
      </c>
      <c r="J29" s="10" t="s">
        <v>6</v>
      </c>
      <c r="K29" s="10">
        <v>38</v>
      </c>
    </row>
    <row r="30" spans="1:11" ht="15.75" customHeight="1">
      <c r="A30" s="4"/>
      <c r="C30" s="9">
        <v>43697</v>
      </c>
      <c r="D30" s="10" t="s">
        <v>9</v>
      </c>
      <c r="E30" s="10" t="s">
        <v>7</v>
      </c>
      <c r="F30" s="10">
        <v>22</v>
      </c>
      <c r="G30" s="10">
        <v>110</v>
      </c>
      <c r="J30" s="10" t="s">
        <v>9</v>
      </c>
      <c r="K30" s="10">
        <v>56</v>
      </c>
    </row>
    <row r="31" spans="1:11" ht="15.75" customHeight="1">
      <c r="A31" s="4"/>
      <c r="C31" s="9">
        <v>43701</v>
      </c>
      <c r="D31" s="10" t="s">
        <v>9</v>
      </c>
      <c r="E31" s="10" t="s">
        <v>7</v>
      </c>
      <c r="F31" s="10">
        <v>15</v>
      </c>
      <c r="G31" s="10">
        <v>135</v>
      </c>
      <c r="J31" s="10" t="s">
        <v>6</v>
      </c>
      <c r="K31" s="10">
        <v>26</v>
      </c>
    </row>
    <row r="32" spans="1:11" ht="15.75" customHeight="1">
      <c r="A32" s="4"/>
      <c r="C32" s="9">
        <v>43714</v>
      </c>
      <c r="D32" s="10" t="s">
        <v>6</v>
      </c>
      <c r="E32" s="10" t="s">
        <v>12</v>
      </c>
      <c r="F32" s="10">
        <v>36</v>
      </c>
      <c r="G32" s="10">
        <v>288</v>
      </c>
      <c r="J32" s="10" t="s">
        <v>6</v>
      </c>
      <c r="K32" s="10">
        <v>36</v>
      </c>
    </row>
    <row r="33" spans="1:12" ht="15.75" customHeight="1">
      <c r="A33" s="4"/>
      <c r="C33" s="9">
        <v>43722</v>
      </c>
      <c r="D33" s="10" t="s">
        <v>6</v>
      </c>
      <c r="E33" s="10" t="s">
        <v>13</v>
      </c>
      <c r="F33" s="10">
        <v>46</v>
      </c>
      <c r="G33" s="10">
        <v>368</v>
      </c>
    </row>
    <row r="34" spans="1:12" ht="15.75" customHeight="1">
      <c r="A34" s="4"/>
      <c r="C34" s="13"/>
    </row>
    <row r="35" spans="1:12" ht="15.75" customHeight="1">
      <c r="A35" s="4"/>
      <c r="C35" s="13" t="s">
        <v>15</v>
      </c>
    </row>
    <row r="36" spans="1:12" ht="15.75" customHeight="1">
      <c r="A36" s="4"/>
      <c r="C36" s="13"/>
    </row>
    <row r="37" spans="1:12" ht="15.75" customHeight="1">
      <c r="A37" s="4"/>
      <c r="C37" s="13"/>
    </row>
    <row r="38" spans="1:12" ht="15.75" customHeight="1">
      <c r="A38" s="4"/>
      <c r="C38" s="13"/>
    </row>
    <row r="39" spans="1:12" ht="15.75" customHeight="1">
      <c r="A39" s="4"/>
      <c r="C39" s="13"/>
    </row>
    <row r="40" spans="1:12" ht="15.75" customHeight="1">
      <c r="A40" s="4"/>
      <c r="C40" s="13"/>
    </row>
    <row r="41" spans="1:12" ht="15.75" customHeight="1">
      <c r="A41" s="4"/>
      <c r="C41" s="5"/>
    </row>
    <row r="42" spans="1:12" ht="15.75" customHeight="1">
      <c r="A42" s="4"/>
      <c r="C42" s="5"/>
    </row>
    <row r="43" spans="1:12" ht="15.75" customHeight="1">
      <c r="A43" s="6">
        <v>3</v>
      </c>
      <c r="C43" s="7" t="s">
        <v>1</v>
      </c>
      <c r="D43" s="7" t="s">
        <v>2</v>
      </c>
      <c r="E43" s="7" t="s">
        <v>3</v>
      </c>
      <c r="F43" s="7" t="s">
        <v>4</v>
      </c>
      <c r="G43" s="7" t="s">
        <v>5</v>
      </c>
      <c r="J43" s="72" t="s">
        <v>3</v>
      </c>
      <c r="K43" s="72" t="s">
        <v>4</v>
      </c>
      <c r="L43" s="72" t="s">
        <v>4</v>
      </c>
    </row>
    <row r="44" spans="1:12" ht="15.75" customHeight="1">
      <c r="A44" s="4"/>
      <c r="C44" s="9">
        <v>43697</v>
      </c>
      <c r="D44" s="10" t="s">
        <v>6</v>
      </c>
      <c r="E44" s="10" t="s">
        <v>7</v>
      </c>
      <c r="F44" s="10">
        <v>38</v>
      </c>
      <c r="G44" s="10">
        <v>190</v>
      </c>
      <c r="J44" s="32" t="s">
        <v>7</v>
      </c>
      <c r="K44" s="69" t="s">
        <v>175</v>
      </c>
      <c r="L44" s="69" t="s">
        <v>176</v>
      </c>
    </row>
    <row r="45" spans="1:12" ht="15.75" customHeight="1">
      <c r="A45" s="4"/>
      <c r="C45" s="9">
        <v>43718</v>
      </c>
      <c r="D45" s="10" t="s">
        <v>9</v>
      </c>
      <c r="E45" s="10" t="s">
        <v>7</v>
      </c>
      <c r="F45" s="10">
        <v>56</v>
      </c>
      <c r="G45" s="10">
        <v>280</v>
      </c>
      <c r="J45" s="32"/>
      <c r="K45" s="69"/>
      <c r="L45" s="69"/>
    </row>
    <row r="46" spans="1:12" ht="15.75" customHeight="1">
      <c r="A46" s="4"/>
      <c r="C46" s="9">
        <v>43704</v>
      </c>
      <c r="D46" s="10" t="s">
        <v>10</v>
      </c>
      <c r="E46" s="10" t="s">
        <v>11</v>
      </c>
      <c r="F46" s="10">
        <v>60</v>
      </c>
      <c r="G46" s="10">
        <v>360</v>
      </c>
    </row>
    <row r="47" spans="1:12" ht="15.75" customHeight="1">
      <c r="A47" s="4"/>
      <c r="C47" s="9">
        <v>43713</v>
      </c>
      <c r="D47" s="10" t="s">
        <v>6</v>
      </c>
      <c r="E47" s="10" t="s">
        <v>12</v>
      </c>
      <c r="F47" s="10">
        <v>26</v>
      </c>
      <c r="G47" s="10">
        <v>130</v>
      </c>
      <c r="J47" s="70" t="s">
        <v>3</v>
      </c>
      <c r="K47" s="70" t="s">
        <v>4</v>
      </c>
      <c r="L47" s="70"/>
    </row>
    <row r="48" spans="1:12" ht="15.75" customHeight="1">
      <c r="A48" s="4"/>
      <c r="C48" s="9">
        <v>43697</v>
      </c>
      <c r="D48" s="10" t="s">
        <v>10</v>
      </c>
      <c r="E48" s="10" t="s">
        <v>7</v>
      </c>
      <c r="F48" s="10">
        <v>48</v>
      </c>
      <c r="G48" s="10">
        <v>384</v>
      </c>
      <c r="J48" s="10" t="s">
        <v>7</v>
      </c>
      <c r="K48" s="10">
        <v>38</v>
      </c>
    </row>
    <row r="49" spans="1:16" ht="15.75" customHeight="1">
      <c r="A49" s="4"/>
      <c r="C49" s="9">
        <v>43699</v>
      </c>
      <c r="D49" s="10" t="s">
        <v>10</v>
      </c>
      <c r="E49" s="10" t="s">
        <v>13</v>
      </c>
      <c r="F49" s="10">
        <v>55</v>
      </c>
      <c r="G49" s="10">
        <v>275</v>
      </c>
      <c r="J49" s="10" t="s">
        <v>7</v>
      </c>
      <c r="K49" s="10">
        <v>48</v>
      </c>
    </row>
    <row r="50" spans="1:16" ht="15.75" customHeight="1">
      <c r="A50" s="4"/>
      <c r="C50" s="9">
        <v>43697</v>
      </c>
      <c r="D50" s="10" t="s">
        <v>9</v>
      </c>
      <c r="E50" s="10" t="s">
        <v>7</v>
      </c>
      <c r="F50" s="10">
        <v>22</v>
      </c>
      <c r="G50" s="10">
        <v>110</v>
      </c>
      <c r="J50" s="10" t="s">
        <v>7</v>
      </c>
      <c r="K50" s="10">
        <v>22</v>
      </c>
    </row>
    <row r="51" spans="1:16" ht="15.75" customHeight="1">
      <c r="A51" s="4"/>
      <c r="C51" s="9">
        <v>43701</v>
      </c>
      <c r="D51" s="10" t="s">
        <v>9</v>
      </c>
      <c r="E51" s="10" t="s">
        <v>7</v>
      </c>
      <c r="F51" s="10">
        <v>15</v>
      </c>
      <c r="G51" s="10">
        <v>135</v>
      </c>
    </row>
    <row r="52" spans="1:16" ht="15.75" customHeight="1">
      <c r="A52" s="4"/>
      <c r="C52" s="9">
        <v>43714</v>
      </c>
      <c r="D52" s="10" t="s">
        <v>6</v>
      </c>
      <c r="E52" s="10" t="s">
        <v>12</v>
      </c>
      <c r="F52" s="10">
        <v>36</v>
      </c>
      <c r="G52" s="10">
        <v>288</v>
      </c>
    </row>
    <row r="53" spans="1:16" ht="15.75" customHeight="1">
      <c r="A53" s="4"/>
      <c r="C53" s="9">
        <v>43722</v>
      </c>
      <c r="D53" s="10" t="s">
        <v>6</v>
      </c>
      <c r="E53" s="10" t="s">
        <v>13</v>
      </c>
      <c r="F53" s="10">
        <v>46</v>
      </c>
      <c r="G53" s="10">
        <v>368</v>
      </c>
    </row>
    <row r="54" spans="1:16" ht="15.75" customHeight="1">
      <c r="A54" s="4"/>
    </row>
    <row r="55" spans="1:16" ht="15.75" customHeight="1">
      <c r="A55" s="4"/>
      <c r="C55" s="13" t="s">
        <v>16</v>
      </c>
    </row>
    <row r="56" spans="1:16" ht="15.75" customHeight="1">
      <c r="A56" s="4"/>
      <c r="C56" s="13"/>
    </row>
    <row r="57" spans="1:16" ht="15.75" customHeight="1">
      <c r="A57" s="4"/>
      <c r="C57" s="13"/>
    </row>
    <row r="58" spans="1:16" ht="15.75" customHeight="1">
      <c r="A58" s="4"/>
      <c r="C58" s="13"/>
    </row>
    <row r="59" spans="1:16" ht="15.75" customHeight="1">
      <c r="A59" s="4"/>
      <c r="C59" s="13"/>
    </row>
    <row r="60" spans="1:16" ht="15.75" customHeight="1">
      <c r="A60" s="4"/>
    </row>
    <row r="61" spans="1:16" ht="15.75" customHeight="1">
      <c r="A61" s="4"/>
    </row>
    <row r="62" spans="1:16" ht="15.75" customHeight="1">
      <c r="A62" s="4"/>
    </row>
    <row r="63" spans="1:16" ht="15.75" customHeight="1">
      <c r="A63" s="6">
        <v>4</v>
      </c>
      <c r="C63" s="7" t="s">
        <v>1</v>
      </c>
      <c r="D63" s="7" t="s">
        <v>2</v>
      </c>
      <c r="E63" s="7" t="s">
        <v>3</v>
      </c>
      <c r="F63" s="7" t="s">
        <v>4</v>
      </c>
      <c r="G63" s="7" t="s">
        <v>5</v>
      </c>
      <c r="J63" s="73" t="s">
        <v>3</v>
      </c>
      <c r="L63" s="14"/>
      <c r="M63" s="14"/>
      <c r="N63" s="14"/>
      <c r="O63" s="14"/>
      <c r="P63" s="14"/>
    </row>
    <row r="64" spans="1:16" ht="15.75" customHeight="1">
      <c r="A64" s="4"/>
      <c r="C64" s="9">
        <v>43697</v>
      </c>
      <c r="D64" s="10" t="s">
        <v>6</v>
      </c>
      <c r="E64" s="10" t="s">
        <v>7</v>
      </c>
      <c r="F64" s="10">
        <v>38</v>
      </c>
      <c r="G64" s="10">
        <v>190</v>
      </c>
      <c r="J64" s="10" t="s">
        <v>7</v>
      </c>
    </row>
    <row r="65" spans="1:10" ht="15.75" customHeight="1">
      <c r="A65" s="4"/>
      <c r="C65" s="9">
        <v>43718</v>
      </c>
      <c r="D65" s="10" t="s">
        <v>9</v>
      </c>
      <c r="E65" s="10" t="s">
        <v>7</v>
      </c>
      <c r="F65" s="10">
        <v>56</v>
      </c>
      <c r="G65" s="10">
        <v>280</v>
      </c>
      <c r="J65" s="10" t="s">
        <v>11</v>
      </c>
    </row>
    <row r="66" spans="1:10" ht="15.75" customHeight="1">
      <c r="A66" s="4"/>
      <c r="C66" s="9">
        <v>43704</v>
      </c>
      <c r="D66" s="10" t="s">
        <v>10</v>
      </c>
      <c r="E66" s="10" t="s">
        <v>11</v>
      </c>
      <c r="F66" s="10">
        <v>60</v>
      </c>
      <c r="G66" s="10">
        <v>360</v>
      </c>
      <c r="J66" s="10" t="s">
        <v>12</v>
      </c>
    </row>
    <row r="67" spans="1:10" ht="15.75" customHeight="1">
      <c r="A67" s="4"/>
      <c r="C67" s="9">
        <v>43713</v>
      </c>
      <c r="D67" s="10" t="s">
        <v>6</v>
      </c>
      <c r="E67" s="10" t="s">
        <v>12</v>
      </c>
      <c r="F67" s="10">
        <v>26</v>
      </c>
      <c r="G67" s="10">
        <v>130</v>
      </c>
      <c r="J67" s="10" t="s">
        <v>13</v>
      </c>
    </row>
    <row r="68" spans="1:10" ht="15.75" customHeight="1">
      <c r="A68" s="4"/>
      <c r="C68" s="9">
        <v>43697</v>
      </c>
      <c r="D68" s="10" t="s">
        <v>10</v>
      </c>
      <c r="E68" s="10" t="s">
        <v>7</v>
      </c>
      <c r="F68" s="10">
        <v>48</v>
      </c>
      <c r="G68" s="10">
        <v>384</v>
      </c>
    </row>
    <row r="69" spans="1:10" ht="15.75" customHeight="1">
      <c r="A69" s="4"/>
      <c r="C69" s="9">
        <v>43699</v>
      </c>
      <c r="D69" s="10" t="s">
        <v>10</v>
      </c>
      <c r="E69" s="10" t="s">
        <v>13</v>
      </c>
      <c r="F69" s="10">
        <v>55</v>
      </c>
      <c r="G69" s="10">
        <v>275</v>
      </c>
    </row>
    <row r="70" spans="1:10" ht="15.75" customHeight="1">
      <c r="A70" s="4"/>
      <c r="C70" s="9">
        <v>43697</v>
      </c>
      <c r="D70" s="10" t="s">
        <v>9</v>
      </c>
      <c r="E70" s="10" t="s">
        <v>7</v>
      </c>
      <c r="F70" s="10">
        <v>22</v>
      </c>
      <c r="G70" s="10">
        <v>110</v>
      </c>
    </row>
    <row r="71" spans="1:10" ht="15.75" customHeight="1">
      <c r="A71" s="4"/>
      <c r="C71" s="9">
        <v>43701</v>
      </c>
      <c r="D71" s="10" t="s">
        <v>9</v>
      </c>
      <c r="E71" s="10" t="s">
        <v>7</v>
      </c>
      <c r="F71" s="10">
        <v>15</v>
      </c>
      <c r="G71" s="10">
        <v>135</v>
      </c>
    </row>
    <row r="72" spans="1:10" ht="15.75" customHeight="1">
      <c r="A72" s="4"/>
      <c r="C72" s="9">
        <v>43714</v>
      </c>
      <c r="D72" s="10" t="s">
        <v>6</v>
      </c>
      <c r="E72" s="10" t="s">
        <v>12</v>
      </c>
      <c r="F72" s="10">
        <v>36</v>
      </c>
      <c r="G72" s="10">
        <v>288</v>
      </c>
    </row>
    <row r="73" spans="1:10" ht="15.75" customHeight="1">
      <c r="A73" s="4"/>
      <c r="C73" s="9">
        <v>43722</v>
      </c>
      <c r="D73" s="10" t="s">
        <v>6</v>
      </c>
      <c r="E73" s="10" t="s">
        <v>13</v>
      </c>
      <c r="F73" s="10">
        <v>46</v>
      </c>
      <c r="G73" s="10">
        <v>368</v>
      </c>
    </row>
    <row r="74" spans="1:10" ht="15.75" customHeight="1">
      <c r="A74" s="4"/>
    </row>
    <row r="75" spans="1:10" ht="15.75" customHeight="1">
      <c r="A75" s="4"/>
      <c r="C75" s="13" t="s">
        <v>17</v>
      </c>
    </row>
    <row r="76" spans="1:10" ht="15.75" customHeight="1">
      <c r="A76" s="4"/>
      <c r="C76" s="13" t="s">
        <v>18</v>
      </c>
    </row>
    <row r="77" spans="1:10" ht="15.75" customHeight="1">
      <c r="A77" s="4"/>
      <c r="C77" s="13"/>
    </row>
    <row r="78" spans="1:10" ht="15.75" customHeight="1">
      <c r="A78" s="4"/>
      <c r="C78" s="13"/>
    </row>
    <row r="79" spans="1:10" ht="15.75" customHeight="1">
      <c r="A79" s="4"/>
      <c r="C79" s="13"/>
    </row>
    <row r="80" spans="1:10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5623"/>
  </sheetPr>
  <dimension ref="A20:E1000"/>
  <sheetViews>
    <sheetView topLeftCell="A17" workbookViewId="0">
      <selection activeCell="P26" sqref="P26"/>
    </sheetView>
  </sheetViews>
  <sheetFormatPr baseColWidth="10" defaultColWidth="14.453125" defaultRowHeight="15" customHeight="1"/>
  <cols>
    <col min="1" max="1" width="10.7265625" customWidth="1"/>
    <col min="2" max="3" width="2.81640625" bestFit="1" customWidth="1"/>
    <col min="4" max="4" width="2.90625" bestFit="1" customWidth="1"/>
    <col min="5" max="5" width="3" bestFit="1" customWidth="1"/>
    <col min="6" max="26" width="10.7265625" customWidth="1"/>
  </cols>
  <sheetData>
    <row r="20" spans="1:5" ht="14.5">
      <c r="A20" s="25" t="s">
        <v>64</v>
      </c>
      <c r="B20" s="26"/>
      <c r="C20" s="26"/>
      <c r="D20" s="26"/>
    </row>
    <row r="21" spans="1:5" ht="15.75" customHeight="1"/>
    <row r="22" spans="1:5" ht="15.75" customHeight="1">
      <c r="A22" s="34" t="s">
        <v>121</v>
      </c>
      <c r="B22" s="34" t="s">
        <v>127</v>
      </c>
      <c r="C22" s="34" t="s">
        <v>128</v>
      </c>
      <c r="D22" s="34" t="s">
        <v>129</v>
      </c>
      <c r="E22" s="34" t="s">
        <v>130</v>
      </c>
    </row>
    <row r="23" spans="1:5" ht="15.75" customHeight="1">
      <c r="A23" s="38" t="s">
        <v>122</v>
      </c>
      <c r="B23" s="35">
        <v>34</v>
      </c>
      <c r="C23" s="35">
        <v>21</v>
      </c>
      <c r="D23" s="35">
        <v>8</v>
      </c>
      <c r="E23" s="35">
        <v>5</v>
      </c>
    </row>
    <row r="24" spans="1:5" ht="15.75" customHeight="1">
      <c r="A24" s="38" t="s">
        <v>123</v>
      </c>
      <c r="B24" s="35">
        <v>34</v>
      </c>
      <c r="C24" s="35">
        <v>21</v>
      </c>
      <c r="D24" s="35">
        <v>7</v>
      </c>
      <c r="E24" s="35">
        <v>6</v>
      </c>
    </row>
    <row r="25" spans="1:5" ht="15.75" customHeight="1">
      <c r="A25" s="38" t="s">
        <v>124</v>
      </c>
      <c r="B25" s="35">
        <v>34</v>
      </c>
      <c r="C25" s="35">
        <v>19</v>
      </c>
      <c r="D25" s="35">
        <v>9</v>
      </c>
      <c r="E25" s="35">
        <v>6</v>
      </c>
    </row>
    <row r="26" spans="1:5" ht="15.75" customHeight="1">
      <c r="A26" s="38" t="s">
        <v>125</v>
      </c>
      <c r="B26" s="35">
        <v>34</v>
      </c>
      <c r="C26" s="35">
        <v>18</v>
      </c>
      <c r="D26" s="35">
        <v>8</v>
      </c>
      <c r="E26" s="35">
        <v>8</v>
      </c>
    </row>
    <row r="27" spans="1:5" ht="15.75" customHeight="1">
      <c r="A27" s="38" t="s">
        <v>126</v>
      </c>
      <c r="B27" s="35">
        <v>34</v>
      </c>
      <c r="C27" s="35">
        <v>14</v>
      </c>
      <c r="D27" s="35">
        <v>10</v>
      </c>
      <c r="E27" s="35">
        <v>10</v>
      </c>
    </row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5623"/>
  </sheetPr>
  <dimension ref="A13:F1000"/>
  <sheetViews>
    <sheetView topLeftCell="A4" workbookViewId="0">
      <selection activeCell="M9" sqref="M9"/>
    </sheetView>
  </sheetViews>
  <sheetFormatPr baseColWidth="10" defaultColWidth="14.453125" defaultRowHeight="15" customHeight="1"/>
  <cols>
    <col min="1" max="26" width="10.7265625" customWidth="1"/>
  </cols>
  <sheetData>
    <row r="13" spans="1:6" ht="14.5">
      <c r="A13" s="25" t="s">
        <v>64</v>
      </c>
      <c r="B13" s="26"/>
      <c r="C13" s="26"/>
      <c r="D13" s="26"/>
    </row>
    <row r="16" spans="1:6" ht="29">
      <c r="A16" s="35"/>
      <c r="B16" s="34" t="s">
        <v>131</v>
      </c>
      <c r="C16" s="34" t="s">
        <v>132</v>
      </c>
      <c r="D16" s="34" t="s">
        <v>133</v>
      </c>
      <c r="E16" s="55" t="s">
        <v>134</v>
      </c>
      <c r="F16" s="55" t="s">
        <v>135</v>
      </c>
    </row>
    <row r="17" spans="1:6" ht="15" customHeight="1">
      <c r="A17" s="48" t="s">
        <v>136</v>
      </c>
      <c r="B17" s="35">
        <v>400</v>
      </c>
      <c r="C17" s="35">
        <v>231</v>
      </c>
      <c r="D17" s="35">
        <v>169</v>
      </c>
      <c r="E17" s="60">
        <f>(C17*100%)/$B17</f>
        <v>0.57750000000000001</v>
      </c>
      <c r="F17" s="60">
        <f>(D17*100%)/$B17</f>
        <v>0.42249999999999999</v>
      </c>
    </row>
    <row r="18" spans="1:6" ht="15" customHeight="1">
      <c r="A18" s="48" t="s">
        <v>137</v>
      </c>
      <c r="B18" s="35">
        <v>500</v>
      </c>
      <c r="C18" s="35">
        <v>250</v>
      </c>
      <c r="D18" s="35">
        <v>250</v>
      </c>
      <c r="E18" s="60">
        <f>(C18*100%)/$B18</f>
        <v>0.5</v>
      </c>
      <c r="F18" s="60">
        <f>(D18*100%)/$B18</f>
        <v>0.5</v>
      </c>
    </row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5623"/>
  </sheetPr>
  <dimension ref="A17:J1000"/>
  <sheetViews>
    <sheetView topLeftCell="A16" workbookViewId="0">
      <selection activeCell="H26" sqref="H26"/>
    </sheetView>
  </sheetViews>
  <sheetFormatPr baseColWidth="10" defaultColWidth="14.453125" defaultRowHeight="15" customHeight="1"/>
  <cols>
    <col min="1" max="1" width="19.26953125" customWidth="1"/>
    <col min="2" max="2" width="16.54296875" customWidth="1"/>
    <col min="3" max="3" width="14.453125" customWidth="1"/>
    <col min="4" max="8" width="10.7265625" customWidth="1"/>
    <col min="9" max="9" width="12.6328125" bestFit="1" customWidth="1"/>
    <col min="10" max="10" width="14.7265625" bestFit="1" customWidth="1"/>
    <col min="11" max="26" width="10.7265625" customWidth="1"/>
  </cols>
  <sheetData>
    <row r="17" spans="1:10" ht="14.5">
      <c r="A17" s="25" t="s">
        <v>64</v>
      </c>
      <c r="B17" s="26"/>
      <c r="C17" s="26"/>
      <c r="D17" s="26"/>
    </row>
    <row r="19" spans="1:10" ht="15" customHeight="1">
      <c r="A19" s="48" t="s">
        <v>161</v>
      </c>
      <c r="B19" s="48" t="s">
        <v>162</v>
      </c>
      <c r="C19" s="48" t="s">
        <v>163</v>
      </c>
      <c r="D19" s="48" t="s">
        <v>164</v>
      </c>
      <c r="E19" s="48" t="s">
        <v>165</v>
      </c>
      <c r="F19" s="48" t="s">
        <v>166</v>
      </c>
      <c r="G19" s="48" t="s">
        <v>167</v>
      </c>
      <c r="H19" s="48" t="s">
        <v>168</v>
      </c>
      <c r="I19" s="48" t="s">
        <v>169</v>
      </c>
      <c r="J19" s="48" t="s">
        <v>170</v>
      </c>
    </row>
    <row r="20" spans="1:10" ht="15" customHeight="1">
      <c r="A20" s="35">
        <v>34515</v>
      </c>
      <c r="B20" s="35">
        <v>28758</v>
      </c>
      <c r="C20" s="35">
        <v>5757</v>
      </c>
      <c r="D20" s="35">
        <v>9814</v>
      </c>
      <c r="E20" s="35">
        <v>5413</v>
      </c>
      <c r="F20" s="35">
        <v>3210</v>
      </c>
      <c r="G20" s="35">
        <v>2180</v>
      </c>
      <c r="H20" s="35">
        <v>7214</v>
      </c>
      <c r="I20" s="35">
        <v>312</v>
      </c>
      <c r="J20" s="35">
        <v>615</v>
      </c>
    </row>
    <row r="21" spans="1:10" ht="15.75" customHeight="1">
      <c r="A21" s="48" t="s">
        <v>171</v>
      </c>
      <c r="B21" s="59">
        <f>(B20*100%)/A$20</f>
        <v>0.8332029552368535</v>
      </c>
      <c r="C21" s="59">
        <f t="shared" ref="C21:J21" si="0">(C20*100%)/$A$20</f>
        <v>0.16679704476314647</v>
      </c>
      <c r="D21" s="59">
        <f t="shared" si="0"/>
        <v>0.2843401419672606</v>
      </c>
      <c r="E21" s="59">
        <f t="shared" si="0"/>
        <v>0.15683036361002461</v>
      </c>
      <c r="F21" s="59">
        <f t="shared" si="0"/>
        <v>9.3003042155584525E-2</v>
      </c>
      <c r="G21" s="59">
        <f t="shared" si="0"/>
        <v>6.3160944516876719E-2</v>
      </c>
      <c r="H21" s="59">
        <f t="shared" si="0"/>
        <v>0.20901057511227003</v>
      </c>
      <c r="I21" s="59">
        <f t="shared" si="0"/>
        <v>9.0395480225988704E-3</v>
      </c>
      <c r="J21" s="59">
        <f t="shared" si="0"/>
        <v>1.7818339852238158E-2</v>
      </c>
    </row>
    <row r="22" spans="1:10" ht="15.75" customHeight="1">
      <c r="A22" s="48" t="s">
        <v>172</v>
      </c>
      <c r="B22" s="59">
        <f>(B20*100%)/$B$20</f>
        <v>1</v>
      </c>
      <c r="C22" s="59">
        <f t="shared" ref="C22:J22" si="1">(C20*100%)/$B$20</f>
        <v>0.20018777383684541</v>
      </c>
      <c r="D22" s="59">
        <f t="shared" si="1"/>
        <v>0.34126156200013907</v>
      </c>
      <c r="E22" s="59">
        <f t="shared" si="1"/>
        <v>0.18822588497113846</v>
      </c>
      <c r="F22" s="59">
        <f t="shared" si="1"/>
        <v>0.11162111412476529</v>
      </c>
      <c r="G22" s="59">
        <f t="shared" si="1"/>
        <v>7.5804993393142783E-2</v>
      </c>
      <c r="H22" s="59">
        <f t="shared" si="1"/>
        <v>0.25085193685235413</v>
      </c>
      <c r="I22" s="59">
        <f t="shared" si="1"/>
        <v>1.0849155017734195E-2</v>
      </c>
      <c r="J22" s="59">
        <f t="shared" si="1"/>
        <v>2.1385353640726058E-2</v>
      </c>
    </row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5623"/>
  </sheetPr>
  <dimension ref="A6:P1000"/>
  <sheetViews>
    <sheetView topLeftCell="A21" workbookViewId="0">
      <selection activeCell="I18" sqref="I18"/>
    </sheetView>
  </sheetViews>
  <sheetFormatPr baseColWidth="10" defaultColWidth="14.453125" defaultRowHeight="15" customHeight="1"/>
  <cols>
    <col min="1" max="1" width="10.7265625" customWidth="1"/>
    <col min="2" max="2" width="12.7265625" bestFit="1" customWidth="1"/>
    <col min="3" max="3" width="10.7265625" customWidth="1"/>
    <col min="4" max="4" width="12.7265625" bestFit="1" customWidth="1"/>
    <col min="5" max="12" width="10.7265625" customWidth="1"/>
    <col min="13" max="13" width="12.81640625" customWidth="1"/>
    <col min="14" max="14" width="13.26953125" customWidth="1"/>
    <col min="15" max="26" width="10.7265625" customWidth="1"/>
  </cols>
  <sheetData>
    <row r="6" spans="13:16" ht="14.5">
      <c r="N6" s="19" t="s">
        <v>66</v>
      </c>
      <c r="O6" s="19" t="s">
        <v>67</v>
      </c>
      <c r="P6" s="19" t="s">
        <v>63</v>
      </c>
    </row>
    <row r="7" spans="13:16" ht="14.5">
      <c r="M7" s="16" t="s">
        <v>68</v>
      </c>
      <c r="N7" s="20">
        <v>1</v>
      </c>
      <c r="O7" s="20">
        <v>1</v>
      </c>
      <c r="P7" s="20">
        <f t="shared" ref="P7:P11" si="0">+N7*O7</f>
        <v>1</v>
      </c>
    </row>
    <row r="8" spans="13:16" ht="14.5">
      <c r="M8" s="16" t="s">
        <v>69</v>
      </c>
      <c r="N8" s="20">
        <v>0.5</v>
      </c>
      <c r="O8" s="20">
        <v>2</v>
      </c>
      <c r="P8" s="20">
        <f t="shared" si="0"/>
        <v>1</v>
      </c>
    </row>
    <row r="9" spans="13:16" ht="14.5">
      <c r="M9" s="16" t="s">
        <v>70</v>
      </c>
      <c r="N9" s="20">
        <v>1.5</v>
      </c>
      <c r="O9" s="20">
        <v>1</v>
      </c>
      <c r="P9" s="20">
        <f t="shared" si="0"/>
        <v>1.5</v>
      </c>
    </row>
    <row r="10" spans="13:16" ht="14.5">
      <c r="M10" s="16" t="s">
        <v>71</v>
      </c>
      <c r="N10" s="20">
        <v>0.7</v>
      </c>
      <c r="O10" s="20">
        <v>5</v>
      </c>
      <c r="P10" s="20">
        <f t="shared" si="0"/>
        <v>3.5</v>
      </c>
    </row>
    <row r="11" spans="13:16" ht="14.5">
      <c r="M11" s="16" t="s">
        <v>72</v>
      </c>
      <c r="N11" s="20">
        <v>1</v>
      </c>
      <c r="O11" s="20">
        <v>3</v>
      </c>
      <c r="P11" s="20">
        <f t="shared" si="0"/>
        <v>3</v>
      </c>
    </row>
    <row r="12" spans="13:16" ht="14.5">
      <c r="P12" s="19">
        <f>SUM(P7:P11)</f>
        <v>10</v>
      </c>
    </row>
    <row r="20" spans="1:5" ht="14.5">
      <c r="A20" s="25" t="s">
        <v>64</v>
      </c>
      <c r="B20" s="26"/>
      <c r="C20" s="26"/>
      <c r="D20" s="26"/>
    </row>
    <row r="21" spans="1:5" ht="15.75" customHeight="1"/>
    <row r="22" spans="1:5" ht="15.75" customHeight="1"/>
    <row r="23" spans="1:5" ht="15.75" customHeight="1">
      <c r="A23" s="45"/>
      <c r="B23" s="49" t="s">
        <v>138</v>
      </c>
      <c r="C23" s="49"/>
      <c r="D23" s="49" t="s">
        <v>139</v>
      </c>
      <c r="E23" s="49"/>
    </row>
    <row r="24" spans="1:5" ht="15.75" customHeight="1">
      <c r="A24" s="45"/>
      <c r="B24" s="34" t="s">
        <v>140</v>
      </c>
      <c r="C24" s="34" t="s">
        <v>141</v>
      </c>
      <c r="D24" s="34" t="s">
        <v>140</v>
      </c>
      <c r="E24" s="34" t="s">
        <v>141</v>
      </c>
    </row>
    <row r="25" spans="1:5" ht="15.75" customHeight="1">
      <c r="A25" s="45" t="s">
        <v>142</v>
      </c>
      <c r="B25" s="50">
        <v>2</v>
      </c>
      <c r="C25" s="50">
        <v>3</v>
      </c>
      <c r="D25" s="50">
        <f>(3*B25)+C25</f>
        <v>9</v>
      </c>
      <c r="E25" s="50">
        <f>(3*C25)-B25</f>
        <v>7</v>
      </c>
    </row>
    <row r="26" spans="1:5" ht="15.75" customHeight="1">
      <c r="A26" s="45" t="s">
        <v>143</v>
      </c>
      <c r="B26" s="50">
        <v>3</v>
      </c>
      <c r="C26" s="50">
        <v>2</v>
      </c>
      <c r="D26" s="50">
        <f t="shared" ref="D26:D30" si="1">(3*B26)+C26</f>
        <v>11</v>
      </c>
      <c r="E26" s="50">
        <f t="shared" ref="E26:E30" si="2">(3*C26)-B26</f>
        <v>3</v>
      </c>
    </row>
    <row r="27" spans="1:5" ht="15.75" customHeight="1">
      <c r="A27" s="45" t="s">
        <v>144</v>
      </c>
      <c r="B27" s="50">
        <v>3</v>
      </c>
      <c r="C27" s="50">
        <v>6</v>
      </c>
      <c r="D27" s="50">
        <f t="shared" si="1"/>
        <v>15</v>
      </c>
      <c r="E27" s="50">
        <f t="shared" si="2"/>
        <v>15</v>
      </c>
    </row>
    <row r="28" spans="1:5" ht="15.75" customHeight="1">
      <c r="A28" s="45" t="s">
        <v>145</v>
      </c>
      <c r="B28" s="50">
        <v>4</v>
      </c>
      <c r="C28" s="50">
        <v>7</v>
      </c>
      <c r="D28" s="50">
        <f t="shared" si="1"/>
        <v>19</v>
      </c>
      <c r="E28" s="50">
        <f t="shared" si="2"/>
        <v>17</v>
      </c>
    </row>
    <row r="29" spans="1:5" ht="15.75" customHeight="1">
      <c r="A29" s="45" t="s">
        <v>146</v>
      </c>
      <c r="B29" s="50">
        <v>4</v>
      </c>
      <c r="C29" s="50">
        <v>8</v>
      </c>
      <c r="D29" s="50">
        <f t="shared" si="1"/>
        <v>20</v>
      </c>
      <c r="E29" s="50">
        <f t="shared" si="2"/>
        <v>20</v>
      </c>
    </row>
    <row r="30" spans="1:5" ht="15.75" customHeight="1">
      <c r="A30" s="45" t="s">
        <v>147</v>
      </c>
      <c r="B30" s="50">
        <v>5</v>
      </c>
      <c r="C30" s="50">
        <v>2</v>
      </c>
      <c r="D30" s="50">
        <f t="shared" si="1"/>
        <v>17</v>
      </c>
      <c r="E30" s="50">
        <f t="shared" si="2"/>
        <v>1</v>
      </c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3:C23"/>
    <mergeCell ref="D23:E23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5623"/>
  </sheetPr>
  <dimension ref="A19:D999"/>
  <sheetViews>
    <sheetView topLeftCell="A9" workbookViewId="0">
      <selection activeCell="B31" sqref="B31"/>
    </sheetView>
  </sheetViews>
  <sheetFormatPr baseColWidth="10" defaultColWidth="14.453125" defaultRowHeight="15" customHeight="1"/>
  <cols>
    <col min="1" max="1" width="41" bestFit="1" customWidth="1"/>
    <col min="2" max="2" width="19.1796875" bestFit="1" customWidth="1"/>
    <col min="3" max="26" width="10.7265625" customWidth="1"/>
  </cols>
  <sheetData>
    <row r="19" spans="1:4" ht="14.5">
      <c r="A19" s="25" t="s">
        <v>64</v>
      </c>
      <c r="B19" s="26"/>
      <c r="C19" s="26"/>
      <c r="D19" s="26"/>
    </row>
    <row r="20" spans="1:4" ht="15" customHeight="1">
      <c r="A20" s="48" t="s">
        <v>158</v>
      </c>
      <c r="B20" s="48" t="s">
        <v>159</v>
      </c>
    </row>
    <row r="21" spans="1:4" ht="15.75" customHeight="1">
      <c r="A21" s="38" t="s">
        <v>154</v>
      </c>
      <c r="B21" s="57">
        <v>29400000</v>
      </c>
    </row>
    <row r="22" spans="1:4" ht="15.75" customHeight="1">
      <c r="A22" s="38" t="s">
        <v>156</v>
      </c>
      <c r="B22" s="57">
        <v>6000000</v>
      </c>
    </row>
    <row r="23" spans="1:4" ht="15.75" customHeight="1">
      <c r="A23" s="38" t="s">
        <v>150</v>
      </c>
      <c r="B23" s="57">
        <v>1500000</v>
      </c>
    </row>
    <row r="24" spans="1:4" ht="15.75" customHeight="1">
      <c r="A24" s="38" t="s">
        <v>152</v>
      </c>
      <c r="B24" s="57">
        <v>1200000</v>
      </c>
    </row>
    <row r="25" spans="1:4" ht="15.75" customHeight="1">
      <c r="A25" s="38" t="s">
        <v>155</v>
      </c>
      <c r="B25" s="57">
        <v>1200000</v>
      </c>
    </row>
    <row r="26" spans="1:4" ht="15.75" customHeight="1">
      <c r="A26" s="38" t="s">
        <v>148</v>
      </c>
      <c r="B26" s="57">
        <v>980000</v>
      </c>
    </row>
    <row r="27" spans="1:4" ht="15.75" customHeight="1">
      <c r="A27" s="38" t="s">
        <v>151</v>
      </c>
      <c r="B27" s="57">
        <v>570000</v>
      </c>
    </row>
    <row r="28" spans="1:4" ht="15.75" customHeight="1">
      <c r="A28" s="38" t="s">
        <v>153</v>
      </c>
      <c r="B28" s="57">
        <v>550000</v>
      </c>
    </row>
    <row r="29" spans="1:4" ht="15.75" customHeight="1">
      <c r="A29" s="38" t="s">
        <v>149</v>
      </c>
      <c r="B29" s="57">
        <v>440000</v>
      </c>
    </row>
    <row r="30" spans="1:4" ht="15.75" customHeight="1">
      <c r="A30" s="38" t="s">
        <v>157</v>
      </c>
      <c r="B30" s="57">
        <v>15000</v>
      </c>
    </row>
    <row r="31" spans="1:4" ht="15.75" customHeight="1">
      <c r="A31" s="56" t="s">
        <v>160</v>
      </c>
      <c r="B31" s="58">
        <f>SUM(B21:B30)</f>
        <v>41855000</v>
      </c>
    </row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20:B30">
    <sortState ref="A21:B31">
      <sortCondition descending="1" ref="B20:B31"/>
    </sortState>
  </autoFilter>
  <pageMargins left="0.7" right="0.7" top="0.75" bottom="0.75" header="0" footer="0"/>
  <pageSetup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000"/>
  <sheetViews>
    <sheetView workbookViewId="0"/>
  </sheetViews>
  <sheetFormatPr baseColWidth="10" defaultColWidth="14.453125" defaultRowHeight="15" customHeight="1"/>
  <cols>
    <col min="1" max="1" width="19.7265625" customWidth="1"/>
    <col min="2" max="2" width="15.54296875" customWidth="1"/>
    <col min="3" max="26" width="10.7265625" customWidth="1"/>
  </cols>
  <sheetData>
    <row r="1" spans="1:4" ht="14.5">
      <c r="B1" s="19" t="s">
        <v>66</v>
      </c>
      <c r="C1" s="19" t="s">
        <v>67</v>
      </c>
      <c r="D1" s="19" t="s">
        <v>63</v>
      </c>
    </row>
    <row r="2" spans="1:4" ht="14.5">
      <c r="A2" s="16" t="s">
        <v>68</v>
      </c>
      <c r="B2" s="20">
        <v>1</v>
      </c>
      <c r="C2" s="20">
        <v>1</v>
      </c>
      <c r="D2" s="20">
        <f t="shared" ref="D2:D6" si="0">+B2*C2</f>
        <v>1</v>
      </c>
    </row>
    <row r="3" spans="1:4" ht="14.5">
      <c r="A3" s="16" t="s">
        <v>69</v>
      </c>
      <c r="B3" s="20">
        <v>0.5</v>
      </c>
      <c r="C3" s="20">
        <v>2</v>
      </c>
      <c r="D3" s="20">
        <f t="shared" si="0"/>
        <v>1</v>
      </c>
    </row>
    <row r="4" spans="1:4" ht="14.5">
      <c r="A4" s="16" t="s">
        <v>70</v>
      </c>
      <c r="B4" s="20">
        <v>1.5</v>
      </c>
      <c r="C4" s="20">
        <v>1</v>
      </c>
      <c r="D4" s="20">
        <f t="shared" si="0"/>
        <v>1.5</v>
      </c>
    </row>
    <row r="5" spans="1:4" ht="14.5">
      <c r="A5" s="16" t="s">
        <v>71</v>
      </c>
      <c r="B5" s="20">
        <v>0.7</v>
      </c>
      <c r="C5" s="20">
        <v>5</v>
      </c>
      <c r="D5" s="20">
        <f t="shared" si="0"/>
        <v>3.5</v>
      </c>
    </row>
    <row r="6" spans="1:4" ht="14.5">
      <c r="A6" s="16" t="s">
        <v>72</v>
      </c>
      <c r="B6" s="20">
        <v>1</v>
      </c>
      <c r="C6" s="20">
        <v>3</v>
      </c>
      <c r="D6" s="20">
        <f t="shared" si="0"/>
        <v>3</v>
      </c>
    </row>
    <row r="7" spans="1:4" ht="14.5">
      <c r="D7" s="19">
        <f>SUM(D2:D6)</f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1000"/>
  <sheetViews>
    <sheetView topLeftCell="A5" workbookViewId="0">
      <selection activeCell="F21" sqref="F21"/>
    </sheetView>
  </sheetViews>
  <sheetFormatPr baseColWidth="10" defaultColWidth="14.453125" defaultRowHeight="15" customHeight="1"/>
  <cols>
    <col min="1" max="1" width="20.7265625" customWidth="1"/>
    <col min="2" max="2" width="16.08984375" customWidth="1"/>
    <col min="3" max="3" width="16.453125" customWidth="1"/>
    <col min="4" max="4" width="10.7265625" customWidth="1"/>
    <col min="5" max="5" width="12.54296875" customWidth="1"/>
    <col min="6" max="7" width="10.7265625" customWidth="1"/>
    <col min="8" max="8" width="19.453125" customWidth="1"/>
    <col min="9" max="26" width="10.7265625" customWidth="1"/>
  </cols>
  <sheetData>
    <row r="1" spans="1:8" ht="15.5">
      <c r="A1" s="15" t="s">
        <v>19</v>
      </c>
    </row>
    <row r="2" spans="1:8" ht="14.5">
      <c r="A2" s="16" t="s">
        <v>20</v>
      </c>
      <c r="B2" s="17">
        <v>3.86</v>
      </c>
    </row>
    <row r="3" spans="1:8" ht="14.5">
      <c r="A3" s="16" t="s">
        <v>21</v>
      </c>
      <c r="B3" s="18">
        <v>5.58</v>
      </c>
    </row>
    <row r="5" spans="1:8" ht="14.5">
      <c r="A5" s="19" t="s">
        <v>22</v>
      </c>
    </row>
    <row r="6" spans="1:8" ht="14.5">
      <c r="A6" s="19" t="s">
        <v>23</v>
      </c>
    </row>
    <row r="7" spans="1:8" ht="15.5">
      <c r="A7" s="19"/>
      <c r="H7" s="15" t="s">
        <v>24</v>
      </c>
    </row>
    <row r="8" spans="1:8" ht="14.5">
      <c r="B8" s="16" t="s">
        <v>25</v>
      </c>
      <c r="C8" s="16" t="s">
        <v>20</v>
      </c>
      <c r="D8" s="16" t="s">
        <v>21</v>
      </c>
    </row>
    <row r="9" spans="1:8" ht="14.5">
      <c r="B9" s="20">
        <v>3000</v>
      </c>
      <c r="C9" s="21">
        <f>+B9/B2</f>
        <v>777.20207253886008</v>
      </c>
      <c r="D9" s="22">
        <f t="shared" ref="D9:D11" si="0">+B9/$B$3</f>
        <v>537.63440860215053</v>
      </c>
      <c r="E9" s="23"/>
    </row>
    <row r="10" spans="1:8" ht="14.5">
      <c r="B10" s="20">
        <v>1000</v>
      </c>
      <c r="C10" s="21">
        <f t="shared" ref="C10:C11" si="1">+B10/$B$2</f>
        <v>259.06735751295338</v>
      </c>
      <c r="D10" s="22">
        <f t="shared" si="0"/>
        <v>179.21146953405017</v>
      </c>
    </row>
    <row r="11" spans="1:8" ht="14.5">
      <c r="B11" s="20">
        <v>5700</v>
      </c>
      <c r="C11" s="21">
        <f t="shared" si="1"/>
        <v>1476.6839378238342</v>
      </c>
      <c r="D11" s="22">
        <f t="shared" si="0"/>
        <v>1021.505376344086</v>
      </c>
    </row>
    <row r="12" spans="1:8" ht="14.5">
      <c r="C12" s="19" t="s">
        <v>26</v>
      </c>
    </row>
    <row r="14" spans="1:8" ht="14.5">
      <c r="A14" s="19" t="s">
        <v>27</v>
      </c>
    </row>
    <row r="15" spans="1:8" ht="14.5">
      <c r="A15" s="19" t="s">
        <v>23</v>
      </c>
    </row>
    <row r="16" spans="1:8" ht="15.5">
      <c r="A16" s="19"/>
      <c r="B16" s="24" t="s">
        <v>28</v>
      </c>
      <c r="C16" s="24" t="s">
        <v>25</v>
      </c>
      <c r="D16" s="24" t="s">
        <v>29</v>
      </c>
      <c r="E16" s="24" t="s">
        <v>25</v>
      </c>
      <c r="H16" s="15" t="s">
        <v>24</v>
      </c>
    </row>
    <row r="17" spans="2:5" ht="14.5">
      <c r="B17" s="20">
        <v>1700</v>
      </c>
      <c r="C17" s="21">
        <f t="shared" ref="C17:C19" si="2">+B17*$B$2</f>
        <v>6562</v>
      </c>
      <c r="D17" s="20">
        <v>5000</v>
      </c>
      <c r="E17" s="22">
        <f t="shared" ref="E17:E19" si="3">+D17*$B$3</f>
        <v>27900</v>
      </c>
    </row>
    <row r="18" spans="2:5" ht="14.5">
      <c r="B18" s="20">
        <v>1000</v>
      </c>
      <c r="C18" s="21">
        <f t="shared" si="2"/>
        <v>3860</v>
      </c>
      <c r="D18" s="20">
        <v>1700</v>
      </c>
      <c r="E18" s="22">
        <f t="shared" si="3"/>
        <v>9486</v>
      </c>
    </row>
    <row r="19" spans="2:5" ht="14.5">
      <c r="B19" s="20">
        <v>3200</v>
      </c>
      <c r="C19" s="21">
        <f t="shared" si="2"/>
        <v>12352</v>
      </c>
      <c r="D19" s="20">
        <v>4500</v>
      </c>
      <c r="E19" s="22">
        <f t="shared" si="3"/>
        <v>25110</v>
      </c>
    </row>
    <row r="20" spans="2:5" ht="14.5">
      <c r="C20" s="19" t="s">
        <v>30</v>
      </c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0:I1000"/>
  <sheetViews>
    <sheetView topLeftCell="A14" workbookViewId="0">
      <selection activeCell="I29" sqref="I29"/>
    </sheetView>
  </sheetViews>
  <sheetFormatPr baseColWidth="10" defaultColWidth="14.453125" defaultRowHeight="15" customHeight="1"/>
  <cols>
    <col min="1" max="1" width="20.1796875" customWidth="1"/>
    <col min="2" max="6" width="10.7265625" customWidth="1"/>
    <col min="7" max="7" width="11.54296875" bestFit="1" customWidth="1"/>
    <col min="8" max="8" width="16.36328125" customWidth="1"/>
    <col min="9" max="9" width="11.08984375" bestFit="1" customWidth="1"/>
    <col min="10" max="26" width="10.7265625" customWidth="1"/>
  </cols>
  <sheetData>
    <row r="20" spans="1:9" ht="14.5">
      <c r="A20" s="25" t="s">
        <v>31</v>
      </c>
      <c r="B20" s="26"/>
      <c r="C20" s="26"/>
      <c r="D20" s="26"/>
      <c r="E20" s="26"/>
      <c r="F20" s="26"/>
      <c r="G20" s="26"/>
      <c r="H20" s="26"/>
    </row>
    <row r="21" spans="1:9" ht="15.75" customHeight="1"/>
    <row r="22" spans="1:9" ht="15.75" customHeight="1">
      <c r="A22" s="34" t="s">
        <v>87</v>
      </c>
      <c r="B22" s="34" t="s">
        <v>75</v>
      </c>
      <c r="C22" s="34" t="s">
        <v>88</v>
      </c>
      <c r="D22" s="34" t="s">
        <v>5</v>
      </c>
      <c r="E22" s="34" t="s">
        <v>89</v>
      </c>
      <c r="F22" s="34" t="s">
        <v>90</v>
      </c>
      <c r="G22" s="34" t="s">
        <v>91</v>
      </c>
      <c r="H22" s="34" t="s">
        <v>92</v>
      </c>
      <c r="I22" s="34" t="s">
        <v>93</v>
      </c>
    </row>
    <row r="23" spans="1:9" ht="15.75" customHeight="1">
      <c r="A23" s="38" t="s">
        <v>94</v>
      </c>
      <c r="B23" s="47">
        <v>27</v>
      </c>
      <c r="C23" s="36">
        <v>13</v>
      </c>
      <c r="D23" s="37">
        <f>C23*B23</f>
        <v>351</v>
      </c>
      <c r="E23" s="37">
        <f>D23-(D23*0.05)</f>
        <v>333.45</v>
      </c>
      <c r="F23" s="37">
        <f>E23*0.12</f>
        <v>40.013999999999996</v>
      </c>
      <c r="G23" s="37">
        <f>E23+F23</f>
        <v>373.464</v>
      </c>
      <c r="H23" s="37">
        <f>G23*0.2</f>
        <v>74.692800000000005</v>
      </c>
      <c r="I23" s="37">
        <f>G23-H23</f>
        <v>298.77120000000002</v>
      </c>
    </row>
    <row r="24" spans="1:9" ht="15.75" customHeight="1">
      <c r="A24" s="38" t="s">
        <v>95</v>
      </c>
      <c r="B24" s="47">
        <v>4</v>
      </c>
      <c r="C24" s="36">
        <v>1300</v>
      </c>
      <c r="D24" s="37">
        <f t="shared" ref="D24:D29" si="0">C24*B24</f>
        <v>5200</v>
      </c>
      <c r="E24" s="37">
        <f t="shared" ref="E24:E28" si="1">D24-(D24*0.05)</f>
        <v>4940</v>
      </c>
      <c r="F24" s="37">
        <f t="shared" ref="F24:F28" si="2">E24*0.12</f>
        <v>592.79999999999995</v>
      </c>
      <c r="G24" s="37">
        <f t="shared" ref="G24:G28" si="3">E24+F24</f>
        <v>5532.8</v>
      </c>
      <c r="H24" s="37">
        <f t="shared" ref="H24:H28" si="4">G24*0.2</f>
        <v>1106.5600000000002</v>
      </c>
      <c r="I24" s="37">
        <f t="shared" ref="I24:I28" si="5">G24-H24</f>
        <v>4426.24</v>
      </c>
    </row>
    <row r="25" spans="1:9" ht="15.75" customHeight="1">
      <c r="A25" s="38" t="s">
        <v>96</v>
      </c>
      <c r="B25" s="47">
        <v>9</v>
      </c>
      <c r="C25" s="36">
        <v>680</v>
      </c>
      <c r="D25" s="37">
        <f t="shared" si="0"/>
        <v>6120</v>
      </c>
      <c r="E25" s="37">
        <f t="shared" si="1"/>
        <v>5814</v>
      </c>
      <c r="F25" s="37">
        <f t="shared" si="2"/>
        <v>697.68</v>
      </c>
      <c r="G25" s="37">
        <f t="shared" si="3"/>
        <v>6511.68</v>
      </c>
      <c r="H25" s="37">
        <f t="shared" si="4"/>
        <v>1302.3360000000002</v>
      </c>
      <c r="I25" s="37">
        <f t="shared" si="5"/>
        <v>5209.3440000000001</v>
      </c>
    </row>
    <row r="26" spans="1:9" ht="15.75" customHeight="1">
      <c r="A26" s="38" t="s">
        <v>97</v>
      </c>
      <c r="B26" s="47">
        <v>17</v>
      </c>
      <c r="C26" s="36">
        <v>220</v>
      </c>
      <c r="D26" s="37">
        <f t="shared" si="0"/>
        <v>3740</v>
      </c>
      <c r="E26" s="37">
        <f t="shared" si="1"/>
        <v>3553</v>
      </c>
      <c r="F26" s="37">
        <f t="shared" si="2"/>
        <v>426.35999999999996</v>
      </c>
      <c r="G26" s="37">
        <f t="shared" si="3"/>
        <v>3979.36</v>
      </c>
      <c r="H26" s="37">
        <f t="shared" si="4"/>
        <v>795.87200000000007</v>
      </c>
      <c r="I26" s="37">
        <f t="shared" si="5"/>
        <v>3183.4880000000003</v>
      </c>
    </row>
    <row r="27" spans="1:9" ht="15.75" customHeight="1">
      <c r="A27" s="38" t="s">
        <v>98</v>
      </c>
      <c r="B27" s="47">
        <v>42</v>
      </c>
      <c r="C27" s="36">
        <v>95</v>
      </c>
      <c r="D27" s="37">
        <f t="shared" si="0"/>
        <v>3990</v>
      </c>
      <c r="E27" s="37">
        <f t="shared" si="1"/>
        <v>3790.5</v>
      </c>
      <c r="F27" s="37">
        <f t="shared" si="2"/>
        <v>454.85999999999996</v>
      </c>
      <c r="G27" s="37">
        <f t="shared" si="3"/>
        <v>4245.3599999999997</v>
      </c>
      <c r="H27" s="37">
        <f t="shared" si="4"/>
        <v>849.072</v>
      </c>
      <c r="I27" s="37">
        <f t="shared" si="5"/>
        <v>3396.2879999999996</v>
      </c>
    </row>
    <row r="28" spans="1:9" ht="15.75" customHeight="1">
      <c r="A28" s="38" t="s">
        <v>99</v>
      </c>
      <c r="B28" s="47">
        <v>8</v>
      </c>
      <c r="C28" s="36">
        <v>460</v>
      </c>
      <c r="D28" s="37">
        <f t="shared" si="0"/>
        <v>3680</v>
      </c>
      <c r="E28" s="37">
        <f t="shared" si="1"/>
        <v>3496</v>
      </c>
      <c r="F28" s="37">
        <f t="shared" si="2"/>
        <v>419.52</v>
      </c>
      <c r="G28" s="37">
        <f t="shared" si="3"/>
        <v>3915.52</v>
      </c>
      <c r="H28" s="37">
        <f t="shared" si="4"/>
        <v>783.10400000000004</v>
      </c>
      <c r="I28" s="37">
        <f t="shared" si="5"/>
        <v>3132.4160000000002</v>
      </c>
    </row>
    <row r="29" spans="1:9" ht="15.75" customHeight="1">
      <c r="H29" s="34" t="s">
        <v>63</v>
      </c>
      <c r="I29" s="67">
        <f>SUM(I23:I28)</f>
        <v>19646.547200000001</v>
      </c>
    </row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H1000"/>
  <sheetViews>
    <sheetView topLeftCell="A16" workbookViewId="0">
      <selection activeCell="F25" sqref="F25"/>
    </sheetView>
  </sheetViews>
  <sheetFormatPr baseColWidth="10" defaultColWidth="14.453125" defaultRowHeight="15" customHeight="1"/>
  <cols>
    <col min="1" max="1" width="16.90625" customWidth="1"/>
    <col min="2" max="2" width="10.7265625" customWidth="1"/>
    <col min="3" max="3" width="20.54296875" bestFit="1" customWidth="1"/>
    <col min="4" max="4" width="13.08984375" bestFit="1" customWidth="1"/>
    <col min="5" max="26" width="10.7265625" customWidth="1"/>
  </cols>
  <sheetData>
    <row r="17" spans="1:8" ht="14.5">
      <c r="A17" s="25" t="s">
        <v>31</v>
      </c>
      <c r="B17" s="26"/>
      <c r="C17" s="26"/>
      <c r="D17" s="26"/>
      <c r="E17" s="26"/>
      <c r="F17" s="26"/>
      <c r="G17" s="26"/>
      <c r="H17" s="26"/>
    </row>
    <row r="19" spans="1:8" ht="15" customHeight="1">
      <c r="A19" s="40" t="s">
        <v>73</v>
      </c>
      <c r="B19" s="41"/>
      <c r="C19" s="41"/>
      <c r="D19" s="41"/>
    </row>
    <row r="20" spans="1:8" ht="15" customHeight="1">
      <c r="A20" s="34" t="s">
        <v>74</v>
      </c>
      <c r="B20" s="34" t="s">
        <v>75</v>
      </c>
      <c r="C20" s="34" t="s">
        <v>76</v>
      </c>
      <c r="D20" s="34" t="s">
        <v>77</v>
      </c>
    </row>
    <row r="21" spans="1:8" ht="15.75" customHeight="1">
      <c r="A21" s="35" t="s">
        <v>78</v>
      </c>
      <c r="B21" s="35">
        <v>2</v>
      </c>
      <c r="C21" s="36">
        <v>1200</v>
      </c>
      <c r="D21" s="37">
        <f>C21*B21</f>
        <v>2400</v>
      </c>
    </row>
    <row r="22" spans="1:8" ht="15.75" customHeight="1">
      <c r="A22" s="38" t="s">
        <v>79</v>
      </c>
      <c r="B22" s="35">
        <v>2</v>
      </c>
      <c r="C22" s="36">
        <v>345</v>
      </c>
      <c r="D22" s="37">
        <f t="shared" ref="D22:D25" si="0">C22*B22</f>
        <v>690</v>
      </c>
    </row>
    <row r="23" spans="1:8" ht="15.75" customHeight="1">
      <c r="A23" s="35" t="s">
        <v>80</v>
      </c>
      <c r="B23" s="35">
        <v>1</v>
      </c>
      <c r="C23" s="36">
        <v>145</v>
      </c>
      <c r="D23" s="37">
        <f t="shared" si="0"/>
        <v>145</v>
      </c>
    </row>
    <row r="24" spans="1:8" ht="15.75" customHeight="1">
      <c r="A24" s="35" t="s">
        <v>81</v>
      </c>
      <c r="B24" s="35">
        <v>1</v>
      </c>
      <c r="C24" s="36">
        <v>950</v>
      </c>
      <c r="D24" s="37">
        <f t="shared" si="0"/>
        <v>950</v>
      </c>
    </row>
    <row r="25" spans="1:8" ht="15.75" customHeight="1">
      <c r="A25" s="35" t="s">
        <v>82</v>
      </c>
      <c r="B25" s="35">
        <v>3</v>
      </c>
      <c r="C25" s="36">
        <v>430</v>
      </c>
      <c r="D25" s="37">
        <f t="shared" si="0"/>
        <v>1290</v>
      </c>
    </row>
    <row r="26" spans="1:8" ht="15.75" customHeight="1">
      <c r="A26" s="35"/>
      <c r="B26" s="35"/>
      <c r="C26" s="39" t="s">
        <v>84</v>
      </c>
      <c r="D26" s="37">
        <f>SUM(D21:D25)</f>
        <v>5475</v>
      </c>
    </row>
    <row r="27" spans="1:8" ht="15.75" customHeight="1">
      <c r="A27" s="35"/>
      <c r="B27" s="35"/>
      <c r="C27" s="39" t="s">
        <v>83</v>
      </c>
      <c r="D27" s="37">
        <f>D26*0.1</f>
        <v>547.5</v>
      </c>
    </row>
    <row r="28" spans="1:8" ht="15.75" customHeight="1">
      <c r="A28" s="35"/>
      <c r="B28" s="35"/>
      <c r="C28" s="39" t="s">
        <v>85</v>
      </c>
      <c r="D28" s="37">
        <f>D26-D27</f>
        <v>4927.5</v>
      </c>
      <c r="F28" s="33"/>
    </row>
    <row r="29" spans="1:8" ht="15.75" customHeight="1">
      <c r="A29" s="35"/>
      <c r="B29" s="35"/>
      <c r="C29" s="39" t="s">
        <v>86</v>
      </c>
      <c r="D29" s="37">
        <f>(D28*0.12)</f>
        <v>591.29999999999995</v>
      </c>
    </row>
    <row r="30" spans="1:8" ht="15.75" customHeight="1">
      <c r="A30" s="35"/>
      <c r="B30" s="35"/>
      <c r="C30" s="39" t="s">
        <v>63</v>
      </c>
      <c r="D30" s="37">
        <f>D28+D29</f>
        <v>5518.8</v>
      </c>
    </row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9:D19"/>
  </mergeCell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1000"/>
  <sheetViews>
    <sheetView tabSelected="1" workbookViewId="0">
      <selection activeCell="I8" sqref="I8"/>
    </sheetView>
  </sheetViews>
  <sheetFormatPr baseColWidth="10" defaultColWidth="14.453125" defaultRowHeight="15" customHeight="1"/>
  <cols>
    <col min="1" max="1" width="10.7265625" customWidth="1"/>
    <col min="2" max="2" width="12.08984375" bestFit="1" customWidth="1"/>
    <col min="3" max="3" width="14.6328125" bestFit="1" customWidth="1"/>
    <col min="4" max="4" width="17.26953125" bestFit="1" customWidth="1"/>
    <col min="5" max="5" width="19" bestFit="1" customWidth="1"/>
    <col min="6" max="6" width="23.81640625" bestFit="1" customWidth="1"/>
    <col min="7" max="7" width="13.90625" bestFit="1" customWidth="1"/>
    <col min="8" max="8" width="19.1796875" bestFit="1" customWidth="1"/>
    <col min="9" max="9" width="21.7265625" bestFit="1" customWidth="1"/>
    <col min="10" max="26" width="10.7265625" customWidth="1"/>
  </cols>
  <sheetData>
    <row r="1" spans="1:9" ht="23.5">
      <c r="A1" s="27" t="s">
        <v>32</v>
      </c>
    </row>
    <row r="3" spans="1:9" ht="15.5">
      <c r="A3" s="44" t="s">
        <v>33</v>
      </c>
      <c r="B3" s="44" t="s">
        <v>34</v>
      </c>
      <c r="C3" s="44" t="s">
        <v>35</v>
      </c>
      <c r="D3" s="44" t="s">
        <v>36</v>
      </c>
      <c r="E3" s="44" t="s">
        <v>37</v>
      </c>
      <c r="F3" s="44" t="s">
        <v>38</v>
      </c>
      <c r="G3" s="44" t="s">
        <v>39</v>
      </c>
      <c r="H3" s="44" t="s">
        <v>40</v>
      </c>
      <c r="I3" s="44" t="s">
        <v>41</v>
      </c>
    </row>
    <row r="4" spans="1:9" ht="14.5">
      <c r="A4" s="42" t="s">
        <v>42</v>
      </c>
      <c r="B4" s="74">
        <v>120</v>
      </c>
      <c r="C4" s="74">
        <v>250</v>
      </c>
      <c r="D4" s="74">
        <v>80</v>
      </c>
      <c r="E4" s="74">
        <v>130</v>
      </c>
      <c r="F4" s="36">
        <f>SUM(B4:E4)*7</f>
        <v>4060</v>
      </c>
      <c r="G4" s="35">
        <f>F4*$C$9</f>
        <v>203</v>
      </c>
      <c r="H4" s="29">
        <f>F4+G4+$A$9</f>
        <v>4423</v>
      </c>
      <c r="I4" s="29">
        <f>F4+G4+$B$9</f>
        <v>4563</v>
      </c>
    </row>
    <row r="5" spans="1:9" ht="14.5">
      <c r="A5" s="42" t="s">
        <v>43</v>
      </c>
      <c r="B5" s="74">
        <v>150</v>
      </c>
      <c r="C5" s="74">
        <v>200</v>
      </c>
      <c r="D5" s="74">
        <v>70</v>
      </c>
      <c r="E5" s="74">
        <v>150</v>
      </c>
      <c r="F5" s="36">
        <f t="shared" ref="F5:F6" si="0">SUM(B5:E5)*7</f>
        <v>3990</v>
      </c>
      <c r="G5" s="35">
        <f t="shared" ref="G5:G6" si="1">F5*$C$9</f>
        <v>199.5</v>
      </c>
      <c r="H5" s="29">
        <f t="shared" ref="H5:H6" si="2">F5+G5+$A$9</f>
        <v>4349.5</v>
      </c>
      <c r="I5" s="29">
        <f t="shared" ref="I5:I6" si="3">F5+G5+$B$9</f>
        <v>4489.5</v>
      </c>
    </row>
    <row r="6" spans="1:9" ht="14.5">
      <c r="A6" s="42" t="s">
        <v>44</v>
      </c>
      <c r="B6" s="74">
        <v>110</v>
      </c>
      <c r="C6" s="74">
        <v>230</v>
      </c>
      <c r="D6" s="74">
        <v>100</v>
      </c>
      <c r="E6" s="74">
        <v>120</v>
      </c>
      <c r="F6" s="36">
        <f t="shared" si="0"/>
        <v>3920</v>
      </c>
      <c r="G6" s="35">
        <f t="shared" si="1"/>
        <v>196</v>
      </c>
      <c r="H6" s="29">
        <f t="shared" si="2"/>
        <v>4276</v>
      </c>
      <c r="I6" s="29">
        <f t="shared" si="3"/>
        <v>4416</v>
      </c>
    </row>
    <row r="8" spans="1:9" ht="15.5">
      <c r="A8" s="46" t="s">
        <v>45</v>
      </c>
      <c r="B8" s="46" t="s">
        <v>46</v>
      </c>
      <c r="C8" s="31" t="s">
        <v>39</v>
      </c>
      <c r="F8" s="33"/>
    </row>
    <row r="9" spans="1:9" ht="14.5">
      <c r="A9" s="43">
        <v>160</v>
      </c>
      <c r="B9" s="43">
        <v>300</v>
      </c>
      <c r="C9" s="75">
        <v>0.05</v>
      </c>
    </row>
    <row r="12" spans="1:9" ht="14.5">
      <c r="A12" s="19" t="s">
        <v>47</v>
      </c>
    </row>
    <row r="13" spans="1:9" ht="14.5">
      <c r="A13" s="19" t="s">
        <v>48</v>
      </c>
    </row>
    <row r="14" spans="1:9" ht="14.5">
      <c r="A14" s="19" t="s">
        <v>49</v>
      </c>
    </row>
    <row r="15" spans="1:9" ht="14.5">
      <c r="A15" s="19" t="s">
        <v>50</v>
      </c>
    </row>
    <row r="16" spans="1:9" ht="14.5">
      <c r="A16" s="19" t="s">
        <v>51</v>
      </c>
    </row>
    <row r="17" spans="1:1" ht="14.5">
      <c r="A17" s="19" t="s">
        <v>52</v>
      </c>
    </row>
    <row r="18" spans="1:1" ht="14.5">
      <c r="A18" s="19" t="s">
        <v>53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1000"/>
  <sheetViews>
    <sheetView workbookViewId="0">
      <selection activeCell="F11" sqref="F11"/>
    </sheetView>
  </sheetViews>
  <sheetFormatPr baseColWidth="10" defaultColWidth="14.453125" defaultRowHeight="15" customHeight="1"/>
  <cols>
    <col min="1" max="1" width="10.7265625" customWidth="1"/>
    <col min="2" max="6" width="14.453125" customWidth="1"/>
    <col min="7" max="7" width="11.81640625" customWidth="1"/>
    <col min="8" max="8" width="18.54296875" customWidth="1"/>
    <col min="9" max="9" width="20.08984375" customWidth="1"/>
    <col min="10" max="26" width="10.7265625" customWidth="1"/>
  </cols>
  <sheetData>
    <row r="1" spans="1:9" ht="23.5">
      <c r="A1" s="27" t="s">
        <v>32</v>
      </c>
    </row>
    <row r="3" spans="1:9" ht="31">
      <c r="A3" s="28" t="s">
        <v>33</v>
      </c>
      <c r="B3" s="28" t="s">
        <v>34</v>
      </c>
      <c r="C3" s="28" t="s">
        <v>35</v>
      </c>
      <c r="D3" s="28" t="s">
        <v>36</v>
      </c>
      <c r="E3" s="28" t="s">
        <v>37</v>
      </c>
      <c r="F3" s="28" t="s">
        <v>38</v>
      </c>
      <c r="G3" s="28" t="s">
        <v>39</v>
      </c>
      <c r="H3" s="28" t="s">
        <v>40</v>
      </c>
      <c r="I3" s="28" t="s">
        <v>41</v>
      </c>
    </row>
    <row r="4" spans="1:9" ht="14.5">
      <c r="A4" s="20" t="s">
        <v>42</v>
      </c>
      <c r="B4" s="29">
        <v>120</v>
      </c>
      <c r="C4" s="29">
        <v>250</v>
      </c>
      <c r="D4" s="29">
        <v>80</v>
      </c>
      <c r="E4" s="29">
        <v>130</v>
      </c>
      <c r="F4" s="20">
        <v>4060</v>
      </c>
      <c r="G4" s="20">
        <v>203</v>
      </c>
      <c r="H4" s="29">
        <v>4423</v>
      </c>
      <c r="I4" s="29">
        <v>4563</v>
      </c>
    </row>
    <row r="5" spans="1:9" ht="14.5">
      <c r="A5" s="20" t="s">
        <v>43</v>
      </c>
      <c r="B5" s="29">
        <v>150</v>
      </c>
      <c r="C5" s="29">
        <v>200</v>
      </c>
      <c r="D5" s="29">
        <v>70</v>
      </c>
      <c r="E5" s="29">
        <v>150</v>
      </c>
      <c r="F5" s="20">
        <v>3990</v>
      </c>
      <c r="G5" s="20">
        <v>199.5</v>
      </c>
      <c r="H5" s="29">
        <v>4349.5</v>
      </c>
      <c r="I5" s="29">
        <v>4489.5</v>
      </c>
    </row>
    <row r="6" spans="1:9" ht="14.5">
      <c r="A6" s="20" t="s">
        <v>44</v>
      </c>
      <c r="B6" s="29">
        <v>110</v>
      </c>
      <c r="C6" s="29">
        <v>230</v>
      </c>
      <c r="D6" s="29">
        <v>100</v>
      </c>
      <c r="E6" s="29">
        <v>120</v>
      </c>
      <c r="F6" s="20">
        <v>3920</v>
      </c>
      <c r="G6" s="20">
        <v>196</v>
      </c>
      <c r="H6" s="29">
        <v>4276</v>
      </c>
      <c r="I6" s="29">
        <v>4416</v>
      </c>
    </row>
    <row r="8" spans="1:9" ht="15.5">
      <c r="A8" s="28" t="s">
        <v>45</v>
      </c>
      <c r="B8" s="28" t="s">
        <v>46</v>
      </c>
      <c r="C8" s="28" t="s">
        <v>39</v>
      </c>
    </row>
    <row r="9" spans="1:9" ht="14.5">
      <c r="A9" s="29">
        <v>160</v>
      </c>
      <c r="B9" s="29">
        <v>300</v>
      </c>
      <c r="C9" s="30">
        <v>0.05</v>
      </c>
    </row>
    <row r="12" spans="1:9" ht="14.5">
      <c r="A12" s="19" t="s">
        <v>54</v>
      </c>
    </row>
    <row r="13" spans="1:9" ht="14.5">
      <c r="A13" s="19" t="s">
        <v>48</v>
      </c>
    </row>
    <row r="14" spans="1:9" ht="14.5">
      <c r="A14" s="19" t="s">
        <v>49</v>
      </c>
    </row>
    <row r="15" spans="1:9" ht="14.5">
      <c r="A15" s="19" t="s">
        <v>50</v>
      </c>
    </row>
    <row r="16" spans="1:9" ht="14.5">
      <c r="A16" s="19" t="s">
        <v>51</v>
      </c>
    </row>
    <row r="17" spans="1:1" ht="14.5">
      <c r="A17" s="19" t="s">
        <v>52</v>
      </c>
    </row>
    <row r="18" spans="1:1" ht="14.5">
      <c r="A18" s="19" t="s">
        <v>53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5623"/>
  </sheetPr>
  <dimension ref="A3:M1000"/>
  <sheetViews>
    <sheetView topLeftCell="A9" workbookViewId="0">
      <selection activeCell="G19" sqref="G19"/>
    </sheetView>
  </sheetViews>
  <sheetFormatPr baseColWidth="10" defaultColWidth="14.453125" defaultRowHeight="15" customHeight="1"/>
  <cols>
    <col min="1" max="11" width="10.7265625" customWidth="1"/>
    <col min="12" max="12" width="18" customWidth="1"/>
    <col min="13" max="13" width="14.6328125" customWidth="1"/>
    <col min="14" max="26" width="10.7265625" customWidth="1"/>
  </cols>
  <sheetData>
    <row r="3" spans="1:13" ht="29">
      <c r="K3" s="65" t="s">
        <v>55</v>
      </c>
      <c r="L3" s="66" t="s">
        <v>56</v>
      </c>
      <c r="M3" s="65" t="s">
        <v>57</v>
      </c>
    </row>
    <row r="4" spans="1:13" ht="14.5">
      <c r="K4" s="62" t="s">
        <v>58</v>
      </c>
      <c r="L4" s="63">
        <v>1200</v>
      </c>
      <c r="M4" s="64">
        <f>L4/$L$9</f>
        <v>0.75662042875157631</v>
      </c>
    </row>
    <row r="5" spans="1:13" ht="14.5">
      <c r="K5" s="62" t="s">
        <v>59</v>
      </c>
      <c r="L5" s="63">
        <v>200</v>
      </c>
      <c r="M5" s="64">
        <f t="shared" ref="M5:M8" si="0">L5/$L$9</f>
        <v>0.12610340479192939</v>
      </c>
    </row>
    <row r="6" spans="1:13" ht="14.5">
      <c r="K6" s="62" t="s">
        <v>60</v>
      </c>
      <c r="L6" s="63">
        <v>100</v>
      </c>
      <c r="M6" s="64">
        <f t="shared" si="0"/>
        <v>6.3051702395964693E-2</v>
      </c>
    </row>
    <row r="7" spans="1:13" ht="14.5">
      <c r="K7" s="62" t="s">
        <v>61</v>
      </c>
      <c r="L7" s="63">
        <v>50</v>
      </c>
      <c r="M7" s="64">
        <f t="shared" si="0"/>
        <v>3.1525851197982346E-2</v>
      </c>
    </row>
    <row r="8" spans="1:13" ht="14.5">
      <c r="K8" s="62" t="s">
        <v>62</v>
      </c>
      <c r="L8" s="63">
        <v>36</v>
      </c>
      <c r="M8" s="64">
        <f t="shared" si="0"/>
        <v>2.269861286254729E-2</v>
      </c>
    </row>
    <row r="9" spans="1:13" ht="14.5">
      <c r="K9" s="65" t="s">
        <v>63</v>
      </c>
      <c r="L9" s="63">
        <v>1586</v>
      </c>
      <c r="M9" s="62"/>
    </row>
    <row r="16" spans="1:13" ht="14.5">
      <c r="A16" s="25" t="s">
        <v>64</v>
      </c>
      <c r="B16" s="26"/>
      <c r="C16" s="26"/>
      <c r="D16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5623"/>
  </sheetPr>
  <dimension ref="A15:D1000"/>
  <sheetViews>
    <sheetView topLeftCell="A11" workbookViewId="0">
      <selection activeCell="L14" sqref="L14"/>
    </sheetView>
  </sheetViews>
  <sheetFormatPr baseColWidth="10" defaultColWidth="14.453125" defaultRowHeight="15" customHeight="1"/>
  <cols>
    <col min="1" max="26" width="10.7265625" customWidth="1"/>
  </cols>
  <sheetData>
    <row r="15" spans="1:1" ht="14.5">
      <c r="A15" s="19" t="s">
        <v>65</v>
      </c>
    </row>
    <row r="17" spans="1:4" ht="14.5">
      <c r="A17" s="25" t="s">
        <v>64</v>
      </c>
      <c r="B17" s="26"/>
      <c r="C17" s="26"/>
      <c r="D17" s="26"/>
    </row>
    <row r="19" spans="1:4" ht="15" customHeight="1">
      <c r="A19" s="49" t="s">
        <v>100</v>
      </c>
      <c r="B19" s="49"/>
      <c r="C19" s="49"/>
    </row>
    <row r="20" spans="1:4" ht="15" customHeight="1">
      <c r="A20" s="34" t="s">
        <v>101</v>
      </c>
      <c r="B20" s="34" t="s">
        <v>102</v>
      </c>
      <c r="C20" s="34" t="s">
        <v>103</v>
      </c>
    </row>
    <row r="21" spans="1:4" ht="15.75" customHeight="1">
      <c r="A21" s="38" t="s">
        <v>104</v>
      </c>
      <c r="B21" s="47">
        <v>7151</v>
      </c>
      <c r="C21" s="47">
        <v>10415</v>
      </c>
    </row>
    <row r="22" spans="1:4" ht="15.75" customHeight="1">
      <c r="A22" s="38" t="s">
        <v>105</v>
      </c>
      <c r="B22" s="47">
        <v>5401</v>
      </c>
      <c r="C22" s="47">
        <v>6014</v>
      </c>
    </row>
    <row r="23" spans="1:4" ht="15.75" customHeight="1">
      <c r="A23" s="38" t="s">
        <v>106</v>
      </c>
      <c r="B23" s="47">
        <v>10540</v>
      </c>
      <c r="C23" s="47">
        <v>5400</v>
      </c>
    </row>
    <row r="24" spans="1:4" ht="15.75" customHeight="1">
      <c r="A24" s="38" t="s">
        <v>107</v>
      </c>
      <c r="B24" s="47">
        <v>6216</v>
      </c>
      <c r="C24" s="47">
        <v>8512</v>
      </c>
    </row>
    <row r="25" spans="1:4" ht="15.75" customHeight="1">
      <c r="A25" s="38" t="s">
        <v>108</v>
      </c>
      <c r="B25" s="47">
        <v>1224</v>
      </c>
      <c r="C25" s="47">
        <v>7030</v>
      </c>
    </row>
    <row r="26" spans="1:4" ht="15.75" customHeight="1">
      <c r="A26" s="34" t="s">
        <v>109</v>
      </c>
      <c r="B26" s="61">
        <f>SUM(B21:B25)</f>
        <v>30532</v>
      </c>
      <c r="C26" s="61">
        <f>SUM(C21:C25)</f>
        <v>37371</v>
      </c>
    </row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9:C19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5623"/>
  </sheetPr>
  <dimension ref="A20:D1000"/>
  <sheetViews>
    <sheetView topLeftCell="A28" workbookViewId="0">
      <selection activeCell="L27" sqref="L27"/>
    </sheetView>
  </sheetViews>
  <sheetFormatPr baseColWidth="10" defaultColWidth="14.453125" defaultRowHeight="15" customHeight="1"/>
  <cols>
    <col min="1" max="2" width="10.7265625" customWidth="1"/>
    <col min="3" max="3" width="11.54296875" customWidth="1"/>
    <col min="4" max="26" width="10.7265625" customWidth="1"/>
  </cols>
  <sheetData>
    <row r="20" spans="1:4" ht="14.5">
      <c r="A20" s="25" t="s">
        <v>64</v>
      </c>
      <c r="B20" s="26"/>
      <c r="C20" s="26"/>
      <c r="D20" s="26"/>
    </row>
    <row r="21" spans="1:4" ht="15.75" customHeight="1"/>
    <row r="22" spans="1:4" ht="15.75" customHeight="1"/>
    <row r="23" spans="1:4" ht="27.5" customHeight="1">
      <c r="A23" s="51" t="s">
        <v>110</v>
      </c>
      <c r="B23" s="51"/>
      <c r="C23" s="51"/>
    </row>
    <row r="24" spans="1:4" ht="15.75" customHeight="1">
      <c r="A24" s="47"/>
      <c r="B24" s="52" t="s">
        <v>111</v>
      </c>
      <c r="C24" s="52" t="s">
        <v>112</v>
      </c>
    </row>
    <row r="25" spans="1:4" ht="15.75" customHeight="1">
      <c r="A25" s="52" t="s">
        <v>113</v>
      </c>
      <c r="B25" s="47">
        <v>8</v>
      </c>
      <c r="C25" s="47">
        <v>0</v>
      </c>
    </row>
    <row r="26" spans="1:4" ht="15.75" customHeight="1">
      <c r="A26" s="52" t="s">
        <v>114</v>
      </c>
      <c r="B26" s="47">
        <v>18</v>
      </c>
      <c r="C26" s="47">
        <v>8</v>
      </c>
    </row>
    <row r="27" spans="1:4" ht="15.75" customHeight="1">
      <c r="A27" s="52" t="s">
        <v>115</v>
      </c>
      <c r="B27" s="47">
        <v>17</v>
      </c>
      <c r="C27" s="47">
        <v>7</v>
      </c>
    </row>
    <row r="28" spans="1:4" ht="15.75" customHeight="1">
      <c r="A28" s="52" t="s">
        <v>116</v>
      </c>
      <c r="B28" s="47">
        <v>16</v>
      </c>
      <c r="C28" s="47">
        <v>6</v>
      </c>
    </row>
    <row r="29" spans="1:4" ht="15.75" customHeight="1">
      <c r="A29" s="52" t="s">
        <v>117</v>
      </c>
      <c r="B29" s="47">
        <v>14</v>
      </c>
      <c r="C29" s="47">
        <v>4</v>
      </c>
    </row>
    <row r="30" spans="1:4" ht="15.75" customHeight="1">
      <c r="A30" s="52" t="s">
        <v>118</v>
      </c>
      <c r="B30" s="47">
        <v>14</v>
      </c>
      <c r="C30" s="47">
        <v>3</v>
      </c>
    </row>
    <row r="31" spans="1:4" ht="15.75" customHeight="1">
      <c r="A31" s="52" t="s">
        <v>119</v>
      </c>
      <c r="B31" s="47">
        <v>16</v>
      </c>
      <c r="C31" s="47">
        <v>8</v>
      </c>
    </row>
    <row r="32" spans="1:4" ht="15.75" customHeight="1">
      <c r="A32" s="52" t="s">
        <v>120</v>
      </c>
      <c r="B32" s="47">
        <v>15</v>
      </c>
      <c r="C32" s="47">
        <v>2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3:C2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2</vt:i4>
      </vt:variant>
    </vt:vector>
  </HeadingPairs>
  <TitlesOfParts>
    <vt:vector size="17" baseType="lpstr">
      <vt:lpstr>Filtros</vt:lpstr>
      <vt:lpstr>FUN.BÁSICAS(1)</vt:lpstr>
      <vt:lpstr>FUN.BÁSICAS(2)</vt:lpstr>
      <vt:lpstr>FUN.BÁSICAS(3)</vt:lpstr>
      <vt:lpstr>REFERENCIAS</vt:lpstr>
      <vt:lpstr>RESOLUCIÓN-REFERENCIAS</vt:lpstr>
      <vt:lpstr>GR1</vt:lpstr>
      <vt:lpstr>GR2</vt:lpstr>
      <vt:lpstr>GR3</vt:lpstr>
      <vt:lpstr>GR4</vt:lpstr>
      <vt:lpstr>GR5</vt:lpstr>
      <vt:lpstr>GR6</vt:lpstr>
      <vt:lpstr>GR7</vt:lpstr>
      <vt:lpstr>GR8</vt:lpstr>
      <vt:lpstr>CALIFICACIÓN</vt:lpstr>
      <vt:lpstr>Filtros!Área_de_extracción</vt:lpstr>
      <vt:lpstr>Filtros!Criterios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DianaRojasLandacay</cp:lastModifiedBy>
  <dcterms:created xsi:type="dcterms:W3CDTF">2023-03-25T15:24:30Z</dcterms:created>
  <dcterms:modified xsi:type="dcterms:W3CDTF">2023-03-29T23:12:25Z</dcterms:modified>
</cp:coreProperties>
</file>