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42ffc28499aaee51/Desktop/website/projects/"/>
    </mc:Choice>
  </mc:AlternateContent>
  <xr:revisionPtr revIDLastSave="4526" documentId="8_{D7B72222-F84D-44D1-9984-1F1487D24008}" xr6:coauthVersionLast="47" xr6:coauthVersionMax="47" xr10:uidLastSave="{14D72BA0-8470-4B95-A463-372BE603998B}"/>
  <bookViews>
    <workbookView xWindow="4635" yWindow="1830" windowWidth="21600" windowHeight="12345" tabRatio="724" activeTab="4" xr2:uid="{08EC7729-1053-4FD9-86F7-CB2C43E7B913}"/>
  </bookViews>
  <sheets>
    <sheet name="Dashboard" sheetId="12" r:id="rId1"/>
    <sheet name="Database" sheetId="9" r:id="rId2"/>
    <sheet name="Pivot tables" sheetId="13" r:id="rId3"/>
    <sheet name="Basic Regression" sheetId="5" r:id="rId4"/>
    <sheet name="Basic Financial Analysis" sheetId="14" r:id="rId5"/>
  </sheets>
  <definedNames>
    <definedName name="Slicer_Mounth1">#N/A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 i="14" l="1"/>
  <c r="F1" i="14" s="1"/>
  <c r="G1" i="14" s="1"/>
  <c r="H1" i="14" s="1"/>
  <c r="I1" i="14" s="1"/>
  <c r="J1" i="14" s="1"/>
  <c r="F4" i="14"/>
  <c r="G4" i="14"/>
  <c r="G5" i="14" s="1"/>
  <c r="G21" i="14" s="1"/>
  <c r="F5" i="14"/>
  <c r="F21" i="14" s="1"/>
  <c r="D6" i="14"/>
  <c r="E6" i="14"/>
  <c r="F7" i="14"/>
  <c r="G7" i="14" s="1"/>
  <c r="H7" i="14" s="1"/>
  <c r="I7" i="14" s="1"/>
  <c r="J7" i="14" s="1"/>
  <c r="D8" i="14"/>
  <c r="D17" i="14" s="1"/>
  <c r="E8" i="14"/>
  <c r="D9" i="14"/>
  <c r="D18" i="14" s="1"/>
  <c r="F18" i="14" s="1"/>
  <c r="E9" i="14"/>
  <c r="D11" i="14"/>
  <c r="D31" i="14" s="1"/>
  <c r="E11" i="14"/>
  <c r="E14" i="14"/>
  <c r="D15" i="14"/>
  <c r="E15" i="14"/>
  <c r="E16" i="14"/>
  <c r="E17" i="14"/>
  <c r="F17" i="14" s="1"/>
  <c r="E18" i="14"/>
  <c r="D22" i="14"/>
  <c r="D26" i="14" s="1"/>
  <c r="E22" i="14"/>
  <c r="C24" i="14"/>
  <c r="D24" i="14"/>
  <c r="E24" i="14"/>
  <c r="E26" i="14"/>
  <c r="D27" i="14"/>
  <c r="E27" i="14"/>
  <c r="A30" i="14"/>
  <c r="E30" i="14"/>
  <c r="A31" i="14"/>
  <c r="E31" i="14"/>
  <c r="E32" i="14"/>
  <c r="E34" i="14"/>
  <c r="F9" i="13"/>
  <c r="DL5" i="13"/>
  <c r="CV5" i="13"/>
  <c r="CO4" i="13"/>
  <c r="CO5" i="13" s="1"/>
  <c r="CO6" i="13" s="1"/>
  <c r="CN4" i="13"/>
  <c r="CN5" i="13" s="1"/>
  <c r="CN6" i="13" s="1"/>
  <c r="CM4" i="13"/>
  <c r="CM5" i="13" s="1"/>
  <c r="CM6" i="13" s="1"/>
  <c r="CL4" i="13"/>
  <c r="CL5" i="13" s="1"/>
  <c r="CL6" i="13" s="1"/>
  <c r="CK4" i="13"/>
  <c r="CK5" i="13" s="1"/>
  <c r="CK6" i="13" s="1"/>
  <c r="CC5" i="13"/>
  <c r="CD5" i="13" s="1"/>
  <c r="BV6" i="13"/>
  <c r="BW6" i="13" s="1"/>
  <c r="BI5" i="13"/>
  <c r="BJ5" i="13" s="1"/>
  <c r="BI6" i="13"/>
  <c r="BJ6" i="13" s="1"/>
  <c r="BI7" i="13"/>
  <c r="BJ7" i="13" s="1"/>
  <c r="BI8" i="13"/>
  <c r="BJ8" i="13" s="1"/>
  <c r="BI9" i="13"/>
  <c r="BJ9" i="13" s="1"/>
  <c r="BI10" i="13"/>
  <c r="BJ10" i="13" s="1"/>
  <c r="BI11" i="13"/>
  <c r="BJ11" i="13" s="1"/>
  <c r="BI12" i="13"/>
  <c r="BJ12" i="13" s="1"/>
  <c r="BI13" i="13"/>
  <c r="BJ13" i="13" s="1"/>
  <c r="BI14" i="13"/>
  <c r="BJ14" i="13" s="1"/>
  <c r="BI15" i="13"/>
  <c r="BJ15" i="13" s="1"/>
  <c r="BI16" i="13"/>
  <c r="BJ16" i="13" s="1"/>
  <c r="BB7" i="13"/>
  <c r="BC7" i="13" s="1"/>
  <c r="BB8" i="13"/>
  <c r="BC8" i="13" s="1"/>
  <c r="BB9" i="13"/>
  <c r="BC9" i="13" s="1"/>
  <c r="BB10" i="13"/>
  <c r="BC10" i="13" s="1"/>
  <c r="BB6" i="13"/>
  <c r="BC6" i="13" s="1"/>
  <c r="Z6" i="13"/>
  <c r="Z5" i="13"/>
  <c r="S6" i="13"/>
  <c r="S5" i="13"/>
  <c r="S4" i="13"/>
  <c r="K6" i="13"/>
  <c r="L6" i="13" s="1"/>
  <c r="K7" i="13"/>
  <c r="L7" i="13" s="1"/>
  <c r="K8" i="13"/>
  <c r="L8" i="13" s="1"/>
  <c r="K9" i="13"/>
  <c r="L9" i="13" s="1"/>
  <c r="K5" i="13"/>
  <c r="L5" i="13" s="1"/>
  <c r="F10" i="13"/>
  <c r="AA6" i="13"/>
  <c r="G18" i="14" l="1"/>
  <c r="G17" i="14"/>
  <c r="F8" i="14"/>
  <c r="F22" i="14" s="1"/>
  <c r="H18" i="14"/>
  <c r="H4" i="14"/>
  <c r="G6" i="14"/>
  <c r="F6" i="14"/>
  <c r="F9" i="14" s="1"/>
  <c r="D30" i="14"/>
  <c r="D32" i="14" s="1"/>
  <c r="D34" i="14" s="1"/>
  <c r="BO7" i="13"/>
  <c r="BO5" i="13"/>
  <c r="BO6" i="13"/>
  <c r="BK5" i="13"/>
  <c r="BL5" i="13"/>
  <c r="BL16" i="13"/>
  <c r="BK16" i="13"/>
  <c r="BL15" i="13"/>
  <c r="BK15" i="13"/>
  <c r="BL14" i="13"/>
  <c r="BK14" i="13"/>
  <c r="BL13" i="13"/>
  <c r="BK13" i="13"/>
  <c r="BL12" i="13"/>
  <c r="BK12" i="13"/>
  <c r="BL11" i="13"/>
  <c r="BK11" i="13"/>
  <c r="BL10" i="13"/>
  <c r="BK10" i="13"/>
  <c r="BL9" i="13"/>
  <c r="BK9" i="13"/>
  <c r="BL8" i="13"/>
  <c r="BK8" i="13"/>
  <c r="BL7" i="13"/>
  <c r="BK7" i="13"/>
  <c r="BL6" i="13"/>
  <c r="BK6" i="13"/>
  <c r="AA5" i="13"/>
  <c r="H17" i="14" l="1"/>
  <c r="G8" i="14"/>
  <c r="G22" i="14" s="1"/>
  <c r="H5" i="14"/>
  <c r="H21" i="14" s="1"/>
  <c r="H6" i="14"/>
  <c r="I4" i="14"/>
  <c r="F10" i="14"/>
  <c r="F23" i="14" s="1"/>
  <c r="I18" i="14"/>
  <c r="J18" i="14" s="1"/>
  <c r="F26" i="14" l="1"/>
  <c r="F24" i="14"/>
  <c r="F27" i="14"/>
  <c r="F11" i="14"/>
  <c r="I5" i="14"/>
  <c r="I21" i="14" s="1"/>
  <c r="I6" i="14"/>
  <c r="J4" i="14"/>
  <c r="H9" i="14"/>
  <c r="I17" i="14"/>
  <c r="H8" i="14"/>
  <c r="H22" i="14" s="1"/>
  <c r="G9" i="14"/>
  <c r="J5" i="14" l="1"/>
  <c r="J21" i="14" s="1"/>
  <c r="H11" i="14"/>
  <c r="H10" i="14"/>
  <c r="H23" i="14" s="1"/>
  <c r="G10" i="14"/>
  <c r="G23" i="14" s="1"/>
  <c r="F31" i="14"/>
  <c r="F30" i="14"/>
  <c r="F32" i="14" s="1"/>
  <c r="F34" i="14" s="1"/>
  <c r="J17" i="14"/>
  <c r="J8" i="14" s="1"/>
  <c r="J22" i="14" s="1"/>
  <c r="I8" i="14"/>
  <c r="I22" i="14" s="1"/>
  <c r="G27" i="14" l="1"/>
  <c r="G26" i="14"/>
  <c r="G24" i="14"/>
  <c r="G11" i="14"/>
  <c r="H31" i="14"/>
  <c r="H30" i="14"/>
  <c r="H32" i="14" s="1"/>
  <c r="H34" i="14" s="1"/>
  <c r="J6" i="14"/>
  <c r="J9" i="14" s="1"/>
  <c r="H24" i="14"/>
  <c r="H27" i="14"/>
  <c r="H26" i="14"/>
  <c r="I9" i="14"/>
  <c r="J10" i="14" l="1"/>
  <c r="J23" i="14" s="1"/>
  <c r="G31" i="14"/>
  <c r="G30" i="14"/>
  <c r="G32" i="14" s="1"/>
  <c r="G34" i="14" s="1"/>
  <c r="I10" i="14"/>
  <c r="I23" i="14" s="1"/>
  <c r="J26" i="14" l="1"/>
  <c r="J24" i="14"/>
  <c r="J27" i="14"/>
  <c r="I24" i="14"/>
  <c r="I27" i="14"/>
  <c r="I26" i="14"/>
  <c r="I11" i="14"/>
  <c r="J11" i="14"/>
  <c r="I31" i="14" l="1"/>
  <c r="I30" i="14"/>
  <c r="I32" i="14" s="1"/>
  <c r="I34" i="14" s="1"/>
  <c r="J31" i="14"/>
  <c r="J30" i="14"/>
  <c r="J32" i="14" s="1"/>
  <c r="J34" i="1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1073D5-4875-4F79-9C08-713A34CCF06A}" keepAlive="1" name="Query - New Text Document (2)" description="Connection to the 'New Text Document (2)' query in the workbook." type="5" refreshedVersion="0" background="1" saveData="1">
    <dbPr connection="Provider=Microsoft.Mashup.OleDb.1;Data Source=$Workbook$;Location=&quot;New Text Document (2)&quot;;Extended Properties=&quot;&quot;" command="SELECT * FROM [New Text Document (2)]"/>
  </connection>
</connections>
</file>

<file path=xl/sharedStrings.xml><?xml version="1.0" encoding="utf-8"?>
<sst xmlns="http://schemas.openxmlformats.org/spreadsheetml/2006/main" count="1035" uniqueCount="137">
  <si>
    <t>F</t>
  </si>
  <si>
    <t>Row Labels</t>
  </si>
  <si>
    <t>Grand Total</t>
  </si>
  <si>
    <t>Column Labels</t>
  </si>
  <si>
    <t>Price</t>
  </si>
  <si>
    <t>Units Sold</t>
  </si>
  <si>
    <t>Temp</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</si>
  <si>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</si>
  <si>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</si>
  <si>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</si>
  <si>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</si>
  <si>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</si>
  <si>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</si>
  <si>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</si>
  <si>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</si>
  <si>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</si>
  <si>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</si>
  <si>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</si>
  <si>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</si>
  <si>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</si>
  <si>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</si>
  <si>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</si>
  <si>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</si>
  <si>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</si>
  <si>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</si>
  <si>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</si>
  <si>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</si>
  <si>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</si>
  <si>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</si>
  <si>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</si>
  <si>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RESIDUAL OUTPUT</t>
  </si>
  <si>
    <t>Observation</t>
  </si>
  <si>
    <t>Predicted Units Sold</t>
  </si>
  <si>
    <t>Residuals</t>
  </si>
  <si>
    <t>PROBABILITY OUTPUT</t>
  </si>
  <si>
    <t>Percentile</t>
  </si>
  <si>
    <t>Fees Status</t>
  </si>
  <si>
    <t>Day</t>
  </si>
  <si>
    <t>Advertising Channel</t>
  </si>
  <si>
    <t>Advertisment</t>
  </si>
  <si>
    <t>Enrolled Courses</t>
  </si>
  <si>
    <t>Paid Fees</t>
  </si>
  <si>
    <t>Number of phone calls</t>
  </si>
  <si>
    <t>Average call duration</t>
  </si>
  <si>
    <t>Training Models</t>
  </si>
  <si>
    <t>Training Levels</t>
  </si>
  <si>
    <t>Area Code</t>
  </si>
  <si>
    <t>Sale Team</t>
  </si>
  <si>
    <t>Consultant</t>
  </si>
  <si>
    <t>Denisse Spence</t>
  </si>
  <si>
    <t>Makena Tyler</t>
  </si>
  <si>
    <t>Felipe Wood</t>
  </si>
  <si>
    <t>Savanah Griffith</t>
  </si>
  <si>
    <t>April Walker</t>
  </si>
  <si>
    <t>Jaelyn Hogan</t>
  </si>
  <si>
    <t>Esther Kane</t>
  </si>
  <si>
    <t>Yoselin Roman</t>
  </si>
  <si>
    <t>Sasha Davies</t>
  </si>
  <si>
    <t>Zariah Wagner</t>
  </si>
  <si>
    <t>Phoenix Nichols</t>
  </si>
  <si>
    <t>Riya Hardy</t>
  </si>
  <si>
    <t>Abby Floyd</t>
  </si>
  <si>
    <t>Paid</t>
  </si>
  <si>
    <t>Unpaid</t>
  </si>
  <si>
    <t>June</t>
  </si>
  <si>
    <t>July</t>
  </si>
  <si>
    <t>August</t>
  </si>
  <si>
    <t>September</t>
  </si>
  <si>
    <t>October</t>
  </si>
  <si>
    <t>November</t>
  </si>
  <si>
    <t>December</t>
  </si>
  <si>
    <t>Janurary</t>
  </si>
  <si>
    <t>February</t>
  </si>
  <si>
    <t>March</t>
  </si>
  <si>
    <t>April</t>
  </si>
  <si>
    <t>May</t>
  </si>
  <si>
    <t>Whatsapp</t>
  </si>
  <si>
    <t>Youtube</t>
  </si>
  <si>
    <t>Instagram</t>
  </si>
  <si>
    <t>Facebook</t>
  </si>
  <si>
    <t>Website</t>
  </si>
  <si>
    <t>AD01-9546</t>
  </si>
  <si>
    <t>AD01-9547</t>
  </si>
  <si>
    <t>AD01-9548</t>
  </si>
  <si>
    <t>AD01-9549</t>
  </si>
  <si>
    <t>AD02-2387</t>
  </si>
  <si>
    <t>AD02-2388</t>
  </si>
  <si>
    <t>AD02-2389</t>
  </si>
  <si>
    <t>AD02-2390</t>
  </si>
  <si>
    <t>AD02-2391</t>
  </si>
  <si>
    <t>Column1</t>
  </si>
  <si>
    <t>GK</t>
  </si>
  <si>
    <t>BE</t>
  </si>
  <si>
    <t>L1</t>
  </si>
  <si>
    <t>L2</t>
  </si>
  <si>
    <t>L4</t>
  </si>
  <si>
    <t>L5</t>
  </si>
  <si>
    <t>L3</t>
  </si>
  <si>
    <t>L6</t>
  </si>
  <si>
    <t>Sum of Paid Fees</t>
  </si>
  <si>
    <t>Count of Fees Status</t>
  </si>
  <si>
    <t>Top 5</t>
  </si>
  <si>
    <t>Sum of Paid Fees2</t>
  </si>
  <si>
    <t>Max</t>
  </si>
  <si>
    <t>Min</t>
  </si>
  <si>
    <t>Avg</t>
  </si>
  <si>
    <t>Month</t>
  </si>
  <si>
    <t>Sum of Enrolled Courses</t>
  </si>
  <si>
    <t>Average of Enrolled Courses</t>
  </si>
  <si>
    <t>Count of Area Code</t>
  </si>
  <si>
    <t>Top 5 Levels</t>
  </si>
  <si>
    <t>Average of Average call duration</t>
  </si>
  <si>
    <t>Average</t>
  </si>
  <si>
    <t>Total sum</t>
  </si>
  <si>
    <t>Difference</t>
  </si>
  <si>
    <t>Sum of Number of phone calls</t>
  </si>
  <si>
    <t>Sum of Number of phone calls2</t>
  </si>
  <si>
    <t>Error check</t>
  </si>
  <si>
    <t>Total net income</t>
  </si>
  <si>
    <t>Return Net income</t>
  </si>
  <si>
    <t>Weighted Average</t>
  </si>
  <si>
    <t>Tax</t>
  </si>
  <si>
    <t>Other costs</t>
  </si>
  <si>
    <t>COGS</t>
  </si>
  <si>
    <t>Cost Analysis</t>
  </si>
  <si>
    <t>Tax rate</t>
  </si>
  <si>
    <t>Other income</t>
  </si>
  <si>
    <t>COGS % of revenue</t>
  </si>
  <si>
    <t>Revenue Growth</t>
  </si>
  <si>
    <t>Assumptions</t>
  </si>
  <si>
    <t>Net income</t>
  </si>
  <si>
    <t>Profit before tax</t>
  </si>
  <si>
    <t>Gross Profit</t>
  </si>
  <si>
    <t>Revenue</t>
  </si>
  <si>
    <t>Income Statement</t>
  </si>
  <si>
    <t>AUD $m</t>
  </si>
  <si>
    <t>JD-HIFI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</si>
</sst>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quot;$&quot;#,##0.00"/>
    <numFmt numFmtId="165" formatCode="[&lt;100000]0.0,&quot;K&quot;;General"/>
    <numFmt numFmtId="166" formatCode="[&lt;1000000]0.0,&quot;K&quot;;General"/>
    <numFmt numFmtId="167" formatCode="_-* #,##0.0_-;\-* #,##0.0_-;_-* &quot;-&quot;??_-;_-@_-"/>
    <numFmt numFmtId="168" formatCode="0.0%"/>
    <numFmt numFmtId="169" formatCode="0&quot;E&quot;"/>
    <numFmt numFmtId="170" formatCode="0&quot;A&quot;"/>
  </numFmts>
  <fonts count="11"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11"/>
      <color theme="0"/>
      <name val="Calibri"/>
      <family val="2"/>
      <scheme val="minor"/>
    </font>
    <font>
      <sz val="8"/>
      <name val="Calibri"/>
      <family val="2"/>
      <scheme val="minor"/>
    </font>
    <font>
      <sz val="11"/>
      <color theme="2" tint="-0.749992370372631"/>
      <name val="Calibri"/>
      <family val="2"/>
      <scheme val="minor"/>
    </font>
    <font>
      <b/>
      <sz val="11"/>
      <color rgb="FFA7BED3"/>
      <name val="Calibri"/>
      <family val="2"/>
      <scheme val="minor"/>
    </font>
    <font>
      <b/>
      <sz val="11"/>
      <color theme="1"/>
      <name val="Calibri"/>
      <family val="2"/>
      <scheme val="minor"/>
    </font>
    <font>
      <sz val="11"/>
      <color rgb="FF3333CC"/>
      <name val="Calibri"/>
      <family val="2"/>
      <scheme val="minor"/>
    </font>
    <font>
      <b/>
      <sz val="11"/>
      <color rgb="FF3333CC"/>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A7BED3"/>
        <bgColor indexed="64"/>
      </patternFill>
    </fill>
    <fill>
      <patternFill patternType="solid">
        <fgColor rgb="FFF1F0F5"/>
        <bgColor indexed="64"/>
      </patternFill>
    </fill>
    <fill>
      <patternFill patternType="solid">
        <fgColor theme="4" tint="-0.499984740745262"/>
        <bgColor indexed="64"/>
      </patternFill>
    </fill>
    <fill>
      <patternFill patternType="solid">
        <fgColor theme="9" tint="-0.499984740745262"/>
        <bgColor indexed="64"/>
      </patternFill>
    </fill>
  </fills>
  <borders count="25">
    <border>
      <left/>
      <right/>
      <top/>
      <bottom/>
      <diagonal/>
    </border>
    <border>
      <left/>
      <right/>
      <top/>
      <bottom style="medium">
        <color indexed="64"/>
      </bottom>
      <diagonal/>
    </border>
    <border>
      <left/>
      <right/>
      <top style="medium">
        <color indexed="64"/>
      </top>
      <bottom style="thin">
        <color indexed="64"/>
      </bottom>
      <diagonal/>
    </border>
    <border>
      <left/>
      <right style="thin">
        <color rgb="FFA7BED3"/>
      </right>
      <top/>
      <bottom/>
      <diagonal/>
    </border>
    <border>
      <left style="thin">
        <color rgb="FFA7BED3"/>
      </left>
      <right style="thin">
        <color rgb="FFA7BED3"/>
      </right>
      <top style="thin">
        <color rgb="FFA7BED3"/>
      </top>
      <bottom/>
      <diagonal/>
    </border>
    <border>
      <left style="thin">
        <color rgb="FFA7BED3"/>
      </left>
      <right style="thin">
        <color rgb="FFA7BED3"/>
      </right>
      <top/>
      <bottom style="thin">
        <color rgb="FFA7BED3"/>
      </bottom>
      <diagonal/>
    </border>
    <border>
      <left style="thin">
        <color rgb="FFA7BED3"/>
      </left>
      <right/>
      <top/>
      <bottom/>
      <diagonal/>
    </border>
    <border>
      <left style="thin">
        <color rgb="FFA7BED3"/>
      </left>
      <right/>
      <top style="thin">
        <color rgb="FFA7BED3"/>
      </top>
      <bottom/>
      <diagonal/>
    </border>
    <border>
      <left/>
      <right style="thin">
        <color rgb="FFA7BED3"/>
      </right>
      <top style="thin">
        <color rgb="FFA7BED3"/>
      </top>
      <bottom/>
      <diagonal/>
    </border>
    <border>
      <left style="thin">
        <color rgb="FFA7BED3"/>
      </left>
      <right/>
      <top/>
      <bottom style="thin">
        <color rgb="FFA7BED3"/>
      </bottom>
      <diagonal/>
    </border>
    <border>
      <left/>
      <right style="thin">
        <color rgb="FFA7BED3"/>
      </right>
      <top/>
      <bottom style="thin">
        <color rgb="FFA7BED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hair">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1" applyNumberFormat="1" applyFont="1"/>
    <xf numFmtId="1" fontId="0" fillId="0" borderId="0" xfId="0" applyNumberFormat="1"/>
    <xf numFmtId="0" fontId="2" fillId="2" borderId="0" xfId="0" applyFont="1" applyFill="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164" fontId="0" fillId="0" borderId="0" xfId="0" applyNumberFormat="1" applyFont="1" applyFill="1" applyBorder="1"/>
    <xf numFmtId="164" fontId="6" fillId="0" borderId="0" xfId="0" applyNumberFormat="1" applyFont="1" applyFill="1" applyBorder="1" applyAlignment="1">
      <alignment horizontal="center" vertical="center"/>
    </xf>
    <xf numFmtId="0" fontId="0" fillId="0" borderId="0" xfId="0" applyAlignment="1">
      <alignment horizontal="center" vertical="center"/>
    </xf>
    <xf numFmtId="0" fontId="6" fillId="0" borderId="0" xfId="0" applyFont="1" applyBorder="1" applyAlignment="1">
      <alignment horizontal="center" vertical="center"/>
    </xf>
    <xf numFmtId="0" fontId="6" fillId="0" borderId="0" xfId="0" applyNumberFormat="1" applyFont="1" applyBorder="1" applyAlignment="1">
      <alignment horizontal="center" vertical="center"/>
    </xf>
    <xf numFmtId="0" fontId="4" fillId="3" borderId="0" xfId="0" applyFont="1" applyFill="1" applyAlignment="1">
      <alignment horizontal="center" vertical="center"/>
    </xf>
    <xf numFmtId="164" fontId="4" fillId="3" borderId="0" xfId="0" applyNumberFormat="1" applyFont="1" applyFill="1" applyBorder="1" applyAlignment="1">
      <alignment horizontal="center" vertical="center"/>
    </xf>
    <xf numFmtId="0" fontId="4" fillId="3" borderId="0" xfId="0" applyNumberFormat="1" applyFont="1" applyFill="1" applyAlignment="1">
      <alignment horizontal="center" vertical="center"/>
    </xf>
    <xf numFmtId="0" fontId="6" fillId="4" borderId="0" xfId="0" applyFont="1" applyFill="1" applyBorder="1" applyAlignment="1">
      <alignment horizontal="center" vertical="center"/>
    </xf>
    <xf numFmtId="164" fontId="6"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0" fillId="4" borderId="0" xfId="0" applyFill="1"/>
    <xf numFmtId="0" fontId="0" fillId="5" borderId="0" xfId="0" applyFill="1"/>
    <xf numFmtId="0" fontId="6" fillId="5" borderId="0" xfId="0" applyFont="1" applyFill="1" applyBorder="1" applyAlignment="1">
      <alignment horizontal="center" vertical="center"/>
    </xf>
    <xf numFmtId="0" fontId="0" fillId="0" borderId="6" xfId="0" applyBorder="1"/>
    <xf numFmtId="0" fontId="4" fillId="3" borderId="6" xfId="0" applyFont="1" applyFill="1" applyBorder="1" applyAlignment="1">
      <alignment horizontal="center" vertical="center"/>
    </xf>
    <xf numFmtId="0" fontId="6" fillId="0" borderId="6" xfId="0" applyFont="1" applyBorder="1" applyAlignment="1">
      <alignment horizontal="center" vertical="center"/>
    </xf>
    <xf numFmtId="0" fontId="6" fillId="4" borderId="6" xfId="0" applyFont="1" applyFill="1" applyBorder="1" applyAlignment="1">
      <alignment horizontal="center" vertical="center"/>
    </xf>
    <xf numFmtId="0" fontId="7" fillId="5" borderId="0" xfId="0" applyFont="1" applyFill="1" applyAlignment="1">
      <alignment horizontal="center" vertical="center"/>
    </xf>
    <xf numFmtId="0" fontId="0" fillId="6" borderId="0" xfId="0" applyFill="1"/>
    <xf numFmtId="0" fontId="2" fillId="7" borderId="0" xfId="0" applyFont="1" applyFill="1"/>
    <xf numFmtId="0" fontId="0" fillId="0" borderId="7" xfId="0" applyBorder="1"/>
    <xf numFmtId="0" fontId="0" fillId="0" borderId="8" xfId="0" applyBorder="1"/>
    <xf numFmtId="0" fontId="0" fillId="0" borderId="9" xfId="0" applyBorder="1"/>
    <xf numFmtId="0" fontId="0" fillId="0" borderId="10" xfId="0" applyBorder="1"/>
    <xf numFmtId="164" fontId="0" fillId="0" borderId="3" xfId="0" applyNumberFormat="1" applyBorder="1"/>
    <xf numFmtId="164" fontId="0" fillId="0" borderId="10" xfId="0" applyNumberFormat="1" applyBorder="1"/>
    <xf numFmtId="165" fontId="0" fillId="0" borderId="0" xfId="0" applyNumberFormat="1"/>
    <xf numFmtId="164" fontId="0" fillId="0" borderId="8" xfId="0" applyNumberFormat="1" applyBorder="1"/>
    <xf numFmtId="9" fontId="0" fillId="0" borderId="4" xfId="2" applyFont="1" applyBorder="1"/>
    <xf numFmtId="9" fontId="0" fillId="0" borderId="5" xfId="2" applyFont="1" applyBorder="1"/>
    <xf numFmtId="166" fontId="0" fillId="0" borderId="0" xfId="0" applyNumberFormat="1"/>
    <xf numFmtId="0" fontId="0" fillId="0" borderId="11" xfId="0" applyBorder="1"/>
    <xf numFmtId="0" fontId="0" fillId="0" borderId="12" xfId="0" applyBorder="1"/>
    <xf numFmtId="0" fontId="0" fillId="0" borderId="13" xfId="0" applyBorder="1"/>
    <xf numFmtId="164" fontId="0" fillId="0" borderId="14" xfId="0" applyNumberFormat="1" applyBorder="1"/>
    <xf numFmtId="0" fontId="0" fillId="0" borderId="15" xfId="0" applyBorder="1"/>
    <xf numFmtId="164" fontId="0" fillId="0" borderId="16" xfId="0" applyNumberFormat="1" applyBorder="1"/>
    <xf numFmtId="1" fontId="0" fillId="0" borderId="12" xfId="0" applyNumberFormat="1" applyBorder="1"/>
    <xf numFmtId="1" fontId="0" fillId="0" borderId="14" xfId="0" applyNumberFormat="1" applyBorder="1"/>
    <xf numFmtId="1" fontId="0" fillId="0" borderId="16" xfId="0" applyNumberFormat="1" applyBorder="1"/>
    <xf numFmtId="1" fontId="0" fillId="0" borderId="0" xfId="0" applyNumberFormat="1" applyBorder="1"/>
    <xf numFmtId="0" fontId="0" fillId="0" borderId="14" xfId="0" applyBorder="1"/>
    <xf numFmtId="0" fontId="0" fillId="0" borderId="16" xfId="0" applyBorder="1"/>
    <xf numFmtId="1" fontId="0" fillId="0" borderId="17" xfId="0" applyNumberFormat="1" applyBorder="1"/>
    <xf numFmtId="1" fontId="0" fillId="0" borderId="18" xfId="0" applyNumberFormat="1" applyBorder="1"/>
    <xf numFmtId="0" fontId="0" fillId="0" borderId="19" xfId="0" applyBorder="1"/>
    <xf numFmtId="166" fontId="0" fillId="0" borderId="20" xfId="0" applyNumberFormat="1" applyBorder="1"/>
    <xf numFmtId="0" fontId="0" fillId="0" borderId="17" xfId="0" applyBorder="1"/>
    <xf numFmtId="166" fontId="0" fillId="0" borderId="0" xfId="0" applyNumberFormat="1" applyBorder="1"/>
    <xf numFmtId="166" fontId="0" fillId="0" borderId="14" xfId="0" applyNumberFormat="1" applyBorder="1"/>
    <xf numFmtId="166" fontId="0" fillId="0" borderId="18" xfId="0" applyNumberFormat="1" applyBorder="1"/>
    <xf numFmtId="166" fontId="0" fillId="0" borderId="16" xfId="0" applyNumberFormat="1" applyBorder="1"/>
    <xf numFmtId="1" fontId="0" fillId="0" borderId="20" xfId="0" applyNumberFormat="1" applyBorder="1"/>
    <xf numFmtId="0" fontId="0" fillId="0" borderId="21" xfId="0" applyBorder="1"/>
    <xf numFmtId="0" fontId="0" fillId="0" borderId="22" xfId="0" applyBorder="1"/>
    <xf numFmtId="0" fontId="0" fillId="0" borderId="0" xfId="0" applyAlignment="1">
      <alignment horizontal="left" indent="1"/>
    </xf>
    <xf numFmtId="0" fontId="0" fillId="0" borderId="0" xfId="0" applyAlignment="1">
      <alignment horizontal="right" vertical="center"/>
    </xf>
    <xf numFmtId="0" fontId="9" fillId="0" borderId="0" xfId="0" applyFont="1"/>
    <xf numFmtId="0" fontId="8" fillId="0" borderId="0" xfId="0" applyFont="1"/>
    <xf numFmtId="167" fontId="0" fillId="0" borderId="0" xfId="0" applyNumberFormat="1"/>
    <xf numFmtId="43" fontId="0" fillId="0" borderId="0" xfId="0" applyNumberFormat="1"/>
    <xf numFmtId="43" fontId="0" fillId="0" borderId="23" xfId="0" applyNumberFormat="1" applyBorder="1"/>
    <xf numFmtId="167" fontId="9" fillId="0" borderId="23" xfId="1" applyNumberFormat="1" applyFont="1" applyBorder="1"/>
    <xf numFmtId="0" fontId="9" fillId="0" borderId="23" xfId="0" applyFont="1" applyBorder="1"/>
    <xf numFmtId="0" fontId="0" fillId="0" borderId="23" xfId="0" applyBorder="1"/>
    <xf numFmtId="167" fontId="9" fillId="0" borderId="0" xfId="1" applyNumberFormat="1" applyFont="1" applyBorder="1"/>
    <xf numFmtId="9" fontId="9" fillId="0" borderId="0" xfId="0" applyNumberFormat="1" applyFont="1"/>
    <xf numFmtId="9" fontId="0" fillId="0" borderId="0" xfId="2" applyFont="1"/>
    <xf numFmtId="43" fontId="9" fillId="0" borderId="0" xfId="0" applyNumberFormat="1" applyFont="1"/>
    <xf numFmtId="9" fontId="0" fillId="0" borderId="0" xfId="0" applyNumberFormat="1"/>
    <xf numFmtId="9" fontId="9" fillId="0" borderId="0" xfId="2" applyFont="1"/>
    <xf numFmtId="168" fontId="0" fillId="0" borderId="0" xfId="0" applyNumberFormat="1"/>
    <xf numFmtId="43" fontId="8" fillId="0" borderId="24" xfId="0" applyNumberFormat="1" applyFont="1" applyBorder="1"/>
    <xf numFmtId="167" fontId="8" fillId="0" borderId="24" xfId="1" applyNumberFormat="1" applyFont="1" applyBorder="1"/>
    <xf numFmtId="0" fontId="8" fillId="0" borderId="24" xfId="0" applyFont="1" applyBorder="1"/>
    <xf numFmtId="43" fontId="0" fillId="0" borderId="18" xfId="0" applyNumberFormat="1" applyBorder="1"/>
    <xf numFmtId="167" fontId="9" fillId="0" borderId="18" xfId="1" applyNumberFormat="1" applyFont="1" applyBorder="1"/>
    <xf numFmtId="0" fontId="0" fillId="0" borderId="18" xfId="0" applyBorder="1"/>
    <xf numFmtId="167" fontId="0" fillId="0" borderId="0" xfId="1" applyNumberFormat="1" applyFont="1"/>
    <xf numFmtId="167" fontId="9" fillId="0" borderId="0" xfId="1" applyNumberFormat="1" applyFont="1"/>
    <xf numFmtId="43" fontId="8" fillId="0" borderId="0" xfId="0" applyNumberFormat="1" applyFont="1"/>
    <xf numFmtId="167" fontId="10" fillId="0" borderId="0" xfId="1" applyNumberFormat="1" applyFont="1"/>
    <xf numFmtId="169" fontId="2" fillId="8" borderId="0" xfId="0" applyNumberFormat="1" applyFont="1" applyFill="1"/>
    <xf numFmtId="170" fontId="2" fillId="8" borderId="0" xfId="0" applyNumberFormat="1" applyFont="1" applyFill="1"/>
    <xf numFmtId="0" fontId="2" fillId="8" borderId="0" xfId="0" applyFont="1" applyFill="1"/>
  </cellXfs>
  <cellStyles count="3">
    <cellStyle name="Currency" xfId="1" builtinId="4"/>
    <cellStyle name="Normal" xfId="0" builtinId="0"/>
    <cellStyle name="Percent" xfId="2" builtinId="5"/>
  </cellStyles>
  <dxfs count="110">
    <dxf>
      <numFmt numFmtId="0" formatCode="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164" formatCode="&quot;$&quot;#,##0.00"/>
    </dxf>
    <dxf>
      <numFmt numFmtId="0" formatCode="General"/>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1" formatCode="0"/>
    </dxf>
    <dxf>
      <font>
        <b/>
      </font>
    </dxf>
    <dxf>
      <font>
        <color theme="0"/>
      </font>
    </dxf>
    <dxf>
      <fill>
        <patternFill patternType="solid">
          <bgColor theme="4" tint="-0.499984740745262"/>
        </patternFill>
      </fill>
    </dxf>
    <dxf>
      <numFmt numFmtId="164" formatCode="&quot;$&quot;#,##0.00"/>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165" formatCode="[&lt;100000]0.0,&quot;K&quot;;General"/>
    </dxf>
    <dxf>
      <font>
        <b/>
      </font>
    </dxf>
    <dxf>
      <font>
        <color theme="0"/>
      </font>
    </dxf>
    <dxf>
      <fill>
        <patternFill patternType="solid">
          <bgColor theme="4" tint="-0.499984740745262"/>
        </patternFill>
      </fill>
    </dxf>
    <dxf>
      <numFmt numFmtId="165" formatCode="[&lt;100000]0.0,&quot;K&quot;;General"/>
    </dxf>
    <dxf>
      <numFmt numFmtId="165" formatCode="[&lt;100000]0.0,&quot;K&quot;;General"/>
    </dxf>
    <dxf>
      <font>
        <b/>
      </font>
    </dxf>
    <dxf>
      <font>
        <color theme="0"/>
      </font>
    </dxf>
    <dxf>
      <fill>
        <patternFill patternType="solid">
          <bgColor theme="4" tint="-0.499984740745262"/>
        </patternFill>
      </fill>
    </dxf>
    <dxf>
      <numFmt numFmtId="0" formatCode="General"/>
    </dxf>
    <dxf>
      <numFmt numFmtId="0" formatCode="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0" formatCode="General"/>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numFmt numFmtId="164" formatCode="&quot;$&quot;#,##0.00"/>
    </dxf>
    <dxf>
      <font>
        <b/>
      </font>
    </dxf>
    <dxf>
      <font>
        <color theme="0"/>
      </font>
    </dxf>
    <dxf>
      <fill>
        <patternFill patternType="solid">
          <bgColor theme="4" tint="-0.499984740745262"/>
        </patternFill>
      </fill>
    </dxf>
    <dxf>
      <numFmt numFmtId="166" formatCode="[&lt;1000000]0.0,&quot;K&quot;;General"/>
    </dxf>
    <dxf>
      <numFmt numFmtId="165" formatCode="[&lt;100000]0.0,&quot;K&quot;;General"/>
    </dxf>
    <dxf>
      <font>
        <b/>
      </font>
    </dxf>
    <dxf>
      <font>
        <color theme="0"/>
      </font>
    </dxf>
    <dxf>
      <fill>
        <patternFill patternType="solid">
          <bgColor theme="4" tint="-0.499984740745262"/>
        </patternFill>
      </fill>
    </dxf>
    <dxf>
      <numFmt numFmtId="166" formatCode="[&lt;1000000]0.0,&quot;K&quot;;General"/>
    </dxf>
    <dxf>
      <font>
        <b/>
      </font>
    </dxf>
    <dxf>
      <font>
        <color theme="0"/>
      </font>
    </dxf>
    <dxf>
      <fill>
        <patternFill patternType="solid">
          <bgColor theme="4" tint="-0.499984740745262"/>
        </patternFill>
      </fill>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border diagonalUp="0" diagonalDown="0">
        <left style="thin">
          <color rgb="FFA7BED3"/>
        </left>
        <right/>
        <top/>
        <bottom/>
        <vertical/>
        <horizontal/>
      </border>
    </dxf>
    <dxf>
      <font>
        <b val="0"/>
        <i val="0"/>
        <strike val="0"/>
        <condense val="0"/>
        <extend val="0"/>
        <outline val="0"/>
        <shadow val="0"/>
        <u val="none"/>
        <vertAlign val="baseline"/>
        <sz val="11"/>
        <color theme="2" tint="-0.749992370372631"/>
        <name val="Calibri"/>
        <family val="2"/>
        <scheme val="minor"/>
      </font>
      <fill>
        <patternFill patternType="solid">
          <fgColor indexed="64"/>
          <bgColor rgb="FFA7BED3"/>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2" tint="-0.749992370372631"/>
        <name val="Calibri"/>
        <family val="2"/>
        <scheme val="minor"/>
      </font>
      <alignment horizontal="center" vertical="center" textRotation="0" wrapText="0" indent="0" justifyLastLine="0" shrinkToFit="0" readingOrder="0"/>
    </dxf>
    <dxf>
      <font>
        <b/>
        <i val="0"/>
        <color theme="0"/>
      </font>
      <fill>
        <patternFill>
          <bgColor rgb="FFA7BED3"/>
        </patternFill>
      </fill>
      <border diagonalUp="0" diagonalDown="0">
        <left/>
        <right/>
        <top/>
        <bottom/>
        <vertical/>
        <horizontal/>
      </border>
    </dxf>
  </dxfs>
  <tableStyles count="1" defaultTableStyle="TableStyleMedium2" defaultPivotStyle="PivotStyleLight16">
    <tableStyle name="Slicer Style 1" pivot="0" table="0" count="1" xr9:uid="{5B9EE182-2094-41BA-8044-C04156027E8C}">
      <tableStyleElement type="wholeTable" dxfId="109"/>
    </tableStyle>
  </tableStyles>
  <colors>
    <mruColors>
      <color rgb="FFFFCAAF"/>
      <color rgb="FFA7BED3"/>
      <color rgb="FF6699FF"/>
      <color rgb="FFF1FFC4"/>
      <color rgb="FFCC99FF"/>
      <color rgb="FFF1F0F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tables!PivotTable4</c:name>
    <c:fmtId val="10"/>
  </c:pivotSource>
  <c:chart>
    <c:autoTitleDeleted val="1"/>
    <c:pivotFmts>
      <c:pivotFmt>
        <c:idx val="0"/>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A7BED3"/>
            </a:solidFill>
            <a:round/>
          </a:ln>
          <a:effectLst/>
        </c:spPr>
        <c:marker>
          <c:symbol val="none"/>
        </c:marker>
      </c:pivotFmt>
      <c:pivotFmt>
        <c:idx val="2"/>
        <c:spPr>
          <a:gradFill>
            <a:gsLst>
              <a:gs pos="0">
                <a:srgbClr val="A7BED3">
                  <a:alpha val="82000"/>
                </a:srgbClr>
              </a:gs>
              <a:gs pos="100000">
                <a:srgbClr val="F1FFC4">
                  <a:alpha val="0"/>
                </a:srgbClr>
              </a:gs>
            </a:gsLst>
            <a:lin ang="5400000" scaled="1"/>
          </a:gradFill>
          <a:ln>
            <a:noFill/>
          </a:ln>
          <a:effectLst/>
        </c:spPr>
        <c:marker>
          <c:symbol val="none"/>
        </c:marker>
      </c:pivotFmt>
      <c:pivotFmt>
        <c:idx val="3"/>
        <c:spPr>
          <a:gradFill>
            <a:gsLst>
              <a:gs pos="0">
                <a:srgbClr val="A7BED3">
                  <a:alpha val="82000"/>
                </a:srgbClr>
              </a:gs>
              <a:gs pos="100000">
                <a:srgbClr val="F1FFC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A7BED3"/>
            </a:solidFill>
            <a:round/>
          </a:ln>
          <a:effectLst/>
        </c:spPr>
        <c:marker>
          <c:symbol val="none"/>
        </c:marker>
      </c:pivotFmt>
      <c:pivotFmt>
        <c:idx val="6"/>
        <c:spPr>
          <a:gradFill>
            <a:gsLst>
              <a:gs pos="0">
                <a:srgbClr val="A7BED3">
                  <a:alpha val="82000"/>
                </a:srgbClr>
              </a:gs>
              <a:gs pos="100000">
                <a:srgbClr val="F1FFC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15875" cap="rnd">
            <a:solidFill>
              <a:srgbClr val="A7BED3"/>
            </a:solidFill>
            <a:round/>
          </a:ln>
          <a:effectLst/>
        </c:spPr>
        <c:marker>
          <c:symbol val="none"/>
        </c:marker>
      </c:pivotFmt>
    </c:pivotFmts>
    <c:plotArea>
      <c:layout/>
      <c:areaChart>
        <c:grouping val="standard"/>
        <c:varyColors val="0"/>
        <c:ser>
          <c:idx val="1"/>
          <c:order val="1"/>
          <c:tx>
            <c:strRef>
              <c:f>'Pivot tables'!$P$4</c:f>
              <c:strCache>
                <c:ptCount val="1"/>
                <c:pt idx="0">
                  <c:v>Sum of Paid Fees2</c:v>
                </c:pt>
              </c:strCache>
            </c:strRef>
          </c:tx>
          <c:spPr>
            <a:gradFill>
              <a:gsLst>
                <a:gs pos="0">
                  <a:srgbClr val="A7BED3">
                    <a:alpha val="82000"/>
                  </a:srgbClr>
                </a:gs>
                <a:gs pos="100000">
                  <a:srgbClr val="F1FFC4">
                    <a:alpha val="0"/>
                  </a:srgbClr>
                </a:gs>
              </a:gsLst>
              <a:lin ang="5400000" scaled="1"/>
            </a:gradFill>
            <a:ln>
              <a:noFill/>
            </a:ln>
            <a:effectLst/>
          </c:spPr>
          <c:cat>
            <c:strRef>
              <c:f>'Pivot tables'!$N$5:$N$17</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tables'!$P$5:$P$17</c:f>
              <c:numCache>
                <c:formatCode>[&lt;100000]0.0,"K";General</c:formatCode>
                <c:ptCount val="12"/>
                <c:pt idx="0">
                  <c:v>36383</c:v>
                </c:pt>
                <c:pt idx="1">
                  <c:v>12301</c:v>
                </c:pt>
                <c:pt idx="2">
                  <c:v>17850</c:v>
                </c:pt>
                <c:pt idx="3">
                  <c:v>18600</c:v>
                </c:pt>
                <c:pt idx="4">
                  <c:v>33123</c:v>
                </c:pt>
                <c:pt idx="5">
                  <c:v>32004</c:v>
                </c:pt>
                <c:pt idx="6">
                  <c:v>8677</c:v>
                </c:pt>
                <c:pt idx="7">
                  <c:v>11416</c:v>
                </c:pt>
                <c:pt idx="8">
                  <c:v>16651</c:v>
                </c:pt>
                <c:pt idx="9">
                  <c:v>27234</c:v>
                </c:pt>
                <c:pt idx="10">
                  <c:v>21275</c:v>
                </c:pt>
                <c:pt idx="11">
                  <c:v>22830</c:v>
                </c:pt>
              </c:numCache>
            </c:numRef>
          </c:val>
          <c:extLst>
            <c:ext xmlns:c16="http://schemas.microsoft.com/office/drawing/2014/chart" uri="{C3380CC4-5D6E-409C-BE32-E72D297353CC}">
              <c16:uniqueId val="{00000000-DDC2-49A7-89B7-748EB6F93FF2}"/>
            </c:ext>
          </c:extLst>
        </c:ser>
        <c:dLbls>
          <c:showLegendKey val="0"/>
          <c:showVal val="0"/>
          <c:showCatName val="0"/>
          <c:showSerName val="0"/>
          <c:showPercent val="0"/>
          <c:showBubbleSize val="0"/>
        </c:dLbls>
        <c:axId val="133275392"/>
        <c:axId val="133268320"/>
      </c:areaChart>
      <c:lineChart>
        <c:grouping val="standard"/>
        <c:varyColors val="0"/>
        <c:ser>
          <c:idx val="0"/>
          <c:order val="0"/>
          <c:tx>
            <c:strRef>
              <c:f>'Pivot tables'!$O$4</c:f>
              <c:strCache>
                <c:ptCount val="1"/>
                <c:pt idx="0">
                  <c:v>Sum of Paid Fees</c:v>
                </c:pt>
              </c:strCache>
            </c:strRef>
          </c:tx>
          <c:spPr>
            <a:ln w="28575" cap="rnd">
              <a:solidFill>
                <a:srgbClr val="A7BED3"/>
              </a:solidFill>
              <a:round/>
            </a:ln>
            <a:effectLst/>
          </c:spPr>
          <c:marker>
            <c:symbol val="none"/>
          </c:marker>
          <c:dPt>
            <c:idx val="9"/>
            <c:marker>
              <c:symbol val="none"/>
            </c:marker>
            <c:bubble3D val="0"/>
            <c:spPr>
              <a:ln w="15875" cap="rnd">
                <a:solidFill>
                  <a:srgbClr val="A7BED3"/>
                </a:solidFill>
                <a:round/>
              </a:ln>
              <a:effectLst/>
            </c:spPr>
            <c:extLst>
              <c:ext xmlns:c16="http://schemas.microsoft.com/office/drawing/2014/chart" uri="{C3380CC4-5D6E-409C-BE32-E72D297353CC}">
                <c16:uniqueId val="{00000002-DDC2-49A7-89B7-748EB6F93F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tables'!$N$5:$N$17</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tables'!$O$5:$O$17</c:f>
              <c:numCache>
                <c:formatCode>[&lt;100000]0.0,"K";General</c:formatCode>
                <c:ptCount val="12"/>
                <c:pt idx="0">
                  <c:v>36383</c:v>
                </c:pt>
                <c:pt idx="1">
                  <c:v>12301</c:v>
                </c:pt>
                <c:pt idx="2">
                  <c:v>17850</c:v>
                </c:pt>
                <c:pt idx="3">
                  <c:v>18600</c:v>
                </c:pt>
                <c:pt idx="4">
                  <c:v>33123</c:v>
                </c:pt>
                <c:pt idx="5">
                  <c:v>32004</c:v>
                </c:pt>
                <c:pt idx="6">
                  <c:v>8677</c:v>
                </c:pt>
                <c:pt idx="7">
                  <c:v>11416</c:v>
                </c:pt>
                <c:pt idx="8">
                  <c:v>16651</c:v>
                </c:pt>
                <c:pt idx="9">
                  <c:v>27234</c:v>
                </c:pt>
                <c:pt idx="10">
                  <c:v>21275</c:v>
                </c:pt>
                <c:pt idx="11">
                  <c:v>22830</c:v>
                </c:pt>
              </c:numCache>
            </c:numRef>
          </c:val>
          <c:smooth val="1"/>
          <c:extLst>
            <c:ext xmlns:c16="http://schemas.microsoft.com/office/drawing/2014/chart" uri="{C3380CC4-5D6E-409C-BE32-E72D297353CC}">
              <c16:uniqueId val="{00000003-DDC2-49A7-89B7-748EB6F93FF2}"/>
            </c:ext>
          </c:extLst>
        </c:ser>
        <c:dLbls>
          <c:dLblPos val="t"/>
          <c:showLegendKey val="0"/>
          <c:showVal val="1"/>
          <c:showCatName val="0"/>
          <c:showSerName val="0"/>
          <c:showPercent val="0"/>
          <c:showBubbleSize val="0"/>
        </c:dLbls>
        <c:marker val="1"/>
        <c:smooth val="0"/>
        <c:axId val="133275392"/>
        <c:axId val="133268320"/>
      </c:lineChart>
      <c:catAx>
        <c:axId val="133275392"/>
        <c:scaling>
          <c:orientation val="minMax"/>
        </c:scaling>
        <c:delete val="1"/>
        <c:axPos val="b"/>
        <c:numFmt formatCode="General" sourceLinked="1"/>
        <c:majorTickMark val="none"/>
        <c:minorTickMark val="none"/>
        <c:tickLblPos val="nextTo"/>
        <c:crossAx val="133268320"/>
        <c:crosses val="autoZero"/>
        <c:auto val="1"/>
        <c:lblAlgn val="ctr"/>
        <c:lblOffset val="100"/>
        <c:noMultiLvlLbl val="0"/>
      </c:catAx>
      <c:valAx>
        <c:axId val="133268320"/>
        <c:scaling>
          <c:orientation val="minMax"/>
        </c:scaling>
        <c:delete val="1"/>
        <c:axPos val="l"/>
        <c:numFmt formatCode="[&lt;100000]0.0,&quot;K&quot;;General" sourceLinked="1"/>
        <c:majorTickMark val="none"/>
        <c:minorTickMark val="none"/>
        <c:tickLblPos val="nextTo"/>
        <c:crossAx val="133275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tables!PivotTable15</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FFCAAF"/>
          </a:solidFill>
          <a:ln>
            <a:noFill/>
          </a:ln>
          <a:effectLst/>
        </c:spPr>
      </c:pivotFmt>
      <c:pivotFmt>
        <c:idx val="3"/>
        <c:spPr>
          <a:solidFill>
            <a:srgbClr val="A7BED3"/>
          </a:solidFill>
          <a:ln>
            <a:noFill/>
          </a:ln>
          <a:effectLst/>
        </c:spPr>
      </c:pivotFmt>
      <c:pivotFmt>
        <c:idx val="4"/>
        <c:spPr>
          <a:solidFill>
            <a:srgbClr val="CC99FF"/>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99FF"/>
          </a:solidFill>
          <a:ln>
            <a:noFill/>
          </a:ln>
          <a:effectLst/>
        </c:spPr>
      </c:pivotFmt>
      <c:pivotFmt>
        <c:idx val="7"/>
        <c:spPr>
          <a:solidFill>
            <a:srgbClr val="A7BED3"/>
          </a:solidFill>
          <a:ln>
            <a:noFill/>
          </a:ln>
          <a:effectLst/>
        </c:spPr>
      </c:pivotFmt>
      <c:pivotFmt>
        <c:idx val="8"/>
        <c:spPr>
          <a:solidFill>
            <a:srgbClr val="FFCAAF"/>
          </a:solidFill>
          <a:ln>
            <a:noFill/>
          </a:ln>
          <a:effectLst/>
        </c:spPr>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99FF"/>
          </a:solidFill>
          <a:ln>
            <a:noFill/>
          </a:ln>
          <a:effectLst/>
        </c:spPr>
      </c:pivotFmt>
      <c:pivotFmt>
        <c:idx val="12"/>
        <c:spPr>
          <a:solidFill>
            <a:srgbClr val="A7BED3"/>
          </a:solidFill>
          <a:ln>
            <a:noFill/>
          </a:ln>
          <a:effectLst/>
        </c:spPr>
      </c:pivotFmt>
      <c:pivotFmt>
        <c:idx val="13"/>
        <c:spPr>
          <a:solidFill>
            <a:srgbClr val="FFCAAF"/>
          </a:solidFill>
          <a:ln>
            <a:noFill/>
          </a:ln>
          <a:effectLst/>
        </c:spPr>
      </c:pivotFmt>
      <c:pivotFmt>
        <c:idx val="1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tables'!$BS$5</c:f>
              <c:strCache>
                <c:ptCount val="1"/>
                <c:pt idx="0">
                  <c:v>Sum of Paid Fees</c:v>
                </c:pt>
              </c:strCache>
            </c:strRef>
          </c:tx>
          <c:spPr>
            <a:solidFill>
              <a:schemeClr val="accent1"/>
            </a:solidFill>
            <a:ln>
              <a:noFill/>
            </a:ln>
            <a:effectLst/>
          </c:spPr>
          <c:invertIfNegative val="0"/>
          <c:dPt>
            <c:idx val="0"/>
            <c:invertIfNegative val="0"/>
            <c:bubble3D val="0"/>
            <c:spPr>
              <a:solidFill>
                <a:srgbClr val="CC99FF"/>
              </a:solidFill>
              <a:ln>
                <a:noFill/>
              </a:ln>
              <a:effectLst/>
            </c:spPr>
            <c:extLst>
              <c:ext xmlns:c16="http://schemas.microsoft.com/office/drawing/2014/chart" uri="{C3380CC4-5D6E-409C-BE32-E72D297353CC}">
                <c16:uniqueId val="{00000001-4E84-4613-881F-DBCB60043E64}"/>
              </c:ext>
            </c:extLst>
          </c:dPt>
          <c:dPt>
            <c:idx val="1"/>
            <c:invertIfNegative val="0"/>
            <c:bubble3D val="0"/>
            <c:spPr>
              <a:solidFill>
                <a:srgbClr val="A7BED3"/>
              </a:solidFill>
              <a:ln>
                <a:noFill/>
              </a:ln>
              <a:effectLst/>
            </c:spPr>
            <c:extLst>
              <c:ext xmlns:c16="http://schemas.microsoft.com/office/drawing/2014/chart" uri="{C3380CC4-5D6E-409C-BE32-E72D297353CC}">
                <c16:uniqueId val="{00000003-4E84-4613-881F-DBCB60043E64}"/>
              </c:ext>
            </c:extLst>
          </c:dPt>
          <c:dPt>
            <c:idx val="2"/>
            <c:invertIfNegative val="0"/>
            <c:bubble3D val="0"/>
            <c:spPr>
              <a:solidFill>
                <a:srgbClr val="FFCAAF"/>
              </a:solidFill>
              <a:ln>
                <a:noFill/>
              </a:ln>
              <a:effectLst/>
            </c:spPr>
            <c:extLst>
              <c:ext xmlns:c16="http://schemas.microsoft.com/office/drawing/2014/chart" uri="{C3380CC4-5D6E-409C-BE32-E72D297353CC}">
                <c16:uniqueId val="{00000005-4E84-4613-881F-DBCB60043E6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tables'!$BR$6:$BR$9</c:f>
              <c:strCache>
                <c:ptCount val="3"/>
                <c:pt idx="0">
                  <c:v>April Walker</c:v>
                </c:pt>
                <c:pt idx="1">
                  <c:v>Makena Tyler</c:v>
                </c:pt>
                <c:pt idx="2">
                  <c:v>Sasha Davies</c:v>
                </c:pt>
              </c:strCache>
            </c:strRef>
          </c:cat>
          <c:val>
            <c:numRef>
              <c:f>'Pivot tables'!$BS$6:$BS$9</c:f>
              <c:numCache>
                <c:formatCode>[&lt;1000000]0.0,"K";General</c:formatCode>
                <c:ptCount val="3"/>
                <c:pt idx="0">
                  <c:v>63713</c:v>
                </c:pt>
                <c:pt idx="1">
                  <c:v>79633</c:v>
                </c:pt>
                <c:pt idx="2">
                  <c:v>114998</c:v>
                </c:pt>
              </c:numCache>
            </c:numRef>
          </c:val>
          <c:extLst>
            <c:ext xmlns:c16="http://schemas.microsoft.com/office/drawing/2014/chart" uri="{C3380CC4-5D6E-409C-BE32-E72D297353CC}">
              <c16:uniqueId val="{00000006-4E84-4613-881F-DBCB60043E64}"/>
            </c:ext>
          </c:extLst>
        </c:ser>
        <c:ser>
          <c:idx val="1"/>
          <c:order val="1"/>
          <c:tx>
            <c:strRef>
              <c:f>'Pivot tables'!$BT$5</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tables'!$BR$6:$BR$9</c:f>
              <c:strCache>
                <c:ptCount val="3"/>
                <c:pt idx="0">
                  <c:v>April Walker</c:v>
                </c:pt>
                <c:pt idx="1">
                  <c:v>Makena Tyler</c:v>
                </c:pt>
                <c:pt idx="2">
                  <c:v>Sasha Davies</c:v>
                </c:pt>
              </c:strCache>
            </c:strRef>
          </c:cat>
          <c:val>
            <c:numRef>
              <c:f>'Pivot tables'!$BT$6:$BT$9</c:f>
              <c:numCache>
                <c:formatCode>[&lt;1000000]0.0,"K";General</c:formatCode>
                <c:ptCount val="3"/>
                <c:pt idx="0">
                  <c:v>63713</c:v>
                </c:pt>
                <c:pt idx="1">
                  <c:v>79633</c:v>
                </c:pt>
                <c:pt idx="2">
                  <c:v>114998</c:v>
                </c:pt>
              </c:numCache>
            </c:numRef>
          </c:val>
          <c:extLst>
            <c:ext xmlns:c16="http://schemas.microsoft.com/office/drawing/2014/chart" uri="{C3380CC4-5D6E-409C-BE32-E72D297353CC}">
              <c16:uniqueId val="{00000007-4E84-4613-881F-DBCB60043E64}"/>
            </c:ext>
          </c:extLst>
        </c:ser>
        <c:dLbls>
          <c:dLblPos val="outEnd"/>
          <c:showLegendKey val="0"/>
          <c:showVal val="1"/>
          <c:showCatName val="0"/>
          <c:showSerName val="0"/>
          <c:showPercent val="0"/>
          <c:showBubbleSize val="0"/>
        </c:dLbls>
        <c:gapWidth val="182"/>
        <c:overlap val="-53"/>
        <c:axId val="2062271520"/>
        <c:axId val="2062271104"/>
      </c:barChart>
      <c:catAx>
        <c:axId val="2062271520"/>
        <c:scaling>
          <c:orientation val="minMax"/>
        </c:scaling>
        <c:delete val="1"/>
        <c:axPos val="l"/>
        <c:numFmt formatCode="General" sourceLinked="1"/>
        <c:majorTickMark val="none"/>
        <c:minorTickMark val="none"/>
        <c:tickLblPos val="nextTo"/>
        <c:crossAx val="2062271104"/>
        <c:crosses val="autoZero"/>
        <c:auto val="1"/>
        <c:lblAlgn val="ctr"/>
        <c:lblOffset val="100"/>
        <c:noMultiLvlLbl val="0"/>
      </c:catAx>
      <c:valAx>
        <c:axId val="2062271104"/>
        <c:scaling>
          <c:orientation val="minMax"/>
        </c:scaling>
        <c:delete val="1"/>
        <c:axPos val="b"/>
        <c:numFmt formatCode="[&lt;1000000]0.0,&quot;K&quot;;General" sourceLinked="1"/>
        <c:majorTickMark val="none"/>
        <c:minorTickMark val="none"/>
        <c:tickLblPos val="nextTo"/>
        <c:crossAx val="206227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tables!PivotTable16</c:name>
    <c:fmtId val="7"/>
  </c:pivotSource>
  <c:chart>
    <c:autoTitleDeleted val="1"/>
    <c:pivotFmts>
      <c:pivotFmt>
        <c:idx val="0"/>
        <c:spPr>
          <a:solidFill>
            <a:srgbClr val="CC99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99FF"/>
          </a:solidFill>
          <a:ln>
            <a:noFill/>
          </a:ln>
          <a:effectLst/>
        </c:spPr>
        <c:marker>
          <c:symbol val="none"/>
        </c:marker>
        <c:dLbl>
          <c:idx val="0"/>
          <c:spPr>
            <a:noFill/>
            <a:ln>
              <a:noFill/>
            </a:ln>
            <a:effectLst/>
          </c:spPr>
          <c:txPr>
            <a:bodyPr rot="5400000" spcFirstLastPara="1" vertOverflow="clip" horzOverflow="clip" vert="horz" wrap="square" lIns="39600" tIns="36000" rIns="36000" bIns="18000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CC99FF"/>
          </a:solidFill>
          <a:ln>
            <a:noFill/>
          </a:ln>
          <a:effectLst/>
        </c:spPr>
      </c:pivotFmt>
      <c:pivotFmt>
        <c:idx val="4"/>
        <c:spPr>
          <a:solidFill>
            <a:srgbClr val="CC99FF"/>
          </a:solidFill>
          <a:ln>
            <a:noFill/>
          </a:ln>
          <a:effectLst/>
        </c:spPr>
      </c:pivotFmt>
      <c:pivotFmt>
        <c:idx val="5"/>
        <c:spPr>
          <a:solidFill>
            <a:srgbClr val="CC99FF"/>
          </a:solidFill>
          <a:ln>
            <a:noFill/>
          </a:ln>
          <a:effectLst/>
        </c:spPr>
      </c:pivotFmt>
      <c:pivotFmt>
        <c:idx val="6"/>
        <c:spPr>
          <a:solidFill>
            <a:srgbClr val="CC99FF"/>
          </a:solidFill>
          <a:ln>
            <a:noFill/>
          </a:ln>
          <a:effectLst/>
        </c:spPr>
      </c:pivotFmt>
      <c:pivotFmt>
        <c:idx val="7"/>
        <c:spPr>
          <a:solidFill>
            <a:srgbClr val="CC99FF"/>
          </a:solidFill>
          <a:ln>
            <a:noFill/>
          </a:ln>
          <a:effectLst/>
        </c:spPr>
      </c:pivotFmt>
      <c:pivotFmt>
        <c:idx val="8"/>
        <c:spPr>
          <a:solidFill>
            <a:srgbClr val="CC99FF"/>
          </a:solidFill>
          <a:ln>
            <a:noFill/>
          </a:ln>
          <a:effectLst/>
        </c:spPr>
      </c:pivotFmt>
      <c:pivotFmt>
        <c:idx val="9"/>
        <c:spPr>
          <a:solidFill>
            <a:srgbClr val="CC99FF"/>
          </a:solidFill>
          <a:ln>
            <a:noFill/>
          </a:ln>
          <a:effectLst/>
        </c:spPr>
      </c:pivotFmt>
      <c:pivotFmt>
        <c:idx val="10"/>
        <c:spPr>
          <a:solidFill>
            <a:srgbClr val="CC99FF"/>
          </a:solidFill>
          <a:ln>
            <a:noFill/>
          </a:ln>
          <a:effectLst/>
        </c:spPr>
      </c:pivotFmt>
      <c:pivotFmt>
        <c:idx val="11"/>
        <c:spPr>
          <a:solidFill>
            <a:srgbClr val="CC99FF"/>
          </a:solidFill>
          <a:ln>
            <a:noFill/>
          </a:ln>
          <a:effectLst/>
        </c:spPr>
      </c:pivotFmt>
      <c:pivotFmt>
        <c:idx val="12"/>
        <c:spPr>
          <a:solidFill>
            <a:srgbClr val="CC99FF"/>
          </a:solidFill>
          <a:ln>
            <a:noFill/>
          </a:ln>
          <a:effectLst/>
        </c:spPr>
      </c:pivotFmt>
    </c:pivotFmts>
    <c:plotArea>
      <c:layout/>
      <c:barChart>
        <c:barDir val="col"/>
        <c:grouping val="clustered"/>
        <c:varyColors val="0"/>
        <c:ser>
          <c:idx val="0"/>
          <c:order val="0"/>
          <c:tx>
            <c:strRef>
              <c:f>'Pivot tables'!$CA$4</c:f>
              <c:strCache>
                <c:ptCount val="1"/>
                <c:pt idx="0">
                  <c:v>Total</c:v>
                </c:pt>
              </c:strCache>
            </c:strRef>
          </c:tx>
          <c:spPr>
            <a:solidFill>
              <a:srgbClr val="CC99FF"/>
            </a:solidFill>
            <a:ln>
              <a:noFill/>
            </a:ln>
            <a:effectLst/>
          </c:spPr>
          <c:invertIfNegative val="0"/>
          <c:dLbls>
            <c:spPr>
              <a:noFill/>
              <a:ln>
                <a:noFill/>
              </a:ln>
              <a:effectLst/>
            </c:spPr>
            <c:txPr>
              <a:bodyPr rot="5400000" spcFirstLastPara="1" vertOverflow="clip" horzOverflow="clip" vert="horz" wrap="square" lIns="39600" tIns="36000" rIns="36000" bIns="18000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tables'!$BZ$5:$BZ$15</c:f>
              <c:strCache>
                <c:ptCount val="10"/>
                <c:pt idx="0">
                  <c:v>Denisse Spence</c:v>
                </c:pt>
                <c:pt idx="1">
                  <c:v>Abby Floyd</c:v>
                </c:pt>
                <c:pt idx="2">
                  <c:v>Jaelyn Hogan</c:v>
                </c:pt>
                <c:pt idx="3">
                  <c:v>Riya Hardy</c:v>
                </c:pt>
                <c:pt idx="4">
                  <c:v>Phoenix Nichols</c:v>
                </c:pt>
                <c:pt idx="5">
                  <c:v>Zariah Wagner</c:v>
                </c:pt>
                <c:pt idx="6">
                  <c:v>Felipe Wood</c:v>
                </c:pt>
                <c:pt idx="7">
                  <c:v>Yoselin Roman</c:v>
                </c:pt>
                <c:pt idx="8">
                  <c:v>Savanah Griffith</c:v>
                </c:pt>
                <c:pt idx="9">
                  <c:v>Esther Kane</c:v>
                </c:pt>
              </c:strCache>
            </c:strRef>
          </c:cat>
          <c:val>
            <c:numRef>
              <c:f>'Pivot tables'!$CA$5:$CA$15</c:f>
              <c:numCache>
                <c:formatCode>[&lt;1000000]0.0,"K";General</c:formatCode>
                <c:ptCount val="10"/>
                <c:pt idx="0">
                  <c:v>37780</c:v>
                </c:pt>
                <c:pt idx="1">
                  <c:v>36902</c:v>
                </c:pt>
                <c:pt idx="2">
                  <c:v>30575</c:v>
                </c:pt>
                <c:pt idx="3">
                  <c:v>27559</c:v>
                </c:pt>
                <c:pt idx="4">
                  <c:v>25755</c:v>
                </c:pt>
                <c:pt idx="5">
                  <c:v>24782</c:v>
                </c:pt>
                <c:pt idx="6">
                  <c:v>22566</c:v>
                </c:pt>
                <c:pt idx="7">
                  <c:v>20416</c:v>
                </c:pt>
                <c:pt idx="8">
                  <c:v>19287</c:v>
                </c:pt>
                <c:pt idx="9">
                  <c:v>12722</c:v>
                </c:pt>
              </c:numCache>
            </c:numRef>
          </c:val>
          <c:extLst>
            <c:ext xmlns:c16="http://schemas.microsoft.com/office/drawing/2014/chart" uri="{C3380CC4-5D6E-409C-BE32-E72D297353CC}">
              <c16:uniqueId val="{00000000-DC31-406D-98E0-FA803C2A5CF2}"/>
            </c:ext>
          </c:extLst>
        </c:ser>
        <c:dLbls>
          <c:showLegendKey val="0"/>
          <c:showVal val="1"/>
          <c:showCatName val="0"/>
          <c:showSerName val="0"/>
          <c:showPercent val="0"/>
          <c:showBubbleSize val="0"/>
        </c:dLbls>
        <c:gapWidth val="80"/>
        <c:overlap val="-27"/>
        <c:axId val="2062956016"/>
        <c:axId val="2062955184"/>
      </c:barChart>
      <c:catAx>
        <c:axId val="20629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55184"/>
        <c:crosses val="autoZero"/>
        <c:auto val="1"/>
        <c:lblAlgn val="ctr"/>
        <c:lblOffset val="100"/>
        <c:noMultiLvlLbl val="0"/>
      </c:catAx>
      <c:valAx>
        <c:axId val="2062955184"/>
        <c:scaling>
          <c:orientation val="minMax"/>
        </c:scaling>
        <c:delete val="1"/>
        <c:axPos val="l"/>
        <c:numFmt formatCode="[&lt;1000000]0.0,&quot;K&quot;;General" sourceLinked="1"/>
        <c:majorTickMark val="none"/>
        <c:minorTickMark val="none"/>
        <c:tickLblPos val="nextTo"/>
        <c:crossAx val="20629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tables'!$CK$4</c:f>
              <c:strCache>
                <c:ptCount val="1"/>
                <c:pt idx="0">
                  <c:v>Facebook</c:v>
                </c:pt>
              </c:strCache>
            </c:strRef>
          </c:tx>
          <c:dPt>
            <c:idx val="0"/>
            <c:bubble3D val="0"/>
            <c:spPr>
              <a:solidFill>
                <a:srgbClr val="6699FF"/>
              </a:solidFill>
              <a:ln w="19050">
                <a:solidFill>
                  <a:schemeClr val="lt1"/>
                </a:solidFill>
              </a:ln>
              <a:effectLst/>
            </c:spPr>
            <c:extLst>
              <c:ext xmlns:c16="http://schemas.microsoft.com/office/drawing/2014/chart" uri="{C3380CC4-5D6E-409C-BE32-E72D297353CC}">
                <c16:uniqueId val="{00000001-BCBF-403A-89F5-B12430E7B3B5}"/>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BCBF-403A-89F5-B12430E7B3B5}"/>
              </c:ext>
            </c:extLst>
          </c:dPt>
          <c:cat>
            <c:strRef>
              <c:f>'Pivot tables'!$CJ$5:$CJ$6</c:f>
              <c:strCache>
                <c:ptCount val="2"/>
                <c:pt idx="0">
                  <c:v>Total sum</c:v>
                </c:pt>
                <c:pt idx="1">
                  <c:v>Difference</c:v>
                </c:pt>
              </c:strCache>
            </c:strRef>
          </c:cat>
          <c:val>
            <c:numRef>
              <c:f>'Pivot tables'!$CK$5:$CK$6</c:f>
              <c:numCache>
                <c:formatCode>[&lt;1000000]0.0,"K";General</c:formatCode>
                <c:ptCount val="2"/>
                <c:pt idx="0">
                  <c:v>39802</c:v>
                </c:pt>
                <c:pt idx="1">
                  <c:v>49520</c:v>
                </c:pt>
              </c:numCache>
            </c:numRef>
          </c:val>
          <c:extLst>
            <c:ext xmlns:c16="http://schemas.microsoft.com/office/drawing/2014/chart" uri="{C3380CC4-5D6E-409C-BE32-E72D297353CC}">
              <c16:uniqueId val="{00000004-BCBF-403A-89F5-B12430E7B3B5}"/>
            </c:ext>
          </c:extLst>
        </c:ser>
        <c:ser>
          <c:idx val="1"/>
          <c:order val="1"/>
          <c:tx>
            <c:strRef>
              <c:f>'Pivot tables'!$CL$4</c:f>
              <c:strCache>
                <c:ptCount val="1"/>
                <c:pt idx="0">
                  <c:v>Instagram</c:v>
                </c:pt>
              </c:strCache>
            </c:strRef>
          </c:tx>
          <c:dPt>
            <c:idx val="0"/>
            <c:bubble3D val="0"/>
            <c:spPr>
              <a:solidFill>
                <a:srgbClr val="F1FFC4"/>
              </a:solidFill>
              <a:ln w="19050">
                <a:solidFill>
                  <a:schemeClr val="lt1"/>
                </a:solidFill>
              </a:ln>
              <a:effectLst/>
            </c:spPr>
            <c:extLst>
              <c:ext xmlns:c16="http://schemas.microsoft.com/office/drawing/2014/chart" uri="{C3380CC4-5D6E-409C-BE32-E72D297353CC}">
                <c16:uniqueId val="{00000006-BCBF-403A-89F5-B12430E7B3B5}"/>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8-BCBF-403A-89F5-B12430E7B3B5}"/>
              </c:ext>
            </c:extLst>
          </c:dPt>
          <c:cat>
            <c:strRef>
              <c:f>'Pivot tables'!$CJ$5:$CJ$6</c:f>
              <c:strCache>
                <c:ptCount val="2"/>
                <c:pt idx="0">
                  <c:v>Total sum</c:v>
                </c:pt>
                <c:pt idx="1">
                  <c:v>Difference</c:v>
                </c:pt>
              </c:strCache>
            </c:strRef>
          </c:cat>
          <c:val>
            <c:numRef>
              <c:f>'Pivot tables'!$CL$5:$CL$6</c:f>
              <c:numCache>
                <c:formatCode>[&lt;1000000]0.0,"K";General</c:formatCode>
                <c:ptCount val="2"/>
                <c:pt idx="0">
                  <c:v>45031</c:v>
                </c:pt>
                <c:pt idx="1">
                  <c:v>44291</c:v>
                </c:pt>
              </c:numCache>
            </c:numRef>
          </c:val>
          <c:extLst>
            <c:ext xmlns:c16="http://schemas.microsoft.com/office/drawing/2014/chart" uri="{C3380CC4-5D6E-409C-BE32-E72D297353CC}">
              <c16:uniqueId val="{00000009-BCBF-403A-89F5-B12430E7B3B5}"/>
            </c:ext>
          </c:extLst>
        </c:ser>
        <c:ser>
          <c:idx val="2"/>
          <c:order val="2"/>
          <c:tx>
            <c:strRef>
              <c:f>'Pivot tables'!$CM$4</c:f>
              <c:strCache>
                <c:ptCount val="1"/>
                <c:pt idx="0">
                  <c:v>Website</c:v>
                </c:pt>
              </c:strCache>
            </c:strRef>
          </c:tx>
          <c:dPt>
            <c:idx val="0"/>
            <c:bubble3D val="0"/>
            <c:spPr>
              <a:solidFill>
                <a:srgbClr val="FFCAAF"/>
              </a:solidFill>
              <a:ln w="19050">
                <a:solidFill>
                  <a:schemeClr val="lt1"/>
                </a:solidFill>
              </a:ln>
              <a:effectLst/>
            </c:spPr>
            <c:extLst>
              <c:ext xmlns:c16="http://schemas.microsoft.com/office/drawing/2014/chart" uri="{C3380CC4-5D6E-409C-BE32-E72D297353CC}">
                <c16:uniqueId val="{0000000B-BCBF-403A-89F5-B12430E7B3B5}"/>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D-BCBF-403A-89F5-B12430E7B3B5}"/>
              </c:ext>
            </c:extLst>
          </c:dPt>
          <c:cat>
            <c:strRef>
              <c:f>'Pivot tables'!$CJ$5:$CJ$6</c:f>
              <c:strCache>
                <c:ptCount val="2"/>
                <c:pt idx="0">
                  <c:v>Total sum</c:v>
                </c:pt>
                <c:pt idx="1">
                  <c:v>Difference</c:v>
                </c:pt>
              </c:strCache>
            </c:strRef>
          </c:cat>
          <c:val>
            <c:numRef>
              <c:f>'Pivot tables'!$CM$5:$CM$6</c:f>
              <c:numCache>
                <c:formatCode>[&lt;1000000]0.0,"K";General</c:formatCode>
                <c:ptCount val="2"/>
                <c:pt idx="0">
                  <c:v>30417</c:v>
                </c:pt>
                <c:pt idx="1">
                  <c:v>58905</c:v>
                </c:pt>
              </c:numCache>
            </c:numRef>
          </c:val>
          <c:extLst>
            <c:ext xmlns:c16="http://schemas.microsoft.com/office/drawing/2014/chart" uri="{C3380CC4-5D6E-409C-BE32-E72D297353CC}">
              <c16:uniqueId val="{0000000E-BCBF-403A-89F5-B12430E7B3B5}"/>
            </c:ext>
          </c:extLst>
        </c:ser>
        <c:ser>
          <c:idx val="3"/>
          <c:order val="3"/>
          <c:tx>
            <c:strRef>
              <c:f>'Pivot tables'!$CN$4</c:f>
              <c:strCache>
                <c:ptCount val="1"/>
                <c:pt idx="0">
                  <c:v>Whatsapp</c:v>
                </c:pt>
              </c:strCache>
            </c:strRef>
          </c:tx>
          <c:dPt>
            <c:idx val="0"/>
            <c:bubble3D val="0"/>
            <c:spPr>
              <a:solidFill>
                <a:srgbClr val="CC99FF"/>
              </a:solidFill>
              <a:ln w="19050">
                <a:solidFill>
                  <a:schemeClr val="lt1"/>
                </a:solidFill>
              </a:ln>
              <a:effectLst/>
            </c:spPr>
            <c:extLst>
              <c:ext xmlns:c16="http://schemas.microsoft.com/office/drawing/2014/chart" uri="{C3380CC4-5D6E-409C-BE32-E72D297353CC}">
                <c16:uniqueId val="{00000010-BCBF-403A-89F5-B12430E7B3B5}"/>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12-BCBF-403A-89F5-B12430E7B3B5}"/>
              </c:ext>
            </c:extLst>
          </c:dPt>
          <c:cat>
            <c:strRef>
              <c:f>'Pivot tables'!$CJ$5:$CJ$6</c:f>
              <c:strCache>
                <c:ptCount val="2"/>
                <c:pt idx="0">
                  <c:v>Total sum</c:v>
                </c:pt>
                <c:pt idx="1">
                  <c:v>Difference</c:v>
                </c:pt>
              </c:strCache>
            </c:strRef>
          </c:cat>
          <c:val>
            <c:numRef>
              <c:f>'Pivot tables'!$CN$5:$CN$6</c:f>
              <c:numCache>
                <c:formatCode>[&lt;1000000]0.0,"K";General</c:formatCode>
                <c:ptCount val="2"/>
                <c:pt idx="0">
                  <c:v>53772</c:v>
                </c:pt>
                <c:pt idx="1">
                  <c:v>35550</c:v>
                </c:pt>
              </c:numCache>
            </c:numRef>
          </c:val>
          <c:extLst>
            <c:ext xmlns:c16="http://schemas.microsoft.com/office/drawing/2014/chart" uri="{C3380CC4-5D6E-409C-BE32-E72D297353CC}">
              <c16:uniqueId val="{00000013-BCBF-403A-89F5-B12430E7B3B5}"/>
            </c:ext>
          </c:extLst>
        </c:ser>
        <c:ser>
          <c:idx val="4"/>
          <c:order val="4"/>
          <c:tx>
            <c:strRef>
              <c:f>'Pivot tables'!$CO$4</c:f>
              <c:strCache>
                <c:ptCount val="1"/>
                <c:pt idx="0">
                  <c:v>Youtube</c:v>
                </c:pt>
              </c:strCache>
            </c:strRef>
          </c:tx>
          <c:spPr>
            <a:solidFill>
              <a:srgbClr val="A7BED3"/>
            </a:solidFill>
          </c:spPr>
          <c:dPt>
            <c:idx val="0"/>
            <c:bubble3D val="0"/>
            <c:spPr>
              <a:solidFill>
                <a:srgbClr val="A7BED3"/>
              </a:solidFill>
              <a:ln w="19050">
                <a:solidFill>
                  <a:schemeClr val="lt1"/>
                </a:solidFill>
              </a:ln>
              <a:effectLst/>
            </c:spPr>
            <c:extLst>
              <c:ext xmlns:c16="http://schemas.microsoft.com/office/drawing/2014/chart" uri="{C3380CC4-5D6E-409C-BE32-E72D297353CC}">
                <c16:uniqueId val="{00000015-BCBF-403A-89F5-B12430E7B3B5}"/>
              </c:ext>
            </c:extLst>
          </c:dPt>
          <c:dPt>
            <c:idx val="1"/>
            <c:bubble3D val="0"/>
            <c:spPr>
              <a:solidFill>
                <a:srgbClr val="A7BED3"/>
              </a:solidFill>
              <a:ln w="19050">
                <a:solidFill>
                  <a:schemeClr val="lt1"/>
                </a:solidFill>
              </a:ln>
              <a:effectLst/>
            </c:spPr>
            <c:extLst>
              <c:ext xmlns:c16="http://schemas.microsoft.com/office/drawing/2014/chart" uri="{C3380CC4-5D6E-409C-BE32-E72D297353CC}">
                <c16:uniqueId val="{00000017-BCBF-403A-89F5-B12430E7B3B5}"/>
              </c:ext>
            </c:extLst>
          </c:dPt>
          <c:cat>
            <c:strRef>
              <c:f>'Pivot tables'!$CJ$5:$CJ$6</c:f>
              <c:strCache>
                <c:ptCount val="2"/>
                <c:pt idx="0">
                  <c:v>Total sum</c:v>
                </c:pt>
                <c:pt idx="1">
                  <c:v>Difference</c:v>
                </c:pt>
              </c:strCache>
            </c:strRef>
          </c:cat>
          <c:val>
            <c:numRef>
              <c:f>'Pivot tables'!$CO$5:$CO$6</c:f>
              <c:numCache>
                <c:formatCode>[&lt;1000000]0.0,"K";General</c:formatCode>
                <c:ptCount val="2"/>
                <c:pt idx="0">
                  <c:v>89322</c:v>
                </c:pt>
                <c:pt idx="1">
                  <c:v>0</c:v>
                </c:pt>
              </c:numCache>
            </c:numRef>
          </c:val>
          <c:extLst>
            <c:ext xmlns:c16="http://schemas.microsoft.com/office/drawing/2014/chart" uri="{C3380CC4-5D6E-409C-BE32-E72D297353CC}">
              <c16:uniqueId val="{00000018-BCBF-403A-89F5-B12430E7B3B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tables!PivotTable18</c:name>
    <c:fmtId val="35"/>
  </c:pivotSource>
  <c:chart>
    <c:autoTitleDeleted val="0"/>
    <c:pivotFmts>
      <c:pivotFmt>
        <c:idx val="0"/>
        <c:spPr>
          <a:gradFill>
            <a:gsLst>
              <a:gs pos="39000">
                <a:srgbClr val="A7BED3">
                  <a:alpha val="94000"/>
                </a:srgbClr>
              </a:gs>
              <a:gs pos="100000">
                <a:srgbClr val="F1FFC4">
                  <a:alpha val="16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9000">
                <a:srgbClr val="A7BED3">
                  <a:alpha val="94000"/>
                </a:srgbClr>
              </a:gs>
              <a:gs pos="100000">
                <a:srgbClr val="F1FFC4">
                  <a:alpha val="16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9000">
                <a:srgbClr val="A7BED3">
                  <a:alpha val="94000"/>
                </a:srgbClr>
              </a:gs>
              <a:gs pos="100000">
                <a:srgbClr val="F1FFC4">
                  <a:alpha val="16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tables'!$CR$4</c:f>
              <c:strCache>
                <c:ptCount val="1"/>
                <c:pt idx="0">
                  <c:v>Sum of Number of phone calls</c:v>
                </c:pt>
              </c:strCache>
            </c:strRef>
          </c:tx>
          <c:spPr>
            <a:gradFill>
              <a:gsLst>
                <a:gs pos="39000">
                  <a:srgbClr val="A7BED3">
                    <a:alpha val="94000"/>
                  </a:srgbClr>
                </a:gs>
                <a:gs pos="100000">
                  <a:srgbClr val="F1FFC4">
                    <a:alpha val="16000"/>
                  </a:srgbClr>
                </a:gs>
              </a:gsLst>
              <a:lin ang="5400000" scaled="1"/>
            </a:gradFill>
            <a:ln>
              <a:noFill/>
            </a:ln>
            <a:effectLst/>
          </c:spPr>
          <c:cat>
            <c:strRef>
              <c:f>'Pivot tables'!$CQ$5:$CQ$17</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tables'!$CR$5:$CR$17</c:f>
              <c:numCache>
                <c:formatCode>General</c:formatCode>
                <c:ptCount val="12"/>
                <c:pt idx="0">
                  <c:v>10</c:v>
                </c:pt>
                <c:pt idx="1">
                  <c:v>13</c:v>
                </c:pt>
                <c:pt idx="2">
                  <c:v>10</c:v>
                </c:pt>
                <c:pt idx="3">
                  <c:v>17</c:v>
                </c:pt>
                <c:pt idx="4">
                  <c:v>18</c:v>
                </c:pt>
                <c:pt idx="5">
                  <c:v>8</c:v>
                </c:pt>
                <c:pt idx="6">
                  <c:v>7</c:v>
                </c:pt>
                <c:pt idx="7">
                  <c:v>13</c:v>
                </c:pt>
                <c:pt idx="8">
                  <c:v>14</c:v>
                </c:pt>
                <c:pt idx="9">
                  <c:v>16</c:v>
                </c:pt>
                <c:pt idx="10">
                  <c:v>16</c:v>
                </c:pt>
                <c:pt idx="11">
                  <c:v>25</c:v>
                </c:pt>
              </c:numCache>
            </c:numRef>
          </c:val>
          <c:extLst>
            <c:ext xmlns:c16="http://schemas.microsoft.com/office/drawing/2014/chart" uri="{C3380CC4-5D6E-409C-BE32-E72D297353CC}">
              <c16:uniqueId val="{00000000-A52C-4B81-BABA-2D906E12E1A9}"/>
            </c:ext>
          </c:extLst>
        </c:ser>
        <c:dLbls>
          <c:showLegendKey val="0"/>
          <c:showVal val="0"/>
          <c:showCatName val="0"/>
          <c:showSerName val="0"/>
          <c:showPercent val="0"/>
          <c:showBubbleSize val="0"/>
        </c:dLbls>
        <c:axId val="1253877088"/>
        <c:axId val="1253876672"/>
      </c:areaChart>
      <c:lineChart>
        <c:grouping val="standard"/>
        <c:varyColors val="0"/>
        <c:ser>
          <c:idx val="1"/>
          <c:order val="1"/>
          <c:tx>
            <c:strRef>
              <c:f>'Pivot tables'!$CS$4</c:f>
              <c:strCache>
                <c:ptCount val="1"/>
                <c:pt idx="0">
                  <c:v>Sum of Number of phone calls2</c:v>
                </c:pt>
              </c:strCache>
            </c:strRef>
          </c:tx>
          <c:spPr>
            <a:ln w="28575" cap="rnd">
              <a:solidFill>
                <a:srgbClr val="A7BED3"/>
              </a:solidFill>
              <a:round/>
            </a:ln>
            <a:effectLst/>
          </c:spPr>
          <c:marker>
            <c:symbol val="none"/>
          </c:marker>
          <c:cat>
            <c:strRef>
              <c:f>'Pivot tables'!$CQ$5:$CQ$17</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tables'!$CS$5:$CS$17</c:f>
              <c:numCache>
                <c:formatCode>General</c:formatCode>
                <c:ptCount val="12"/>
                <c:pt idx="0">
                  <c:v>10</c:v>
                </c:pt>
                <c:pt idx="1">
                  <c:v>13</c:v>
                </c:pt>
                <c:pt idx="2">
                  <c:v>10</c:v>
                </c:pt>
                <c:pt idx="3">
                  <c:v>17</c:v>
                </c:pt>
                <c:pt idx="4">
                  <c:v>18</c:v>
                </c:pt>
                <c:pt idx="5">
                  <c:v>8</c:v>
                </c:pt>
                <c:pt idx="6">
                  <c:v>7</c:v>
                </c:pt>
                <c:pt idx="7">
                  <c:v>13</c:v>
                </c:pt>
                <c:pt idx="8">
                  <c:v>14</c:v>
                </c:pt>
                <c:pt idx="9">
                  <c:v>16</c:v>
                </c:pt>
                <c:pt idx="10">
                  <c:v>16</c:v>
                </c:pt>
                <c:pt idx="11">
                  <c:v>25</c:v>
                </c:pt>
              </c:numCache>
            </c:numRef>
          </c:val>
          <c:smooth val="1"/>
          <c:extLst>
            <c:ext xmlns:c16="http://schemas.microsoft.com/office/drawing/2014/chart" uri="{C3380CC4-5D6E-409C-BE32-E72D297353CC}">
              <c16:uniqueId val="{00000001-A52C-4B81-BABA-2D906E12E1A9}"/>
            </c:ext>
          </c:extLst>
        </c:ser>
        <c:dLbls>
          <c:showLegendKey val="0"/>
          <c:showVal val="0"/>
          <c:showCatName val="0"/>
          <c:showSerName val="0"/>
          <c:showPercent val="0"/>
          <c:showBubbleSize val="0"/>
        </c:dLbls>
        <c:marker val="1"/>
        <c:smooth val="0"/>
        <c:axId val="1253877088"/>
        <c:axId val="1253876672"/>
      </c:lineChart>
      <c:catAx>
        <c:axId val="1253877088"/>
        <c:scaling>
          <c:orientation val="minMax"/>
        </c:scaling>
        <c:delete val="1"/>
        <c:axPos val="b"/>
        <c:numFmt formatCode="General" sourceLinked="1"/>
        <c:majorTickMark val="out"/>
        <c:minorTickMark val="none"/>
        <c:tickLblPos val="nextTo"/>
        <c:crossAx val="1253876672"/>
        <c:crosses val="autoZero"/>
        <c:auto val="1"/>
        <c:lblAlgn val="ctr"/>
        <c:lblOffset val="100"/>
        <c:noMultiLvlLbl val="0"/>
      </c:catAx>
      <c:valAx>
        <c:axId val="1253876672"/>
        <c:scaling>
          <c:orientation val="minMax"/>
        </c:scaling>
        <c:delete val="1"/>
        <c:axPos val="l"/>
        <c:numFmt formatCode="General" sourceLinked="1"/>
        <c:majorTickMark val="none"/>
        <c:minorTickMark val="none"/>
        <c:tickLblPos val="nextTo"/>
        <c:crossAx val="1253877088"/>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tables!PivotTable19</c:name>
    <c:fmtId val="12"/>
  </c:pivotSource>
  <c:chart>
    <c:autoTitleDeleted val="0"/>
    <c:pivotFmts>
      <c:pivotFmt>
        <c:idx val="0"/>
        <c:spPr>
          <a:solidFill>
            <a:schemeClr val="accent1"/>
          </a:solidFill>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1FF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CC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1FF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CC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F1FF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19050" cap="rnd">
            <a:solidFill>
              <a:srgbClr val="CC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tables'!$CY$4:$CY$5</c:f>
              <c:strCache>
                <c:ptCount val="1"/>
                <c:pt idx="0">
                  <c:v>AD01-9546</c:v>
                </c:pt>
              </c:strCache>
            </c:strRef>
          </c:tx>
          <c:spPr>
            <a:ln w="19050" cap="rnd">
              <a:solidFill>
                <a:schemeClr val="accent2">
                  <a:lumMod val="60000"/>
                  <a:lumOff val="40000"/>
                </a:schemeClr>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tables'!$CY$6:$CY$18</c:f>
              <c:numCache>
                <c:formatCode>[&lt;1000000]0.0,"K";General</c:formatCode>
                <c:ptCount val="12"/>
                <c:pt idx="0">
                  <c:v>0</c:v>
                </c:pt>
                <c:pt idx="1">
                  <c:v>0</c:v>
                </c:pt>
                <c:pt idx="2">
                  <c:v>0</c:v>
                </c:pt>
                <c:pt idx="3">
                  <c:v>4012</c:v>
                </c:pt>
                <c:pt idx="4">
                  <c:v>12019</c:v>
                </c:pt>
                <c:pt idx="5">
                  <c:v>0</c:v>
                </c:pt>
                <c:pt idx="6">
                  <c:v>2086</c:v>
                </c:pt>
                <c:pt idx="7">
                  <c:v>0</c:v>
                </c:pt>
                <c:pt idx="8">
                  <c:v>4561</c:v>
                </c:pt>
                <c:pt idx="9">
                  <c:v>3850</c:v>
                </c:pt>
                <c:pt idx="10">
                  <c:v>3909</c:v>
                </c:pt>
                <c:pt idx="11">
                  <c:v>0</c:v>
                </c:pt>
              </c:numCache>
            </c:numRef>
          </c:val>
          <c:smooth val="0"/>
          <c:extLst>
            <c:ext xmlns:c16="http://schemas.microsoft.com/office/drawing/2014/chart" uri="{C3380CC4-5D6E-409C-BE32-E72D297353CC}">
              <c16:uniqueId val="{00000000-82A7-4DDC-91A1-C2F5C59B5904}"/>
            </c:ext>
          </c:extLst>
        </c:ser>
        <c:ser>
          <c:idx val="1"/>
          <c:order val="1"/>
          <c:tx>
            <c:strRef>
              <c:f>'Pivot tables'!$CZ$4:$CZ$5</c:f>
              <c:strCache>
                <c:ptCount val="1"/>
                <c:pt idx="0">
                  <c:v>AD01-9547</c:v>
                </c:pt>
              </c:strCache>
            </c:strRef>
          </c:tx>
          <c:spPr>
            <a:ln w="19050" cap="rnd">
              <a:solidFill>
                <a:schemeClr val="accent3">
                  <a:lumMod val="75000"/>
                </a:schemeClr>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tables'!$CZ$6:$CZ$18</c:f>
              <c:numCache>
                <c:formatCode>[&lt;1000000]0.0,"K";General</c:formatCode>
                <c:ptCount val="12"/>
                <c:pt idx="0">
                  <c:v>0</c:v>
                </c:pt>
                <c:pt idx="1">
                  <c:v>3385</c:v>
                </c:pt>
                <c:pt idx="2">
                  <c:v>3668</c:v>
                </c:pt>
                <c:pt idx="3">
                  <c:v>0</c:v>
                </c:pt>
                <c:pt idx="4">
                  <c:v>3122</c:v>
                </c:pt>
                <c:pt idx="5">
                  <c:v>0</c:v>
                </c:pt>
                <c:pt idx="6">
                  <c:v>0</c:v>
                </c:pt>
                <c:pt idx="7">
                  <c:v>0</c:v>
                </c:pt>
                <c:pt idx="8">
                  <c:v>4814</c:v>
                </c:pt>
                <c:pt idx="9">
                  <c:v>1297</c:v>
                </c:pt>
                <c:pt idx="10">
                  <c:v>0</c:v>
                </c:pt>
                <c:pt idx="11">
                  <c:v>4038</c:v>
                </c:pt>
              </c:numCache>
            </c:numRef>
          </c:val>
          <c:smooth val="0"/>
          <c:extLst>
            <c:ext xmlns:c16="http://schemas.microsoft.com/office/drawing/2014/chart" uri="{C3380CC4-5D6E-409C-BE32-E72D297353CC}">
              <c16:uniqueId val="{00000001-82A7-4DDC-91A1-C2F5C59B5904}"/>
            </c:ext>
          </c:extLst>
        </c:ser>
        <c:ser>
          <c:idx val="2"/>
          <c:order val="2"/>
          <c:tx>
            <c:strRef>
              <c:f>'Pivot tables'!$DA$4:$DA$5</c:f>
              <c:strCache>
                <c:ptCount val="1"/>
                <c:pt idx="0">
                  <c:v>AD01-9548</c:v>
                </c:pt>
              </c:strCache>
            </c:strRef>
          </c:tx>
          <c:spPr>
            <a:ln w="19050" cap="rnd">
              <a:solidFill>
                <a:srgbClr val="A7BED3"/>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tables'!$DA$6:$DA$18</c:f>
              <c:numCache>
                <c:formatCode>[&lt;1000000]0.0,"K";General</c:formatCode>
                <c:ptCount val="12"/>
                <c:pt idx="0">
                  <c:v>4866</c:v>
                </c:pt>
                <c:pt idx="1">
                  <c:v>1644</c:v>
                </c:pt>
                <c:pt idx="2">
                  <c:v>0</c:v>
                </c:pt>
                <c:pt idx="3">
                  <c:v>2897</c:v>
                </c:pt>
                <c:pt idx="4">
                  <c:v>0</c:v>
                </c:pt>
                <c:pt idx="5">
                  <c:v>0</c:v>
                </c:pt>
                <c:pt idx="6">
                  <c:v>2431</c:v>
                </c:pt>
                <c:pt idx="7">
                  <c:v>9276</c:v>
                </c:pt>
                <c:pt idx="8">
                  <c:v>3987</c:v>
                </c:pt>
                <c:pt idx="9">
                  <c:v>0</c:v>
                </c:pt>
                <c:pt idx="10">
                  <c:v>0</c:v>
                </c:pt>
                <c:pt idx="11">
                  <c:v>7417</c:v>
                </c:pt>
              </c:numCache>
            </c:numRef>
          </c:val>
          <c:smooth val="0"/>
          <c:extLst>
            <c:ext xmlns:c16="http://schemas.microsoft.com/office/drawing/2014/chart" uri="{C3380CC4-5D6E-409C-BE32-E72D297353CC}">
              <c16:uniqueId val="{00000002-82A7-4DDC-91A1-C2F5C59B5904}"/>
            </c:ext>
          </c:extLst>
        </c:ser>
        <c:ser>
          <c:idx val="3"/>
          <c:order val="3"/>
          <c:tx>
            <c:strRef>
              <c:f>'Pivot tables'!$DB$4:$DB$5</c:f>
              <c:strCache>
                <c:ptCount val="1"/>
                <c:pt idx="0">
                  <c:v>AD01-9549</c:v>
                </c:pt>
              </c:strCache>
            </c:strRef>
          </c:tx>
          <c:spPr>
            <a:ln w="19050" cap="rnd">
              <a:solidFill>
                <a:srgbClr val="F1FFC4"/>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tables'!$DB$6:$DB$18</c:f>
              <c:numCache>
                <c:formatCode>[&lt;1000000]0.0,"K";General</c:formatCode>
                <c:ptCount val="12"/>
                <c:pt idx="0">
                  <c:v>1027</c:v>
                </c:pt>
                <c:pt idx="1">
                  <c:v>0</c:v>
                </c:pt>
                <c:pt idx="2">
                  <c:v>7033</c:v>
                </c:pt>
                <c:pt idx="3">
                  <c:v>9348</c:v>
                </c:pt>
                <c:pt idx="4">
                  <c:v>1914</c:v>
                </c:pt>
                <c:pt idx="5">
                  <c:v>2300</c:v>
                </c:pt>
                <c:pt idx="6">
                  <c:v>2705</c:v>
                </c:pt>
                <c:pt idx="7">
                  <c:v>1329</c:v>
                </c:pt>
                <c:pt idx="8">
                  <c:v>1787</c:v>
                </c:pt>
                <c:pt idx="9">
                  <c:v>5343</c:v>
                </c:pt>
                <c:pt idx="10">
                  <c:v>2053</c:v>
                </c:pt>
                <c:pt idx="11">
                  <c:v>4407</c:v>
                </c:pt>
              </c:numCache>
            </c:numRef>
          </c:val>
          <c:smooth val="0"/>
          <c:extLst>
            <c:ext xmlns:c16="http://schemas.microsoft.com/office/drawing/2014/chart" uri="{C3380CC4-5D6E-409C-BE32-E72D297353CC}">
              <c16:uniqueId val="{00000003-82A7-4DDC-91A1-C2F5C59B5904}"/>
            </c:ext>
          </c:extLst>
        </c:ser>
        <c:ser>
          <c:idx val="4"/>
          <c:order val="4"/>
          <c:tx>
            <c:strRef>
              <c:f>'Pivot tables'!$DC$4:$DC$5</c:f>
              <c:strCache>
                <c:ptCount val="1"/>
                <c:pt idx="0">
                  <c:v>AD02-2387</c:v>
                </c:pt>
              </c:strCache>
            </c:strRef>
          </c:tx>
          <c:spPr>
            <a:ln w="19050" cap="rnd">
              <a:solidFill>
                <a:srgbClr val="6699FF"/>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tables'!$DC$6:$DC$18</c:f>
              <c:numCache>
                <c:formatCode>[&lt;1000000]0.0,"K";General</c:formatCode>
                <c:ptCount val="12"/>
                <c:pt idx="0">
                  <c:v>0</c:v>
                </c:pt>
                <c:pt idx="1">
                  <c:v>4862</c:v>
                </c:pt>
                <c:pt idx="2">
                  <c:v>0</c:v>
                </c:pt>
                <c:pt idx="3">
                  <c:v>10268</c:v>
                </c:pt>
                <c:pt idx="4">
                  <c:v>1846</c:v>
                </c:pt>
                <c:pt idx="5">
                  <c:v>3496</c:v>
                </c:pt>
                <c:pt idx="6">
                  <c:v>0</c:v>
                </c:pt>
                <c:pt idx="7">
                  <c:v>3296</c:v>
                </c:pt>
                <c:pt idx="8">
                  <c:v>5682</c:v>
                </c:pt>
                <c:pt idx="9">
                  <c:v>0</c:v>
                </c:pt>
                <c:pt idx="10">
                  <c:v>6504</c:v>
                </c:pt>
                <c:pt idx="11">
                  <c:v>3743</c:v>
                </c:pt>
              </c:numCache>
            </c:numRef>
          </c:val>
          <c:smooth val="0"/>
          <c:extLst>
            <c:ext xmlns:c16="http://schemas.microsoft.com/office/drawing/2014/chart" uri="{C3380CC4-5D6E-409C-BE32-E72D297353CC}">
              <c16:uniqueId val="{00000004-82A7-4DDC-91A1-C2F5C59B5904}"/>
            </c:ext>
          </c:extLst>
        </c:ser>
        <c:ser>
          <c:idx val="5"/>
          <c:order val="5"/>
          <c:tx>
            <c:strRef>
              <c:f>'Pivot tables'!$DD$4:$DD$5</c:f>
              <c:strCache>
                <c:ptCount val="1"/>
                <c:pt idx="0">
                  <c:v>AD02-2388</c:v>
                </c:pt>
              </c:strCache>
            </c:strRef>
          </c:tx>
          <c:spPr>
            <a:ln w="19050" cap="rnd">
              <a:solidFill>
                <a:schemeClr val="accent6">
                  <a:lumMod val="40000"/>
                  <a:lumOff val="60000"/>
                </a:schemeClr>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tables'!$DD$6:$DD$18</c:f>
              <c:numCache>
                <c:formatCode>[&lt;1000000]0.0,"K";General</c:formatCode>
                <c:ptCount val="12"/>
                <c:pt idx="0">
                  <c:v>4494</c:v>
                </c:pt>
                <c:pt idx="1">
                  <c:v>2063</c:v>
                </c:pt>
                <c:pt idx="2">
                  <c:v>3003</c:v>
                </c:pt>
                <c:pt idx="3">
                  <c:v>0</c:v>
                </c:pt>
                <c:pt idx="4">
                  <c:v>7530</c:v>
                </c:pt>
                <c:pt idx="5">
                  <c:v>0</c:v>
                </c:pt>
                <c:pt idx="6">
                  <c:v>0</c:v>
                </c:pt>
                <c:pt idx="7">
                  <c:v>0</c:v>
                </c:pt>
                <c:pt idx="8">
                  <c:v>0</c:v>
                </c:pt>
                <c:pt idx="9">
                  <c:v>4897</c:v>
                </c:pt>
                <c:pt idx="10">
                  <c:v>0</c:v>
                </c:pt>
                <c:pt idx="11">
                  <c:v>4966</c:v>
                </c:pt>
              </c:numCache>
            </c:numRef>
          </c:val>
          <c:smooth val="0"/>
          <c:extLst>
            <c:ext xmlns:c16="http://schemas.microsoft.com/office/drawing/2014/chart" uri="{C3380CC4-5D6E-409C-BE32-E72D297353CC}">
              <c16:uniqueId val="{00000005-82A7-4DDC-91A1-C2F5C59B5904}"/>
            </c:ext>
          </c:extLst>
        </c:ser>
        <c:ser>
          <c:idx val="6"/>
          <c:order val="6"/>
          <c:tx>
            <c:strRef>
              <c:f>'Pivot tables'!$DE$4:$DE$5</c:f>
              <c:strCache>
                <c:ptCount val="1"/>
                <c:pt idx="0">
                  <c:v>AD02-2389</c:v>
                </c:pt>
              </c:strCache>
            </c:strRef>
          </c:tx>
          <c:spPr>
            <a:ln w="19050" cap="rnd">
              <a:solidFill>
                <a:srgbClr val="FFCAAF"/>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tables'!$DE$6:$DE$18</c:f>
              <c:numCache>
                <c:formatCode>[&lt;1000000]0.0,"K";General</c:formatCode>
                <c:ptCount val="12"/>
                <c:pt idx="0">
                  <c:v>0</c:v>
                </c:pt>
                <c:pt idx="1">
                  <c:v>1003</c:v>
                </c:pt>
                <c:pt idx="2">
                  <c:v>0</c:v>
                </c:pt>
                <c:pt idx="3">
                  <c:v>6598</c:v>
                </c:pt>
                <c:pt idx="4">
                  <c:v>3132</c:v>
                </c:pt>
                <c:pt idx="5">
                  <c:v>2881</c:v>
                </c:pt>
                <c:pt idx="6">
                  <c:v>0</c:v>
                </c:pt>
                <c:pt idx="7">
                  <c:v>0</c:v>
                </c:pt>
                <c:pt idx="8">
                  <c:v>5384</c:v>
                </c:pt>
                <c:pt idx="9">
                  <c:v>0</c:v>
                </c:pt>
                <c:pt idx="10">
                  <c:v>0</c:v>
                </c:pt>
                <c:pt idx="11">
                  <c:v>1585</c:v>
                </c:pt>
              </c:numCache>
            </c:numRef>
          </c:val>
          <c:smooth val="0"/>
          <c:extLst>
            <c:ext xmlns:c16="http://schemas.microsoft.com/office/drawing/2014/chart" uri="{C3380CC4-5D6E-409C-BE32-E72D297353CC}">
              <c16:uniqueId val="{00000006-82A7-4DDC-91A1-C2F5C59B5904}"/>
            </c:ext>
          </c:extLst>
        </c:ser>
        <c:ser>
          <c:idx val="7"/>
          <c:order val="7"/>
          <c:tx>
            <c:strRef>
              <c:f>'Pivot tables'!$DF$4:$DF$5</c:f>
              <c:strCache>
                <c:ptCount val="1"/>
                <c:pt idx="0">
                  <c:v>AD02-2390</c:v>
                </c:pt>
              </c:strCache>
            </c:strRef>
          </c:tx>
          <c:spPr>
            <a:ln w="19050" cap="rnd">
              <a:solidFill>
                <a:srgbClr val="CC99FF"/>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tables'!$DF$6:$DF$18</c:f>
              <c:numCache>
                <c:formatCode>[&lt;1000000]0.0,"K";General</c:formatCode>
                <c:ptCount val="12"/>
                <c:pt idx="0">
                  <c:v>1914</c:v>
                </c:pt>
                <c:pt idx="1">
                  <c:v>4893</c:v>
                </c:pt>
                <c:pt idx="2">
                  <c:v>4896</c:v>
                </c:pt>
                <c:pt idx="3">
                  <c:v>0</c:v>
                </c:pt>
                <c:pt idx="4">
                  <c:v>0</c:v>
                </c:pt>
                <c:pt idx="5">
                  <c:v>0</c:v>
                </c:pt>
                <c:pt idx="6">
                  <c:v>0</c:v>
                </c:pt>
                <c:pt idx="7">
                  <c:v>2750</c:v>
                </c:pt>
                <c:pt idx="8">
                  <c:v>1019</c:v>
                </c:pt>
                <c:pt idx="9">
                  <c:v>2452</c:v>
                </c:pt>
                <c:pt idx="10">
                  <c:v>5870</c:v>
                </c:pt>
                <c:pt idx="11">
                  <c:v>5763</c:v>
                </c:pt>
              </c:numCache>
            </c:numRef>
          </c:val>
          <c:smooth val="0"/>
          <c:extLst>
            <c:ext xmlns:c16="http://schemas.microsoft.com/office/drawing/2014/chart" uri="{C3380CC4-5D6E-409C-BE32-E72D297353CC}">
              <c16:uniqueId val="{00000007-82A7-4DDC-91A1-C2F5C59B5904}"/>
            </c:ext>
          </c:extLst>
        </c:ser>
        <c:ser>
          <c:idx val="8"/>
          <c:order val="8"/>
          <c:tx>
            <c:strRef>
              <c:f>'Pivot tables'!$DG$4:$DG$5</c:f>
              <c:strCache>
                <c:ptCount val="1"/>
                <c:pt idx="0">
                  <c:v>AD02-2391</c:v>
                </c:pt>
              </c:strCache>
            </c:strRef>
          </c:tx>
          <c:spPr>
            <a:ln w="19050" cap="rnd">
              <a:solidFill>
                <a:schemeClr val="accent6">
                  <a:lumMod val="75000"/>
                </a:schemeClr>
              </a:solidFill>
              <a:round/>
            </a:ln>
            <a:effectLst/>
          </c:spPr>
          <c:marker>
            <c:symbol val="none"/>
          </c:marker>
          <c:cat>
            <c:strRef>
              <c:f>'Pivot tables'!$CX$6:$CX$18</c:f>
              <c:strCache>
                <c:ptCount val="12"/>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Janurary</c:v>
                </c:pt>
              </c:strCache>
            </c:strRef>
          </c:cat>
          <c:val>
            <c:numRef>
              <c:f>'Pivot tables'!$DG$6:$DG$18</c:f>
              <c:numCache>
                <c:formatCode>[&lt;1000000]0.0,"K";General</c:formatCode>
                <c:ptCount val="12"/>
                <c:pt idx="0">
                  <c:v>0</c:v>
                </c:pt>
                <c:pt idx="1">
                  <c:v>0</c:v>
                </c:pt>
                <c:pt idx="2">
                  <c:v>0</c:v>
                </c:pt>
                <c:pt idx="3">
                  <c:v>0</c:v>
                </c:pt>
                <c:pt idx="4">
                  <c:v>2441</c:v>
                </c:pt>
                <c:pt idx="5">
                  <c:v>0</c:v>
                </c:pt>
                <c:pt idx="6">
                  <c:v>4194</c:v>
                </c:pt>
                <c:pt idx="7">
                  <c:v>0</c:v>
                </c:pt>
                <c:pt idx="8">
                  <c:v>0</c:v>
                </c:pt>
                <c:pt idx="9">
                  <c:v>3436</c:v>
                </c:pt>
                <c:pt idx="10">
                  <c:v>4494</c:v>
                </c:pt>
                <c:pt idx="11">
                  <c:v>4464</c:v>
                </c:pt>
              </c:numCache>
            </c:numRef>
          </c:val>
          <c:smooth val="0"/>
          <c:extLst>
            <c:ext xmlns:c16="http://schemas.microsoft.com/office/drawing/2014/chart" uri="{C3380CC4-5D6E-409C-BE32-E72D297353CC}">
              <c16:uniqueId val="{00000008-82A7-4DDC-91A1-C2F5C59B5904}"/>
            </c:ext>
          </c:extLst>
        </c:ser>
        <c:dLbls>
          <c:showLegendKey val="0"/>
          <c:showVal val="0"/>
          <c:showCatName val="0"/>
          <c:showSerName val="0"/>
          <c:showPercent val="0"/>
          <c:showBubbleSize val="0"/>
        </c:dLbls>
        <c:smooth val="0"/>
        <c:axId val="1189284000"/>
        <c:axId val="1189293152"/>
      </c:lineChart>
      <c:catAx>
        <c:axId val="11892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293152"/>
        <c:crosses val="autoZero"/>
        <c:auto val="1"/>
        <c:lblAlgn val="ctr"/>
        <c:lblOffset val="100"/>
        <c:noMultiLvlLbl val="0"/>
      </c:catAx>
      <c:valAx>
        <c:axId val="1189293152"/>
        <c:scaling>
          <c:orientation val="minMax"/>
        </c:scaling>
        <c:delete val="0"/>
        <c:axPos val="l"/>
        <c:numFmt formatCode="[&lt;1000000]0.0,&quot;K&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28400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7BED3"/>
          </a:solidFill>
          <a:ln>
            <a:noFill/>
          </a:ln>
          <a:effectLst/>
        </c:spPr>
      </c:pivotFmt>
      <c:pivotFmt>
        <c:idx val="2"/>
        <c:spPr>
          <a:solidFill>
            <a:srgbClr val="A7BED3"/>
          </a:solidFill>
          <a:ln>
            <a:noFill/>
          </a:ln>
          <a:effectLst/>
        </c:spPr>
      </c:pivotFmt>
      <c:pivotFmt>
        <c:idx val="3"/>
        <c:spPr>
          <a:solidFill>
            <a:srgbClr val="A7BED3"/>
          </a:solidFill>
          <a:ln>
            <a:noFill/>
          </a:ln>
          <a:effectLst/>
        </c:spPr>
      </c:pivotFmt>
      <c:pivotFmt>
        <c:idx val="4"/>
        <c:spPr>
          <a:solidFill>
            <a:srgbClr val="FFCAAF"/>
          </a:solidFill>
          <a:ln>
            <a:noFill/>
          </a:ln>
          <a:effectLst/>
        </c:spPr>
      </c:pivotFmt>
      <c:pivotFmt>
        <c:idx val="5"/>
        <c:spPr>
          <a:solidFill>
            <a:srgbClr val="FFCAAF"/>
          </a:solidFill>
          <a:ln>
            <a:noFill/>
          </a:ln>
          <a:effectLst/>
        </c:spPr>
      </c:pivotFmt>
      <c:pivotFmt>
        <c:idx val="6"/>
        <c:spPr>
          <a:solidFill>
            <a:srgbClr val="FFCAAF"/>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AAF"/>
          </a:solidFill>
          <a:ln>
            <a:noFill/>
          </a:ln>
          <a:effectLst/>
        </c:spPr>
      </c:pivotFmt>
      <c:pivotFmt>
        <c:idx val="9"/>
        <c:spPr>
          <a:solidFill>
            <a:srgbClr val="A7BED3"/>
          </a:solidFill>
          <a:ln>
            <a:noFill/>
          </a:ln>
          <a:effectLst/>
        </c:spPr>
      </c:pivotFmt>
      <c:pivotFmt>
        <c:idx val="10"/>
        <c:spPr>
          <a:solidFill>
            <a:srgbClr val="FFCAAF"/>
          </a:solidFill>
          <a:ln>
            <a:noFill/>
          </a:ln>
          <a:effectLst/>
        </c:spPr>
      </c:pivotFmt>
      <c:pivotFmt>
        <c:idx val="11"/>
        <c:spPr>
          <a:solidFill>
            <a:srgbClr val="A7BED3"/>
          </a:solidFill>
          <a:ln>
            <a:noFill/>
          </a:ln>
          <a:effectLst/>
        </c:spPr>
      </c:pivotFmt>
      <c:pivotFmt>
        <c:idx val="12"/>
        <c:spPr>
          <a:solidFill>
            <a:srgbClr val="FFCAAF"/>
          </a:solidFill>
          <a:ln>
            <a:noFill/>
          </a:ln>
          <a:effectLst/>
        </c:spPr>
      </c:pivotFmt>
      <c:pivotFmt>
        <c:idx val="13"/>
        <c:spPr>
          <a:solidFill>
            <a:srgbClr val="A7BED3"/>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CAAF"/>
          </a:solidFill>
          <a:ln>
            <a:noFill/>
          </a:ln>
          <a:effectLst/>
        </c:spPr>
      </c:pivotFmt>
      <c:pivotFmt>
        <c:idx val="16"/>
        <c:spPr>
          <a:solidFill>
            <a:srgbClr val="A7BED3"/>
          </a:solidFill>
          <a:ln>
            <a:noFill/>
          </a:ln>
          <a:effectLst/>
        </c:spPr>
      </c:pivotFmt>
      <c:pivotFmt>
        <c:idx val="17"/>
        <c:spPr>
          <a:solidFill>
            <a:srgbClr val="FFCAAF"/>
          </a:solidFill>
          <a:ln>
            <a:noFill/>
          </a:ln>
          <a:effectLst/>
        </c:spPr>
      </c:pivotFmt>
      <c:pivotFmt>
        <c:idx val="18"/>
        <c:spPr>
          <a:solidFill>
            <a:srgbClr val="A7BED3"/>
          </a:solidFill>
          <a:ln>
            <a:noFill/>
          </a:ln>
          <a:effectLst/>
        </c:spPr>
      </c:pivotFmt>
      <c:pivotFmt>
        <c:idx val="19"/>
        <c:spPr>
          <a:solidFill>
            <a:srgbClr val="FFCAAF"/>
          </a:solidFill>
          <a:ln>
            <a:noFill/>
          </a:ln>
          <a:effectLst/>
        </c:spPr>
      </c:pivotFmt>
      <c:pivotFmt>
        <c:idx val="20"/>
        <c:spPr>
          <a:solidFill>
            <a:srgbClr val="A7BED3"/>
          </a:solidFill>
          <a:ln>
            <a:noFill/>
          </a:ln>
          <a:effectLst/>
        </c:spPr>
      </c:pivotFmt>
    </c:pivotFmts>
    <c:plotArea>
      <c:layout/>
      <c:barChart>
        <c:barDir val="col"/>
        <c:grouping val="clustered"/>
        <c:varyColors val="0"/>
        <c:ser>
          <c:idx val="0"/>
          <c:order val="0"/>
          <c:tx>
            <c:strRef>
              <c:f>'Pivot tables'!$DO$4</c:f>
              <c:strCache>
                <c:ptCount val="1"/>
                <c:pt idx="0">
                  <c:v>Total</c:v>
                </c:pt>
              </c:strCache>
            </c:strRef>
          </c:tx>
          <c:spPr>
            <a:solidFill>
              <a:schemeClr val="accent1"/>
            </a:solidFill>
            <a:ln>
              <a:noFill/>
            </a:ln>
            <a:effectLst/>
          </c:spPr>
          <c:invertIfNegative val="0"/>
          <c:dPt>
            <c:idx val="0"/>
            <c:invertIfNegative val="0"/>
            <c:bubble3D val="0"/>
            <c:spPr>
              <a:solidFill>
                <a:srgbClr val="FFCAAF"/>
              </a:solidFill>
              <a:ln>
                <a:noFill/>
              </a:ln>
              <a:effectLst/>
            </c:spPr>
            <c:extLst>
              <c:ext xmlns:c16="http://schemas.microsoft.com/office/drawing/2014/chart" uri="{C3380CC4-5D6E-409C-BE32-E72D297353CC}">
                <c16:uniqueId val="{00000001-F984-4E32-9C46-CBD1A780B1EC}"/>
              </c:ext>
            </c:extLst>
          </c:dPt>
          <c:dPt>
            <c:idx val="1"/>
            <c:invertIfNegative val="0"/>
            <c:bubble3D val="0"/>
            <c:spPr>
              <a:solidFill>
                <a:srgbClr val="A7BED3"/>
              </a:solidFill>
              <a:ln>
                <a:noFill/>
              </a:ln>
              <a:effectLst/>
            </c:spPr>
            <c:extLst>
              <c:ext xmlns:c16="http://schemas.microsoft.com/office/drawing/2014/chart" uri="{C3380CC4-5D6E-409C-BE32-E72D297353CC}">
                <c16:uniqueId val="{00000003-F984-4E32-9C46-CBD1A780B1EC}"/>
              </c:ext>
            </c:extLst>
          </c:dPt>
          <c:dPt>
            <c:idx val="2"/>
            <c:invertIfNegative val="0"/>
            <c:bubble3D val="0"/>
            <c:spPr>
              <a:solidFill>
                <a:srgbClr val="FFCAAF"/>
              </a:solidFill>
              <a:ln>
                <a:noFill/>
              </a:ln>
              <a:effectLst/>
            </c:spPr>
            <c:extLst>
              <c:ext xmlns:c16="http://schemas.microsoft.com/office/drawing/2014/chart" uri="{C3380CC4-5D6E-409C-BE32-E72D297353CC}">
                <c16:uniqueId val="{00000005-F984-4E32-9C46-CBD1A780B1EC}"/>
              </c:ext>
            </c:extLst>
          </c:dPt>
          <c:dPt>
            <c:idx val="3"/>
            <c:invertIfNegative val="0"/>
            <c:bubble3D val="0"/>
            <c:spPr>
              <a:solidFill>
                <a:srgbClr val="A7BED3"/>
              </a:solidFill>
              <a:ln>
                <a:noFill/>
              </a:ln>
              <a:effectLst/>
            </c:spPr>
            <c:extLst>
              <c:ext xmlns:c16="http://schemas.microsoft.com/office/drawing/2014/chart" uri="{C3380CC4-5D6E-409C-BE32-E72D297353CC}">
                <c16:uniqueId val="{00000007-F984-4E32-9C46-CBD1A780B1EC}"/>
              </c:ext>
            </c:extLst>
          </c:dPt>
          <c:dPt>
            <c:idx val="4"/>
            <c:invertIfNegative val="0"/>
            <c:bubble3D val="0"/>
            <c:spPr>
              <a:solidFill>
                <a:srgbClr val="FFCAAF"/>
              </a:solidFill>
              <a:ln>
                <a:noFill/>
              </a:ln>
              <a:effectLst/>
            </c:spPr>
            <c:extLst>
              <c:ext xmlns:c16="http://schemas.microsoft.com/office/drawing/2014/chart" uri="{C3380CC4-5D6E-409C-BE32-E72D297353CC}">
                <c16:uniqueId val="{00000009-F984-4E32-9C46-CBD1A780B1EC}"/>
              </c:ext>
            </c:extLst>
          </c:dPt>
          <c:dPt>
            <c:idx val="5"/>
            <c:invertIfNegative val="0"/>
            <c:bubble3D val="0"/>
            <c:spPr>
              <a:solidFill>
                <a:srgbClr val="A7BED3"/>
              </a:solidFill>
              <a:ln>
                <a:noFill/>
              </a:ln>
              <a:effectLst/>
            </c:spPr>
            <c:extLst>
              <c:ext xmlns:c16="http://schemas.microsoft.com/office/drawing/2014/chart" uri="{C3380CC4-5D6E-409C-BE32-E72D297353CC}">
                <c16:uniqueId val="{0000000B-F984-4E32-9C46-CBD1A780B1EC}"/>
              </c:ext>
            </c:extLst>
          </c:dPt>
          <c:cat>
            <c:multiLvlStrRef>
              <c:f>'Pivot tables'!$DN$5:$DN$14</c:f>
              <c:multiLvlStrCache>
                <c:ptCount val="6"/>
                <c:lvl>
                  <c:pt idx="0">
                    <c:v>BE</c:v>
                  </c:pt>
                  <c:pt idx="1">
                    <c:v>GK</c:v>
                  </c:pt>
                  <c:pt idx="2">
                    <c:v>BE</c:v>
                  </c:pt>
                  <c:pt idx="3">
                    <c:v>GK</c:v>
                  </c:pt>
                  <c:pt idx="4">
                    <c:v>BE</c:v>
                  </c:pt>
                  <c:pt idx="5">
                    <c:v>GK</c:v>
                  </c:pt>
                </c:lvl>
                <c:lvl>
                  <c:pt idx="0">
                    <c:v>April Walker</c:v>
                  </c:pt>
                  <c:pt idx="2">
                    <c:v>Makena Tyler</c:v>
                  </c:pt>
                  <c:pt idx="4">
                    <c:v>Sasha Davies</c:v>
                  </c:pt>
                </c:lvl>
              </c:multiLvlStrCache>
            </c:multiLvlStrRef>
          </c:cat>
          <c:val>
            <c:numRef>
              <c:f>'Pivot tables'!$DO$5:$DO$14</c:f>
              <c:numCache>
                <c:formatCode>[&lt;1000000]0.0,"K";General</c:formatCode>
                <c:ptCount val="6"/>
                <c:pt idx="0">
                  <c:v>20833</c:v>
                </c:pt>
                <c:pt idx="1">
                  <c:v>42880</c:v>
                </c:pt>
                <c:pt idx="2">
                  <c:v>19660</c:v>
                </c:pt>
                <c:pt idx="3">
                  <c:v>59973</c:v>
                </c:pt>
                <c:pt idx="4">
                  <c:v>18784</c:v>
                </c:pt>
                <c:pt idx="5">
                  <c:v>96214</c:v>
                </c:pt>
              </c:numCache>
            </c:numRef>
          </c:val>
          <c:extLst>
            <c:ext xmlns:c16="http://schemas.microsoft.com/office/drawing/2014/chart" uri="{C3380CC4-5D6E-409C-BE32-E72D297353CC}">
              <c16:uniqueId val="{0000000C-F984-4E32-9C46-CBD1A780B1EC}"/>
            </c:ext>
          </c:extLst>
        </c:ser>
        <c:dLbls>
          <c:showLegendKey val="0"/>
          <c:showVal val="0"/>
          <c:showCatName val="0"/>
          <c:showSerName val="0"/>
          <c:showPercent val="0"/>
          <c:showBubbleSize val="0"/>
        </c:dLbls>
        <c:gapWidth val="119"/>
        <c:overlap val="-27"/>
        <c:axId val="346924079"/>
        <c:axId val="346942383"/>
      </c:barChart>
      <c:catAx>
        <c:axId val="346924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42383"/>
        <c:crosses val="autoZero"/>
        <c:auto val="1"/>
        <c:lblAlgn val="ctr"/>
        <c:lblOffset val="100"/>
        <c:noMultiLvlLbl val="0"/>
      </c:catAx>
      <c:valAx>
        <c:axId val="346942383"/>
        <c:scaling>
          <c:orientation val="minMax"/>
        </c:scaling>
        <c:delete val="1"/>
        <c:axPos val="l"/>
        <c:numFmt formatCode="[&lt;1000000]0.0,&quot;K&quot;;General" sourceLinked="1"/>
        <c:majorTickMark val="none"/>
        <c:minorTickMark val="none"/>
        <c:tickLblPos val="nextTo"/>
        <c:crossAx val="34692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tables!PivotTable22</c:name>
    <c:fmtId val="16"/>
  </c:pivotSource>
  <c:chart>
    <c:autoTitleDeleted val="0"/>
    <c:pivotFmts>
      <c:pivotFmt>
        <c:idx val="0"/>
        <c:spPr>
          <a:solidFill>
            <a:schemeClr val="accent1"/>
          </a:solidFill>
          <a:ln w="28575"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A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tables'!$DS$4:$DS$5</c:f>
              <c:strCache>
                <c:ptCount val="1"/>
                <c:pt idx="0">
                  <c:v>BE</c:v>
                </c:pt>
              </c:strCache>
            </c:strRef>
          </c:tx>
          <c:spPr>
            <a:ln w="28575" cap="rnd">
              <a:solidFill>
                <a:srgbClr val="FFCAAF"/>
              </a:solidFill>
              <a:round/>
            </a:ln>
            <a:effectLst/>
          </c:spPr>
          <c:marker>
            <c:symbol val="none"/>
          </c:marker>
          <c:cat>
            <c:strRef>
              <c:f>'Pivot tables'!$DR$6:$DR$16</c:f>
              <c:strCache>
                <c:ptCount val="10"/>
                <c:pt idx="0">
                  <c:v>Abby Floyd</c:v>
                </c:pt>
                <c:pt idx="1">
                  <c:v>Denisse Spence</c:v>
                </c:pt>
                <c:pt idx="2">
                  <c:v>Esther Kane</c:v>
                </c:pt>
                <c:pt idx="3">
                  <c:v>Felipe Wood</c:v>
                </c:pt>
                <c:pt idx="4">
                  <c:v>Jaelyn Hogan</c:v>
                </c:pt>
                <c:pt idx="5">
                  <c:v>Phoenix Nichols</c:v>
                </c:pt>
                <c:pt idx="6">
                  <c:v>Riya Hardy</c:v>
                </c:pt>
                <c:pt idx="7">
                  <c:v>Savanah Griffith</c:v>
                </c:pt>
                <c:pt idx="8">
                  <c:v>Yoselin Roman</c:v>
                </c:pt>
                <c:pt idx="9">
                  <c:v>Zariah Wagner</c:v>
                </c:pt>
              </c:strCache>
            </c:strRef>
          </c:cat>
          <c:val>
            <c:numRef>
              <c:f>'Pivot tables'!$DS$6:$DS$16</c:f>
              <c:numCache>
                <c:formatCode>[&lt;1000000]0.0,"K";General</c:formatCode>
                <c:ptCount val="10"/>
                <c:pt idx="0">
                  <c:v>5757</c:v>
                </c:pt>
                <c:pt idx="1">
                  <c:v>10608</c:v>
                </c:pt>
                <c:pt idx="2">
                  <c:v>0</c:v>
                </c:pt>
                <c:pt idx="3">
                  <c:v>4494</c:v>
                </c:pt>
                <c:pt idx="4">
                  <c:v>11557</c:v>
                </c:pt>
                <c:pt idx="5">
                  <c:v>5460</c:v>
                </c:pt>
                <c:pt idx="6">
                  <c:v>0</c:v>
                </c:pt>
                <c:pt idx="7">
                  <c:v>4558</c:v>
                </c:pt>
                <c:pt idx="8">
                  <c:v>9276</c:v>
                </c:pt>
                <c:pt idx="9">
                  <c:v>7567</c:v>
                </c:pt>
              </c:numCache>
            </c:numRef>
          </c:val>
          <c:smooth val="0"/>
          <c:extLst>
            <c:ext xmlns:c16="http://schemas.microsoft.com/office/drawing/2014/chart" uri="{C3380CC4-5D6E-409C-BE32-E72D297353CC}">
              <c16:uniqueId val="{00000000-683E-4FE5-861C-3BD5F5DDB4BC}"/>
            </c:ext>
          </c:extLst>
        </c:ser>
        <c:ser>
          <c:idx val="1"/>
          <c:order val="1"/>
          <c:tx>
            <c:strRef>
              <c:f>'Pivot tables'!$DT$4:$DT$5</c:f>
              <c:strCache>
                <c:ptCount val="1"/>
                <c:pt idx="0">
                  <c:v>GK</c:v>
                </c:pt>
              </c:strCache>
            </c:strRef>
          </c:tx>
          <c:spPr>
            <a:ln w="28575" cap="rnd">
              <a:solidFill>
                <a:srgbClr val="A7BED3"/>
              </a:solidFill>
              <a:round/>
            </a:ln>
            <a:effectLst/>
          </c:spPr>
          <c:marker>
            <c:symbol val="none"/>
          </c:marker>
          <c:cat>
            <c:strRef>
              <c:f>'Pivot tables'!$DR$6:$DR$16</c:f>
              <c:strCache>
                <c:ptCount val="10"/>
                <c:pt idx="0">
                  <c:v>Abby Floyd</c:v>
                </c:pt>
                <c:pt idx="1">
                  <c:v>Denisse Spence</c:v>
                </c:pt>
                <c:pt idx="2">
                  <c:v>Esther Kane</c:v>
                </c:pt>
                <c:pt idx="3">
                  <c:v>Felipe Wood</c:v>
                </c:pt>
                <c:pt idx="4">
                  <c:v>Jaelyn Hogan</c:v>
                </c:pt>
                <c:pt idx="5">
                  <c:v>Phoenix Nichols</c:v>
                </c:pt>
                <c:pt idx="6">
                  <c:v>Riya Hardy</c:v>
                </c:pt>
                <c:pt idx="7">
                  <c:v>Savanah Griffith</c:v>
                </c:pt>
                <c:pt idx="8">
                  <c:v>Yoselin Roman</c:v>
                </c:pt>
                <c:pt idx="9">
                  <c:v>Zariah Wagner</c:v>
                </c:pt>
              </c:strCache>
            </c:strRef>
          </c:cat>
          <c:val>
            <c:numRef>
              <c:f>'Pivot tables'!$DT$6:$DT$16</c:f>
              <c:numCache>
                <c:formatCode>[&lt;1000000]0.0,"K";General</c:formatCode>
                <c:ptCount val="10"/>
                <c:pt idx="0">
                  <c:v>31145</c:v>
                </c:pt>
                <c:pt idx="1">
                  <c:v>27172</c:v>
                </c:pt>
                <c:pt idx="2">
                  <c:v>12722</c:v>
                </c:pt>
                <c:pt idx="3">
                  <c:v>18072</c:v>
                </c:pt>
                <c:pt idx="4">
                  <c:v>19018</c:v>
                </c:pt>
                <c:pt idx="5">
                  <c:v>20295</c:v>
                </c:pt>
                <c:pt idx="6">
                  <c:v>27559</c:v>
                </c:pt>
                <c:pt idx="7">
                  <c:v>14729</c:v>
                </c:pt>
                <c:pt idx="8">
                  <c:v>11140</c:v>
                </c:pt>
                <c:pt idx="9">
                  <c:v>17215</c:v>
                </c:pt>
              </c:numCache>
            </c:numRef>
          </c:val>
          <c:smooth val="0"/>
          <c:extLst>
            <c:ext xmlns:c16="http://schemas.microsoft.com/office/drawing/2014/chart" uri="{C3380CC4-5D6E-409C-BE32-E72D297353CC}">
              <c16:uniqueId val="{00000001-683E-4FE5-861C-3BD5F5DDB4BC}"/>
            </c:ext>
          </c:extLst>
        </c:ser>
        <c:dLbls>
          <c:showLegendKey val="0"/>
          <c:showVal val="0"/>
          <c:showCatName val="0"/>
          <c:showSerName val="0"/>
          <c:showPercent val="0"/>
          <c:showBubbleSize val="0"/>
        </c:dLbls>
        <c:smooth val="0"/>
        <c:axId val="1350976448"/>
        <c:axId val="1350978528"/>
      </c:lineChart>
      <c:catAx>
        <c:axId val="135097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8528"/>
        <c:crosses val="autoZero"/>
        <c:auto val="1"/>
        <c:lblAlgn val="ctr"/>
        <c:lblOffset val="100"/>
        <c:noMultiLvlLbl val="0"/>
      </c:catAx>
      <c:valAx>
        <c:axId val="1350978528"/>
        <c:scaling>
          <c:orientation val="minMax"/>
        </c:scaling>
        <c:delete val="0"/>
        <c:axPos val="l"/>
        <c:majorGridlines>
          <c:spPr>
            <a:ln w="9525" cap="flat" cmpd="sng" algn="ctr">
              <a:solidFill>
                <a:schemeClr val="tx1">
                  <a:lumMod val="15000"/>
                  <a:lumOff val="85000"/>
                </a:schemeClr>
              </a:solidFill>
              <a:round/>
            </a:ln>
            <a:effectLst/>
          </c:spPr>
        </c:majorGridlines>
        <c:numFmt formatCode="[&lt;1000000]0.0,&quot;K&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6448"/>
        <c:crosses val="autoZero"/>
        <c:crossBetween val="between"/>
      </c:valAx>
      <c:spPr>
        <a:noFill/>
        <a:ln>
          <a:noFill/>
        </a:ln>
        <a:effectLst/>
      </c:spPr>
    </c:plotArea>
    <c:legend>
      <c:legendPos val="b"/>
      <c:layout>
        <c:manualLayout>
          <c:xMode val="edge"/>
          <c:yMode val="edge"/>
          <c:x val="0.59887610907275324"/>
          <c:y val="0.89409667541557303"/>
          <c:w val="0.3983905676711876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Scatter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017672790901138"/>
                  <c:y val="-0.169042664016812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multiLvlStrRef>
              <c:f>'Basic Regression'!$A$1:$B$8</c:f>
              <c:multiLvlStrCache>
                <c:ptCount val="8"/>
                <c:lvl>
                  <c:pt idx="0">
                    <c:v>Price</c:v>
                  </c:pt>
                  <c:pt idx="1">
                    <c:v> $10.00 </c:v>
                  </c:pt>
                  <c:pt idx="2">
                    <c:v> $20.00 </c:v>
                  </c:pt>
                  <c:pt idx="3">
                    <c:v> $35.00 </c:v>
                  </c:pt>
                  <c:pt idx="4">
                    <c:v> $40.00 </c:v>
                  </c:pt>
                  <c:pt idx="5">
                    <c:v> $35.00 </c:v>
                  </c:pt>
                  <c:pt idx="6">
                    <c:v> $50.00 </c:v>
                  </c:pt>
                  <c:pt idx="7">
                    <c:v> $60.00 </c:v>
                  </c:pt>
                </c:lvl>
                <c:lvl>
                  <c:pt idx="0">
                    <c:v>Temp</c:v>
                  </c:pt>
                  <c:pt idx="1">
                    <c:v>20</c:v>
                  </c:pt>
                  <c:pt idx="2">
                    <c:v>26</c:v>
                  </c:pt>
                  <c:pt idx="3">
                    <c:v>30</c:v>
                  </c:pt>
                  <c:pt idx="4">
                    <c:v>35</c:v>
                  </c:pt>
                  <c:pt idx="5">
                    <c:v>38</c:v>
                  </c:pt>
                  <c:pt idx="6">
                    <c:v>40</c:v>
                  </c:pt>
                  <c:pt idx="7">
                    <c:v>45</c:v>
                  </c:pt>
                </c:lvl>
              </c:multiLvlStrCache>
            </c:multiLvlStrRef>
          </c:xVal>
          <c:yVal>
            <c:numRef>
              <c:f>'Basic Regression'!$C$1:$C$8</c:f>
              <c:numCache>
                <c:formatCode>0</c:formatCode>
                <c:ptCount val="8"/>
                <c:pt idx="0" formatCode="General">
                  <c:v>0</c:v>
                </c:pt>
                <c:pt idx="1">
                  <c:v>12</c:v>
                </c:pt>
                <c:pt idx="2">
                  <c:v>15</c:v>
                </c:pt>
                <c:pt idx="3">
                  <c:v>10</c:v>
                </c:pt>
                <c:pt idx="4">
                  <c:v>20</c:v>
                </c:pt>
                <c:pt idx="5">
                  <c:v>25</c:v>
                </c:pt>
                <c:pt idx="6">
                  <c:v>20</c:v>
                </c:pt>
                <c:pt idx="7">
                  <c:v>10</c:v>
                </c:pt>
              </c:numCache>
            </c:numRef>
          </c:yVal>
          <c:smooth val="0"/>
          <c:extLst>
            <c:ext xmlns:c16="http://schemas.microsoft.com/office/drawing/2014/chart" uri="{C3380CC4-5D6E-409C-BE32-E72D297353CC}">
              <c16:uniqueId val="{00000000-99F3-494A-B277-FD49B9E7808B}"/>
            </c:ext>
          </c:extLst>
        </c:ser>
        <c:dLbls>
          <c:showLegendKey val="0"/>
          <c:showVal val="0"/>
          <c:showCatName val="0"/>
          <c:showSerName val="0"/>
          <c:showPercent val="0"/>
          <c:showBubbleSize val="0"/>
        </c:dLbls>
        <c:axId val="1812525823"/>
        <c:axId val="1812527487"/>
      </c:scatterChart>
      <c:valAx>
        <c:axId val="18125258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527487"/>
        <c:crosses val="autoZero"/>
        <c:crossBetween val="midCat"/>
      </c:valAx>
      <c:valAx>
        <c:axId val="18125274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5258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Temp Line Fit  Plot</a:t>
            </a:r>
          </a:p>
        </c:rich>
      </c:tx>
      <c:overlay val="0"/>
    </c:title>
    <c:autoTitleDeleted val="0"/>
    <c:plotArea>
      <c:layout/>
      <c:scatterChart>
        <c:scatterStyle val="lineMarker"/>
        <c:varyColors val="0"/>
        <c:ser>
          <c:idx val="0"/>
          <c:order val="0"/>
          <c:tx>
            <c:v>Units Sold</c:v>
          </c:tx>
          <c:spPr>
            <a:ln w="19050">
              <a:noFill/>
            </a:ln>
          </c:spPr>
          <c:xVal>
            <c:numRef>
              <c:f>'Basic Regression'!$A$2:$A$8</c:f>
              <c:numCache>
                <c:formatCode>0</c:formatCode>
                <c:ptCount val="7"/>
                <c:pt idx="0">
                  <c:v>20</c:v>
                </c:pt>
                <c:pt idx="1">
                  <c:v>26</c:v>
                </c:pt>
                <c:pt idx="2">
                  <c:v>30</c:v>
                </c:pt>
                <c:pt idx="3">
                  <c:v>35</c:v>
                </c:pt>
                <c:pt idx="4">
                  <c:v>38</c:v>
                </c:pt>
                <c:pt idx="5">
                  <c:v>40</c:v>
                </c:pt>
                <c:pt idx="6">
                  <c:v>45</c:v>
                </c:pt>
              </c:numCache>
            </c:numRef>
          </c:xVal>
          <c:yVal>
            <c:numRef>
              <c:f>'Basic Regression'!$C$2:$C$8</c:f>
              <c:numCache>
                <c:formatCode>0</c:formatCode>
                <c:ptCount val="7"/>
                <c:pt idx="0">
                  <c:v>12</c:v>
                </c:pt>
                <c:pt idx="1">
                  <c:v>15</c:v>
                </c:pt>
                <c:pt idx="2">
                  <c:v>10</c:v>
                </c:pt>
                <c:pt idx="3">
                  <c:v>20</c:v>
                </c:pt>
                <c:pt idx="4">
                  <c:v>25</c:v>
                </c:pt>
                <c:pt idx="5">
                  <c:v>20</c:v>
                </c:pt>
                <c:pt idx="6">
                  <c:v>10</c:v>
                </c:pt>
              </c:numCache>
            </c:numRef>
          </c:yVal>
          <c:smooth val="0"/>
          <c:extLst>
            <c:ext xmlns:c16="http://schemas.microsoft.com/office/drawing/2014/chart" uri="{C3380CC4-5D6E-409C-BE32-E72D297353CC}">
              <c16:uniqueId val="{00000001-65F7-420E-9B8D-300412826531}"/>
            </c:ext>
          </c:extLst>
        </c:ser>
        <c:ser>
          <c:idx val="1"/>
          <c:order val="1"/>
          <c:tx>
            <c:v>Predicted Units Sold</c:v>
          </c:tx>
          <c:spPr>
            <a:ln w="19050">
              <a:noFill/>
            </a:ln>
          </c:spPr>
          <c:xVal>
            <c:numRef>
              <c:f>'Basic Regression'!$A$2:$A$8</c:f>
              <c:numCache>
                <c:formatCode>0</c:formatCode>
                <c:ptCount val="7"/>
                <c:pt idx="0">
                  <c:v>20</c:v>
                </c:pt>
                <c:pt idx="1">
                  <c:v>26</c:v>
                </c:pt>
                <c:pt idx="2">
                  <c:v>30</c:v>
                </c:pt>
                <c:pt idx="3">
                  <c:v>35</c:v>
                </c:pt>
                <c:pt idx="4">
                  <c:v>38</c:v>
                </c:pt>
                <c:pt idx="5">
                  <c:v>40</c:v>
                </c:pt>
                <c:pt idx="6">
                  <c:v>45</c:v>
                </c:pt>
              </c:numCache>
            </c:numRef>
          </c:xVal>
          <c:yVal>
            <c:numRef>
              <c:f>'Basic Regression'!$K$29:$K$35</c:f>
              <c:numCache>
                <c:formatCode>General</c:formatCode>
                <c:ptCount val="7"/>
                <c:pt idx="0">
                  <c:v>13.797204453920873</c:v>
                </c:pt>
                <c:pt idx="1">
                  <c:v>16.074153044302292</c:v>
                </c:pt>
                <c:pt idx="2">
                  <c:v>10.359038142620232</c:v>
                </c:pt>
                <c:pt idx="3">
                  <c:v>15.149727552712633</c:v>
                </c:pt>
                <c:pt idx="4">
                  <c:v>24.967898602226963</c:v>
                </c:pt>
                <c:pt idx="5">
                  <c:v>15.600568585643209</c:v>
                </c:pt>
                <c:pt idx="6">
                  <c:v>16.0514096185738</c:v>
                </c:pt>
              </c:numCache>
            </c:numRef>
          </c:yVal>
          <c:smooth val="0"/>
          <c:extLst>
            <c:ext xmlns:c16="http://schemas.microsoft.com/office/drawing/2014/chart" uri="{C3380CC4-5D6E-409C-BE32-E72D297353CC}">
              <c16:uniqueId val="{00000002-65F7-420E-9B8D-300412826531}"/>
            </c:ext>
          </c:extLst>
        </c:ser>
        <c:dLbls>
          <c:showLegendKey val="0"/>
          <c:showVal val="0"/>
          <c:showCatName val="0"/>
          <c:showSerName val="0"/>
          <c:showPercent val="0"/>
          <c:showBubbleSize val="0"/>
        </c:dLbls>
        <c:axId val="1993942703"/>
        <c:axId val="1993928143"/>
      </c:scatterChart>
      <c:valAx>
        <c:axId val="1993942703"/>
        <c:scaling>
          <c:orientation val="minMax"/>
        </c:scaling>
        <c:delete val="0"/>
        <c:axPos val="b"/>
        <c:title>
          <c:tx>
            <c:rich>
              <a:bodyPr/>
              <a:lstStyle/>
              <a:p>
                <a:pPr>
                  <a:defRPr/>
                </a:pPr>
                <a:r>
                  <a:rPr lang="en-AU"/>
                  <a:t>Temp</a:t>
                </a:r>
              </a:p>
            </c:rich>
          </c:tx>
          <c:overlay val="0"/>
        </c:title>
        <c:numFmt formatCode="0" sourceLinked="1"/>
        <c:majorTickMark val="out"/>
        <c:minorTickMark val="none"/>
        <c:tickLblPos val="nextTo"/>
        <c:crossAx val="1993928143"/>
        <c:crosses val="autoZero"/>
        <c:crossBetween val="midCat"/>
      </c:valAx>
      <c:valAx>
        <c:axId val="1993928143"/>
        <c:scaling>
          <c:orientation val="minMax"/>
        </c:scaling>
        <c:delete val="0"/>
        <c:axPos val="l"/>
        <c:title>
          <c:tx>
            <c:rich>
              <a:bodyPr/>
              <a:lstStyle/>
              <a:p>
                <a:pPr>
                  <a:defRPr/>
                </a:pPr>
                <a:r>
                  <a:rPr lang="en-AU"/>
                  <a:t>Units Sold</a:t>
                </a:r>
              </a:p>
            </c:rich>
          </c:tx>
          <c:overlay val="0"/>
        </c:title>
        <c:numFmt formatCode="0" sourceLinked="1"/>
        <c:majorTickMark val="out"/>
        <c:minorTickMark val="none"/>
        <c:tickLblPos val="nextTo"/>
        <c:crossAx val="19939427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Price Line Fit  Plot</a:t>
            </a:r>
          </a:p>
        </c:rich>
      </c:tx>
      <c:overlay val="0"/>
    </c:title>
    <c:autoTitleDeleted val="0"/>
    <c:plotArea>
      <c:layout/>
      <c:scatterChart>
        <c:scatterStyle val="lineMarker"/>
        <c:varyColors val="0"/>
        <c:ser>
          <c:idx val="0"/>
          <c:order val="0"/>
          <c:tx>
            <c:v>Units Sold</c:v>
          </c:tx>
          <c:spPr>
            <a:ln w="19050">
              <a:noFill/>
            </a:ln>
          </c:spPr>
          <c:xVal>
            <c:numRef>
              <c:f>'Basic Regression'!$B$2:$B$8</c:f>
              <c:numCache>
                <c:formatCode>_("$"* #,##0.00_);_("$"* \(#,##0.00\);_("$"* "-"??_);_(@_)</c:formatCode>
                <c:ptCount val="7"/>
                <c:pt idx="0">
                  <c:v>10</c:v>
                </c:pt>
                <c:pt idx="1">
                  <c:v>20</c:v>
                </c:pt>
                <c:pt idx="2">
                  <c:v>35</c:v>
                </c:pt>
                <c:pt idx="3">
                  <c:v>40</c:v>
                </c:pt>
                <c:pt idx="4">
                  <c:v>35</c:v>
                </c:pt>
                <c:pt idx="5">
                  <c:v>50</c:v>
                </c:pt>
                <c:pt idx="6">
                  <c:v>60</c:v>
                </c:pt>
              </c:numCache>
            </c:numRef>
          </c:xVal>
          <c:yVal>
            <c:numRef>
              <c:f>'Basic Regression'!$C$2:$C$8</c:f>
              <c:numCache>
                <c:formatCode>0</c:formatCode>
                <c:ptCount val="7"/>
                <c:pt idx="0">
                  <c:v>12</c:v>
                </c:pt>
                <c:pt idx="1">
                  <c:v>15</c:v>
                </c:pt>
                <c:pt idx="2">
                  <c:v>10</c:v>
                </c:pt>
                <c:pt idx="3">
                  <c:v>20</c:v>
                </c:pt>
                <c:pt idx="4">
                  <c:v>25</c:v>
                </c:pt>
                <c:pt idx="5">
                  <c:v>20</c:v>
                </c:pt>
                <c:pt idx="6">
                  <c:v>10</c:v>
                </c:pt>
              </c:numCache>
            </c:numRef>
          </c:yVal>
          <c:smooth val="0"/>
          <c:extLst>
            <c:ext xmlns:c16="http://schemas.microsoft.com/office/drawing/2014/chart" uri="{C3380CC4-5D6E-409C-BE32-E72D297353CC}">
              <c16:uniqueId val="{00000001-B98D-4AE8-92FB-AC119E932288}"/>
            </c:ext>
          </c:extLst>
        </c:ser>
        <c:ser>
          <c:idx val="1"/>
          <c:order val="1"/>
          <c:tx>
            <c:v>Predicted Units Sold</c:v>
          </c:tx>
          <c:spPr>
            <a:ln w="19050">
              <a:noFill/>
            </a:ln>
          </c:spPr>
          <c:xVal>
            <c:numRef>
              <c:f>'Basic Regression'!$B$2:$B$8</c:f>
              <c:numCache>
                <c:formatCode>_("$"* #,##0.00_);_("$"* \(#,##0.00\);_("$"* "-"??_);_(@_)</c:formatCode>
                <c:ptCount val="7"/>
                <c:pt idx="0">
                  <c:v>10</c:v>
                </c:pt>
                <c:pt idx="1">
                  <c:v>20</c:v>
                </c:pt>
                <c:pt idx="2">
                  <c:v>35</c:v>
                </c:pt>
                <c:pt idx="3">
                  <c:v>40</c:v>
                </c:pt>
                <c:pt idx="4">
                  <c:v>35</c:v>
                </c:pt>
                <c:pt idx="5">
                  <c:v>50</c:v>
                </c:pt>
                <c:pt idx="6">
                  <c:v>60</c:v>
                </c:pt>
              </c:numCache>
            </c:numRef>
          </c:xVal>
          <c:yVal>
            <c:numRef>
              <c:f>'Basic Regression'!$K$29:$K$35</c:f>
              <c:numCache>
                <c:formatCode>General</c:formatCode>
                <c:ptCount val="7"/>
                <c:pt idx="0">
                  <c:v>13.797204453920873</c:v>
                </c:pt>
                <c:pt idx="1">
                  <c:v>16.074153044302292</c:v>
                </c:pt>
                <c:pt idx="2">
                  <c:v>10.359038142620232</c:v>
                </c:pt>
                <c:pt idx="3">
                  <c:v>15.149727552712633</c:v>
                </c:pt>
                <c:pt idx="4">
                  <c:v>24.967898602226963</c:v>
                </c:pt>
                <c:pt idx="5">
                  <c:v>15.600568585643209</c:v>
                </c:pt>
                <c:pt idx="6">
                  <c:v>16.0514096185738</c:v>
                </c:pt>
              </c:numCache>
            </c:numRef>
          </c:yVal>
          <c:smooth val="0"/>
          <c:extLst>
            <c:ext xmlns:c16="http://schemas.microsoft.com/office/drawing/2014/chart" uri="{C3380CC4-5D6E-409C-BE32-E72D297353CC}">
              <c16:uniqueId val="{00000002-B98D-4AE8-92FB-AC119E932288}"/>
            </c:ext>
          </c:extLst>
        </c:ser>
        <c:dLbls>
          <c:showLegendKey val="0"/>
          <c:showVal val="0"/>
          <c:showCatName val="0"/>
          <c:showSerName val="0"/>
          <c:showPercent val="0"/>
          <c:showBubbleSize val="0"/>
        </c:dLbls>
        <c:axId val="1993923567"/>
        <c:axId val="1993938127"/>
      </c:scatterChart>
      <c:valAx>
        <c:axId val="1993923567"/>
        <c:scaling>
          <c:orientation val="minMax"/>
        </c:scaling>
        <c:delete val="0"/>
        <c:axPos val="b"/>
        <c:title>
          <c:tx>
            <c:rich>
              <a:bodyPr/>
              <a:lstStyle/>
              <a:p>
                <a:pPr>
                  <a:defRPr/>
                </a:pPr>
                <a:r>
                  <a:rPr lang="en-AU"/>
                  <a:t>Price</a:t>
                </a:r>
              </a:p>
            </c:rich>
          </c:tx>
          <c:overlay val="0"/>
        </c:title>
        <c:numFmt formatCode="_(&quot;$&quot;* #,##0.00_);_(&quot;$&quot;* \(#,##0.00\);_(&quot;$&quot;* &quot;-&quot;??_);_(@_)" sourceLinked="1"/>
        <c:majorTickMark val="out"/>
        <c:minorTickMark val="none"/>
        <c:tickLblPos val="nextTo"/>
        <c:crossAx val="1993938127"/>
        <c:crosses val="autoZero"/>
        <c:crossBetween val="midCat"/>
      </c:valAx>
      <c:valAx>
        <c:axId val="1993938127"/>
        <c:scaling>
          <c:orientation val="minMax"/>
        </c:scaling>
        <c:delete val="0"/>
        <c:axPos val="l"/>
        <c:title>
          <c:tx>
            <c:rich>
              <a:bodyPr/>
              <a:lstStyle/>
              <a:p>
                <a:pPr>
                  <a:defRPr/>
                </a:pPr>
                <a:r>
                  <a:rPr lang="en-AU"/>
                  <a:t>Units Sold</a:t>
                </a:r>
              </a:p>
            </c:rich>
          </c:tx>
          <c:overlay val="0"/>
        </c:title>
        <c:numFmt formatCode="0" sourceLinked="1"/>
        <c:majorTickMark val="out"/>
        <c:minorTickMark val="none"/>
        <c:tickLblPos val="nextTo"/>
        <c:crossAx val="199392356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tables!PivotTable6</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 tables'!$W$4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AC7-4358-8CE4-1262CE852357}"/>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7AC7-4358-8CE4-1262CE852357}"/>
              </c:ext>
            </c:extLst>
          </c:dPt>
          <c:cat>
            <c:strRef>
              <c:f>'Pivot tables'!$V$5:$V$7</c:f>
              <c:strCache>
                <c:ptCount val="2"/>
                <c:pt idx="0">
                  <c:v>Paid</c:v>
                </c:pt>
                <c:pt idx="1">
                  <c:v>Unpaid</c:v>
                </c:pt>
              </c:strCache>
            </c:strRef>
          </c:cat>
          <c:val>
            <c:numRef>
              <c:f>'Pivot tables'!$W$5:$W$7</c:f>
              <c:numCache>
                <c:formatCode>General</c:formatCode>
                <c:ptCount val="2"/>
                <c:pt idx="0">
                  <c:v>72</c:v>
                </c:pt>
                <c:pt idx="1">
                  <c:v>18</c:v>
                </c:pt>
              </c:numCache>
            </c:numRef>
          </c:val>
          <c:extLst>
            <c:ext xmlns:c16="http://schemas.microsoft.com/office/drawing/2014/chart" uri="{C3380CC4-5D6E-409C-BE32-E72D297353CC}">
              <c16:uniqueId val="{00000004-7AC7-4358-8CE4-1262CE8523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Normal Probability Plot</a:t>
            </a:r>
          </a:p>
        </c:rich>
      </c:tx>
      <c:overlay val="0"/>
    </c:title>
    <c:autoTitleDeleted val="0"/>
    <c:plotArea>
      <c:layout/>
      <c:scatterChart>
        <c:scatterStyle val="lineMarker"/>
        <c:varyColors val="0"/>
        <c:ser>
          <c:idx val="0"/>
          <c:order val="0"/>
          <c:spPr>
            <a:ln w="19050">
              <a:noFill/>
            </a:ln>
          </c:spPr>
          <c:xVal>
            <c:numRef>
              <c:f>'Basic Regression'!$N$29:$N$35</c:f>
              <c:numCache>
                <c:formatCode>General</c:formatCode>
                <c:ptCount val="7"/>
                <c:pt idx="0">
                  <c:v>7.1428571428571432</c:v>
                </c:pt>
                <c:pt idx="1">
                  <c:v>21.428571428571431</c:v>
                </c:pt>
                <c:pt idx="2">
                  <c:v>35.714285714285715</c:v>
                </c:pt>
                <c:pt idx="3">
                  <c:v>50.000000000000007</c:v>
                </c:pt>
                <c:pt idx="4">
                  <c:v>64.285714285714292</c:v>
                </c:pt>
                <c:pt idx="5">
                  <c:v>78.571428571428569</c:v>
                </c:pt>
                <c:pt idx="6">
                  <c:v>92.857142857142861</c:v>
                </c:pt>
              </c:numCache>
            </c:numRef>
          </c:xVal>
          <c:yVal>
            <c:numRef>
              <c:f>'Basic Regression'!$O$29:$O$35</c:f>
              <c:numCache>
                <c:formatCode>General</c:formatCode>
                <c:ptCount val="7"/>
                <c:pt idx="0">
                  <c:v>10</c:v>
                </c:pt>
                <c:pt idx="1">
                  <c:v>10</c:v>
                </c:pt>
                <c:pt idx="2">
                  <c:v>12</c:v>
                </c:pt>
                <c:pt idx="3">
                  <c:v>15</c:v>
                </c:pt>
                <c:pt idx="4">
                  <c:v>20</c:v>
                </c:pt>
                <c:pt idx="5">
                  <c:v>20</c:v>
                </c:pt>
                <c:pt idx="6">
                  <c:v>25</c:v>
                </c:pt>
              </c:numCache>
            </c:numRef>
          </c:yVal>
          <c:smooth val="0"/>
          <c:extLst>
            <c:ext xmlns:c16="http://schemas.microsoft.com/office/drawing/2014/chart" uri="{C3380CC4-5D6E-409C-BE32-E72D297353CC}">
              <c16:uniqueId val="{00000001-0139-4FB8-8984-C77A444BEFBB}"/>
            </c:ext>
          </c:extLst>
        </c:ser>
        <c:dLbls>
          <c:showLegendKey val="0"/>
          <c:showVal val="0"/>
          <c:showCatName val="0"/>
          <c:showSerName val="0"/>
          <c:showPercent val="0"/>
          <c:showBubbleSize val="0"/>
        </c:dLbls>
        <c:axId val="1993953519"/>
        <c:axId val="1993952687"/>
      </c:scatterChart>
      <c:valAx>
        <c:axId val="1993953519"/>
        <c:scaling>
          <c:orientation val="minMax"/>
        </c:scaling>
        <c:delete val="0"/>
        <c:axPos val="b"/>
        <c:title>
          <c:tx>
            <c:rich>
              <a:bodyPr/>
              <a:lstStyle/>
              <a:p>
                <a:pPr>
                  <a:defRPr/>
                </a:pPr>
                <a:r>
                  <a:rPr lang="en-AU"/>
                  <a:t>Sample Percentile</a:t>
                </a:r>
              </a:p>
            </c:rich>
          </c:tx>
          <c:overlay val="0"/>
        </c:title>
        <c:numFmt formatCode="General" sourceLinked="1"/>
        <c:majorTickMark val="out"/>
        <c:minorTickMark val="none"/>
        <c:tickLblPos val="nextTo"/>
        <c:crossAx val="1993952687"/>
        <c:crosses val="autoZero"/>
        <c:crossBetween val="midCat"/>
      </c:valAx>
      <c:valAx>
        <c:axId val="1993952687"/>
        <c:scaling>
          <c:orientation val="minMax"/>
        </c:scaling>
        <c:delete val="0"/>
        <c:axPos val="l"/>
        <c:title>
          <c:tx>
            <c:rich>
              <a:bodyPr/>
              <a:lstStyle/>
              <a:p>
                <a:pPr>
                  <a:defRPr/>
                </a:pPr>
                <a:r>
                  <a:rPr lang="en-AU"/>
                  <a:t>Units Sold</a:t>
                </a:r>
              </a:p>
            </c:rich>
          </c:tx>
          <c:overlay val="0"/>
        </c:title>
        <c:numFmt formatCode="General" sourceLinked="1"/>
        <c:majorTickMark val="out"/>
        <c:minorTickMark val="none"/>
        <c:tickLblPos val="nextTo"/>
        <c:crossAx val="19939535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tables!PivotTable6</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tables'!$W$4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43B1-4B86-A6D8-7C9F5E4E6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B1-4B86-A6D8-7C9F5E4E6EC4}"/>
              </c:ext>
            </c:extLst>
          </c:dPt>
          <c:cat>
            <c:strRef>
              <c:f>'Pivot tables'!$V$5:$V$7</c:f>
              <c:strCache>
                <c:ptCount val="2"/>
                <c:pt idx="0">
                  <c:v>Paid</c:v>
                </c:pt>
                <c:pt idx="1">
                  <c:v>Unpaid</c:v>
                </c:pt>
              </c:strCache>
            </c:strRef>
          </c:cat>
          <c:val>
            <c:numRef>
              <c:f>'Pivot tables'!$W$5:$W$7</c:f>
              <c:numCache>
                <c:formatCode>General</c:formatCode>
                <c:ptCount val="2"/>
                <c:pt idx="0">
                  <c:v>72</c:v>
                </c:pt>
                <c:pt idx="1">
                  <c:v>18</c:v>
                </c:pt>
              </c:numCache>
            </c:numRef>
          </c:val>
          <c:extLst>
            <c:ext xmlns:c16="http://schemas.microsoft.com/office/drawing/2014/chart" uri="{C3380CC4-5D6E-409C-BE32-E72D297353CC}">
              <c16:uniqueId val="{00000004-43B1-4B86-A6D8-7C9F5E4E6E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tables!PivotTable7</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7BE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tables'!$AF$4</c:f>
              <c:strCache>
                <c:ptCount val="1"/>
                <c:pt idx="0">
                  <c:v>Total</c:v>
                </c:pt>
              </c:strCache>
            </c:strRef>
          </c:tx>
          <c:spPr>
            <a:ln w="28575" cap="rnd">
              <a:solidFill>
                <a:srgbClr val="A7BED3"/>
              </a:solidFill>
              <a:round/>
            </a:ln>
            <a:effectLst/>
          </c:spPr>
          <c:marker>
            <c:symbol val="none"/>
          </c:marker>
          <c:cat>
            <c:strRef>
              <c:f>'Pivot tables'!$AE$5:$AE$17</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tables'!$AF$5:$AF$17</c:f>
              <c:numCache>
                <c:formatCode>General</c:formatCode>
                <c:ptCount val="12"/>
                <c:pt idx="0">
                  <c:v>32</c:v>
                </c:pt>
                <c:pt idx="1">
                  <c:v>16</c:v>
                </c:pt>
                <c:pt idx="2">
                  <c:v>10</c:v>
                </c:pt>
                <c:pt idx="3">
                  <c:v>8</c:v>
                </c:pt>
                <c:pt idx="4">
                  <c:v>25</c:v>
                </c:pt>
                <c:pt idx="5">
                  <c:v>22</c:v>
                </c:pt>
                <c:pt idx="6">
                  <c:v>8</c:v>
                </c:pt>
                <c:pt idx="7">
                  <c:v>9</c:v>
                </c:pt>
                <c:pt idx="8">
                  <c:v>10</c:v>
                </c:pt>
                <c:pt idx="9">
                  <c:v>26</c:v>
                </c:pt>
                <c:pt idx="10">
                  <c:v>21</c:v>
                </c:pt>
                <c:pt idx="11">
                  <c:v>20</c:v>
                </c:pt>
              </c:numCache>
            </c:numRef>
          </c:val>
          <c:smooth val="0"/>
          <c:extLst>
            <c:ext xmlns:c16="http://schemas.microsoft.com/office/drawing/2014/chart" uri="{C3380CC4-5D6E-409C-BE32-E72D297353CC}">
              <c16:uniqueId val="{00000000-C3F5-4BD1-93A8-98541A050E82}"/>
            </c:ext>
          </c:extLst>
        </c:ser>
        <c:dLbls>
          <c:showLegendKey val="0"/>
          <c:showVal val="0"/>
          <c:showCatName val="0"/>
          <c:showSerName val="0"/>
          <c:showPercent val="0"/>
          <c:showBubbleSize val="0"/>
        </c:dLbls>
        <c:smooth val="0"/>
        <c:axId val="1778273760"/>
        <c:axId val="1778274592"/>
      </c:lineChart>
      <c:catAx>
        <c:axId val="1778273760"/>
        <c:scaling>
          <c:orientation val="minMax"/>
        </c:scaling>
        <c:delete val="1"/>
        <c:axPos val="b"/>
        <c:numFmt formatCode="General" sourceLinked="1"/>
        <c:majorTickMark val="none"/>
        <c:minorTickMark val="none"/>
        <c:tickLblPos val="nextTo"/>
        <c:crossAx val="1778274592"/>
        <c:crosses val="autoZero"/>
        <c:auto val="1"/>
        <c:lblAlgn val="ctr"/>
        <c:lblOffset val="100"/>
        <c:noMultiLvlLbl val="0"/>
      </c:catAx>
      <c:valAx>
        <c:axId val="1778274592"/>
        <c:scaling>
          <c:orientation val="minMax"/>
        </c:scaling>
        <c:delete val="1"/>
        <c:axPos val="l"/>
        <c:numFmt formatCode="General" sourceLinked="1"/>
        <c:majorTickMark val="none"/>
        <c:minorTickMark val="none"/>
        <c:tickLblPos val="nextTo"/>
        <c:crossAx val="17782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16"/>
  </c:pivotSource>
  <c:chart>
    <c:autoTitleDeleted val="1"/>
    <c:pivotFmts>
      <c:pivotFmt>
        <c:idx val="0"/>
        <c:spPr>
          <a:solidFill>
            <a:srgbClr val="6699FF">
              <a:alpha val="12157"/>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99FF">
              <a:alpha val="12157"/>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99FF">
              <a:alpha val="12157"/>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tables'!$AJ$4</c:f>
              <c:strCache>
                <c:ptCount val="1"/>
                <c:pt idx="0">
                  <c:v>Total</c:v>
                </c:pt>
              </c:strCache>
            </c:strRef>
          </c:tx>
          <c:spPr>
            <a:solidFill>
              <a:srgbClr val="6699FF">
                <a:alpha val="12157"/>
              </a:srgbClr>
            </a:solidFill>
            <a:ln>
              <a:solidFill>
                <a:srgbClr val="7030A0"/>
              </a:solidFill>
            </a:ln>
            <a:effectLst/>
          </c:spPr>
          <c:cat>
            <c:strRef>
              <c:f>'Pivot tables'!$AI$5:$AI$12</c:f>
              <c:strCache>
                <c:ptCount val="7"/>
                <c:pt idx="0">
                  <c:v>3000</c:v>
                </c:pt>
                <c:pt idx="1">
                  <c:v>3001</c:v>
                </c:pt>
                <c:pt idx="2">
                  <c:v>3002</c:v>
                </c:pt>
                <c:pt idx="3">
                  <c:v>3003</c:v>
                </c:pt>
                <c:pt idx="4">
                  <c:v>3004</c:v>
                </c:pt>
                <c:pt idx="5">
                  <c:v>3005</c:v>
                </c:pt>
                <c:pt idx="6">
                  <c:v>3006</c:v>
                </c:pt>
              </c:strCache>
            </c:strRef>
          </c:cat>
          <c:val>
            <c:numRef>
              <c:f>'Pivot tables'!$AJ$5:$AJ$12</c:f>
              <c:numCache>
                <c:formatCode>General</c:formatCode>
                <c:ptCount val="7"/>
                <c:pt idx="0">
                  <c:v>15</c:v>
                </c:pt>
                <c:pt idx="1">
                  <c:v>8</c:v>
                </c:pt>
                <c:pt idx="2">
                  <c:v>15</c:v>
                </c:pt>
                <c:pt idx="3">
                  <c:v>25</c:v>
                </c:pt>
                <c:pt idx="4">
                  <c:v>4</c:v>
                </c:pt>
                <c:pt idx="5">
                  <c:v>4</c:v>
                </c:pt>
                <c:pt idx="6">
                  <c:v>19</c:v>
                </c:pt>
              </c:numCache>
            </c:numRef>
          </c:val>
          <c:extLst>
            <c:ext xmlns:c16="http://schemas.microsoft.com/office/drawing/2014/chart" uri="{C3380CC4-5D6E-409C-BE32-E72D297353CC}">
              <c16:uniqueId val="{00000000-717C-40CE-A33F-21CD9CBBA48E}"/>
            </c:ext>
          </c:extLst>
        </c:ser>
        <c:dLbls>
          <c:showLegendKey val="0"/>
          <c:showVal val="0"/>
          <c:showCatName val="0"/>
          <c:showSerName val="0"/>
          <c:showPercent val="0"/>
          <c:showBubbleSize val="0"/>
        </c:dLbls>
        <c:axId val="1820310144"/>
        <c:axId val="1820319296"/>
      </c:radarChart>
      <c:catAx>
        <c:axId val="18203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319296"/>
        <c:crosses val="autoZero"/>
        <c:auto val="1"/>
        <c:lblAlgn val="ctr"/>
        <c:lblOffset val="100"/>
        <c:noMultiLvlLbl val="0"/>
      </c:catAx>
      <c:valAx>
        <c:axId val="1820319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03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tables!PivotTable10</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w="19050">
            <a:solidFill>
              <a:schemeClr val="lt1"/>
            </a:solidFill>
          </a:ln>
          <a:effectLst/>
        </c:spPr>
      </c:pivotFmt>
      <c:pivotFmt>
        <c:idx val="2"/>
        <c:spPr>
          <a:solidFill>
            <a:srgbClr val="FFCAAF"/>
          </a:solidFill>
          <a:ln w="19050">
            <a:solidFill>
              <a:schemeClr val="lt1"/>
            </a:solidFill>
          </a:ln>
          <a:effectLst/>
        </c:spPr>
      </c:pivotFmt>
      <c:pivotFmt>
        <c:idx val="3"/>
        <c:spPr>
          <a:solidFill>
            <a:srgbClr val="A7BED3"/>
          </a:solidFill>
          <a:ln w="19050">
            <a:solidFill>
              <a:schemeClr val="lt1"/>
            </a:solidFill>
          </a:ln>
          <a:effectLst/>
        </c:spPr>
      </c:pivotFmt>
      <c:pivotFmt>
        <c:idx val="4"/>
        <c:spPr>
          <a:solidFill>
            <a:srgbClr val="F1FFC4"/>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pivotFmt>
      <c:pivotFmt>
        <c:idx val="6"/>
        <c:spPr>
          <a:solidFill>
            <a:srgbClr val="CC99FF"/>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rgbClr val="6699FF"/>
          </a:solidFill>
          <a:ln w="19050">
            <a:solidFill>
              <a:schemeClr val="lt1"/>
            </a:solidFill>
          </a:ln>
          <a:effectLst/>
        </c:spPr>
      </c:pivotFmt>
      <c:pivotFmt>
        <c:idx val="10"/>
        <c:spPr>
          <a:solidFill>
            <a:srgbClr val="FFCAAF"/>
          </a:solidFill>
          <a:ln w="19050">
            <a:solidFill>
              <a:schemeClr val="lt1"/>
            </a:solidFill>
          </a:ln>
          <a:effectLst/>
        </c:spPr>
      </c:pivotFmt>
      <c:pivotFmt>
        <c:idx val="11"/>
        <c:spPr>
          <a:solidFill>
            <a:srgbClr val="A7BED3"/>
          </a:solidFill>
          <a:ln w="19050">
            <a:solidFill>
              <a:schemeClr val="lt1"/>
            </a:solidFill>
          </a:ln>
          <a:effectLst/>
        </c:spPr>
      </c:pivotFmt>
      <c:pivotFmt>
        <c:idx val="12"/>
        <c:spPr>
          <a:solidFill>
            <a:srgbClr val="F1FFC4"/>
          </a:solidFill>
          <a:ln w="19050">
            <a:solidFill>
              <a:schemeClr val="lt1"/>
            </a:solidFill>
          </a:ln>
          <a:effectLst/>
        </c:spPr>
      </c:pivotFmt>
      <c:pivotFmt>
        <c:idx val="13"/>
        <c:spPr>
          <a:solidFill>
            <a:srgbClr val="CC99FF"/>
          </a:solidFill>
          <a:ln w="19050">
            <a:solidFill>
              <a:schemeClr val="lt1"/>
            </a:solidFill>
          </a:ln>
          <a:effectLst/>
        </c:spPr>
      </c:pivotFmt>
      <c:pivotFmt>
        <c:idx val="14"/>
        <c:spPr>
          <a:solidFill>
            <a:srgbClr val="A7BED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w="19050">
            <a:solidFill>
              <a:schemeClr val="lt1"/>
            </a:solidFill>
          </a:ln>
          <a:effectLst/>
        </c:spPr>
      </c:pivotFmt>
      <c:pivotFmt>
        <c:idx val="16"/>
        <c:spPr>
          <a:solidFill>
            <a:srgbClr val="6699FF"/>
          </a:solidFill>
          <a:ln w="19050">
            <a:solidFill>
              <a:schemeClr val="lt1"/>
            </a:solidFill>
          </a:ln>
          <a:effectLst/>
        </c:spPr>
      </c:pivotFmt>
      <c:pivotFmt>
        <c:idx val="17"/>
        <c:spPr>
          <a:solidFill>
            <a:srgbClr val="FFCAAF"/>
          </a:solidFill>
          <a:ln w="19050">
            <a:solidFill>
              <a:schemeClr val="lt1"/>
            </a:solidFill>
          </a:ln>
          <a:effectLst/>
        </c:spPr>
      </c:pivotFmt>
      <c:pivotFmt>
        <c:idx val="18"/>
        <c:spPr>
          <a:solidFill>
            <a:srgbClr val="A7BED3"/>
          </a:solidFill>
          <a:ln w="19050">
            <a:solidFill>
              <a:schemeClr val="lt1"/>
            </a:solidFill>
          </a:ln>
          <a:effectLst/>
        </c:spPr>
      </c:pivotFmt>
      <c:pivotFmt>
        <c:idx val="19"/>
        <c:spPr>
          <a:solidFill>
            <a:srgbClr val="F1FFC4"/>
          </a:solidFill>
          <a:ln w="19050">
            <a:solidFill>
              <a:schemeClr val="lt1"/>
            </a:solidFill>
          </a:ln>
          <a:effectLst/>
        </c:spPr>
      </c:pivotFmt>
      <c:pivotFmt>
        <c:idx val="20"/>
        <c:spPr>
          <a:solidFill>
            <a:srgbClr val="CC99FF"/>
          </a:solidFill>
          <a:ln w="19050">
            <a:solidFill>
              <a:schemeClr val="lt1"/>
            </a:solidFill>
          </a:ln>
          <a:effectLst/>
        </c:spPr>
      </c:pivotFmt>
      <c:pivotFmt>
        <c:idx val="21"/>
        <c:spPr>
          <a:solidFill>
            <a:srgbClr val="F1FFC4"/>
          </a:solidFill>
          <a:ln w="19050">
            <a:solidFill>
              <a:schemeClr val="lt1"/>
            </a:solidFill>
          </a:ln>
          <a:effectLst/>
        </c:spPr>
      </c:pivotFmt>
      <c:pivotFmt>
        <c:idx val="22"/>
        <c:spPr>
          <a:solidFill>
            <a:srgbClr val="A7BED3"/>
          </a:solidFill>
          <a:ln w="19050">
            <a:solidFill>
              <a:schemeClr val="lt1"/>
            </a:solidFill>
          </a:ln>
          <a:effectLst/>
        </c:spPr>
      </c:pivotFmt>
    </c:pivotFmts>
    <c:plotArea>
      <c:layout/>
      <c:pieChart>
        <c:varyColors val="1"/>
        <c:ser>
          <c:idx val="0"/>
          <c:order val="0"/>
          <c:tx>
            <c:strRef>
              <c:f>'Pivot tables'!$AN$4</c:f>
              <c:strCache>
                <c:ptCount val="1"/>
                <c:pt idx="0">
                  <c:v>Total</c:v>
                </c:pt>
              </c:strCache>
            </c:strRef>
          </c:tx>
          <c:spPr>
            <a:solidFill>
              <a:srgbClr val="A7BED3"/>
            </a:solidFill>
          </c:spPr>
          <c:dPt>
            <c:idx val="0"/>
            <c:bubble3D val="0"/>
            <c:spPr>
              <a:solidFill>
                <a:srgbClr val="F1FFC4"/>
              </a:solidFill>
              <a:ln w="19050">
                <a:solidFill>
                  <a:schemeClr val="lt1"/>
                </a:solidFill>
              </a:ln>
              <a:effectLst/>
            </c:spPr>
            <c:extLst>
              <c:ext xmlns:c16="http://schemas.microsoft.com/office/drawing/2014/chart" uri="{C3380CC4-5D6E-409C-BE32-E72D297353CC}">
                <c16:uniqueId val="{00000001-BE64-4F22-BB49-984EEF7E09A7}"/>
              </c:ext>
            </c:extLst>
          </c:dPt>
          <c:dPt>
            <c:idx val="1"/>
            <c:bubble3D val="0"/>
            <c:spPr>
              <a:solidFill>
                <a:srgbClr val="A7BED3"/>
              </a:solidFill>
              <a:ln w="19050">
                <a:solidFill>
                  <a:schemeClr val="lt1"/>
                </a:solidFill>
              </a:ln>
              <a:effectLst/>
            </c:spPr>
            <c:extLst>
              <c:ext xmlns:c16="http://schemas.microsoft.com/office/drawing/2014/chart" uri="{C3380CC4-5D6E-409C-BE32-E72D297353CC}">
                <c16:uniqueId val="{00000003-BE64-4F22-BB49-984EEF7E09A7}"/>
              </c:ext>
            </c:extLst>
          </c:dPt>
          <c:dPt>
            <c:idx val="2"/>
            <c:bubble3D val="0"/>
            <c:spPr>
              <a:solidFill>
                <a:srgbClr val="A7BED3"/>
              </a:solidFill>
              <a:ln w="19050">
                <a:solidFill>
                  <a:schemeClr val="lt1"/>
                </a:solidFill>
              </a:ln>
              <a:effectLst/>
            </c:spPr>
            <c:extLst>
              <c:ext xmlns:c16="http://schemas.microsoft.com/office/drawing/2014/chart" uri="{C3380CC4-5D6E-409C-BE32-E72D297353CC}">
                <c16:uniqueId val="{00000005-BE64-4F22-BB49-984EEF7E09A7}"/>
              </c:ext>
            </c:extLst>
          </c:dPt>
          <c:dPt>
            <c:idx val="3"/>
            <c:bubble3D val="0"/>
            <c:spPr>
              <a:solidFill>
                <a:srgbClr val="A7BED3"/>
              </a:solidFill>
              <a:ln w="19050">
                <a:solidFill>
                  <a:schemeClr val="lt1"/>
                </a:solidFill>
              </a:ln>
              <a:effectLst/>
            </c:spPr>
            <c:extLst>
              <c:ext xmlns:c16="http://schemas.microsoft.com/office/drawing/2014/chart" uri="{C3380CC4-5D6E-409C-BE32-E72D297353CC}">
                <c16:uniqueId val="{00000007-BE64-4F22-BB49-984EEF7E09A7}"/>
              </c:ext>
            </c:extLst>
          </c:dPt>
          <c:dPt>
            <c:idx val="4"/>
            <c:bubble3D val="0"/>
            <c:spPr>
              <a:solidFill>
                <a:srgbClr val="A7BED3"/>
              </a:solidFill>
              <a:ln w="19050">
                <a:solidFill>
                  <a:schemeClr val="lt1"/>
                </a:solidFill>
              </a:ln>
              <a:effectLst/>
            </c:spPr>
            <c:extLst>
              <c:ext xmlns:c16="http://schemas.microsoft.com/office/drawing/2014/chart" uri="{C3380CC4-5D6E-409C-BE32-E72D297353CC}">
                <c16:uniqueId val="{00000009-BE64-4F22-BB49-984EEF7E09A7}"/>
              </c:ext>
            </c:extLst>
          </c:dPt>
          <c:dPt>
            <c:idx val="5"/>
            <c:bubble3D val="0"/>
            <c:spPr>
              <a:solidFill>
                <a:srgbClr val="A7BED3"/>
              </a:solidFill>
              <a:ln w="19050">
                <a:solidFill>
                  <a:schemeClr val="lt1"/>
                </a:solidFill>
              </a:ln>
              <a:effectLst/>
            </c:spPr>
            <c:extLst>
              <c:ext xmlns:c16="http://schemas.microsoft.com/office/drawing/2014/chart" uri="{C3380CC4-5D6E-409C-BE32-E72D297353CC}">
                <c16:uniqueId val="{0000000B-BE64-4F22-BB49-984EEF7E09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tables'!$AM$5:$AM$7</c:f>
              <c:strCache>
                <c:ptCount val="2"/>
                <c:pt idx="0">
                  <c:v>BE</c:v>
                </c:pt>
                <c:pt idx="1">
                  <c:v>GK</c:v>
                </c:pt>
              </c:strCache>
            </c:strRef>
          </c:cat>
          <c:val>
            <c:numRef>
              <c:f>'Pivot tables'!$AN$5:$AN$7</c:f>
              <c:numCache>
                <c:formatCode>[&lt;1000000]0.0,"K";General</c:formatCode>
                <c:ptCount val="2"/>
                <c:pt idx="0">
                  <c:v>59277</c:v>
                </c:pt>
                <c:pt idx="1">
                  <c:v>199067</c:v>
                </c:pt>
              </c:numCache>
            </c:numRef>
          </c:val>
          <c:extLst>
            <c:ext xmlns:c16="http://schemas.microsoft.com/office/drawing/2014/chart" uri="{C3380CC4-5D6E-409C-BE32-E72D297353CC}">
              <c16:uniqueId val="{0000000C-BE64-4F22-BB49-984EEF7E09A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tables!PivotTable11</c:name>
    <c:fmtId val="26"/>
  </c:pivotSource>
  <c:chart>
    <c:autoTitleDeleted val="1"/>
    <c:pivotFmts>
      <c:pivotFmt>
        <c:idx val="0"/>
        <c:spPr>
          <a:gradFill>
            <a:gsLst>
              <a:gs pos="0">
                <a:srgbClr val="F1FFC4"/>
              </a:gs>
              <a:gs pos="100000">
                <a:srgbClr val="A7BED3"/>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1FFC4"/>
              </a:gs>
              <a:gs pos="100000">
                <a:srgbClr val="A7BED3"/>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1FFC4"/>
              </a:gs>
              <a:gs pos="100000">
                <a:srgbClr val="A7BED3"/>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tables'!$AR$4</c:f>
              <c:strCache>
                <c:ptCount val="1"/>
                <c:pt idx="0">
                  <c:v>Total</c:v>
                </c:pt>
              </c:strCache>
            </c:strRef>
          </c:tx>
          <c:spPr>
            <a:gradFill>
              <a:gsLst>
                <a:gs pos="0">
                  <a:srgbClr val="F1FFC4"/>
                </a:gs>
                <a:gs pos="100000">
                  <a:srgbClr val="A7BED3"/>
                </a:gs>
              </a:gsLst>
              <a:lin ang="27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tables'!$AQ$5:$AQ$11</c:f>
              <c:strCache>
                <c:ptCount val="6"/>
                <c:pt idx="0">
                  <c:v>L1</c:v>
                </c:pt>
                <c:pt idx="1">
                  <c:v>L2</c:v>
                </c:pt>
                <c:pt idx="2">
                  <c:v>L3</c:v>
                </c:pt>
                <c:pt idx="3">
                  <c:v>L4</c:v>
                </c:pt>
                <c:pt idx="4">
                  <c:v>L5</c:v>
                </c:pt>
                <c:pt idx="5">
                  <c:v>L6</c:v>
                </c:pt>
              </c:strCache>
            </c:strRef>
          </c:cat>
          <c:val>
            <c:numRef>
              <c:f>'Pivot tables'!$AR$5:$AR$11</c:f>
              <c:numCache>
                <c:formatCode>[&lt;100000]0.0,"K";General</c:formatCode>
                <c:ptCount val="6"/>
                <c:pt idx="0">
                  <c:v>35750</c:v>
                </c:pt>
                <c:pt idx="1">
                  <c:v>54164</c:v>
                </c:pt>
                <c:pt idx="2">
                  <c:v>51323</c:v>
                </c:pt>
                <c:pt idx="3">
                  <c:v>39301</c:v>
                </c:pt>
                <c:pt idx="4">
                  <c:v>49708</c:v>
                </c:pt>
                <c:pt idx="5">
                  <c:v>28098</c:v>
                </c:pt>
              </c:numCache>
            </c:numRef>
          </c:val>
          <c:extLst>
            <c:ext xmlns:c16="http://schemas.microsoft.com/office/drawing/2014/chart" uri="{C3380CC4-5D6E-409C-BE32-E72D297353CC}">
              <c16:uniqueId val="{00000000-E79B-46A3-AA65-D34AA27FD388}"/>
            </c:ext>
          </c:extLst>
        </c:ser>
        <c:dLbls>
          <c:dLblPos val="outEnd"/>
          <c:showLegendKey val="0"/>
          <c:showVal val="1"/>
          <c:showCatName val="0"/>
          <c:showSerName val="0"/>
          <c:showPercent val="0"/>
          <c:showBubbleSize val="0"/>
        </c:dLbls>
        <c:gapWidth val="182"/>
        <c:axId val="1772990352"/>
        <c:axId val="1772992432"/>
      </c:barChart>
      <c:catAx>
        <c:axId val="177299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992432"/>
        <c:crosses val="autoZero"/>
        <c:auto val="1"/>
        <c:lblAlgn val="ctr"/>
        <c:lblOffset val="100"/>
        <c:noMultiLvlLbl val="0"/>
      </c:catAx>
      <c:valAx>
        <c:axId val="1772992432"/>
        <c:scaling>
          <c:orientation val="minMax"/>
        </c:scaling>
        <c:delete val="1"/>
        <c:axPos val="b"/>
        <c:numFmt formatCode="[&lt;100000]0.0,&quot;K&quot;;General" sourceLinked="1"/>
        <c:majorTickMark val="none"/>
        <c:minorTickMark val="none"/>
        <c:tickLblPos val="nextTo"/>
        <c:crossAx val="177299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tables!PivotTable12</c:name>
    <c:fmtId val="31"/>
  </c:pivotSource>
  <c:chart>
    <c:autoTitleDeleted val="1"/>
    <c:pivotFmts>
      <c:pivotFmt>
        <c:idx val="0"/>
        <c:spPr>
          <a:solidFill>
            <a:schemeClr val="accent1"/>
          </a:solidFill>
          <a:ln w="22225" cap="rnd">
            <a:solidFill>
              <a:srgbClr val="CC99FF"/>
            </a:solidFill>
            <a:round/>
          </a:ln>
          <a:effectLst/>
        </c:spPr>
        <c:marker>
          <c:symbol val="circle"/>
          <c:size val="7"/>
          <c:spPr>
            <a:solidFill>
              <a:schemeClr val="bg1"/>
            </a:solidFill>
            <a:ln w="22225">
              <a:solidFill>
                <a:srgbClr val="CC99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CC99FF"/>
            </a:solidFill>
            <a:round/>
          </a:ln>
          <a:effectLst/>
        </c:spPr>
        <c:marker>
          <c:symbol val="circle"/>
          <c:size val="7"/>
          <c:spPr>
            <a:solidFill>
              <a:schemeClr val="bg1"/>
            </a:solidFill>
            <a:ln w="22225">
              <a:solidFill>
                <a:srgbClr val="CC99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A7BED3"/>
            </a:solidFill>
            <a:round/>
          </a:ln>
          <a:effectLst/>
        </c:spPr>
        <c:marker>
          <c:symbol val="circle"/>
          <c:size val="7"/>
          <c:spPr>
            <a:solidFill>
              <a:schemeClr val="bg1"/>
            </a:solidFill>
            <a:ln w="222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tables'!$AV$4</c:f>
              <c:strCache>
                <c:ptCount val="1"/>
                <c:pt idx="0">
                  <c:v>Total</c:v>
                </c:pt>
              </c:strCache>
            </c:strRef>
          </c:tx>
          <c:spPr>
            <a:ln w="22225" cap="rnd">
              <a:solidFill>
                <a:srgbClr val="A7BED3"/>
              </a:solidFill>
              <a:round/>
            </a:ln>
            <a:effectLst/>
          </c:spPr>
          <c:marker>
            <c:symbol val="circle"/>
            <c:size val="7"/>
            <c:spPr>
              <a:solidFill>
                <a:schemeClr val="bg1"/>
              </a:solidFill>
              <a:ln w="22225">
                <a:solidFill>
                  <a:srgbClr val="7030A0"/>
                </a:solidFill>
              </a:ln>
              <a:effectLst/>
            </c:spPr>
          </c:marker>
          <c:cat>
            <c:strRef>
              <c:f>'Pivot tables'!$AU$5:$AU$11</c:f>
              <c:strCache>
                <c:ptCount val="6"/>
                <c:pt idx="0">
                  <c:v>L1</c:v>
                </c:pt>
                <c:pt idx="1">
                  <c:v>L2</c:v>
                </c:pt>
                <c:pt idx="2">
                  <c:v>L3</c:v>
                </c:pt>
                <c:pt idx="3">
                  <c:v>L4</c:v>
                </c:pt>
                <c:pt idx="4">
                  <c:v>L5</c:v>
                </c:pt>
                <c:pt idx="5">
                  <c:v>L6</c:v>
                </c:pt>
              </c:strCache>
            </c:strRef>
          </c:cat>
          <c:val>
            <c:numRef>
              <c:f>'Pivot tables'!$AV$5:$AV$11</c:f>
              <c:numCache>
                <c:formatCode>General</c:formatCode>
                <c:ptCount val="6"/>
                <c:pt idx="0">
                  <c:v>32</c:v>
                </c:pt>
                <c:pt idx="1">
                  <c:v>36</c:v>
                </c:pt>
                <c:pt idx="2">
                  <c:v>44</c:v>
                </c:pt>
                <c:pt idx="3">
                  <c:v>42</c:v>
                </c:pt>
                <c:pt idx="4">
                  <c:v>39</c:v>
                </c:pt>
                <c:pt idx="5">
                  <c:v>14</c:v>
                </c:pt>
              </c:numCache>
            </c:numRef>
          </c:val>
          <c:smooth val="0"/>
          <c:extLst>
            <c:ext xmlns:c16="http://schemas.microsoft.com/office/drawing/2014/chart" uri="{C3380CC4-5D6E-409C-BE32-E72D297353CC}">
              <c16:uniqueId val="{00000000-6162-4AC3-A056-542B4BC69DE5}"/>
            </c:ext>
          </c:extLst>
        </c:ser>
        <c:dLbls>
          <c:showLegendKey val="0"/>
          <c:showVal val="0"/>
          <c:showCatName val="0"/>
          <c:showSerName val="0"/>
          <c:showPercent val="0"/>
          <c:showBubbleSize val="0"/>
        </c:dLbls>
        <c:marker val="1"/>
        <c:smooth val="0"/>
        <c:axId val="1575735520"/>
        <c:axId val="1575734688"/>
      </c:lineChart>
      <c:catAx>
        <c:axId val="157573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34688"/>
        <c:crosses val="autoZero"/>
        <c:auto val="1"/>
        <c:lblAlgn val="ctr"/>
        <c:lblOffset val="100"/>
        <c:noMultiLvlLbl val="0"/>
      </c:catAx>
      <c:valAx>
        <c:axId val="1575734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757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tables'!$BJ$4</c:f>
              <c:strCache>
                <c:ptCount val="1"/>
                <c:pt idx="0">
                  <c:v>Average</c:v>
                </c:pt>
              </c:strCache>
            </c:strRef>
          </c:tx>
          <c:spPr>
            <a:ln w="28575" cap="rnd">
              <a:noFill/>
              <a:round/>
            </a:ln>
            <a:effectLst/>
          </c:spPr>
          <c:marker>
            <c:symbol val="circle"/>
            <c:size val="8"/>
            <c:spPr>
              <a:solidFill>
                <a:srgbClr val="7030A0"/>
              </a:solidFill>
              <a:ln w="9525">
                <a:noFill/>
              </a:ln>
              <a:effectLst/>
            </c:spPr>
          </c:marker>
          <c:cat>
            <c:strRef>
              <c:f>'Pivot tables'!$BI$5:$BI$16</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tables'!$BJ$5:$BJ$16</c:f>
              <c:numCache>
                <c:formatCode>0</c:formatCode>
                <c:ptCount val="12"/>
                <c:pt idx="0">
                  <c:v>77.5</c:v>
                </c:pt>
                <c:pt idx="1">
                  <c:v>84</c:v>
                </c:pt>
                <c:pt idx="2">
                  <c:v>81.428571428571431</c:v>
                </c:pt>
                <c:pt idx="3">
                  <c:v>96</c:v>
                </c:pt>
                <c:pt idx="4">
                  <c:v>81</c:v>
                </c:pt>
                <c:pt idx="5">
                  <c:v>99</c:v>
                </c:pt>
                <c:pt idx="6">
                  <c:v>82.5</c:v>
                </c:pt>
                <c:pt idx="7">
                  <c:v>97.5</c:v>
                </c:pt>
                <c:pt idx="8">
                  <c:v>95</c:v>
                </c:pt>
                <c:pt idx="9">
                  <c:v>93</c:v>
                </c:pt>
                <c:pt idx="10">
                  <c:v>66.666666666666671</c:v>
                </c:pt>
                <c:pt idx="11">
                  <c:v>82.5</c:v>
                </c:pt>
              </c:numCache>
            </c:numRef>
          </c:val>
          <c:smooth val="0"/>
          <c:extLst>
            <c:ext xmlns:c16="http://schemas.microsoft.com/office/drawing/2014/chart" uri="{C3380CC4-5D6E-409C-BE32-E72D297353CC}">
              <c16:uniqueId val="{00000000-B8FA-4C67-A7C5-7B003885F7B7}"/>
            </c:ext>
          </c:extLst>
        </c:ser>
        <c:ser>
          <c:idx val="1"/>
          <c:order val="1"/>
          <c:tx>
            <c:strRef>
              <c:f>'Pivot tables'!$BK$4</c:f>
              <c:strCache>
                <c:ptCount val="1"/>
                <c:pt idx="0">
                  <c:v>Min</c:v>
                </c:pt>
              </c:strCache>
            </c:strRef>
          </c:tx>
          <c:spPr>
            <a:ln w="28575" cap="rnd">
              <a:noFill/>
              <a:round/>
            </a:ln>
            <a:effectLst/>
          </c:spPr>
          <c:marker>
            <c:symbol val="circle"/>
            <c:size val="9"/>
            <c:spPr>
              <a:solidFill>
                <a:srgbClr val="FFCAAF"/>
              </a:solidFill>
              <a:ln w="9525">
                <a:noFill/>
              </a:ln>
              <a:effectLst/>
            </c:spPr>
          </c:marker>
          <c:cat>
            <c:strRef>
              <c:f>'Pivot tables'!$BI$5:$BI$16</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tables'!$BK$5:$BK$16</c:f>
              <c:numCache>
                <c:formatCode>General</c:formatCode>
                <c:ptCount val="12"/>
                <c:pt idx="0">
                  <c:v>0</c:v>
                </c:pt>
                <c:pt idx="1">
                  <c:v>0</c:v>
                </c:pt>
                <c:pt idx="2">
                  <c:v>0</c:v>
                </c:pt>
                <c:pt idx="3">
                  <c:v>0</c:v>
                </c:pt>
                <c:pt idx="4">
                  <c:v>0</c:v>
                </c:pt>
                <c:pt idx="5">
                  <c:v>99</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8FA-4C67-A7C5-7B003885F7B7}"/>
            </c:ext>
          </c:extLst>
        </c:ser>
        <c:ser>
          <c:idx val="2"/>
          <c:order val="2"/>
          <c:tx>
            <c:strRef>
              <c:f>'Pivot tables'!$BL$4</c:f>
              <c:strCache>
                <c:ptCount val="1"/>
                <c:pt idx="0">
                  <c:v>Max</c:v>
                </c:pt>
              </c:strCache>
            </c:strRef>
          </c:tx>
          <c:spPr>
            <a:ln w="28575" cap="rnd">
              <a:noFill/>
              <a:round/>
            </a:ln>
            <a:effectLst/>
          </c:spPr>
          <c:marker>
            <c:symbol val="circle"/>
            <c:size val="9"/>
            <c:spPr>
              <a:solidFill>
                <a:srgbClr val="A7BED3"/>
              </a:solidFill>
              <a:ln w="9525">
                <a:noFill/>
              </a:ln>
              <a:effectLst/>
            </c:spPr>
          </c:marker>
          <c:cat>
            <c:strRef>
              <c:f>'Pivot tables'!$BI$5:$BI$16</c:f>
              <c:strCache>
                <c:ptCount val="12"/>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tables'!$BL$5:$BL$16</c:f>
              <c:numCache>
                <c:formatCode>General</c:formatCode>
                <c:ptCount val="12"/>
                <c:pt idx="0">
                  <c:v>0</c:v>
                </c:pt>
                <c:pt idx="1">
                  <c:v>0</c:v>
                </c:pt>
                <c:pt idx="2">
                  <c:v>0</c:v>
                </c:pt>
                <c:pt idx="3">
                  <c:v>0</c:v>
                </c:pt>
                <c:pt idx="4">
                  <c:v>0</c:v>
                </c:pt>
                <c:pt idx="5">
                  <c:v>0</c:v>
                </c:pt>
                <c:pt idx="6">
                  <c:v>0</c:v>
                </c:pt>
                <c:pt idx="7">
                  <c:v>0</c:v>
                </c:pt>
                <c:pt idx="8">
                  <c:v>0</c:v>
                </c:pt>
                <c:pt idx="9">
                  <c:v>0</c:v>
                </c:pt>
                <c:pt idx="10" formatCode="0">
                  <c:v>66.666666666666671</c:v>
                </c:pt>
                <c:pt idx="11">
                  <c:v>0</c:v>
                </c:pt>
              </c:numCache>
            </c:numRef>
          </c:val>
          <c:smooth val="0"/>
          <c:extLst>
            <c:ext xmlns:c16="http://schemas.microsoft.com/office/drawing/2014/chart" uri="{C3380CC4-5D6E-409C-BE32-E72D297353CC}">
              <c16:uniqueId val="{00000002-B8FA-4C67-A7C5-7B003885F7B7}"/>
            </c:ext>
          </c:extLst>
        </c:ser>
        <c:dLbls>
          <c:showLegendKey val="0"/>
          <c:showVal val="0"/>
          <c:showCatName val="0"/>
          <c:showSerName val="0"/>
          <c:showPercent val="0"/>
          <c:showBubbleSize val="0"/>
        </c:dLbls>
        <c:marker val="1"/>
        <c:smooth val="0"/>
        <c:axId val="1705256192"/>
        <c:axId val="1705241216"/>
      </c:lineChart>
      <c:catAx>
        <c:axId val="170525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41216"/>
        <c:crosses val="autoZero"/>
        <c:auto val="1"/>
        <c:lblAlgn val="ctr"/>
        <c:lblOffset val="100"/>
        <c:noMultiLvlLbl val="0"/>
      </c:catAx>
      <c:valAx>
        <c:axId val="170524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5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6.xml"/><Relationship Id="rId18" Type="http://schemas.openxmlformats.org/officeDocument/2006/relationships/image" Target="../media/image8.svg"/><Relationship Id="rId26" Type="http://schemas.openxmlformats.org/officeDocument/2006/relationships/image" Target="../media/image13.png"/><Relationship Id="rId3" Type="http://schemas.openxmlformats.org/officeDocument/2006/relationships/image" Target="../media/image2.svg"/><Relationship Id="rId21" Type="http://schemas.openxmlformats.org/officeDocument/2006/relationships/chart" Target="../charts/chart10.xml"/><Relationship Id="rId34" Type="http://schemas.openxmlformats.org/officeDocument/2006/relationships/image" Target="../media/image17.png"/><Relationship Id="rId7" Type="http://schemas.openxmlformats.org/officeDocument/2006/relationships/image" Target="../media/image6.svg"/><Relationship Id="rId12" Type="http://schemas.openxmlformats.org/officeDocument/2006/relationships/chart" Target="../charts/chart5.xml"/><Relationship Id="rId17" Type="http://schemas.openxmlformats.org/officeDocument/2006/relationships/image" Target="../media/image7.png"/><Relationship Id="rId25" Type="http://schemas.openxmlformats.org/officeDocument/2006/relationships/chart" Target="../charts/chart12.xml"/><Relationship Id="rId33" Type="http://schemas.openxmlformats.org/officeDocument/2006/relationships/image" Target="../media/image16.svg"/><Relationship Id="rId2" Type="http://schemas.openxmlformats.org/officeDocument/2006/relationships/image" Target="../media/image1.png"/><Relationship Id="rId16" Type="http://schemas.openxmlformats.org/officeDocument/2006/relationships/chart" Target="../charts/chart9.xml"/><Relationship Id="rId20" Type="http://schemas.openxmlformats.org/officeDocument/2006/relationships/image" Target="../media/image10.svg"/><Relationship Id="rId29"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4.xml"/><Relationship Id="rId24" Type="http://schemas.openxmlformats.org/officeDocument/2006/relationships/chart" Target="../charts/chart11.xml"/><Relationship Id="rId32" Type="http://schemas.openxmlformats.org/officeDocument/2006/relationships/image" Target="../media/image15.png"/><Relationship Id="rId5" Type="http://schemas.openxmlformats.org/officeDocument/2006/relationships/image" Target="../media/image4.svg"/><Relationship Id="rId15" Type="http://schemas.openxmlformats.org/officeDocument/2006/relationships/chart" Target="../charts/chart8.xml"/><Relationship Id="rId23" Type="http://schemas.openxmlformats.org/officeDocument/2006/relationships/image" Target="../media/image12.svg"/><Relationship Id="rId28" Type="http://schemas.openxmlformats.org/officeDocument/2006/relationships/chart" Target="../charts/chart13.xml"/><Relationship Id="rId10" Type="http://schemas.openxmlformats.org/officeDocument/2006/relationships/hyperlink" Target="#Database!A1"/><Relationship Id="rId19" Type="http://schemas.openxmlformats.org/officeDocument/2006/relationships/image" Target="../media/image9.png"/><Relationship Id="rId31" Type="http://schemas.openxmlformats.org/officeDocument/2006/relationships/chart" Target="../charts/chart16.xml"/><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7.xml"/><Relationship Id="rId22" Type="http://schemas.openxmlformats.org/officeDocument/2006/relationships/image" Target="../media/image11.png"/><Relationship Id="rId27" Type="http://schemas.openxmlformats.org/officeDocument/2006/relationships/image" Target="../media/image14.svg"/><Relationship Id="rId30" Type="http://schemas.openxmlformats.org/officeDocument/2006/relationships/chart" Target="../charts/chart15.xml"/><Relationship Id="rId35" Type="http://schemas.openxmlformats.org/officeDocument/2006/relationships/image" Target="../media/image18.svg"/><Relationship Id="rId8"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absolute">
    <xdr:from>
      <xdr:col>0</xdr:col>
      <xdr:colOff>180975</xdr:colOff>
      <xdr:row>0</xdr:row>
      <xdr:rowOff>142875</xdr:rowOff>
    </xdr:from>
    <xdr:to>
      <xdr:col>2</xdr:col>
      <xdr:colOff>149775</xdr:colOff>
      <xdr:row>11</xdr:row>
      <xdr:rowOff>63375</xdr:rowOff>
    </xdr:to>
    <xdr:sp macro="" textlink="">
      <xdr:nvSpPr>
        <xdr:cNvPr id="2" name="Rectangle: Rounded Corners 1">
          <a:extLst>
            <a:ext uri="{FF2B5EF4-FFF2-40B4-BE49-F238E27FC236}">
              <a16:creationId xmlns:a16="http://schemas.microsoft.com/office/drawing/2014/main" id="{1B37C4BA-1A77-4EB3-B22D-0039EED79B96}"/>
            </a:ext>
          </a:extLst>
        </xdr:cNvPr>
        <xdr:cNvSpPr/>
      </xdr:nvSpPr>
      <xdr:spPr>
        <a:xfrm>
          <a:off x="180975" y="142875"/>
          <a:ext cx="1196467"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0</xdr:col>
      <xdr:colOff>228600</xdr:colOff>
      <xdr:row>5</xdr:row>
      <xdr:rowOff>114300</xdr:rowOff>
    </xdr:from>
    <xdr:to>
      <xdr:col>2</xdr:col>
      <xdr:colOff>123825</xdr:colOff>
      <xdr:row>11</xdr:row>
      <xdr:rowOff>19050</xdr:rowOff>
    </xdr:to>
    <xdr:sp macro="" textlink="">
      <xdr:nvSpPr>
        <xdr:cNvPr id="3" name="TextBox 2">
          <a:extLst>
            <a:ext uri="{FF2B5EF4-FFF2-40B4-BE49-F238E27FC236}">
              <a16:creationId xmlns:a16="http://schemas.microsoft.com/office/drawing/2014/main" id="{70D6E3BA-F9E8-436B-8CD5-C6DA6243FD91}"/>
            </a:ext>
          </a:extLst>
        </xdr:cNvPr>
        <xdr:cNvSpPr txBox="1"/>
      </xdr:nvSpPr>
      <xdr:spPr>
        <a:xfrm>
          <a:off x="228600" y="1066800"/>
          <a:ext cx="1114425"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1"/>
            <a:t>Sales Performance</a:t>
          </a:r>
        </a:p>
        <a:p>
          <a:pPr algn="ctr"/>
          <a:r>
            <a:rPr lang="en-AU" sz="1100" b="1"/>
            <a:t>Metrcis</a:t>
          </a:r>
          <a:endParaRPr lang="en-AU" sz="1100" b="1" baseline="0"/>
        </a:p>
        <a:p>
          <a:pPr algn="ctr"/>
          <a:r>
            <a:rPr lang="en-AU" sz="1100" b="0" baseline="0"/>
            <a:t>2022</a:t>
          </a:r>
          <a:endParaRPr lang="en-AU" sz="1100" b="0"/>
        </a:p>
      </xdr:txBody>
    </xdr:sp>
    <xdr:clientData/>
  </xdr:twoCellAnchor>
  <xdr:twoCellAnchor editAs="absolute">
    <xdr:from>
      <xdr:col>2</xdr:col>
      <xdr:colOff>314325</xdr:colOff>
      <xdr:row>0</xdr:row>
      <xdr:rowOff>142875</xdr:rowOff>
    </xdr:from>
    <xdr:to>
      <xdr:col>5</xdr:col>
      <xdr:colOff>465525</xdr:colOff>
      <xdr:row>11</xdr:row>
      <xdr:rowOff>63375</xdr:rowOff>
    </xdr:to>
    <xdr:sp macro="" textlink="">
      <xdr:nvSpPr>
        <xdr:cNvPr id="4" name="Rectangle: Rounded Corners 3">
          <a:extLst>
            <a:ext uri="{FF2B5EF4-FFF2-40B4-BE49-F238E27FC236}">
              <a16:creationId xmlns:a16="http://schemas.microsoft.com/office/drawing/2014/main" id="{2CA535C0-E9FD-4DC4-A082-0DAE8C51C013}"/>
            </a:ext>
          </a:extLst>
        </xdr:cNvPr>
        <xdr:cNvSpPr/>
      </xdr:nvSpPr>
      <xdr:spPr>
        <a:xfrm>
          <a:off x="1541992" y="142875"/>
          <a:ext cx="1992700"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3</xdr:col>
      <xdr:colOff>142875</xdr:colOff>
      <xdr:row>2</xdr:row>
      <xdr:rowOff>24341</xdr:rowOff>
    </xdr:from>
    <xdr:to>
      <xdr:col>5</xdr:col>
      <xdr:colOff>38100</xdr:colOff>
      <xdr:row>3</xdr:row>
      <xdr:rowOff>129116</xdr:rowOff>
    </xdr:to>
    <xdr:sp macro="" textlink="">
      <xdr:nvSpPr>
        <xdr:cNvPr id="6" name="TextBox 5">
          <a:extLst>
            <a:ext uri="{FF2B5EF4-FFF2-40B4-BE49-F238E27FC236}">
              <a16:creationId xmlns:a16="http://schemas.microsoft.com/office/drawing/2014/main" id="{73124B3B-27D9-45C8-96C9-709B62EE7EF4}"/>
            </a:ext>
          </a:extLst>
        </xdr:cNvPr>
        <xdr:cNvSpPr txBox="1"/>
      </xdr:nvSpPr>
      <xdr:spPr>
        <a:xfrm>
          <a:off x="1984375" y="405341"/>
          <a:ext cx="112289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1">
              <a:solidFill>
                <a:schemeClr val="accent3">
                  <a:lumMod val="75000"/>
                </a:schemeClr>
              </a:solidFill>
            </a:rPr>
            <a:t>Total</a:t>
          </a:r>
          <a:r>
            <a:rPr lang="en-AU" sz="1100" b="0"/>
            <a:t> </a:t>
          </a:r>
          <a:r>
            <a:rPr lang="en-AU" sz="1100" b="1">
              <a:solidFill>
                <a:schemeClr val="accent3">
                  <a:lumMod val="75000"/>
                </a:schemeClr>
              </a:solidFill>
            </a:rPr>
            <a:t>Earnings</a:t>
          </a:r>
        </a:p>
      </xdr:txBody>
    </xdr:sp>
    <xdr:clientData/>
  </xdr:twoCellAnchor>
  <xdr:twoCellAnchor editAs="absolute">
    <xdr:from>
      <xdr:col>2</xdr:col>
      <xdr:colOff>428625</xdr:colOff>
      <xdr:row>3</xdr:row>
      <xdr:rowOff>110066</xdr:rowOff>
    </xdr:from>
    <xdr:to>
      <xdr:col>5</xdr:col>
      <xdr:colOff>342900</xdr:colOff>
      <xdr:row>5</xdr:row>
      <xdr:rowOff>24341</xdr:rowOff>
    </xdr:to>
    <xdr:sp macro="" textlink="'Pivot tables'!B5">
      <xdr:nvSpPr>
        <xdr:cNvPr id="7" name="TextBox 6">
          <a:extLst>
            <a:ext uri="{FF2B5EF4-FFF2-40B4-BE49-F238E27FC236}">
              <a16:creationId xmlns:a16="http://schemas.microsoft.com/office/drawing/2014/main" id="{B14F2295-5AAF-4051-B558-C8A3568B2584}"/>
            </a:ext>
          </a:extLst>
        </xdr:cNvPr>
        <xdr:cNvSpPr txBox="1"/>
      </xdr:nvSpPr>
      <xdr:spPr>
        <a:xfrm>
          <a:off x="1656292" y="681566"/>
          <a:ext cx="17557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7BE39B-7BA4-46E4-9D72-1C51F98B96A8}" type="TxLink">
            <a:rPr lang="en-US" sz="1600" b="0" i="0" u="none" strike="noStrike">
              <a:solidFill>
                <a:srgbClr val="000000"/>
              </a:solidFill>
              <a:latin typeface="Calibri"/>
              <a:cs typeface="Calibri"/>
            </a:rPr>
            <a:pPr algn="ctr"/>
            <a:t>$258,344.00</a:t>
          </a:fld>
          <a:endParaRPr lang="en-AU" sz="1600" b="0"/>
        </a:p>
      </xdr:txBody>
    </xdr:sp>
    <xdr:clientData/>
  </xdr:twoCellAnchor>
  <xdr:twoCellAnchor editAs="absolute">
    <xdr:from>
      <xdr:col>4</xdr:col>
      <xdr:colOff>601134</xdr:colOff>
      <xdr:row>3</xdr:row>
      <xdr:rowOff>132291</xdr:rowOff>
    </xdr:from>
    <xdr:to>
      <xdr:col>5</xdr:col>
      <xdr:colOff>53975</xdr:colOff>
      <xdr:row>4</xdr:row>
      <xdr:rowOff>8466</xdr:rowOff>
    </xdr:to>
    <xdr:sp macro="" textlink="">
      <xdr:nvSpPr>
        <xdr:cNvPr id="9" name="Isosceles Triangle 8">
          <a:extLst>
            <a:ext uri="{FF2B5EF4-FFF2-40B4-BE49-F238E27FC236}">
              <a16:creationId xmlns:a16="http://schemas.microsoft.com/office/drawing/2014/main" id="{E7DF1E59-75EE-40E3-AB3D-C6769BDD2B7D}"/>
            </a:ext>
          </a:extLst>
        </xdr:cNvPr>
        <xdr:cNvSpPr/>
      </xdr:nvSpPr>
      <xdr:spPr>
        <a:xfrm>
          <a:off x="3056467" y="703791"/>
          <a:ext cx="66675" cy="66675"/>
        </a:xfrm>
        <a:prstGeom prst="triangl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xdr:col>
      <xdr:colOff>447675</xdr:colOff>
      <xdr:row>6</xdr:row>
      <xdr:rowOff>7875</xdr:rowOff>
    </xdr:from>
    <xdr:to>
      <xdr:col>5</xdr:col>
      <xdr:colOff>323850</xdr:colOff>
      <xdr:row>6</xdr:row>
      <xdr:rowOff>7875</xdr:rowOff>
    </xdr:to>
    <xdr:cxnSp macro="">
      <xdr:nvCxnSpPr>
        <xdr:cNvPr id="11" name="Straight Connector 10">
          <a:extLst>
            <a:ext uri="{FF2B5EF4-FFF2-40B4-BE49-F238E27FC236}">
              <a16:creationId xmlns:a16="http://schemas.microsoft.com/office/drawing/2014/main" id="{9B2B0651-2B52-47C5-A5B8-5640DAF7B87E}"/>
            </a:ext>
          </a:extLst>
        </xdr:cNvPr>
        <xdr:cNvCxnSpPr/>
      </xdr:nvCxnSpPr>
      <xdr:spPr>
        <a:xfrm>
          <a:off x="1675342" y="1150875"/>
          <a:ext cx="1717675"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142875</xdr:colOff>
      <xdr:row>6</xdr:row>
      <xdr:rowOff>121710</xdr:rowOff>
    </xdr:from>
    <xdr:to>
      <xdr:col>5</xdr:col>
      <xdr:colOff>38100</xdr:colOff>
      <xdr:row>8</xdr:row>
      <xdr:rowOff>35985</xdr:rowOff>
    </xdr:to>
    <xdr:sp macro="" textlink="">
      <xdr:nvSpPr>
        <xdr:cNvPr id="12" name="TextBox 11">
          <a:extLst>
            <a:ext uri="{FF2B5EF4-FFF2-40B4-BE49-F238E27FC236}">
              <a16:creationId xmlns:a16="http://schemas.microsoft.com/office/drawing/2014/main" id="{81ED633A-A697-4580-8091-D0674151D91A}"/>
            </a:ext>
          </a:extLst>
        </xdr:cNvPr>
        <xdr:cNvSpPr txBox="1"/>
      </xdr:nvSpPr>
      <xdr:spPr>
        <a:xfrm>
          <a:off x="1984375" y="1264710"/>
          <a:ext cx="112289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1">
              <a:solidFill>
                <a:schemeClr val="accent3">
                  <a:lumMod val="75000"/>
                </a:schemeClr>
              </a:solidFill>
            </a:rPr>
            <a:t>Total Paid Calls</a:t>
          </a:r>
        </a:p>
      </xdr:txBody>
    </xdr:sp>
    <xdr:clientData/>
  </xdr:twoCellAnchor>
  <xdr:twoCellAnchor editAs="absolute">
    <xdr:from>
      <xdr:col>5</xdr:col>
      <xdr:colOff>600075</xdr:colOff>
      <xdr:row>0</xdr:row>
      <xdr:rowOff>142875</xdr:rowOff>
    </xdr:from>
    <xdr:to>
      <xdr:col>9</xdr:col>
      <xdr:colOff>141675</xdr:colOff>
      <xdr:row>11</xdr:row>
      <xdr:rowOff>63375</xdr:rowOff>
    </xdr:to>
    <xdr:sp macro="" textlink="">
      <xdr:nvSpPr>
        <xdr:cNvPr id="14" name="Rectangle: Rounded Corners 13">
          <a:extLst>
            <a:ext uri="{FF2B5EF4-FFF2-40B4-BE49-F238E27FC236}">
              <a16:creationId xmlns:a16="http://schemas.microsoft.com/office/drawing/2014/main" id="{4238B80C-76F2-4C59-B348-49220FD541D3}"/>
            </a:ext>
          </a:extLst>
        </xdr:cNvPr>
        <xdr:cNvSpPr/>
      </xdr:nvSpPr>
      <xdr:spPr>
        <a:xfrm>
          <a:off x="3656013" y="142875"/>
          <a:ext cx="1986350"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6</xdr:col>
      <xdr:colOff>85725</xdr:colOff>
      <xdr:row>1</xdr:row>
      <xdr:rowOff>19050</xdr:rowOff>
    </xdr:from>
    <xdr:to>
      <xdr:col>8</xdr:col>
      <xdr:colOff>209550</xdr:colOff>
      <xdr:row>4</xdr:row>
      <xdr:rowOff>152400</xdr:rowOff>
    </xdr:to>
    <xdr:sp macro="" textlink="">
      <xdr:nvSpPr>
        <xdr:cNvPr id="15" name="TextBox 14">
          <a:extLst>
            <a:ext uri="{FF2B5EF4-FFF2-40B4-BE49-F238E27FC236}">
              <a16:creationId xmlns:a16="http://schemas.microsoft.com/office/drawing/2014/main" id="{8DE3C5A8-121E-418E-B08C-DE005ADBE8E7}"/>
            </a:ext>
          </a:extLst>
        </xdr:cNvPr>
        <xdr:cNvSpPr txBox="1"/>
      </xdr:nvSpPr>
      <xdr:spPr>
        <a:xfrm>
          <a:off x="3743325" y="209550"/>
          <a:ext cx="13430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100" b="1">
              <a:solidFill>
                <a:schemeClr val="accent3">
                  <a:lumMod val="75000"/>
                </a:schemeClr>
              </a:solidFill>
            </a:rPr>
            <a:t>Top 5</a:t>
          </a:r>
        </a:p>
        <a:p>
          <a:pPr algn="l"/>
          <a:r>
            <a:rPr lang="en-AU" sz="1200" b="1">
              <a:solidFill>
                <a:schemeClr val="tx1"/>
              </a:solidFill>
            </a:rPr>
            <a:t>Consultant</a:t>
          </a:r>
          <a:endParaRPr lang="en-AU" sz="1400" b="1" baseline="0">
            <a:solidFill>
              <a:schemeClr val="tx1"/>
            </a:solidFill>
          </a:endParaRPr>
        </a:p>
        <a:p>
          <a:pPr algn="l"/>
          <a:r>
            <a:rPr lang="en-AU" sz="1100" b="1" baseline="0">
              <a:solidFill>
                <a:schemeClr val="accent3">
                  <a:lumMod val="75000"/>
                </a:schemeClr>
              </a:solidFill>
            </a:rPr>
            <a:t>Sale Revenue</a:t>
          </a:r>
          <a:endParaRPr lang="en-AU" sz="1100" b="1">
            <a:solidFill>
              <a:schemeClr val="accent3">
                <a:lumMod val="75000"/>
              </a:schemeClr>
            </a:solidFill>
          </a:endParaRPr>
        </a:p>
      </xdr:txBody>
    </xdr:sp>
    <xdr:clientData/>
  </xdr:twoCellAnchor>
  <xdr:twoCellAnchor editAs="absolute">
    <xdr:from>
      <xdr:col>8</xdr:col>
      <xdr:colOff>447675</xdr:colOff>
      <xdr:row>1</xdr:row>
      <xdr:rowOff>123825</xdr:rowOff>
    </xdr:from>
    <xdr:to>
      <xdr:col>8</xdr:col>
      <xdr:colOff>561975</xdr:colOff>
      <xdr:row>2</xdr:row>
      <xdr:rowOff>47625</xdr:rowOff>
    </xdr:to>
    <xdr:sp macro="" textlink="">
      <xdr:nvSpPr>
        <xdr:cNvPr id="16" name="Star: 5 Points 15">
          <a:extLst>
            <a:ext uri="{FF2B5EF4-FFF2-40B4-BE49-F238E27FC236}">
              <a16:creationId xmlns:a16="http://schemas.microsoft.com/office/drawing/2014/main" id="{FB85BA07-07A2-4709-8E04-293082B55113}"/>
            </a:ext>
          </a:extLst>
        </xdr:cNvPr>
        <xdr:cNvSpPr/>
      </xdr:nvSpPr>
      <xdr:spPr>
        <a:xfrm>
          <a:off x="5324475" y="314325"/>
          <a:ext cx="114300" cy="114300"/>
        </a:xfrm>
        <a:prstGeom prst="star5">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7</xdr:col>
      <xdr:colOff>295275</xdr:colOff>
      <xdr:row>4</xdr:row>
      <xdr:rowOff>95250</xdr:rowOff>
    </xdr:from>
    <xdr:to>
      <xdr:col>9</xdr:col>
      <xdr:colOff>171450</xdr:colOff>
      <xdr:row>5</xdr:row>
      <xdr:rowOff>133350</xdr:rowOff>
    </xdr:to>
    <xdr:sp macro="" textlink="'Pivot tables'!K5">
      <xdr:nvSpPr>
        <xdr:cNvPr id="17" name="TextBox 16">
          <a:extLst>
            <a:ext uri="{FF2B5EF4-FFF2-40B4-BE49-F238E27FC236}">
              <a16:creationId xmlns:a16="http://schemas.microsoft.com/office/drawing/2014/main" id="{11F263B4-346A-4062-9A59-DA0CCB5C00E4}"/>
            </a:ext>
          </a:extLst>
        </xdr:cNvPr>
        <xdr:cNvSpPr txBox="1"/>
      </xdr:nvSpPr>
      <xdr:spPr>
        <a:xfrm>
          <a:off x="4562475" y="8572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957F3BA-A0CF-4D89-8695-C913BC167AEC}" type="TxLink">
            <a:rPr lang="en-US" sz="1100" b="0" i="0" u="none" strike="noStrike">
              <a:solidFill>
                <a:schemeClr val="accent3">
                  <a:lumMod val="75000"/>
                </a:schemeClr>
              </a:solidFill>
              <a:latin typeface="Calibri"/>
              <a:cs typeface="Calibri"/>
            </a:rPr>
            <a:pPr algn="l"/>
            <a:t>Denisse Spence</a:t>
          </a:fld>
          <a:endParaRPr lang="en-AU" sz="1100" b="1">
            <a:solidFill>
              <a:schemeClr val="accent3">
                <a:lumMod val="75000"/>
              </a:schemeClr>
            </a:solidFill>
          </a:endParaRPr>
        </a:p>
      </xdr:txBody>
    </xdr:sp>
    <xdr:clientData/>
  </xdr:twoCellAnchor>
  <xdr:twoCellAnchor editAs="absolute">
    <xdr:from>
      <xdr:col>7</xdr:col>
      <xdr:colOff>295275</xdr:colOff>
      <xdr:row>5</xdr:row>
      <xdr:rowOff>133350</xdr:rowOff>
    </xdr:from>
    <xdr:to>
      <xdr:col>9</xdr:col>
      <xdr:colOff>171450</xdr:colOff>
      <xdr:row>6</xdr:row>
      <xdr:rowOff>171450</xdr:rowOff>
    </xdr:to>
    <xdr:sp macro="" textlink="'Pivot tables'!K6">
      <xdr:nvSpPr>
        <xdr:cNvPr id="18" name="TextBox 17">
          <a:extLst>
            <a:ext uri="{FF2B5EF4-FFF2-40B4-BE49-F238E27FC236}">
              <a16:creationId xmlns:a16="http://schemas.microsoft.com/office/drawing/2014/main" id="{58F2FC80-471F-429F-87A3-B5932C1CF630}"/>
            </a:ext>
          </a:extLst>
        </xdr:cNvPr>
        <xdr:cNvSpPr txBox="1"/>
      </xdr:nvSpPr>
      <xdr:spPr>
        <a:xfrm>
          <a:off x="4562475" y="10858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34175F-8B40-4B2E-A35E-15CD034DBFA0}" type="TxLink">
            <a:rPr lang="en-US" sz="1100" b="0" i="0" u="none" strike="noStrike">
              <a:solidFill>
                <a:schemeClr val="accent3">
                  <a:lumMod val="75000"/>
                </a:schemeClr>
              </a:solidFill>
              <a:latin typeface="Calibri"/>
              <a:cs typeface="Calibri"/>
            </a:rPr>
            <a:pPr algn="l"/>
            <a:t>Abby Floyd</a:t>
          </a:fld>
          <a:endParaRPr lang="en-AU" sz="1100" b="1">
            <a:solidFill>
              <a:schemeClr val="accent3">
                <a:lumMod val="75000"/>
              </a:schemeClr>
            </a:solidFill>
          </a:endParaRPr>
        </a:p>
      </xdr:txBody>
    </xdr:sp>
    <xdr:clientData/>
  </xdr:twoCellAnchor>
  <xdr:twoCellAnchor editAs="absolute">
    <xdr:from>
      <xdr:col>7</xdr:col>
      <xdr:colOff>295275</xdr:colOff>
      <xdr:row>6</xdr:row>
      <xdr:rowOff>171450</xdr:rowOff>
    </xdr:from>
    <xdr:to>
      <xdr:col>9</xdr:col>
      <xdr:colOff>171450</xdr:colOff>
      <xdr:row>8</xdr:row>
      <xdr:rowOff>19050</xdr:rowOff>
    </xdr:to>
    <xdr:sp macro="" textlink="'Pivot tables'!K7">
      <xdr:nvSpPr>
        <xdr:cNvPr id="19" name="TextBox 18">
          <a:extLst>
            <a:ext uri="{FF2B5EF4-FFF2-40B4-BE49-F238E27FC236}">
              <a16:creationId xmlns:a16="http://schemas.microsoft.com/office/drawing/2014/main" id="{A253EAC8-C035-48E1-90C4-90A80D6F78B8}"/>
            </a:ext>
          </a:extLst>
        </xdr:cNvPr>
        <xdr:cNvSpPr txBox="1"/>
      </xdr:nvSpPr>
      <xdr:spPr>
        <a:xfrm>
          <a:off x="4562475" y="13144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94A681-CDAF-4634-A693-7966D0528381}" type="TxLink">
            <a:rPr lang="en-US" sz="1100" b="0" i="0" u="none" strike="noStrike">
              <a:solidFill>
                <a:schemeClr val="accent3">
                  <a:lumMod val="75000"/>
                </a:schemeClr>
              </a:solidFill>
              <a:latin typeface="Calibri"/>
              <a:cs typeface="Calibri"/>
            </a:rPr>
            <a:pPr algn="l"/>
            <a:t>Jaelyn Hogan</a:t>
          </a:fld>
          <a:endParaRPr lang="en-AU" sz="1100" b="1">
            <a:solidFill>
              <a:schemeClr val="accent3">
                <a:lumMod val="75000"/>
              </a:schemeClr>
            </a:solidFill>
          </a:endParaRPr>
        </a:p>
      </xdr:txBody>
    </xdr:sp>
    <xdr:clientData/>
  </xdr:twoCellAnchor>
  <xdr:twoCellAnchor editAs="absolute">
    <xdr:from>
      <xdr:col>7</xdr:col>
      <xdr:colOff>276225</xdr:colOff>
      <xdr:row>8</xdr:row>
      <xdr:rowOff>19050</xdr:rowOff>
    </xdr:from>
    <xdr:to>
      <xdr:col>9</xdr:col>
      <xdr:colOff>152400</xdr:colOff>
      <xdr:row>9</xdr:row>
      <xdr:rowOff>57150</xdr:rowOff>
    </xdr:to>
    <xdr:sp macro="" textlink="'Pivot tables'!K8">
      <xdr:nvSpPr>
        <xdr:cNvPr id="20" name="TextBox 19">
          <a:extLst>
            <a:ext uri="{FF2B5EF4-FFF2-40B4-BE49-F238E27FC236}">
              <a16:creationId xmlns:a16="http://schemas.microsoft.com/office/drawing/2014/main" id="{EFF56FB4-8484-4B66-AB0D-4F1E2875F81D}"/>
            </a:ext>
          </a:extLst>
        </xdr:cNvPr>
        <xdr:cNvSpPr txBox="1"/>
      </xdr:nvSpPr>
      <xdr:spPr>
        <a:xfrm>
          <a:off x="4543425" y="15430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0DCDD92-8369-44AA-B358-2CBE5A120E7E}" type="TxLink">
            <a:rPr lang="en-US" sz="1100" b="0" i="0" u="none" strike="noStrike">
              <a:solidFill>
                <a:schemeClr val="accent3">
                  <a:lumMod val="75000"/>
                </a:schemeClr>
              </a:solidFill>
              <a:latin typeface="Calibri"/>
              <a:cs typeface="Calibri"/>
            </a:rPr>
            <a:pPr algn="l"/>
            <a:t>Riya Hardy</a:t>
          </a:fld>
          <a:endParaRPr lang="en-AU" sz="1100" b="1">
            <a:solidFill>
              <a:schemeClr val="accent3">
                <a:lumMod val="75000"/>
              </a:schemeClr>
            </a:solidFill>
          </a:endParaRPr>
        </a:p>
      </xdr:txBody>
    </xdr:sp>
    <xdr:clientData/>
  </xdr:twoCellAnchor>
  <xdr:twoCellAnchor editAs="absolute">
    <xdr:from>
      <xdr:col>7</xdr:col>
      <xdr:colOff>273050</xdr:colOff>
      <xdr:row>9</xdr:row>
      <xdr:rowOff>66675</xdr:rowOff>
    </xdr:from>
    <xdr:to>
      <xdr:col>9</xdr:col>
      <xdr:colOff>149225</xdr:colOff>
      <xdr:row>10</xdr:row>
      <xdr:rowOff>104775</xdr:rowOff>
    </xdr:to>
    <xdr:sp macro="" textlink="'Pivot tables'!K9">
      <xdr:nvSpPr>
        <xdr:cNvPr id="21" name="TextBox 20">
          <a:extLst>
            <a:ext uri="{FF2B5EF4-FFF2-40B4-BE49-F238E27FC236}">
              <a16:creationId xmlns:a16="http://schemas.microsoft.com/office/drawing/2014/main" id="{CBE1CD7C-25D0-41B5-87FD-FDD7002A6DCE}"/>
            </a:ext>
          </a:extLst>
        </xdr:cNvPr>
        <xdr:cNvSpPr txBox="1"/>
      </xdr:nvSpPr>
      <xdr:spPr>
        <a:xfrm>
          <a:off x="4540250" y="17811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A01DCF-77DE-4D81-97F5-12A83566BD99}" type="TxLink">
            <a:rPr lang="en-US" sz="1100" b="0" i="0" u="none" strike="noStrike">
              <a:solidFill>
                <a:schemeClr val="accent3">
                  <a:lumMod val="75000"/>
                </a:schemeClr>
              </a:solidFill>
              <a:latin typeface="Calibri"/>
              <a:cs typeface="Calibri"/>
            </a:rPr>
            <a:pPr algn="l"/>
            <a:t>Phoenix Nichols</a:t>
          </a:fld>
          <a:endParaRPr lang="en-AU" sz="1100" b="1">
            <a:solidFill>
              <a:schemeClr val="accent3">
                <a:lumMod val="75000"/>
              </a:schemeClr>
            </a:solidFill>
          </a:endParaRPr>
        </a:p>
      </xdr:txBody>
    </xdr:sp>
    <xdr:clientData/>
  </xdr:twoCellAnchor>
  <xdr:twoCellAnchor editAs="absolute">
    <xdr:from>
      <xdr:col>6</xdr:col>
      <xdr:colOff>85725</xdr:colOff>
      <xdr:row>4</xdr:row>
      <xdr:rowOff>95250</xdr:rowOff>
    </xdr:from>
    <xdr:to>
      <xdr:col>7</xdr:col>
      <xdr:colOff>323850</xdr:colOff>
      <xdr:row>5</xdr:row>
      <xdr:rowOff>133350</xdr:rowOff>
    </xdr:to>
    <xdr:sp macro="" textlink="'Pivot tables'!L5">
      <xdr:nvSpPr>
        <xdr:cNvPr id="22" name="TextBox 21">
          <a:extLst>
            <a:ext uri="{FF2B5EF4-FFF2-40B4-BE49-F238E27FC236}">
              <a16:creationId xmlns:a16="http://schemas.microsoft.com/office/drawing/2014/main" id="{2167B2C2-C582-4F0F-964C-B5364BA90EB4}"/>
            </a:ext>
          </a:extLst>
        </xdr:cNvPr>
        <xdr:cNvSpPr txBox="1"/>
      </xdr:nvSpPr>
      <xdr:spPr>
        <a:xfrm>
          <a:off x="3743325" y="857250"/>
          <a:ext cx="8477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663380-8CC4-4928-8B1F-B58A4A5EA4D1}" type="TxLink">
            <a:rPr lang="en-US" sz="1100" b="0" i="0" u="none" strike="noStrike">
              <a:solidFill>
                <a:schemeClr val="accent3">
                  <a:lumMod val="75000"/>
                </a:schemeClr>
              </a:solidFill>
              <a:latin typeface="Calibri"/>
              <a:cs typeface="Calibri"/>
            </a:rPr>
            <a:pPr algn="l"/>
            <a:t>$37,780.00</a:t>
          </a:fld>
          <a:endParaRPr lang="en-AU" sz="1100" b="1">
            <a:solidFill>
              <a:schemeClr val="accent3">
                <a:lumMod val="75000"/>
              </a:schemeClr>
            </a:solidFill>
          </a:endParaRPr>
        </a:p>
      </xdr:txBody>
    </xdr:sp>
    <xdr:clientData/>
  </xdr:twoCellAnchor>
  <xdr:twoCellAnchor editAs="absolute">
    <xdr:from>
      <xdr:col>6</xdr:col>
      <xdr:colOff>85725</xdr:colOff>
      <xdr:row>5</xdr:row>
      <xdr:rowOff>133350</xdr:rowOff>
    </xdr:from>
    <xdr:to>
      <xdr:col>7</xdr:col>
      <xdr:colOff>571500</xdr:colOff>
      <xdr:row>6</xdr:row>
      <xdr:rowOff>171450</xdr:rowOff>
    </xdr:to>
    <xdr:sp macro="" textlink="'Pivot tables'!L6">
      <xdr:nvSpPr>
        <xdr:cNvPr id="23" name="TextBox 22">
          <a:extLst>
            <a:ext uri="{FF2B5EF4-FFF2-40B4-BE49-F238E27FC236}">
              <a16:creationId xmlns:a16="http://schemas.microsoft.com/office/drawing/2014/main" id="{D0A9C8A3-C4B3-48E1-8DC9-2961B049C3E2}"/>
            </a:ext>
          </a:extLst>
        </xdr:cNvPr>
        <xdr:cNvSpPr txBox="1"/>
      </xdr:nvSpPr>
      <xdr:spPr>
        <a:xfrm>
          <a:off x="3743325" y="10858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A86A87-8E0D-4AB5-AE66-02A88156D931}" type="TxLink">
            <a:rPr lang="en-US" sz="1100" b="0" i="0" u="none" strike="noStrike">
              <a:solidFill>
                <a:schemeClr val="accent3">
                  <a:lumMod val="75000"/>
                </a:schemeClr>
              </a:solidFill>
              <a:latin typeface="Calibri"/>
              <a:cs typeface="Calibri"/>
            </a:rPr>
            <a:pPr algn="l"/>
            <a:t>$36,902.00</a:t>
          </a:fld>
          <a:endParaRPr lang="en-AU" sz="1100" b="1">
            <a:solidFill>
              <a:schemeClr val="accent3">
                <a:lumMod val="75000"/>
              </a:schemeClr>
            </a:solidFill>
          </a:endParaRPr>
        </a:p>
      </xdr:txBody>
    </xdr:sp>
    <xdr:clientData/>
  </xdr:twoCellAnchor>
  <xdr:twoCellAnchor editAs="absolute">
    <xdr:from>
      <xdr:col>6</xdr:col>
      <xdr:colOff>85725</xdr:colOff>
      <xdr:row>6</xdr:row>
      <xdr:rowOff>171450</xdr:rowOff>
    </xdr:from>
    <xdr:to>
      <xdr:col>7</xdr:col>
      <xdr:colOff>571500</xdr:colOff>
      <xdr:row>8</xdr:row>
      <xdr:rowOff>19050</xdr:rowOff>
    </xdr:to>
    <xdr:sp macro="" textlink="'Pivot tables'!L7">
      <xdr:nvSpPr>
        <xdr:cNvPr id="24" name="TextBox 23">
          <a:extLst>
            <a:ext uri="{FF2B5EF4-FFF2-40B4-BE49-F238E27FC236}">
              <a16:creationId xmlns:a16="http://schemas.microsoft.com/office/drawing/2014/main" id="{8B9EDFD7-5A5A-4ABB-B438-7B414A0BAB51}"/>
            </a:ext>
          </a:extLst>
        </xdr:cNvPr>
        <xdr:cNvSpPr txBox="1"/>
      </xdr:nvSpPr>
      <xdr:spPr>
        <a:xfrm>
          <a:off x="3743325" y="13144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FAC26F-C587-40E3-A31F-C716A07BD28B}" type="TxLink">
            <a:rPr lang="en-US" sz="1100" b="0" i="0" u="none" strike="noStrike">
              <a:solidFill>
                <a:schemeClr val="accent3">
                  <a:lumMod val="75000"/>
                </a:schemeClr>
              </a:solidFill>
              <a:latin typeface="Calibri"/>
              <a:cs typeface="Calibri"/>
            </a:rPr>
            <a:pPr algn="l"/>
            <a:t>$30,575.00</a:t>
          </a:fld>
          <a:endParaRPr lang="en-AU" sz="1100" b="1">
            <a:solidFill>
              <a:schemeClr val="accent3">
                <a:lumMod val="75000"/>
              </a:schemeClr>
            </a:solidFill>
          </a:endParaRPr>
        </a:p>
      </xdr:txBody>
    </xdr:sp>
    <xdr:clientData/>
  </xdr:twoCellAnchor>
  <xdr:twoCellAnchor editAs="absolute">
    <xdr:from>
      <xdr:col>6</xdr:col>
      <xdr:colOff>82550</xdr:colOff>
      <xdr:row>8</xdr:row>
      <xdr:rowOff>19050</xdr:rowOff>
    </xdr:from>
    <xdr:to>
      <xdr:col>7</xdr:col>
      <xdr:colOff>568325</xdr:colOff>
      <xdr:row>9</xdr:row>
      <xdr:rowOff>57150</xdr:rowOff>
    </xdr:to>
    <xdr:sp macro="" textlink="'Pivot tables'!L8">
      <xdr:nvSpPr>
        <xdr:cNvPr id="25" name="TextBox 24">
          <a:extLst>
            <a:ext uri="{FF2B5EF4-FFF2-40B4-BE49-F238E27FC236}">
              <a16:creationId xmlns:a16="http://schemas.microsoft.com/office/drawing/2014/main" id="{1D924A38-31EB-4118-896D-E03B592F5E9E}"/>
            </a:ext>
          </a:extLst>
        </xdr:cNvPr>
        <xdr:cNvSpPr txBox="1"/>
      </xdr:nvSpPr>
      <xdr:spPr>
        <a:xfrm>
          <a:off x="3740150" y="15430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8E7254-4E33-40D0-BC05-7ECEE57A39B0}" type="TxLink">
            <a:rPr lang="en-US" sz="1100" b="0" i="0" u="none" strike="noStrike">
              <a:solidFill>
                <a:schemeClr val="accent3">
                  <a:lumMod val="75000"/>
                </a:schemeClr>
              </a:solidFill>
              <a:latin typeface="Calibri"/>
              <a:cs typeface="Calibri"/>
            </a:rPr>
            <a:pPr algn="l"/>
            <a:t>$27,559.00</a:t>
          </a:fld>
          <a:endParaRPr lang="en-AU" sz="1100" b="1">
            <a:solidFill>
              <a:schemeClr val="accent3">
                <a:lumMod val="75000"/>
              </a:schemeClr>
            </a:solidFill>
          </a:endParaRPr>
        </a:p>
      </xdr:txBody>
    </xdr:sp>
    <xdr:clientData/>
  </xdr:twoCellAnchor>
  <xdr:twoCellAnchor editAs="absolute">
    <xdr:from>
      <xdr:col>6</xdr:col>
      <xdr:colOff>79375</xdr:colOff>
      <xdr:row>9</xdr:row>
      <xdr:rowOff>66675</xdr:rowOff>
    </xdr:from>
    <xdr:to>
      <xdr:col>7</xdr:col>
      <xdr:colOff>565150</xdr:colOff>
      <xdr:row>10</xdr:row>
      <xdr:rowOff>104775</xdr:rowOff>
    </xdr:to>
    <xdr:sp macro="" textlink="'Pivot tables'!L9">
      <xdr:nvSpPr>
        <xdr:cNvPr id="26" name="TextBox 25">
          <a:extLst>
            <a:ext uri="{FF2B5EF4-FFF2-40B4-BE49-F238E27FC236}">
              <a16:creationId xmlns:a16="http://schemas.microsoft.com/office/drawing/2014/main" id="{8736D957-22A1-47C6-9A5F-DBD5803F7BB2}"/>
            </a:ext>
          </a:extLst>
        </xdr:cNvPr>
        <xdr:cNvSpPr txBox="1"/>
      </xdr:nvSpPr>
      <xdr:spPr>
        <a:xfrm>
          <a:off x="3736975" y="17811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DB44FB4-3AB5-4B9C-B87C-236C64951D1B}" type="TxLink">
            <a:rPr lang="en-US" sz="1100" b="0" i="0" u="none" strike="noStrike">
              <a:solidFill>
                <a:schemeClr val="accent3">
                  <a:lumMod val="75000"/>
                </a:schemeClr>
              </a:solidFill>
              <a:latin typeface="Calibri"/>
              <a:cs typeface="Calibri"/>
            </a:rPr>
            <a:pPr algn="l"/>
            <a:t>$25,755.00</a:t>
          </a:fld>
          <a:endParaRPr lang="en-AU" sz="1100" b="1">
            <a:solidFill>
              <a:schemeClr val="accent3">
                <a:lumMod val="75000"/>
              </a:schemeClr>
            </a:solidFill>
          </a:endParaRPr>
        </a:p>
      </xdr:txBody>
    </xdr:sp>
    <xdr:clientData/>
  </xdr:twoCellAnchor>
  <xdr:twoCellAnchor editAs="absolute">
    <xdr:from>
      <xdr:col>9</xdr:col>
      <xdr:colOff>285750</xdr:colOff>
      <xdr:row>0</xdr:row>
      <xdr:rowOff>142875</xdr:rowOff>
    </xdr:from>
    <xdr:to>
      <xdr:col>18</xdr:col>
      <xdr:colOff>561976</xdr:colOff>
      <xdr:row>11</xdr:row>
      <xdr:rowOff>63375</xdr:rowOff>
    </xdr:to>
    <xdr:sp macro="" textlink="">
      <xdr:nvSpPr>
        <xdr:cNvPr id="27" name="Rectangle: Rounded Corners 26">
          <a:extLst>
            <a:ext uri="{FF2B5EF4-FFF2-40B4-BE49-F238E27FC236}">
              <a16:creationId xmlns:a16="http://schemas.microsoft.com/office/drawing/2014/main" id="{7CE1D42C-1121-4BA7-893B-4A83A3DD389D}"/>
            </a:ext>
          </a:extLst>
        </xdr:cNvPr>
        <xdr:cNvSpPr/>
      </xdr:nvSpPr>
      <xdr:spPr>
        <a:xfrm>
          <a:off x="5786438" y="142875"/>
          <a:ext cx="5776913"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9</xdr:col>
      <xdr:colOff>466725</xdr:colOff>
      <xdr:row>1</xdr:row>
      <xdr:rowOff>28575</xdr:rowOff>
    </xdr:from>
    <xdr:to>
      <xdr:col>12</xdr:col>
      <xdr:colOff>514350</xdr:colOff>
      <xdr:row>2</xdr:row>
      <xdr:rowOff>161925</xdr:rowOff>
    </xdr:to>
    <xdr:sp macro="" textlink="">
      <xdr:nvSpPr>
        <xdr:cNvPr id="28" name="TextBox 27">
          <a:extLst>
            <a:ext uri="{FF2B5EF4-FFF2-40B4-BE49-F238E27FC236}">
              <a16:creationId xmlns:a16="http://schemas.microsoft.com/office/drawing/2014/main" id="{F89547EB-8274-4747-91FE-2CCBD133AE0C}"/>
            </a:ext>
          </a:extLst>
        </xdr:cNvPr>
        <xdr:cNvSpPr txBox="1"/>
      </xdr:nvSpPr>
      <xdr:spPr>
        <a:xfrm>
          <a:off x="5953125" y="219075"/>
          <a:ext cx="1876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ysClr val="windowText" lastClr="000000"/>
              </a:solidFill>
            </a:rPr>
            <a:t>Total Earning</a:t>
          </a:r>
          <a:r>
            <a:rPr lang="en-AU" sz="1200" b="1" baseline="0">
              <a:solidFill>
                <a:sysClr val="windowText" lastClr="000000"/>
              </a:solidFill>
            </a:rPr>
            <a:t> </a:t>
          </a:r>
          <a:r>
            <a:rPr lang="en-AU" sz="1200" b="1" baseline="0">
              <a:solidFill>
                <a:schemeClr val="accent3">
                  <a:lumMod val="75000"/>
                </a:schemeClr>
              </a:solidFill>
            </a:rPr>
            <a:t>by Months</a:t>
          </a:r>
          <a:endParaRPr lang="en-AU" sz="1400" b="1" baseline="0">
            <a:solidFill>
              <a:schemeClr val="accent3">
                <a:lumMod val="75000"/>
              </a:schemeClr>
            </a:solidFill>
          </a:endParaRPr>
        </a:p>
      </xdr:txBody>
    </xdr:sp>
    <xdr:clientData/>
  </xdr:twoCellAnchor>
  <xdr:twoCellAnchor editAs="absolute">
    <xdr:from>
      <xdr:col>9</xdr:col>
      <xdr:colOff>314325</xdr:colOff>
      <xdr:row>3</xdr:row>
      <xdr:rowOff>1</xdr:rowOff>
    </xdr:from>
    <xdr:to>
      <xdr:col>18</xdr:col>
      <xdr:colOff>533400</xdr:colOff>
      <xdr:row>7</xdr:row>
      <xdr:rowOff>95251</xdr:rowOff>
    </xdr:to>
    <xdr:graphicFrame macro="">
      <xdr:nvGraphicFramePr>
        <xdr:cNvPr id="32" name="Chart 31">
          <a:extLst>
            <a:ext uri="{FF2B5EF4-FFF2-40B4-BE49-F238E27FC236}">
              <a16:creationId xmlns:a16="http://schemas.microsoft.com/office/drawing/2014/main" id="{AB6A9879-BA00-4453-8C03-98A919559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571500</xdr:colOff>
      <xdr:row>7</xdr:row>
      <xdr:rowOff>9524</xdr:rowOff>
    </xdr:from>
    <xdr:to>
      <xdr:col>12</xdr:col>
      <xdr:colOff>76200</xdr:colOff>
      <xdr:row>9</xdr:row>
      <xdr:rowOff>95249</xdr:rowOff>
    </xdr:to>
    <xdr:sp macro="" textlink="">
      <xdr:nvSpPr>
        <xdr:cNvPr id="33" name="TextBox 32">
          <a:extLst>
            <a:ext uri="{FF2B5EF4-FFF2-40B4-BE49-F238E27FC236}">
              <a16:creationId xmlns:a16="http://schemas.microsoft.com/office/drawing/2014/main" id="{6425AF8C-461F-4F44-8734-537DFD470B0A}"/>
            </a:ext>
          </a:extLst>
        </xdr:cNvPr>
        <xdr:cNvSpPr txBox="1"/>
      </xdr:nvSpPr>
      <xdr:spPr>
        <a:xfrm>
          <a:off x="6057900" y="1343024"/>
          <a:ext cx="13335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Highest</a:t>
          </a:r>
        </a:p>
        <a:p>
          <a:pPr algn="ctr"/>
          <a:r>
            <a:rPr lang="en-AU" sz="1200" b="0" baseline="0">
              <a:solidFill>
                <a:schemeClr val="accent3">
                  <a:lumMod val="75000"/>
                </a:schemeClr>
              </a:solidFill>
            </a:rPr>
            <a:t>Monthly</a:t>
          </a:r>
          <a:r>
            <a:rPr lang="en-AU" sz="1200" b="1" baseline="0">
              <a:solidFill>
                <a:schemeClr val="accent3">
                  <a:lumMod val="75000"/>
                </a:schemeClr>
              </a:solidFill>
            </a:rPr>
            <a:t> </a:t>
          </a:r>
          <a:r>
            <a:rPr lang="en-AU" sz="1200" b="0" baseline="0">
              <a:solidFill>
                <a:schemeClr val="accent3">
                  <a:lumMod val="75000"/>
                </a:schemeClr>
              </a:solidFill>
            </a:rPr>
            <a:t>Revenue</a:t>
          </a:r>
          <a:endParaRPr lang="en-AU" sz="1400" b="0" baseline="0">
            <a:solidFill>
              <a:schemeClr val="accent3">
                <a:lumMod val="75000"/>
              </a:schemeClr>
            </a:solidFill>
          </a:endParaRPr>
        </a:p>
      </xdr:txBody>
    </xdr:sp>
    <xdr:clientData/>
  </xdr:twoCellAnchor>
  <xdr:twoCellAnchor editAs="absolute">
    <xdr:from>
      <xdr:col>9</xdr:col>
      <xdr:colOff>571500</xdr:colOff>
      <xdr:row>9</xdr:row>
      <xdr:rowOff>19050</xdr:rowOff>
    </xdr:from>
    <xdr:to>
      <xdr:col>12</xdr:col>
      <xdr:colOff>76200</xdr:colOff>
      <xdr:row>10</xdr:row>
      <xdr:rowOff>142876</xdr:rowOff>
    </xdr:to>
    <xdr:sp macro="" textlink="'Pivot tables'!S4">
      <xdr:nvSpPr>
        <xdr:cNvPr id="34" name="TextBox 33">
          <a:extLst>
            <a:ext uri="{FF2B5EF4-FFF2-40B4-BE49-F238E27FC236}">
              <a16:creationId xmlns:a16="http://schemas.microsoft.com/office/drawing/2014/main" id="{BA7A3C4D-8249-48ED-B0F8-579CCACAC5F4}"/>
            </a:ext>
          </a:extLst>
        </xdr:cNvPr>
        <xdr:cNvSpPr txBox="1"/>
      </xdr:nvSpPr>
      <xdr:spPr>
        <a:xfrm>
          <a:off x="6057900" y="1733550"/>
          <a:ext cx="1333500"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556E3C-971D-4099-8EAD-7B843372A676}" type="TxLink">
            <a:rPr lang="en-US" sz="1200" b="0" i="0" u="none" strike="noStrike" baseline="0">
              <a:solidFill>
                <a:srgbClr val="000000"/>
              </a:solidFill>
              <a:latin typeface="Calibri"/>
              <a:cs typeface="Calibri"/>
            </a:rPr>
            <a:pPr algn="ctr"/>
            <a:t>$36,383.00</a:t>
          </a:fld>
          <a:endParaRPr lang="en-AU" sz="1600" b="0" baseline="0">
            <a:solidFill>
              <a:schemeClr val="accent3">
                <a:lumMod val="75000"/>
              </a:schemeClr>
            </a:solidFill>
          </a:endParaRPr>
        </a:p>
      </xdr:txBody>
    </xdr:sp>
    <xdr:clientData/>
  </xdr:twoCellAnchor>
  <xdr:twoCellAnchor editAs="absolute">
    <xdr:from>
      <xdr:col>13</xdr:col>
      <xdr:colOff>95250</xdr:colOff>
      <xdr:row>7</xdr:row>
      <xdr:rowOff>9524</xdr:rowOff>
    </xdr:from>
    <xdr:to>
      <xdr:col>15</xdr:col>
      <xdr:colOff>209550</xdr:colOff>
      <xdr:row>9</xdr:row>
      <xdr:rowOff>95249</xdr:rowOff>
    </xdr:to>
    <xdr:sp macro="" textlink="">
      <xdr:nvSpPr>
        <xdr:cNvPr id="35" name="TextBox 34">
          <a:extLst>
            <a:ext uri="{FF2B5EF4-FFF2-40B4-BE49-F238E27FC236}">
              <a16:creationId xmlns:a16="http://schemas.microsoft.com/office/drawing/2014/main" id="{68691EE7-87C2-4756-A64A-B36EB809E375}"/>
            </a:ext>
          </a:extLst>
        </xdr:cNvPr>
        <xdr:cNvSpPr txBox="1"/>
      </xdr:nvSpPr>
      <xdr:spPr>
        <a:xfrm>
          <a:off x="8020050" y="1343024"/>
          <a:ext cx="13335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Average</a:t>
          </a:r>
        </a:p>
        <a:p>
          <a:pPr algn="ctr"/>
          <a:r>
            <a:rPr lang="en-AU" sz="1200" b="0" baseline="0">
              <a:solidFill>
                <a:schemeClr val="accent3">
                  <a:lumMod val="75000"/>
                </a:schemeClr>
              </a:solidFill>
            </a:rPr>
            <a:t>Monthly</a:t>
          </a:r>
          <a:r>
            <a:rPr lang="en-AU" sz="1200" b="1" baseline="0">
              <a:solidFill>
                <a:schemeClr val="accent3">
                  <a:lumMod val="75000"/>
                </a:schemeClr>
              </a:solidFill>
            </a:rPr>
            <a:t> </a:t>
          </a:r>
          <a:r>
            <a:rPr lang="en-AU" sz="1200" b="0" baseline="0">
              <a:solidFill>
                <a:schemeClr val="accent3">
                  <a:lumMod val="75000"/>
                </a:schemeClr>
              </a:solidFill>
            </a:rPr>
            <a:t>Revenue</a:t>
          </a:r>
          <a:endParaRPr lang="en-AU" sz="1400" b="0" baseline="0">
            <a:solidFill>
              <a:schemeClr val="accent3">
                <a:lumMod val="75000"/>
              </a:schemeClr>
            </a:solidFill>
          </a:endParaRPr>
        </a:p>
      </xdr:txBody>
    </xdr:sp>
    <xdr:clientData/>
  </xdr:twoCellAnchor>
  <xdr:twoCellAnchor editAs="absolute">
    <xdr:from>
      <xdr:col>13</xdr:col>
      <xdr:colOff>95250</xdr:colOff>
      <xdr:row>9</xdr:row>
      <xdr:rowOff>19050</xdr:rowOff>
    </xdr:from>
    <xdr:to>
      <xdr:col>15</xdr:col>
      <xdr:colOff>209550</xdr:colOff>
      <xdr:row>10</xdr:row>
      <xdr:rowOff>142876</xdr:rowOff>
    </xdr:to>
    <xdr:sp macro="" textlink="'Pivot tables'!S6">
      <xdr:nvSpPr>
        <xdr:cNvPr id="36" name="TextBox 35">
          <a:extLst>
            <a:ext uri="{FF2B5EF4-FFF2-40B4-BE49-F238E27FC236}">
              <a16:creationId xmlns:a16="http://schemas.microsoft.com/office/drawing/2014/main" id="{B81557B3-B321-4592-9972-D8016324156F}"/>
            </a:ext>
          </a:extLst>
        </xdr:cNvPr>
        <xdr:cNvSpPr txBox="1"/>
      </xdr:nvSpPr>
      <xdr:spPr>
        <a:xfrm>
          <a:off x="8020050" y="1733550"/>
          <a:ext cx="1333500"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742DD4-6F20-46DC-A687-2A8A09D10ED9}" type="TxLink">
            <a:rPr lang="en-US" sz="1200" b="0" i="0" u="none" strike="noStrike" baseline="0">
              <a:solidFill>
                <a:srgbClr val="000000"/>
              </a:solidFill>
              <a:latin typeface="Calibri"/>
              <a:cs typeface="Calibri"/>
            </a:rPr>
            <a:pPr algn="ctr"/>
            <a:t>$21,528.67</a:t>
          </a:fld>
          <a:endParaRPr lang="en-AU" sz="1600" b="0" baseline="0">
            <a:solidFill>
              <a:schemeClr val="accent3">
                <a:lumMod val="75000"/>
              </a:schemeClr>
            </a:solidFill>
          </a:endParaRPr>
        </a:p>
      </xdr:txBody>
    </xdr:sp>
    <xdr:clientData/>
  </xdr:twoCellAnchor>
  <xdr:twoCellAnchor editAs="absolute">
    <xdr:from>
      <xdr:col>16</xdr:col>
      <xdr:colOff>104775</xdr:colOff>
      <xdr:row>7</xdr:row>
      <xdr:rowOff>9524</xdr:rowOff>
    </xdr:from>
    <xdr:to>
      <xdr:col>18</xdr:col>
      <xdr:colOff>219075</xdr:colOff>
      <xdr:row>9</xdr:row>
      <xdr:rowOff>95249</xdr:rowOff>
    </xdr:to>
    <xdr:sp macro="" textlink="">
      <xdr:nvSpPr>
        <xdr:cNvPr id="37" name="TextBox 36">
          <a:extLst>
            <a:ext uri="{FF2B5EF4-FFF2-40B4-BE49-F238E27FC236}">
              <a16:creationId xmlns:a16="http://schemas.microsoft.com/office/drawing/2014/main" id="{E8DF2DF2-5A7F-4E00-8AF9-9BEEF997C5FD}"/>
            </a:ext>
          </a:extLst>
        </xdr:cNvPr>
        <xdr:cNvSpPr txBox="1"/>
      </xdr:nvSpPr>
      <xdr:spPr>
        <a:xfrm>
          <a:off x="9858375" y="1343024"/>
          <a:ext cx="13335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Lowest</a:t>
          </a:r>
        </a:p>
        <a:p>
          <a:pPr algn="ctr"/>
          <a:r>
            <a:rPr lang="en-AU" sz="1200" b="0" baseline="0">
              <a:solidFill>
                <a:schemeClr val="accent3">
                  <a:lumMod val="75000"/>
                </a:schemeClr>
              </a:solidFill>
            </a:rPr>
            <a:t>Monthly</a:t>
          </a:r>
          <a:r>
            <a:rPr lang="en-AU" sz="1200" b="1" baseline="0">
              <a:solidFill>
                <a:schemeClr val="accent3">
                  <a:lumMod val="75000"/>
                </a:schemeClr>
              </a:solidFill>
            </a:rPr>
            <a:t> </a:t>
          </a:r>
          <a:r>
            <a:rPr lang="en-AU" sz="1200" b="0" baseline="0">
              <a:solidFill>
                <a:schemeClr val="accent3">
                  <a:lumMod val="75000"/>
                </a:schemeClr>
              </a:solidFill>
            </a:rPr>
            <a:t>Revenue</a:t>
          </a:r>
          <a:endParaRPr lang="en-AU" sz="1400" b="0" baseline="0">
            <a:solidFill>
              <a:schemeClr val="accent3">
                <a:lumMod val="75000"/>
              </a:schemeClr>
            </a:solidFill>
          </a:endParaRPr>
        </a:p>
      </xdr:txBody>
    </xdr:sp>
    <xdr:clientData/>
  </xdr:twoCellAnchor>
  <xdr:twoCellAnchor editAs="absolute">
    <xdr:from>
      <xdr:col>16</xdr:col>
      <xdr:colOff>104775</xdr:colOff>
      <xdr:row>9</xdr:row>
      <xdr:rowOff>19050</xdr:rowOff>
    </xdr:from>
    <xdr:to>
      <xdr:col>18</xdr:col>
      <xdr:colOff>219075</xdr:colOff>
      <xdr:row>10</xdr:row>
      <xdr:rowOff>142876</xdr:rowOff>
    </xdr:to>
    <xdr:sp macro="" textlink="'Pivot tables'!S5">
      <xdr:nvSpPr>
        <xdr:cNvPr id="38" name="TextBox 37">
          <a:extLst>
            <a:ext uri="{FF2B5EF4-FFF2-40B4-BE49-F238E27FC236}">
              <a16:creationId xmlns:a16="http://schemas.microsoft.com/office/drawing/2014/main" id="{62B3143E-16A4-4175-8F49-6DA3E997D663}"/>
            </a:ext>
          </a:extLst>
        </xdr:cNvPr>
        <xdr:cNvSpPr txBox="1"/>
      </xdr:nvSpPr>
      <xdr:spPr>
        <a:xfrm>
          <a:off x="9858375" y="1733550"/>
          <a:ext cx="1333500"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04DF6C-9683-4825-8C1B-108DCDFB2D28}" type="TxLink">
            <a:rPr lang="en-US" sz="1200" b="0" i="0" u="none" strike="noStrike" baseline="0">
              <a:solidFill>
                <a:srgbClr val="000000"/>
              </a:solidFill>
              <a:latin typeface="Calibri"/>
              <a:cs typeface="Calibri"/>
            </a:rPr>
            <a:pPr algn="ctr"/>
            <a:t>$8,677.00</a:t>
          </a:fld>
          <a:endParaRPr lang="en-AU" sz="1600" b="0" baseline="0">
            <a:solidFill>
              <a:schemeClr val="accent3">
                <a:lumMod val="75000"/>
              </a:schemeClr>
            </a:solidFill>
          </a:endParaRPr>
        </a:p>
      </xdr:txBody>
    </xdr:sp>
    <xdr:clientData/>
  </xdr:twoCellAnchor>
  <xdr:twoCellAnchor editAs="absolute">
    <xdr:from>
      <xdr:col>13</xdr:col>
      <xdr:colOff>171450</xdr:colOff>
      <xdr:row>7</xdr:row>
      <xdr:rowOff>9525</xdr:rowOff>
    </xdr:from>
    <xdr:to>
      <xdr:col>13</xdr:col>
      <xdr:colOff>459450</xdr:colOff>
      <xdr:row>8</xdr:row>
      <xdr:rowOff>107025</xdr:rowOff>
    </xdr:to>
    <xdr:pic>
      <xdr:nvPicPr>
        <xdr:cNvPr id="40" name="Graphic 39" descr="Normal Distribution with solid fill">
          <a:extLst>
            <a:ext uri="{FF2B5EF4-FFF2-40B4-BE49-F238E27FC236}">
              <a16:creationId xmlns:a16="http://schemas.microsoft.com/office/drawing/2014/main" id="{12FE4CF7-180A-41AD-9298-82E8D0744F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96250" y="1343025"/>
          <a:ext cx="288000" cy="288000"/>
        </a:xfrm>
        <a:prstGeom prst="rect">
          <a:avLst/>
        </a:prstGeom>
      </xdr:spPr>
    </xdr:pic>
    <xdr:clientData/>
  </xdr:twoCellAnchor>
  <xdr:twoCellAnchor editAs="absolute">
    <xdr:from>
      <xdr:col>16</xdr:col>
      <xdr:colOff>159525</xdr:colOff>
      <xdr:row>6</xdr:row>
      <xdr:rowOff>169050</xdr:rowOff>
    </xdr:from>
    <xdr:to>
      <xdr:col>16</xdr:col>
      <xdr:colOff>519525</xdr:colOff>
      <xdr:row>8</xdr:row>
      <xdr:rowOff>148050</xdr:rowOff>
    </xdr:to>
    <xdr:pic>
      <xdr:nvPicPr>
        <xdr:cNvPr id="42" name="Graphic 41" descr="Caret Down with solid fill">
          <a:extLst>
            <a:ext uri="{FF2B5EF4-FFF2-40B4-BE49-F238E27FC236}">
              <a16:creationId xmlns:a16="http://schemas.microsoft.com/office/drawing/2014/main" id="{C8B2DE0A-0056-4F33-8667-ECE50747EB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13125" y="1312050"/>
          <a:ext cx="360000" cy="360000"/>
        </a:xfrm>
        <a:prstGeom prst="rect">
          <a:avLst/>
        </a:prstGeom>
      </xdr:spPr>
    </xdr:pic>
    <xdr:clientData/>
  </xdr:twoCellAnchor>
  <xdr:twoCellAnchor editAs="absolute">
    <xdr:from>
      <xdr:col>10</xdr:col>
      <xdr:colOff>23775</xdr:colOff>
      <xdr:row>6</xdr:row>
      <xdr:rowOff>157125</xdr:rowOff>
    </xdr:from>
    <xdr:to>
      <xdr:col>10</xdr:col>
      <xdr:colOff>383775</xdr:colOff>
      <xdr:row>8</xdr:row>
      <xdr:rowOff>136125</xdr:rowOff>
    </xdr:to>
    <xdr:pic>
      <xdr:nvPicPr>
        <xdr:cNvPr id="44" name="Graphic 43" descr="Caret Up with solid fill">
          <a:extLst>
            <a:ext uri="{FF2B5EF4-FFF2-40B4-BE49-F238E27FC236}">
              <a16:creationId xmlns:a16="http://schemas.microsoft.com/office/drawing/2014/main" id="{42930C44-75FE-41F8-8EDD-825682A7BB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119775" y="1300125"/>
          <a:ext cx="360000" cy="360000"/>
        </a:xfrm>
        <a:prstGeom prst="rect">
          <a:avLst/>
        </a:prstGeom>
      </xdr:spPr>
    </xdr:pic>
    <xdr:clientData/>
  </xdr:twoCellAnchor>
  <xdr:twoCellAnchor editAs="absolute">
    <xdr:from>
      <xdr:col>19</xdr:col>
      <xdr:colOff>104775</xdr:colOff>
      <xdr:row>0</xdr:row>
      <xdr:rowOff>142875</xdr:rowOff>
    </xdr:from>
    <xdr:to>
      <xdr:col>22</xdr:col>
      <xdr:colOff>255975</xdr:colOff>
      <xdr:row>11</xdr:row>
      <xdr:rowOff>63375</xdr:rowOff>
    </xdr:to>
    <xdr:sp macro="" textlink="">
      <xdr:nvSpPr>
        <xdr:cNvPr id="45" name="Rectangle: Rounded Corners 44">
          <a:extLst>
            <a:ext uri="{FF2B5EF4-FFF2-40B4-BE49-F238E27FC236}">
              <a16:creationId xmlns:a16="http://schemas.microsoft.com/office/drawing/2014/main" id="{BDE1FE06-5EDE-462C-8DF3-96463437CB32}"/>
            </a:ext>
          </a:extLst>
        </xdr:cNvPr>
        <xdr:cNvSpPr/>
      </xdr:nvSpPr>
      <xdr:spPr>
        <a:xfrm>
          <a:off x="11717338" y="142875"/>
          <a:ext cx="1984762"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20</xdr:col>
      <xdr:colOff>476250</xdr:colOff>
      <xdr:row>1</xdr:row>
      <xdr:rowOff>171450</xdr:rowOff>
    </xdr:from>
    <xdr:to>
      <xdr:col>22</xdr:col>
      <xdr:colOff>161925</xdr:colOff>
      <xdr:row>3</xdr:row>
      <xdr:rowOff>114300</xdr:rowOff>
    </xdr:to>
    <xdr:sp macro="" textlink="">
      <xdr:nvSpPr>
        <xdr:cNvPr id="46" name="TextBox 45">
          <a:extLst>
            <a:ext uri="{FF2B5EF4-FFF2-40B4-BE49-F238E27FC236}">
              <a16:creationId xmlns:a16="http://schemas.microsoft.com/office/drawing/2014/main" id="{2049C88C-A310-4C09-B28E-C6C4CDCBF45F}"/>
            </a:ext>
          </a:extLst>
        </xdr:cNvPr>
        <xdr:cNvSpPr txBox="1"/>
      </xdr:nvSpPr>
      <xdr:spPr>
        <a:xfrm>
          <a:off x="12668250" y="36195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Total Paid</a:t>
          </a:r>
          <a:endParaRPr lang="en-AU" sz="1400" b="1" baseline="0">
            <a:solidFill>
              <a:schemeClr val="accent3">
                <a:lumMod val="75000"/>
              </a:schemeClr>
            </a:solidFill>
          </a:endParaRPr>
        </a:p>
      </xdr:txBody>
    </xdr:sp>
    <xdr:clientData/>
  </xdr:twoCellAnchor>
  <xdr:twoCellAnchor editAs="absolute">
    <xdr:from>
      <xdr:col>19</xdr:col>
      <xdr:colOff>95251</xdr:colOff>
      <xdr:row>1</xdr:row>
      <xdr:rowOff>95250</xdr:rowOff>
    </xdr:from>
    <xdr:to>
      <xdr:col>20</xdr:col>
      <xdr:colOff>571501</xdr:colOff>
      <xdr:row>6</xdr:row>
      <xdr:rowOff>42750</xdr:rowOff>
    </xdr:to>
    <xdr:graphicFrame macro="">
      <xdr:nvGraphicFramePr>
        <xdr:cNvPr id="47" name="Chart 46">
          <a:extLst>
            <a:ext uri="{FF2B5EF4-FFF2-40B4-BE49-F238E27FC236}">
              <a16:creationId xmlns:a16="http://schemas.microsoft.com/office/drawing/2014/main" id="{0F97F521-B6CD-41AF-8F87-3FFA0A4B7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123826</xdr:colOff>
      <xdr:row>6</xdr:row>
      <xdr:rowOff>19050</xdr:rowOff>
    </xdr:from>
    <xdr:to>
      <xdr:col>20</xdr:col>
      <xdr:colOff>561975</xdr:colOff>
      <xdr:row>10</xdr:row>
      <xdr:rowOff>157050</xdr:rowOff>
    </xdr:to>
    <xdr:graphicFrame macro="">
      <xdr:nvGraphicFramePr>
        <xdr:cNvPr id="48" name="Chart 47">
          <a:extLst>
            <a:ext uri="{FF2B5EF4-FFF2-40B4-BE49-F238E27FC236}">
              <a16:creationId xmlns:a16="http://schemas.microsoft.com/office/drawing/2014/main" id="{73DA4616-704C-4B5C-82C1-501BDF584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19</xdr:col>
      <xdr:colOff>247650</xdr:colOff>
      <xdr:row>6</xdr:row>
      <xdr:rowOff>28575</xdr:rowOff>
    </xdr:from>
    <xdr:to>
      <xdr:col>22</xdr:col>
      <xdr:colOff>123825</xdr:colOff>
      <xdr:row>6</xdr:row>
      <xdr:rowOff>28575</xdr:rowOff>
    </xdr:to>
    <xdr:cxnSp macro="">
      <xdr:nvCxnSpPr>
        <xdr:cNvPr id="49" name="Straight Connector 48">
          <a:extLst>
            <a:ext uri="{FF2B5EF4-FFF2-40B4-BE49-F238E27FC236}">
              <a16:creationId xmlns:a16="http://schemas.microsoft.com/office/drawing/2014/main" id="{E0172665-6EFA-4F71-BBD9-8264F7AB3C8C}"/>
            </a:ext>
          </a:extLst>
        </xdr:cNvPr>
        <xdr:cNvCxnSpPr/>
      </xdr:nvCxnSpPr>
      <xdr:spPr>
        <a:xfrm>
          <a:off x="11830050" y="1171575"/>
          <a:ext cx="1704975"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476250</xdr:colOff>
      <xdr:row>3</xdr:row>
      <xdr:rowOff>0</xdr:rowOff>
    </xdr:from>
    <xdr:to>
      <xdr:col>22</xdr:col>
      <xdr:colOff>161925</xdr:colOff>
      <xdr:row>4</xdr:row>
      <xdr:rowOff>133350</xdr:rowOff>
    </xdr:to>
    <xdr:sp macro="" textlink="'Pivot tables'!$Z$5">
      <xdr:nvSpPr>
        <xdr:cNvPr id="50" name="TextBox 49">
          <a:extLst>
            <a:ext uri="{FF2B5EF4-FFF2-40B4-BE49-F238E27FC236}">
              <a16:creationId xmlns:a16="http://schemas.microsoft.com/office/drawing/2014/main" id="{598F8680-B540-4F9B-8823-57ECF1E35898}"/>
            </a:ext>
          </a:extLst>
        </xdr:cNvPr>
        <xdr:cNvSpPr txBox="1"/>
      </xdr:nvSpPr>
      <xdr:spPr>
        <a:xfrm>
          <a:off x="12668250" y="57150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9A4911-D05B-46F5-9820-E911A66D169A}" type="TxLink">
            <a:rPr lang="en-US" sz="1200" b="1" i="0" u="none" strike="noStrike" baseline="0">
              <a:solidFill>
                <a:srgbClr val="000000"/>
              </a:solidFill>
              <a:latin typeface="Calibri"/>
              <a:cs typeface="Calibri"/>
            </a:rPr>
            <a:pPr algn="l"/>
            <a:t>72</a:t>
          </a:fld>
          <a:endParaRPr lang="en-AU" sz="1600" b="1" baseline="0">
            <a:solidFill>
              <a:schemeClr val="accent3">
                <a:lumMod val="75000"/>
              </a:schemeClr>
            </a:solidFill>
          </a:endParaRPr>
        </a:p>
      </xdr:txBody>
    </xdr:sp>
    <xdr:clientData/>
  </xdr:twoCellAnchor>
  <xdr:twoCellAnchor editAs="absolute">
    <xdr:from>
      <xdr:col>20</xdr:col>
      <xdr:colOff>476250</xdr:colOff>
      <xdr:row>4</xdr:row>
      <xdr:rowOff>19050</xdr:rowOff>
    </xdr:from>
    <xdr:to>
      <xdr:col>22</xdr:col>
      <xdr:colOff>161925</xdr:colOff>
      <xdr:row>5</xdr:row>
      <xdr:rowOff>152400</xdr:rowOff>
    </xdr:to>
    <xdr:sp macro="" textlink="">
      <xdr:nvSpPr>
        <xdr:cNvPr id="51" name="TextBox 50">
          <a:extLst>
            <a:ext uri="{FF2B5EF4-FFF2-40B4-BE49-F238E27FC236}">
              <a16:creationId xmlns:a16="http://schemas.microsoft.com/office/drawing/2014/main" id="{99458032-3485-44A7-A1C8-19DBD9303C3D}"/>
            </a:ext>
          </a:extLst>
        </xdr:cNvPr>
        <xdr:cNvSpPr txBox="1"/>
      </xdr:nvSpPr>
      <xdr:spPr>
        <a:xfrm>
          <a:off x="12668250" y="78105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Calls</a:t>
          </a:r>
          <a:endParaRPr lang="en-AU" sz="1400" b="1" baseline="0">
            <a:solidFill>
              <a:schemeClr val="accent3">
                <a:lumMod val="75000"/>
              </a:schemeClr>
            </a:solidFill>
          </a:endParaRPr>
        </a:p>
      </xdr:txBody>
    </xdr:sp>
    <xdr:clientData/>
  </xdr:twoCellAnchor>
  <xdr:twoCellAnchor editAs="absolute">
    <xdr:from>
      <xdr:col>20</xdr:col>
      <xdr:colOff>476250</xdr:colOff>
      <xdr:row>6</xdr:row>
      <xdr:rowOff>114300</xdr:rowOff>
    </xdr:from>
    <xdr:to>
      <xdr:col>22</xdr:col>
      <xdr:colOff>285750</xdr:colOff>
      <xdr:row>8</xdr:row>
      <xdr:rowOff>57150</xdr:rowOff>
    </xdr:to>
    <xdr:sp macro="" textlink="">
      <xdr:nvSpPr>
        <xdr:cNvPr id="52" name="TextBox 51">
          <a:extLst>
            <a:ext uri="{FF2B5EF4-FFF2-40B4-BE49-F238E27FC236}">
              <a16:creationId xmlns:a16="http://schemas.microsoft.com/office/drawing/2014/main" id="{6D202B6B-6C86-4EE3-9456-C7B64EA0AB15}"/>
            </a:ext>
          </a:extLst>
        </xdr:cNvPr>
        <xdr:cNvSpPr txBox="1"/>
      </xdr:nvSpPr>
      <xdr:spPr>
        <a:xfrm>
          <a:off x="12668250" y="1257300"/>
          <a:ext cx="1028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Total Unpaid</a:t>
          </a:r>
          <a:endParaRPr lang="en-AU" sz="1400" b="1" baseline="0">
            <a:solidFill>
              <a:schemeClr val="accent3">
                <a:lumMod val="75000"/>
              </a:schemeClr>
            </a:solidFill>
          </a:endParaRPr>
        </a:p>
      </xdr:txBody>
    </xdr:sp>
    <xdr:clientData/>
  </xdr:twoCellAnchor>
  <xdr:twoCellAnchor editAs="absolute">
    <xdr:from>
      <xdr:col>20</xdr:col>
      <xdr:colOff>476250</xdr:colOff>
      <xdr:row>7</xdr:row>
      <xdr:rowOff>133350</xdr:rowOff>
    </xdr:from>
    <xdr:to>
      <xdr:col>22</xdr:col>
      <xdr:colOff>161925</xdr:colOff>
      <xdr:row>9</xdr:row>
      <xdr:rowOff>76200</xdr:rowOff>
    </xdr:to>
    <xdr:sp macro="" textlink="'Pivot tables'!$Z$6">
      <xdr:nvSpPr>
        <xdr:cNvPr id="53" name="TextBox 52">
          <a:extLst>
            <a:ext uri="{FF2B5EF4-FFF2-40B4-BE49-F238E27FC236}">
              <a16:creationId xmlns:a16="http://schemas.microsoft.com/office/drawing/2014/main" id="{A2FCD388-09D8-4B61-B59C-9784A10588C5}"/>
            </a:ext>
          </a:extLst>
        </xdr:cNvPr>
        <xdr:cNvSpPr txBox="1"/>
      </xdr:nvSpPr>
      <xdr:spPr>
        <a:xfrm>
          <a:off x="12668250" y="146685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739559-C8E0-4945-8D86-65F65888AD5E}" type="TxLink">
            <a:rPr lang="en-US" sz="1200" b="1" i="0" u="none" strike="noStrike" baseline="0">
              <a:solidFill>
                <a:srgbClr val="000000"/>
              </a:solidFill>
              <a:latin typeface="Calibri"/>
              <a:cs typeface="Calibri"/>
            </a:rPr>
            <a:pPr algn="l"/>
            <a:t>18</a:t>
          </a:fld>
          <a:endParaRPr lang="en-AU" sz="1600" b="1" baseline="0">
            <a:solidFill>
              <a:schemeClr val="accent3">
                <a:lumMod val="75000"/>
              </a:schemeClr>
            </a:solidFill>
          </a:endParaRPr>
        </a:p>
      </xdr:txBody>
    </xdr:sp>
    <xdr:clientData/>
  </xdr:twoCellAnchor>
  <xdr:twoCellAnchor editAs="absolute">
    <xdr:from>
      <xdr:col>20</xdr:col>
      <xdr:colOff>476250</xdr:colOff>
      <xdr:row>8</xdr:row>
      <xdr:rowOff>152400</xdr:rowOff>
    </xdr:from>
    <xdr:to>
      <xdr:col>22</xdr:col>
      <xdr:colOff>161925</xdr:colOff>
      <xdr:row>10</xdr:row>
      <xdr:rowOff>95250</xdr:rowOff>
    </xdr:to>
    <xdr:sp macro="" textlink="">
      <xdr:nvSpPr>
        <xdr:cNvPr id="54" name="TextBox 53">
          <a:extLst>
            <a:ext uri="{FF2B5EF4-FFF2-40B4-BE49-F238E27FC236}">
              <a16:creationId xmlns:a16="http://schemas.microsoft.com/office/drawing/2014/main" id="{B01890CE-84FF-4E89-B266-37889B13C759}"/>
            </a:ext>
          </a:extLst>
        </xdr:cNvPr>
        <xdr:cNvSpPr txBox="1"/>
      </xdr:nvSpPr>
      <xdr:spPr>
        <a:xfrm>
          <a:off x="12668250" y="1676400"/>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Calls</a:t>
          </a:r>
          <a:endParaRPr lang="en-AU" sz="1400" b="1" baseline="0">
            <a:solidFill>
              <a:schemeClr val="accent3">
                <a:lumMod val="75000"/>
              </a:schemeClr>
            </a:solidFill>
          </a:endParaRPr>
        </a:p>
      </xdr:txBody>
    </xdr:sp>
    <xdr:clientData/>
  </xdr:twoCellAnchor>
  <xdr:twoCellAnchor editAs="absolute">
    <xdr:from>
      <xdr:col>19</xdr:col>
      <xdr:colOff>428626</xdr:colOff>
      <xdr:row>3</xdr:row>
      <xdr:rowOff>9525</xdr:rowOff>
    </xdr:from>
    <xdr:to>
      <xdr:col>20</xdr:col>
      <xdr:colOff>257176</xdr:colOff>
      <xdr:row>4</xdr:row>
      <xdr:rowOff>142875</xdr:rowOff>
    </xdr:to>
    <xdr:sp macro="" textlink="'Pivot tables'!$AA$5">
      <xdr:nvSpPr>
        <xdr:cNvPr id="55" name="TextBox 54">
          <a:extLst>
            <a:ext uri="{FF2B5EF4-FFF2-40B4-BE49-F238E27FC236}">
              <a16:creationId xmlns:a16="http://schemas.microsoft.com/office/drawing/2014/main" id="{7745B889-A416-44AA-8612-0FA3717E6A3C}"/>
            </a:ext>
          </a:extLst>
        </xdr:cNvPr>
        <xdr:cNvSpPr txBox="1"/>
      </xdr:nvSpPr>
      <xdr:spPr>
        <a:xfrm>
          <a:off x="12011026" y="581025"/>
          <a:ext cx="438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AFE280-717C-4DCA-99B0-780720E3BD8D}" type="TxLink">
            <a:rPr lang="en-US" sz="1100" b="1" i="0" u="none" strike="noStrike" baseline="0">
              <a:solidFill>
                <a:srgbClr val="000000"/>
              </a:solidFill>
              <a:latin typeface="Calibri"/>
              <a:cs typeface="Calibri"/>
            </a:rPr>
            <a:pPr algn="ctr"/>
            <a:t>80%</a:t>
          </a:fld>
          <a:endParaRPr lang="en-AU" sz="1600" b="1" baseline="0">
            <a:solidFill>
              <a:schemeClr val="accent3">
                <a:lumMod val="75000"/>
              </a:schemeClr>
            </a:solidFill>
          </a:endParaRPr>
        </a:p>
      </xdr:txBody>
    </xdr:sp>
    <xdr:clientData/>
  </xdr:twoCellAnchor>
  <xdr:twoCellAnchor editAs="absolute">
    <xdr:from>
      <xdr:col>19</xdr:col>
      <xdr:colOff>447675</xdr:colOff>
      <xdr:row>7</xdr:row>
      <xdr:rowOff>104775</xdr:rowOff>
    </xdr:from>
    <xdr:to>
      <xdr:col>20</xdr:col>
      <xdr:colOff>285750</xdr:colOff>
      <xdr:row>9</xdr:row>
      <xdr:rowOff>47625</xdr:rowOff>
    </xdr:to>
    <xdr:sp macro="" textlink="'Pivot tables'!$AA$6">
      <xdr:nvSpPr>
        <xdr:cNvPr id="56" name="TextBox 55">
          <a:extLst>
            <a:ext uri="{FF2B5EF4-FFF2-40B4-BE49-F238E27FC236}">
              <a16:creationId xmlns:a16="http://schemas.microsoft.com/office/drawing/2014/main" id="{C68F65E4-A95C-4791-B880-826DE68146F2}"/>
            </a:ext>
          </a:extLst>
        </xdr:cNvPr>
        <xdr:cNvSpPr txBox="1"/>
      </xdr:nvSpPr>
      <xdr:spPr>
        <a:xfrm>
          <a:off x="12030075" y="1438275"/>
          <a:ext cx="447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066E12-AE3C-4AF4-826C-0CE3776A7B3E}" type="TxLink">
            <a:rPr lang="en-US" sz="1100" b="1" i="0" u="none" strike="noStrike" baseline="0">
              <a:solidFill>
                <a:srgbClr val="000000"/>
              </a:solidFill>
              <a:latin typeface="Calibri"/>
              <a:cs typeface="Calibri"/>
            </a:rPr>
            <a:pPr algn="ctr"/>
            <a:t>20%</a:t>
          </a:fld>
          <a:endParaRPr lang="en-AU" sz="1600" b="1" baseline="0">
            <a:solidFill>
              <a:schemeClr val="accent3">
                <a:lumMod val="75000"/>
              </a:schemeClr>
            </a:solidFill>
          </a:endParaRPr>
        </a:p>
      </xdr:txBody>
    </xdr:sp>
    <xdr:clientData/>
  </xdr:twoCellAnchor>
  <xdr:twoCellAnchor editAs="absolute">
    <xdr:from>
      <xdr:col>22</xdr:col>
      <xdr:colOff>428624</xdr:colOff>
      <xdr:row>0</xdr:row>
      <xdr:rowOff>142875</xdr:rowOff>
    </xdr:from>
    <xdr:to>
      <xdr:col>25</xdr:col>
      <xdr:colOff>466725</xdr:colOff>
      <xdr:row>11</xdr:row>
      <xdr:rowOff>63375</xdr:rowOff>
    </xdr:to>
    <xdr:sp macro="" textlink="">
      <xdr:nvSpPr>
        <xdr:cNvPr id="57" name="Rectangle: Rounded Corners 56">
          <a:extLst>
            <a:ext uri="{FF2B5EF4-FFF2-40B4-BE49-F238E27FC236}">
              <a16:creationId xmlns:a16="http://schemas.microsoft.com/office/drawing/2014/main" id="{BB41E215-099A-4C9B-8863-95D88B95BFCE}"/>
            </a:ext>
          </a:extLst>
        </xdr:cNvPr>
        <xdr:cNvSpPr/>
      </xdr:nvSpPr>
      <xdr:spPr>
        <a:xfrm>
          <a:off x="13763624" y="142875"/>
          <a:ext cx="1856510" cy="2016000"/>
        </a:xfrm>
        <a:prstGeom prst="roundRect">
          <a:avLst/>
        </a:prstGeom>
        <a:solidFill>
          <a:srgbClr val="A7BED3"/>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23</xdr:col>
      <xdr:colOff>0</xdr:colOff>
      <xdr:row>1</xdr:row>
      <xdr:rowOff>95250</xdr:rowOff>
    </xdr:from>
    <xdr:to>
      <xdr:col>26</xdr:col>
      <xdr:colOff>47625</xdr:colOff>
      <xdr:row>3</xdr:row>
      <xdr:rowOff>38100</xdr:rowOff>
    </xdr:to>
    <xdr:sp macro="" textlink="">
      <xdr:nvSpPr>
        <xdr:cNvPr id="59" name="TextBox 58">
          <a:extLst>
            <a:ext uri="{FF2B5EF4-FFF2-40B4-BE49-F238E27FC236}">
              <a16:creationId xmlns:a16="http://schemas.microsoft.com/office/drawing/2014/main" id="{970243AC-2339-411F-938F-98CB8E68ABB2}"/>
            </a:ext>
          </a:extLst>
        </xdr:cNvPr>
        <xdr:cNvSpPr txBox="1"/>
      </xdr:nvSpPr>
      <xdr:spPr>
        <a:xfrm>
          <a:off x="14020800" y="285750"/>
          <a:ext cx="1876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bg1"/>
              </a:solidFill>
            </a:rPr>
            <a:t>Sales team slicer</a:t>
          </a:r>
          <a:endParaRPr lang="en-AU" sz="1400" b="1" baseline="0">
            <a:solidFill>
              <a:schemeClr val="bg1"/>
            </a:solidFill>
          </a:endParaRPr>
        </a:p>
      </xdr:txBody>
    </xdr:sp>
    <xdr:clientData/>
  </xdr:twoCellAnchor>
  <xdr:twoCellAnchor editAs="absolute">
    <xdr:from>
      <xdr:col>22</xdr:col>
      <xdr:colOff>561975</xdr:colOff>
      <xdr:row>3</xdr:row>
      <xdr:rowOff>66675</xdr:rowOff>
    </xdr:from>
    <xdr:to>
      <xdr:col>25</xdr:col>
      <xdr:colOff>304800</xdr:colOff>
      <xdr:row>3</xdr:row>
      <xdr:rowOff>72369</xdr:rowOff>
    </xdr:to>
    <xdr:cxnSp macro="">
      <xdr:nvCxnSpPr>
        <xdr:cNvPr id="60" name="Straight Connector 59">
          <a:extLst>
            <a:ext uri="{FF2B5EF4-FFF2-40B4-BE49-F238E27FC236}">
              <a16:creationId xmlns:a16="http://schemas.microsoft.com/office/drawing/2014/main" id="{6D0B4D52-D67D-4C51-8620-AA7DFE7EA8E4}"/>
            </a:ext>
          </a:extLst>
        </xdr:cNvPr>
        <xdr:cNvCxnSpPr/>
      </xdr:nvCxnSpPr>
      <xdr:spPr>
        <a:xfrm>
          <a:off x="13973175" y="638175"/>
          <a:ext cx="1571625" cy="5694"/>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25</xdr:col>
      <xdr:colOff>95250</xdr:colOff>
      <xdr:row>1</xdr:row>
      <xdr:rowOff>47626</xdr:rowOff>
    </xdr:from>
    <xdr:to>
      <xdr:col>25</xdr:col>
      <xdr:colOff>447675</xdr:colOff>
      <xdr:row>2</xdr:row>
      <xdr:rowOff>161926</xdr:rowOff>
    </xdr:to>
    <xdr:sp macro="" textlink="">
      <xdr:nvSpPr>
        <xdr:cNvPr id="62" name="TextBox 61">
          <a:hlinkClick xmlns:r="http://schemas.openxmlformats.org/officeDocument/2006/relationships" r:id="rId10"/>
          <a:extLst>
            <a:ext uri="{FF2B5EF4-FFF2-40B4-BE49-F238E27FC236}">
              <a16:creationId xmlns:a16="http://schemas.microsoft.com/office/drawing/2014/main" id="{AA7E34A7-FF94-4BB9-96B4-AD03DCEAC501}"/>
            </a:ext>
          </a:extLst>
        </xdr:cNvPr>
        <xdr:cNvSpPr txBox="1"/>
      </xdr:nvSpPr>
      <xdr:spPr>
        <a:xfrm>
          <a:off x="15335250" y="238126"/>
          <a:ext cx="352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bg1"/>
              </a:solidFill>
            </a:rPr>
            <a:t>↗</a:t>
          </a:r>
        </a:p>
      </xdr:txBody>
    </xdr:sp>
    <xdr:clientData/>
  </xdr:twoCellAnchor>
  <xdr:twoCellAnchor editAs="absolute">
    <xdr:from>
      <xdr:col>26</xdr:col>
      <xdr:colOff>19050</xdr:colOff>
      <xdr:row>0</xdr:row>
      <xdr:rowOff>142875</xdr:rowOff>
    </xdr:from>
    <xdr:to>
      <xdr:col>29</xdr:col>
      <xdr:colOff>170250</xdr:colOff>
      <xdr:row>11</xdr:row>
      <xdr:rowOff>63375</xdr:rowOff>
    </xdr:to>
    <xdr:sp macro="" textlink="">
      <xdr:nvSpPr>
        <xdr:cNvPr id="63" name="Rectangle: Rounded Corners 62">
          <a:extLst>
            <a:ext uri="{FF2B5EF4-FFF2-40B4-BE49-F238E27FC236}">
              <a16:creationId xmlns:a16="http://schemas.microsoft.com/office/drawing/2014/main" id="{167B9AFB-D1C2-4D04-819F-ABB589682D65}"/>
            </a:ext>
          </a:extLst>
        </xdr:cNvPr>
        <xdr:cNvSpPr/>
      </xdr:nvSpPr>
      <xdr:spPr>
        <a:xfrm>
          <a:off x="15909925" y="142875"/>
          <a:ext cx="1984763"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26</xdr:col>
      <xdr:colOff>200026</xdr:colOff>
      <xdr:row>1</xdr:row>
      <xdr:rowOff>95250</xdr:rowOff>
    </xdr:from>
    <xdr:to>
      <xdr:col>28</xdr:col>
      <xdr:colOff>333376</xdr:colOff>
      <xdr:row>3</xdr:row>
      <xdr:rowOff>38100</xdr:rowOff>
    </xdr:to>
    <xdr:sp macro="" textlink="">
      <xdr:nvSpPr>
        <xdr:cNvPr id="74" name="TextBox 73">
          <a:extLst>
            <a:ext uri="{FF2B5EF4-FFF2-40B4-BE49-F238E27FC236}">
              <a16:creationId xmlns:a16="http://schemas.microsoft.com/office/drawing/2014/main" id="{E23021CD-A23B-48C7-8106-6C58A866A919}"/>
            </a:ext>
          </a:extLst>
        </xdr:cNvPr>
        <xdr:cNvSpPr txBox="1"/>
      </xdr:nvSpPr>
      <xdr:spPr>
        <a:xfrm>
          <a:off x="16049626" y="285750"/>
          <a:ext cx="13525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tx1"/>
              </a:solidFill>
            </a:rPr>
            <a:t>Enrolled</a:t>
          </a:r>
          <a:r>
            <a:rPr lang="en-AU" sz="1200" b="1">
              <a:solidFill>
                <a:schemeClr val="accent3">
                  <a:lumMod val="75000"/>
                </a:schemeClr>
              </a:solidFill>
            </a:rPr>
            <a:t> </a:t>
          </a:r>
          <a:r>
            <a:rPr lang="en-AU" sz="1200" b="1">
              <a:solidFill>
                <a:schemeClr val="tx1"/>
              </a:solidFill>
            </a:rPr>
            <a:t>Courses</a:t>
          </a:r>
        </a:p>
      </xdr:txBody>
    </xdr:sp>
    <xdr:clientData/>
  </xdr:twoCellAnchor>
  <xdr:twoCellAnchor editAs="absolute">
    <xdr:from>
      <xdr:col>25</xdr:col>
      <xdr:colOff>447676</xdr:colOff>
      <xdr:row>4</xdr:row>
      <xdr:rowOff>180975</xdr:rowOff>
    </xdr:from>
    <xdr:to>
      <xdr:col>29</xdr:col>
      <xdr:colOff>352426</xdr:colOff>
      <xdr:row>12</xdr:row>
      <xdr:rowOff>66674</xdr:rowOff>
    </xdr:to>
    <xdr:graphicFrame macro="">
      <xdr:nvGraphicFramePr>
        <xdr:cNvPr id="61" name="Chart 60">
          <a:extLst>
            <a:ext uri="{FF2B5EF4-FFF2-40B4-BE49-F238E27FC236}">
              <a16:creationId xmlns:a16="http://schemas.microsoft.com/office/drawing/2014/main" id="{E133ABC5-CEE3-42B9-827F-A24A5701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26</xdr:col>
      <xdr:colOff>238125</xdr:colOff>
      <xdr:row>2</xdr:row>
      <xdr:rowOff>133350</xdr:rowOff>
    </xdr:from>
    <xdr:to>
      <xdr:col>27</xdr:col>
      <xdr:colOff>161925</xdr:colOff>
      <xdr:row>4</xdr:row>
      <xdr:rowOff>76200</xdr:rowOff>
    </xdr:to>
    <xdr:sp macro="" textlink="'Pivot tables'!AC9">
      <xdr:nvSpPr>
        <xdr:cNvPr id="64" name="TextBox 63">
          <a:extLst>
            <a:ext uri="{FF2B5EF4-FFF2-40B4-BE49-F238E27FC236}">
              <a16:creationId xmlns:a16="http://schemas.microsoft.com/office/drawing/2014/main" id="{235DF562-8C8E-4B4D-A2AE-64ABDEDCB9A7}"/>
            </a:ext>
          </a:extLst>
        </xdr:cNvPr>
        <xdr:cNvSpPr txBox="1"/>
      </xdr:nvSpPr>
      <xdr:spPr>
        <a:xfrm>
          <a:off x="16087725" y="514350"/>
          <a:ext cx="533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81F20C-DFFE-436B-B30B-784571A596FD}" type="TxLink">
            <a:rPr lang="en-US" sz="1800" b="1" i="0" u="none" strike="noStrike">
              <a:solidFill>
                <a:srgbClr val="7030A0"/>
              </a:solidFill>
              <a:latin typeface="Calibri"/>
              <a:cs typeface="Calibri"/>
            </a:rPr>
            <a:pPr algn="l"/>
            <a:t>207</a:t>
          </a:fld>
          <a:endParaRPr lang="en-AU" sz="3600" b="1">
            <a:solidFill>
              <a:srgbClr val="7030A0"/>
            </a:solidFill>
          </a:endParaRPr>
        </a:p>
      </xdr:txBody>
    </xdr:sp>
    <xdr:clientData/>
  </xdr:twoCellAnchor>
  <xdr:twoCellAnchor editAs="absolute">
    <xdr:from>
      <xdr:col>27</xdr:col>
      <xdr:colOff>38100</xdr:colOff>
      <xdr:row>2</xdr:row>
      <xdr:rowOff>142875</xdr:rowOff>
    </xdr:from>
    <xdr:to>
      <xdr:col>28</xdr:col>
      <xdr:colOff>209550</xdr:colOff>
      <xdr:row>4</xdr:row>
      <xdr:rowOff>85725</xdr:rowOff>
    </xdr:to>
    <xdr:sp macro="" textlink="">
      <xdr:nvSpPr>
        <xdr:cNvPr id="65" name="TextBox 64">
          <a:extLst>
            <a:ext uri="{FF2B5EF4-FFF2-40B4-BE49-F238E27FC236}">
              <a16:creationId xmlns:a16="http://schemas.microsoft.com/office/drawing/2014/main" id="{3337289E-3EB0-4093-A40D-07C11F5AAABB}"/>
            </a:ext>
          </a:extLst>
        </xdr:cNvPr>
        <xdr:cNvSpPr txBox="1"/>
      </xdr:nvSpPr>
      <xdr:spPr>
        <a:xfrm>
          <a:off x="16497300" y="523875"/>
          <a:ext cx="781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050" b="1">
              <a:solidFill>
                <a:sysClr val="windowText" lastClr="000000"/>
              </a:solidFill>
            </a:rPr>
            <a:t>Courses</a:t>
          </a:r>
          <a:endParaRPr lang="en-AU" sz="1200" b="1">
            <a:solidFill>
              <a:sysClr val="windowText" lastClr="000000"/>
            </a:solidFill>
          </a:endParaRPr>
        </a:p>
      </xdr:txBody>
    </xdr:sp>
    <xdr:clientData/>
  </xdr:twoCellAnchor>
  <xdr:twoCellAnchor editAs="absolute">
    <xdr:from>
      <xdr:col>26</xdr:col>
      <xdr:colOff>209550</xdr:colOff>
      <xdr:row>3</xdr:row>
      <xdr:rowOff>161925</xdr:rowOff>
    </xdr:from>
    <xdr:to>
      <xdr:col>28</xdr:col>
      <xdr:colOff>342900</xdr:colOff>
      <xdr:row>5</xdr:row>
      <xdr:rowOff>104775</xdr:rowOff>
    </xdr:to>
    <xdr:sp macro="" textlink="">
      <xdr:nvSpPr>
        <xdr:cNvPr id="66" name="TextBox 65">
          <a:extLst>
            <a:ext uri="{FF2B5EF4-FFF2-40B4-BE49-F238E27FC236}">
              <a16:creationId xmlns:a16="http://schemas.microsoft.com/office/drawing/2014/main" id="{6CC07317-FF13-4B04-8BA4-8FB3E1C5327F}"/>
            </a:ext>
          </a:extLst>
        </xdr:cNvPr>
        <xdr:cNvSpPr txBox="1"/>
      </xdr:nvSpPr>
      <xdr:spPr>
        <a:xfrm>
          <a:off x="16059150" y="733425"/>
          <a:ext cx="13525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Average</a:t>
          </a:r>
        </a:p>
      </xdr:txBody>
    </xdr:sp>
    <xdr:clientData/>
  </xdr:twoCellAnchor>
  <xdr:twoCellAnchor editAs="absolute">
    <xdr:from>
      <xdr:col>26</xdr:col>
      <xdr:colOff>228600</xdr:colOff>
      <xdr:row>5</xdr:row>
      <xdr:rowOff>9525</xdr:rowOff>
    </xdr:from>
    <xdr:to>
      <xdr:col>27</xdr:col>
      <xdr:colOff>152400</xdr:colOff>
      <xdr:row>6</xdr:row>
      <xdr:rowOff>142875</xdr:rowOff>
    </xdr:to>
    <xdr:sp macro="" textlink="'Pivot tables'!AC5">
      <xdr:nvSpPr>
        <xdr:cNvPr id="67" name="TextBox 66">
          <a:extLst>
            <a:ext uri="{FF2B5EF4-FFF2-40B4-BE49-F238E27FC236}">
              <a16:creationId xmlns:a16="http://schemas.microsoft.com/office/drawing/2014/main" id="{60CAD6DC-D264-4A83-864B-966925BB3C80}"/>
            </a:ext>
          </a:extLst>
        </xdr:cNvPr>
        <xdr:cNvSpPr txBox="1"/>
      </xdr:nvSpPr>
      <xdr:spPr>
        <a:xfrm>
          <a:off x="16078200" y="962025"/>
          <a:ext cx="533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0B9290-A5D7-4C1E-9F48-C505554539CE}" type="TxLink">
            <a:rPr lang="en-US" sz="1800" b="1" i="0" u="none" strike="noStrike">
              <a:solidFill>
                <a:srgbClr val="FFCAAF"/>
              </a:solidFill>
              <a:latin typeface="Calibri"/>
              <a:cs typeface="Calibri"/>
            </a:rPr>
            <a:pPr algn="l"/>
            <a:t>2.3</a:t>
          </a:fld>
          <a:endParaRPr lang="en-AU" sz="1800" b="1">
            <a:solidFill>
              <a:srgbClr val="FFCAAF"/>
            </a:solidFill>
          </a:endParaRPr>
        </a:p>
      </xdr:txBody>
    </xdr:sp>
    <xdr:clientData/>
  </xdr:twoCellAnchor>
  <xdr:twoCellAnchor editAs="absolute">
    <xdr:from>
      <xdr:col>27</xdr:col>
      <xdr:colOff>38100</xdr:colOff>
      <xdr:row>5</xdr:row>
      <xdr:rowOff>19050</xdr:rowOff>
    </xdr:from>
    <xdr:to>
      <xdr:col>28</xdr:col>
      <xdr:colOff>209550</xdr:colOff>
      <xdr:row>6</xdr:row>
      <xdr:rowOff>152400</xdr:rowOff>
    </xdr:to>
    <xdr:sp macro="" textlink="">
      <xdr:nvSpPr>
        <xdr:cNvPr id="68" name="TextBox 67">
          <a:extLst>
            <a:ext uri="{FF2B5EF4-FFF2-40B4-BE49-F238E27FC236}">
              <a16:creationId xmlns:a16="http://schemas.microsoft.com/office/drawing/2014/main" id="{06C75B19-8AC9-4893-AB3F-A5F27188F0CF}"/>
            </a:ext>
          </a:extLst>
        </xdr:cNvPr>
        <xdr:cNvSpPr txBox="1"/>
      </xdr:nvSpPr>
      <xdr:spPr>
        <a:xfrm>
          <a:off x="16497300" y="971550"/>
          <a:ext cx="781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050" b="1">
              <a:solidFill>
                <a:sysClr val="windowText" lastClr="000000"/>
              </a:solidFill>
            </a:rPr>
            <a:t>Courses</a:t>
          </a:r>
          <a:endParaRPr lang="en-AU" sz="1200" b="1">
            <a:solidFill>
              <a:sysClr val="windowText" lastClr="000000"/>
            </a:solidFill>
          </a:endParaRPr>
        </a:p>
      </xdr:txBody>
    </xdr:sp>
    <xdr:clientData/>
  </xdr:twoCellAnchor>
  <xdr:twoCellAnchor editAs="absolute">
    <xdr:from>
      <xdr:col>24</xdr:col>
      <xdr:colOff>428624</xdr:colOff>
      <xdr:row>12</xdr:row>
      <xdr:rowOff>25975</xdr:rowOff>
    </xdr:from>
    <xdr:to>
      <xdr:col>29</xdr:col>
      <xdr:colOff>170249</xdr:colOff>
      <xdr:row>22</xdr:row>
      <xdr:rowOff>136975</xdr:rowOff>
    </xdr:to>
    <xdr:sp macro="" textlink="">
      <xdr:nvSpPr>
        <xdr:cNvPr id="69" name="Rectangle: Rounded Corners 68">
          <a:extLst>
            <a:ext uri="{FF2B5EF4-FFF2-40B4-BE49-F238E27FC236}">
              <a16:creationId xmlns:a16="http://schemas.microsoft.com/office/drawing/2014/main" id="{DCEA0C72-3E7B-4CE6-AF30-E7B26603C2EE}"/>
            </a:ext>
          </a:extLst>
        </xdr:cNvPr>
        <xdr:cNvSpPr/>
      </xdr:nvSpPr>
      <xdr:spPr>
        <a:xfrm>
          <a:off x="15097124" y="2311975"/>
          <a:ext cx="2797563"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24</xdr:col>
      <xdr:colOff>466724</xdr:colOff>
      <xdr:row>12</xdr:row>
      <xdr:rowOff>114300</xdr:rowOff>
    </xdr:from>
    <xdr:to>
      <xdr:col>29</xdr:col>
      <xdr:colOff>114299</xdr:colOff>
      <xdr:row>14</xdr:row>
      <xdr:rowOff>57150</xdr:rowOff>
    </xdr:to>
    <xdr:sp macro="" textlink="">
      <xdr:nvSpPr>
        <xdr:cNvPr id="70" name="TextBox 69">
          <a:extLst>
            <a:ext uri="{FF2B5EF4-FFF2-40B4-BE49-F238E27FC236}">
              <a16:creationId xmlns:a16="http://schemas.microsoft.com/office/drawing/2014/main" id="{2A6F2B81-B0C6-4C03-B378-0AB64007BD4A}"/>
            </a:ext>
          </a:extLst>
        </xdr:cNvPr>
        <xdr:cNvSpPr txBox="1"/>
      </xdr:nvSpPr>
      <xdr:spPr>
        <a:xfrm>
          <a:off x="15097124" y="2400300"/>
          <a:ext cx="2695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Area Code</a:t>
          </a:r>
        </a:p>
      </xdr:txBody>
    </xdr:sp>
    <xdr:clientData/>
  </xdr:twoCellAnchor>
  <xdr:twoCellAnchor editAs="absolute">
    <xdr:from>
      <xdr:col>24</xdr:col>
      <xdr:colOff>600075</xdr:colOff>
      <xdr:row>13</xdr:row>
      <xdr:rowOff>123825</xdr:rowOff>
    </xdr:from>
    <xdr:to>
      <xdr:col>29</xdr:col>
      <xdr:colOff>9525</xdr:colOff>
      <xdr:row>23</xdr:row>
      <xdr:rowOff>114300</xdr:rowOff>
    </xdr:to>
    <xdr:graphicFrame macro="">
      <xdr:nvGraphicFramePr>
        <xdr:cNvPr id="71" name="Chart 70">
          <a:extLst>
            <a:ext uri="{FF2B5EF4-FFF2-40B4-BE49-F238E27FC236}">
              <a16:creationId xmlns:a16="http://schemas.microsoft.com/office/drawing/2014/main" id="{E6DB7559-9027-408B-B2DF-42412CD3F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24</xdr:col>
      <xdr:colOff>419099</xdr:colOff>
      <xdr:row>23</xdr:row>
      <xdr:rowOff>104775</xdr:rowOff>
    </xdr:from>
    <xdr:to>
      <xdr:col>29</xdr:col>
      <xdr:colOff>160724</xdr:colOff>
      <xdr:row>35</xdr:row>
      <xdr:rowOff>142875</xdr:rowOff>
    </xdr:to>
    <xdr:sp macro="" textlink="">
      <xdr:nvSpPr>
        <xdr:cNvPr id="72" name="Rectangle: Rounded Corners 71">
          <a:extLst>
            <a:ext uri="{FF2B5EF4-FFF2-40B4-BE49-F238E27FC236}">
              <a16:creationId xmlns:a16="http://schemas.microsoft.com/office/drawing/2014/main" id="{085341BF-FB0F-45B4-95CB-15744F8F922B}"/>
            </a:ext>
          </a:extLst>
        </xdr:cNvPr>
        <xdr:cNvSpPr/>
      </xdr:nvSpPr>
      <xdr:spPr>
        <a:xfrm>
          <a:off x="15014330" y="4486275"/>
          <a:ext cx="2782298" cy="23241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24</xdr:col>
      <xdr:colOff>28574</xdr:colOff>
      <xdr:row>23</xdr:row>
      <xdr:rowOff>142239</xdr:rowOff>
    </xdr:from>
    <xdr:to>
      <xdr:col>29</xdr:col>
      <xdr:colOff>523875</xdr:colOff>
      <xdr:row>35</xdr:row>
      <xdr:rowOff>6596</xdr:rowOff>
    </xdr:to>
    <xdr:graphicFrame macro="">
      <xdr:nvGraphicFramePr>
        <xdr:cNvPr id="73" name="Chart 72">
          <a:extLst>
            <a:ext uri="{FF2B5EF4-FFF2-40B4-BE49-F238E27FC236}">
              <a16:creationId xmlns:a16="http://schemas.microsoft.com/office/drawing/2014/main" id="{1DB482D6-6EBC-4101-B4CF-EBB03ADE2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26</xdr:col>
      <xdr:colOff>66675</xdr:colOff>
      <xdr:row>25</xdr:row>
      <xdr:rowOff>178045</xdr:rowOff>
    </xdr:from>
    <xdr:to>
      <xdr:col>27</xdr:col>
      <xdr:colOff>495300</xdr:colOff>
      <xdr:row>31</xdr:row>
      <xdr:rowOff>73270</xdr:rowOff>
    </xdr:to>
    <xdr:sp macro="" textlink="">
      <xdr:nvSpPr>
        <xdr:cNvPr id="5" name="Oval 4">
          <a:extLst>
            <a:ext uri="{FF2B5EF4-FFF2-40B4-BE49-F238E27FC236}">
              <a16:creationId xmlns:a16="http://schemas.microsoft.com/office/drawing/2014/main" id="{B464228A-6925-41EC-AB19-1108105A68AB}"/>
            </a:ext>
          </a:extLst>
        </xdr:cNvPr>
        <xdr:cNvSpPr/>
      </xdr:nvSpPr>
      <xdr:spPr>
        <a:xfrm>
          <a:off x="15878175" y="4940545"/>
          <a:ext cx="1036760" cy="103822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24</xdr:col>
      <xdr:colOff>459398</xdr:colOff>
      <xdr:row>27</xdr:row>
      <xdr:rowOff>54219</xdr:rowOff>
    </xdr:from>
    <xdr:to>
      <xdr:col>29</xdr:col>
      <xdr:colOff>106973</xdr:colOff>
      <xdr:row>29</xdr:row>
      <xdr:rowOff>178044</xdr:rowOff>
    </xdr:to>
    <xdr:sp macro="" textlink="">
      <xdr:nvSpPr>
        <xdr:cNvPr id="75" name="TextBox 74">
          <a:extLst>
            <a:ext uri="{FF2B5EF4-FFF2-40B4-BE49-F238E27FC236}">
              <a16:creationId xmlns:a16="http://schemas.microsoft.com/office/drawing/2014/main" id="{15988F3F-7BED-4E81-9FD1-5288994314F5}"/>
            </a:ext>
          </a:extLst>
        </xdr:cNvPr>
        <xdr:cNvSpPr txBox="1"/>
      </xdr:nvSpPr>
      <xdr:spPr>
        <a:xfrm>
          <a:off x="15054629" y="5197719"/>
          <a:ext cx="2688248"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Training</a:t>
          </a:r>
        </a:p>
        <a:p>
          <a:pPr algn="ctr"/>
          <a:r>
            <a:rPr lang="en-AU" sz="1200" b="1">
              <a:solidFill>
                <a:schemeClr val="tx1"/>
              </a:solidFill>
            </a:rPr>
            <a:t>Model</a:t>
          </a:r>
        </a:p>
      </xdr:txBody>
    </xdr:sp>
    <xdr:clientData/>
  </xdr:twoCellAnchor>
  <xdr:twoCellAnchor editAs="absolute">
    <xdr:from>
      <xdr:col>19</xdr:col>
      <xdr:colOff>104775</xdr:colOff>
      <xdr:row>12</xdr:row>
      <xdr:rowOff>28573</xdr:rowOff>
    </xdr:from>
    <xdr:to>
      <xdr:col>24</xdr:col>
      <xdr:colOff>214701</xdr:colOff>
      <xdr:row>35</xdr:row>
      <xdr:rowOff>142875</xdr:rowOff>
    </xdr:to>
    <xdr:sp macro="" textlink="">
      <xdr:nvSpPr>
        <xdr:cNvPr id="76" name="Rectangle: Rounded Corners 75">
          <a:extLst>
            <a:ext uri="{FF2B5EF4-FFF2-40B4-BE49-F238E27FC236}">
              <a16:creationId xmlns:a16="http://schemas.microsoft.com/office/drawing/2014/main" id="{B333D596-2D3B-4DFB-AA7E-C44714DCAF3D}"/>
            </a:ext>
          </a:extLst>
        </xdr:cNvPr>
        <xdr:cNvSpPr/>
      </xdr:nvSpPr>
      <xdr:spPr>
        <a:xfrm>
          <a:off x="11659333" y="2314573"/>
          <a:ext cx="3150599" cy="4495802"/>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19</xdr:col>
      <xdr:colOff>466726</xdr:colOff>
      <xdr:row>14</xdr:row>
      <xdr:rowOff>47625</xdr:rowOff>
    </xdr:from>
    <xdr:to>
      <xdr:col>23</xdr:col>
      <xdr:colOff>590550</xdr:colOff>
      <xdr:row>23</xdr:row>
      <xdr:rowOff>76200</xdr:rowOff>
    </xdr:to>
    <xdr:graphicFrame macro="">
      <xdr:nvGraphicFramePr>
        <xdr:cNvPr id="77" name="Chart 76">
          <a:extLst>
            <a:ext uri="{FF2B5EF4-FFF2-40B4-BE49-F238E27FC236}">
              <a16:creationId xmlns:a16="http://schemas.microsoft.com/office/drawing/2014/main" id="{736F9643-1763-40BC-B074-36B8ED2B9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19</xdr:col>
      <xdr:colOff>180976</xdr:colOff>
      <xdr:row>12</xdr:row>
      <xdr:rowOff>133350</xdr:rowOff>
    </xdr:from>
    <xdr:to>
      <xdr:col>24</xdr:col>
      <xdr:colOff>180976</xdr:colOff>
      <xdr:row>14</xdr:row>
      <xdr:rowOff>76200</xdr:rowOff>
    </xdr:to>
    <xdr:sp macro="" textlink="">
      <xdr:nvSpPr>
        <xdr:cNvPr id="78" name="TextBox 77">
          <a:extLst>
            <a:ext uri="{FF2B5EF4-FFF2-40B4-BE49-F238E27FC236}">
              <a16:creationId xmlns:a16="http://schemas.microsoft.com/office/drawing/2014/main" id="{9F066D28-FD3E-4146-ACBD-EA672D89D5F3}"/>
            </a:ext>
          </a:extLst>
        </xdr:cNvPr>
        <xdr:cNvSpPr txBox="1"/>
      </xdr:nvSpPr>
      <xdr:spPr>
        <a:xfrm>
          <a:off x="11763376" y="2419350"/>
          <a:ext cx="3048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solidFill>
                <a:schemeClr val="tx1"/>
              </a:solidFill>
            </a:rPr>
            <a:t>Training Level Fees </a:t>
          </a:r>
          <a:r>
            <a:rPr lang="en-AU" sz="1200" b="1">
              <a:solidFill>
                <a:schemeClr val="accent3">
                  <a:lumMod val="75000"/>
                </a:schemeClr>
              </a:solidFill>
            </a:rPr>
            <a:t>by Sales Team</a:t>
          </a:r>
        </a:p>
      </xdr:txBody>
    </xdr:sp>
    <xdr:clientData/>
  </xdr:twoCellAnchor>
  <xdr:twoCellAnchor editAs="absolute">
    <xdr:from>
      <xdr:col>20</xdr:col>
      <xdr:colOff>152400</xdr:colOff>
      <xdr:row>28</xdr:row>
      <xdr:rowOff>144992</xdr:rowOff>
    </xdr:from>
    <xdr:to>
      <xdr:col>22</xdr:col>
      <xdr:colOff>539750</xdr:colOff>
      <xdr:row>31</xdr:row>
      <xdr:rowOff>74084</xdr:rowOff>
    </xdr:to>
    <xdr:sp macro="" textlink="">
      <xdr:nvSpPr>
        <xdr:cNvPr id="79" name="TextBox 78">
          <a:extLst>
            <a:ext uri="{FF2B5EF4-FFF2-40B4-BE49-F238E27FC236}">
              <a16:creationId xmlns:a16="http://schemas.microsoft.com/office/drawing/2014/main" id="{1B00745F-D05D-4C60-9CC7-6A50AA983495}"/>
            </a:ext>
          </a:extLst>
        </xdr:cNvPr>
        <xdr:cNvSpPr txBox="1"/>
      </xdr:nvSpPr>
      <xdr:spPr>
        <a:xfrm>
          <a:off x="12429067" y="5478992"/>
          <a:ext cx="1615016" cy="5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tx1"/>
              </a:solidFill>
            </a:rPr>
            <a:t>Enrolled Courses on</a:t>
          </a:r>
        </a:p>
        <a:p>
          <a:pPr algn="l"/>
          <a:r>
            <a:rPr lang="en-AU" sz="1200" b="1">
              <a:solidFill>
                <a:schemeClr val="tx1"/>
              </a:solidFill>
            </a:rPr>
            <a:t>Training Levels</a:t>
          </a:r>
        </a:p>
      </xdr:txBody>
    </xdr:sp>
    <xdr:clientData/>
  </xdr:twoCellAnchor>
  <xdr:twoCellAnchor editAs="absolute">
    <xdr:from>
      <xdr:col>19</xdr:col>
      <xdr:colOff>409575</xdr:colOff>
      <xdr:row>23</xdr:row>
      <xdr:rowOff>38100</xdr:rowOff>
    </xdr:from>
    <xdr:to>
      <xdr:col>24</xdr:col>
      <xdr:colOff>152400</xdr:colOff>
      <xdr:row>33</xdr:row>
      <xdr:rowOff>76199</xdr:rowOff>
    </xdr:to>
    <xdr:graphicFrame macro="">
      <xdr:nvGraphicFramePr>
        <xdr:cNvPr id="80" name="Chart 79">
          <a:extLst>
            <a:ext uri="{FF2B5EF4-FFF2-40B4-BE49-F238E27FC236}">
              <a16:creationId xmlns:a16="http://schemas.microsoft.com/office/drawing/2014/main" id="{6FA2BE3D-1DF8-43BC-9BD8-A41352D1E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409575</xdr:colOff>
      <xdr:row>12</xdr:row>
      <xdr:rowOff>25975</xdr:rowOff>
    </xdr:from>
    <xdr:to>
      <xdr:col>18</xdr:col>
      <xdr:colOff>560775</xdr:colOff>
      <xdr:row>22</xdr:row>
      <xdr:rowOff>136975</xdr:rowOff>
    </xdr:to>
    <xdr:sp macro="" textlink="">
      <xdr:nvSpPr>
        <xdr:cNvPr id="81" name="Rectangle: Rounded Corners 80">
          <a:extLst>
            <a:ext uri="{FF2B5EF4-FFF2-40B4-BE49-F238E27FC236}">
              <a16:creationId xmlns:a16="http://schemas.microsoft.com/office/drawing/2014/main" id="{EFB52B23-DCFF-4593-8875-4AC8944A03D3}"/>
            </a:ext>
          </a:extLst>
        </xdr:cNvPr>
        <xdr:cNvSpPr/>
      </xdr:nvSpPr>
      <xdr:spPr>
        <a:xfrm>
          <a:off x="9577388" y="2311975"/>
          <a:ext cx="1984762"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15</xdr:col>
      <xdr:colOff>504825</xdr:colOff>
      <xdr:row>12</xdr:row>
      <xdr:rowOff>66675</xdr:rowOff>
    </xdr:from>
    <xdr:to>
      <xdr:col>18</xdr:col>
      <xdr:colOff>19050</xdr:colOff>
      <xdr:row>16</xdr:row>
      <xdr:rowOff>9525</xdr:rowOff>
    </xdr:to>
    <xdr:sp macro="" textlink="">
      <xdr:nvSpPr>
        <xdr:cNvPr id="82" name="TextBox 81">
          <a:extLst>
            <a:ext uri="{FF2B5EF4-FFF2-40B4-BE49-F238E27FC236}">
              <a16:creationId xmlns:a16="http://schemas.microsoft.com/office/drawing/2014/main" id="{881CA9CE-234D-4EC8-8EDE-7A57B29198D3}"/>
            </a:ext>
          </a:extLst>
        </xdr:cNvPr>
        <xdr:cNvSpPr txBox="1"/>
      </xdr:nvSpPr>
      <xdr:spPr>
        <a:xfrm>
          <a:off x="9648825" y="2352675"/>
          <a:ext cx="13430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100" b="1">
              <a:solidFill>
                <a:schemeClr val="accent3">
                  <a:lumMod val="75000"/>
                </a:schemeClr>
              </a:solidFill>
            </a:rPr>
            <a:t>Top 5</a:t>
          </a:r>
        </a:p>
        <a:p>
          <a:pPr algn="l"/>
          <a:r>
            <a:rPr lang="en-AU" sz="1200" b="1">
              <a:solidFill>
                <a:schemeClr val="tx1"/>
              </a:solidFill>
            </a:rPr>
            <a:t>Training Levels</a:t>
          </a:r>
          <a:endParaRPr lang="en-AU" sz="1400" b="1" baseline="0">
            <a:solidFill>
              <a:schemeClr val="tx1"/>
            </a:solidFill>
          </a:endParaRPr>
        </a:p>
        <a:p>
          <a:pPr algn="l"/>
          <a:r>
            <a:rPr lang="en-AU" sz="1100" b="1" baseline="0">
              <a:solidFill>
                <a:schemeClr val="accent3">
                  <a:lumMod val="75000"/>
                </a:schemeClr>
              </a:solidFill>
            </a:rPr>
            <a:t>Revenue</a:t>
          </a:r>
          <a:endParaRPr lang="en-AU" sz="1100" b="1">
            <a:solidFill>
              <a:schemeClr val="accent3">
                <a:lumMod val="75000"/>
              </a:schemeClr>
            </a:solidFill>
          </a:endParaRPr>
        </a:p>
      </xdr:txBody>
    </xdr:sp>
    <xdr:clientData/>
  </xdr:twoCellAnchor>
  <xdr:twoCellAnchor editAs="absolute">
    <xdr:from>
      <xdr:col>18</xdr:col>
      <xdr:colOff>257175</xdr:colOff>
      <xdr:row>12</xdr:row>
      <xdr:rowOff>171450</xdr:rowOff>
    </xdr:from>
    <xdr:to>
      <xdr:col>18</xdr:col>
      <xdr:colOff>371475</xdr:colOff>
      <xdr:row>13</xdr:row>
      <xdr:rowOff>95250</xdr:rowOff>
    </xdr:to>
    <xdr:sp macro="" textlink="">
      <xdr:nvSpPr>
        <xdr:cNvPr id="83" name="Star: 5 Points 82">
          <a:extLst>
            <a:ext uri="{FF2B5EF4-FFF2-40B4-BE49-F238E27FC236}">
              <a16:creationId xmlns:a16="http://schemas.microsoft.com/office/drawing/2014/main" id="{899C07B4-244E-4752-B320-C45D6B1860A5}"/>
            </a:ext>
          </a:extLst>
        </xdr:cNvPr>
        <xdr:cNvSpPr/>
      </xdr:nvSpPr>
      <xdr:spPr>
        <a:xfrm>
          <a:off x="11229975" y="2457450"/>
          <a:ext cx="114300" cy="114300"/>
        </a:xfrm>
        <a:prstGeom prst="star5">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17</xdr:col>
      <xdr:colOff>409575</xdr:colOff>
      <xdr:row>15</xdr:row>
      <xdr:rowOff>142875</xdr:rowOff>
    </xdr:from>
    <xdr:to>
      <xdr:col>19</xdr:col>
      <xdr:colOff>285750</xdr:colOff>
      <xdr:row>16</xdr:row>
      <xdr:rowOff>180975</xdr:rowOff>
    </xdr:to>
    <xdr:sp macro="" textlink="'Pivot tables'!BB6">
      <xdr:nvSpPr>
        <xdr:cNvPr id="84" name="TextBox 83">
          <a:extLst>
            <a:ext uri="{FF2B5EF4-FFF2-40B4-BE49-F238E27FC236}">
              <a16:creationId xmlns:a16="http://schemas.microsoft.com/office/drawing/2014/main" id="{8DF09ABF-BBBB-45A0-80CA-EFBC40477120}"/>
            </a:ext>
          </a:extLst>
        </xdr:cNvPr>
        <xdr:cNvSpPr txBox="1"/>
      </xdr:nvSpPr>
      <xdr:spPr>
        <a:xfrm>
          <a:off x="10772775" y="30003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E2446D-96D0-4713-B485-33AD9EC0D320}" type="TxLink">
            <a:rPr lang="en-US" sz="1100" b="0" i="0" u="none" strike="noStrike">
              <a:solidFill>
                <a:schemeClr val="accent3">
                  <a:lumMod val="75000"/>
                </a:schemeClr>
              </a:solidFill>
              <a:latin typeface="Calibri"/>
              <a:cs typeface="Calibri"/>
            </a:rPr>
            <a:pPr algn="l"/>
            <a:t>L2</a:t>
          </a:fld>
          <a:endParaRPr lang="en-AU" sz="1100" b="0">
            <a:solidFill>
              <a:schemeClr val="accent3">
                <a:lumMod val="75000"/>
              </a:schemeClr>
            </a:solidFill>
          </a:endParaRPr>
        </a:p>
      </xdr:txBody>
    </xdr:sp>
    <xdr:clientData/>
  </xdr:twoCellAnchor>
  <xdr:twoCellAnchor editAs="absolute">
    <xdr:from>
      <xdr:col>17</xdr:col>
      <xdr:colOff>409575</xdr:colOff>
      <xdr:row>16</xdr:row>
      <xdr:rowOff>180975</xdr:rowOff>
    </xdr:from>
    <xdr:to>
      <xdr:col>19</xdr:col>
      <xdr:colOff>285750</xdr:colOff>
      <xdr:row>18</xdr:row>
      <xdr:rowOff>28575</xdr:rowOff>
    </xdr:to>
    <xdr:sp macro="" textlink="'Pivot tables'!BB7">
      <xdr:nvSpPr>
        <xdr:cNvPr id="85" name="TextBox 84">
          <a:extLst>
            <a:ext uri="{FF2B5EF4-FFF2-40B4-BE49-F238E27FC236}">
              <a16:creationId xmlns:a16="http://schemas.microsoft.com/office/drawing/2014/main" id="{E87C5C51-25BB-4EDB-9A2D-0A10236C8B51}"/>
            </a:ext>
          </a:extLst>
        </xdr:cNvPr>
        <xdr:cNvSpPr txBox="1"/>
      </xdr:nvSpPr>
      <xdr:spPr>
        <a:xfrm>
          <a:off x="10772775" y="32289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23FB5E4-A0C4-406E-95BC-31F323E47BF8}" type="TxLink">
            <a:rPr lang="en-US" sz="1100" b="0" i="0" u="none" strike="noStrike">
              <a:solidFill>
                <a:schemeClr val="accent3">
                  <a:lumMod val="75000"/>
                </a:schemeClr>
              </a:solidFill>
              <a:latin typeface="Calibri"/>
              <a:cs typeface="Calibri"/>
            </a:rPr>
            <a:pPr algn="l"/>
            <a:t>L3</a:t>
          </a:fld>
          <a:endParaRPr lang="en-AU" sz="1100" b="0">
            <a:solidFill>
              <a:schemeClr val="accent3">
                <a:lumMod val="75000"/>
              </a:schemeClr>
            </a:solidFill>
          </a:endParaRPr>
        </a:p>
      </xdr:txBody>
    </xdr:sp>
    <xdr:clientData/>
  </xdr:twoCellAnchor>
  <xdr:twoCellAnchor editAs="absolute">
    <xdr:from>
      <xdr:col>17</xdr:col>
      <xdr:colOff>409575</xdr:colOff>
      <xdr:row>18</xdr:row>
      <xdr:rowOff>28575</xdr:rowOff>
    </xdr:from>
    <xdr:to>
      <xdr:col>19</xdr:col>
      <xdr:colOff>285750</xdr:colOff>
      <xdr:row>19</xdr:row>
      <xdr:rowOff>66675</xdr:rowOff>
    </xdr:to>
    <xdr:sp macro="" textlink="'Pivot tables'!BB8">
      <xdr:nvSpPr>
        <xdr:cNvPr id="86" name="TextBox 85">
          <a:extLst>
            <a:ext uri="{FF2B5EF4-FFF2-40B4-BE49-F238E27FC236}">
              <a16:creationId xmlns:a16="http://schemas.microsoft.com/office/drawing/2014/main" id="{01138CEA-5345-49D5-B744-43233092113F}"/>
            </a:ext>
          </a:extLst>
        </xdr:cNvPr>
        <xdr:cNvSpPr txBox="1"/>
      </xdr:nvSpPr>
      <xdr:spPr>
        <a:xfrm>
          <a:off x="10772775" y="34575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C67011-B3F8-4A32-AF7F-25C84B9365A9}" type="TxLink">
            <a:rPr lang="en-US" sz="1100" b="0" i="0" u="none" strike="noStrike">
              <a:solidFill>
                <a:schemeClr val="accent3">
                  <a:lumMod val="75000"/>
                </a:schemeClr>
              </a:solidFill>
              <a:latin typeface="Calibri"/>
              <a:cs typeface="Calibri"/>
            </a:rPr>
            <a:pPr algn="l"/>
            <a:t>L5</a:t>
          </a:fld>
          <a:endParaRPr lang="en-AU" sz="1100" b="0">
            <a:solidFill>
              <a:schemeClr val="accent3">
                <a:lumMod val="75000"/>
              </a:schemeClr>
            </a:solidFill>
          </a:endParaRPr>
        </a:p>
      </xdr:txBody>
    </xdr:sp>
    <xdr:clientData/>
  </xdr:twoCellAnchor>
  <xdr:twoCellAnchor editAs="absolute">
    <xdr:from>
      <xdr:col>17</xdr:col>
      <xdr:colOff>390525</xdr:colOff>
      <xdr:row>19</xdr:row>
      <xdr:rowOff>66675</xdr:rowOff>
    </xdr:from>
    <xdr:to>
      <xdr:col>19</xdr:col>
      <xdr:colOff>266700</xdr:colOff>
      <xdr:row>20</xdr:row>
      <xdr:rowOff>104775</xdr:rowOff>
    </xdr:to>
    <xdr:sp macro="" textlink="'Pivot tables'!BB9">
      <xdr:nvSpPr>
        <xdr:cNvPr id="87" name="TextBox 86">
          <a:extLst>
            <a:ext uri="{FF2B5EF4-FFF2-40B4-BE49-F238E27FC236}">
              <a16:creationId xmlns:a16="http://schemas.microsoft.com/office/drawing/2014/main" id="{C9268428-D961-4FFD-804C-AC709C7BB268}"/>
            </a:ext>
          </a:extLst>
        </xdr:cNvPr>
        <xdr:cNvSpPr txBox="1"/>
      </xdr:nvSpPr>
      <xdr:spPr>
        <a:xfrm>
          <a:off x="10753725" y="36861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C0D92FE-10C0-4673-9580-A6885547EBEC}" type="TxLink">
            <a:rPr lang="en-US" sz="1100" b="0" i="0" u="none" strike="noStrike">
              <a:solidFill>
                <a:schemeClr val="accent3">
                  <a:lumMod val="75000"/>
                </a:schemeClr>
              </a:solidFill>
              <a:latin typeface="Calibri"/>
              <a:cs typeface="Calibri"/>
            </a:rPr>
            <a:pPr algn="l"/>
            <a:t>L4</a:t>
          </a:fld>
          <a:endParaRPr lang="en-AU" sz="1100" b="0">
            <a:solidFill>
              <a:schemeClr val="accent3">
                <a:lumMod val="75000"/>
              </a:schemeClr>
            </a:solidFill>
          </a:endParaRPr>
        </a:p>
      </xdr:txBody>
    </xdr:sp>
    <xdr:clientData/>
  </xdr:twoCellAnchor>
  <xdr:twoCellAnchor editAs="absolute">
    <xdr:from>
      <xdr:col>17</xdr:col>
      <xdr:colOff>387350</xdr:colOff>
      <xdr:row>20</xdr:row>
      <xdr:rowOff>114300</xdr:rowOff>
    </xdr:from>
    <xdr:to>
      <xdr:col>19</xdr:col>
      <xdr:colOff>263525</xdr:colOff>
      <xdr:row>21</xdr:row>
      <xdr:rowOff>152400</xdr:rowOff>
    </xdr:to>
    <xdr:sp macro="" textlink="'Pivot tables'!BB10">
      <xdr:nvSpPr>
        <xdr:cNvPr id="88" name="TextBox 87">
          <a:extLst>
            <a:ext uri="{FF2B5EF4-FFF2-40B4-BE49-F238E27FC236}">
              <a16:creationId xmlns:a16="http://schemas.microsoft.com/office/drawing/2014/main" id="{7237C8D2-4236-4DC7-98A4-685254522B91}"/>
            </a:ext>
          </a:extLst>
        </xdr:cNvPr>
        <xdr:cNvSpPr txBox="1"/>
      </xdr:nvSpPr>
      <xdr:spPr>
        <a:xfrm>
          <a:off x="10750550" y="392430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59539C-0CF9-4393-BF88-1AB9C904F53D}" type="TxLink">
            <a:rPr lang="en-US" sz="1100" b="0" i="0" u="none" strike="noStrike">
              <a:solidFill>
                <a:schemeClr val="accent3">
                  <a:lumMod val="75000"/>
                </a:schemeClr>
              </a:solidFill>
              <a:latin typeface="Calibri"/>
              <a:cs typeface="Calibri"/>
            </a:rPr>
            <a:pPr algn="l"/>
            <a:t>L1</a:t>
          </a:fld>
          <a:endParaRPr lang="en-AU" sz="1100" b="0">
            <a:solidFill>
              <a:schemeClr val="accent3">
                <a:lumMod val="75000"/>
              </a:schemeClr>
            </a:solidFill>
          </a:endParaRPr>
        </a:p>
      </xdr:txBody>
    </xdr:sp>
    <xdr:clientData/>
  </xdr:twoCellAnchor>
  <xdr:twoCellAnchor editAs="absolute">
    <xdr:from>
      <xdr:col>16</xdr:col>
      <xdr:colOff>200025</xdr:colOff>
      <xdr:row>15</xdr:row>
      <xdr:rowOff>142875</xdr:rowOff>
    </xdr:from>
    <xdr:to>
      <xdr:col>17</xdr:col>
      <xdr:colOff>438150</xdr:colOff>
      <xdr:row>16</xdr:row>
      <xdr:rowOff>180975</xdr:rowOff>
    </xdr:to>
    <xdr:sp macro="" textlink="'Pivot tables'!BC6">
      <xdr:nvSpPr>
        <xdr:cNvPr id="89" name="TextBox 88">
          <a:extLst>
            <a:ext uri="{FF2B5EF4-FFF2-40B4-BE49-F238E27FC236}">
              <a16:creationId xmlns:a16="http://schemas.microsoft.com/office/drawing/2014/main" id="{B546B6E7-64CE-4728-B9E1-6B842AD9B224}"/>
            </a:ext>
          </a:extLst>
        </xdr:cNvPr>
        <xdr:cNvSpPr txBox="1"/>
      </xdr:nvSpPr>
      <xdr:spPr>
        <a:xfrm>
          <a:off x="9953625" y="3000375"/>
          <a:ext cx="8477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2BCA93-EFE0-459E-A662-93F67E13FC44}" type="TxLink">
            <a:rPr lang="en-US" sz="1100" b="0" i="0" u="none" strike="noStrike">
              <a:solidFill>
                <a:schemeClr val="accent3">
                  <a:lumMod val="75000"/>
                </a:schemeClr>
              </a:solidFill>
              <a:latin typeface="Calibri"/>
              <a:cs typeface="Calibri"/>
            </a:rPr>
            <a:pPr algn="l"/>
            <a:t>$54,164.00</a:t>
          </a:fld>
          <a:endParaRPr lang="en-AU" sz="1100" b="0">
            <a:solidFill>
              <a:schemeClr val="accent3">
                <a:lumMod val="75000"/>
              </a:schemeClr>
            </a:solidFill>
          </a:endParaRPr>
        </a:p>
      </xdr:txBody>
    </xdr:sp>
    <xdr:clientData/>
  </xdr:twoCellAnchor>
  <xdr:twoCellAnchor editAs="absolute">
    <xdr:from>
      <xdr:col>16</xdr:col>
      <xdr:colOff>200025</xdr:colOff>
      <xdr:row>16</xdr:row>
      <xdr:rowOff>180975</xdr:rowOff>
    </xdr:from>
    <xdr:to>
      <xdr:col>18</xdr:col>
      <xdr:colOff>76200</xdr:colOff>
      <xdr:row>18</xdr:row>
      <xdr:rowOff>28575</xdr:rowOff>
    </xdr:to>
    <xdr:sp macro="" textlink="'Pivot tables'!BC7">
      <xdr:nvSpPr>
        <xdr:cNvPr id="90" name="TextBox 89">
          <a:extLst>
            <a:ext uri="{FF2B5EF4-FFF2-40B4-BE49-F238E27FC236}">
              <a16:creationId xmlns:a16="http://schemas.microsoft.com/office/drawing/2014/main" id="{88CD0F4B-191F-482C-8A27-72517020CFF7}"/>
            </a:ext>
          </a:extLst>
        </xdr:cNvPr>
        <xdr:cNvSpPr txBox="1"/>
      </xdr:nvSpPr>
      <xdr:spPr>
        <a:xfrm>
          <a:off x="9953625" y="32289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4A1C990-6D77-4068-BC00-F2AE988E2208}" type="TxLink">
            <a:rPr lang="en-US" sz="1100" b="0" i="0" u="none" strike="noStrike">
              <a:solidFill>
                <a:schemeClr val="accent3">
                  <a:lumMod val="75000"/>
                </a:schemeClr>
              </a:solidFill>
              <a:latin typeface="Calibri"/>
              <a:cs typeface="Calibri"/>
            </a:rPr>
            <a:pPr algn="l"/>
            <a:t>$51,323.00</a:t>
          </a:fld>
          <a:endParaRPr lang="en-AU" sz="1100" b="0">
            <a:solidFill>
              <a:schemeClr val="accent3">
                <a:lumMod val="75000"/>
              </a:schemeClr>
            </a:solidFill>
          </a:endParaRPr>
        </a:p>
      </xdr:txBody>
    </xdr:sp>
    <xdr:clientData/>
  </xdr:twoCellAnchor>
  <xdr:twoCellAnchor editAs="absolute">
    <xdr:from>
      <xdr:col>16</xdr:col>
      <xdr:colOff>200025</xdr:colOff>
      <xdr:row>18</xdr:row>
      <xdr:rowOff>28575</xdr:rowOff>
    </xdr:from>
    <xdr:to>
      <xdr:col>18</xdr:col>
      <xdr:colOff>76200</xdr:colOff>
      <xdr:row>19</xdr:row>
      <xdr:rowOff>66675</xdr:rowOff>
    </xdr:to>
    <xdr:sp macro="" textlink="'Pivot tables'!BC8">
      <xdr:nvSpPr>
        <xdr:cNvPr id="91" name="TextBox 90">
          <a:extLst>
            <a:ext uri="{FF2B5EF4-FFF2-40B4-BE49-F238E27FC236}">
              <a16:creationId xmlns:a16="http://schemas.microsoft.com/office/drawing/2014/main" id="{9F00B927-4C82-4287-8231-953A5944C10F}"/>
            </a:ext>
          </a:extLst>
        </xdr:cNvPr>
        <xdr:cNvSpPr txBox="1"/>
      </xdr:nvSpPr>
      <xdr:spPr>
        <a:xfrm>
          <a:off x="9953625" y="34575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9907A9-A405-4605-8AC2-AF9DF3F4313A}" type="TxLink">
            <a:rPr lang="en-US" sz="1100" b="0" i="0" u="none" strike="noStrike">
              <a:solidFill>
                <a:schemeClr val="accent3">
                  <a:lumMod val="75000"/>
                </a:schemeClr>
              </a:solidFill>
              <a:latin typeface="Calibri"/>
              <a:cs typeface="Calibri"/>
            </a:rPr>
            <a:pPr algn="l"/>
            <a:t>$49,708.00</a:t>
          </a:fld>
          <a:endParaRPr lang="en-AU" sz="1100" b="0">
            <a:solidFill>
              <a:schemeClr val="accent3">
                <a:lumMod val="75000"/>
              </a:schemeClr>
            </a:solidFill>
          </a:endParaRPr>
        </a:p>
      </xdr:txBody>
    </xdr:sp>
    <xdr:clientData/>
  </xdr:twoCellAnchor>
  <xdr:twoCellAnchor editAs="absolute">
    <xdr:from>
      <xdr:col>16</xdr:col>
      <xdr:colOff>196850</xdr:colOff>
      <xdr:row>19</xdr:row>
      <xdr:rowOff>66675</xdr:rowOff>
    </xdr:from>
    <xdr:to>
      <xdr:col>18</xdr:col>
      <xdr:colOff>73025</xdr:colOff>
      <xdr:row>20</xdr:row>
      <xdr:rowOff>104775</xdr:rowOff>
    </xdr:to>
    <xdr:sp macro="" textlink="'Pivot tables'!BC9">
      <xdr:nvSpPr>
        <xdr:cNvPr id="92" name="TextBox 91">
          <a:extLst>
            <a:ext uri="{FF2B5EF4-FFF2-40B4-BE49-F238E27FC236}">
              <a16:creationId xmlns:a16="http://schemas.microsoft.com/office/drawing/2014/main" id="{9A0C848F-F5A9-4D8A-9619-3B73D5E1157B}"/>
            </a:ext>
          </a:extLst>
        </xdr:cNvPr>
        <xdr:cNvSpPr txBox="1"/>
      </xdr:nvSpPr>
      <xdr:spPr>
        <a:xfrm>
          <a:off x="9950450" y="3686175"/>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9216E60-F241-4A62-AF4C-2A509154D71B}" type="TxLink">
            <a:rPr lang="en-US" sz="1100" b="0" i="0" u="none" strike="noStrike">
              <a:solidFill>
                <a:schemeClr val="accent3">
                  <a:lumMod val="75000"/>
                </a:schemeClr>
              </a:solidFill>
              <a:latin typeface="Calibri"/>
              <a:cs typeface="Calibri"/>
            </a:rPr>
            <a:pPr algn="l"/>
            <a:t>$39,301.00</a:t>
          </a:fld>
          <a:endParaRPr lang="en-AU" sz="1100" b="0">
            <a:solidFill>
              <a:schemeClr val="accent3">
                <a:lumMod val="75000"/>
              </a:schemeClr>
            </a:solidFill>
          </a:endParaRPr>
        </a:p>
      </xdr:txBody>
    </xdr:sp>
    <xdr:clientData/>
  </xdr:twoCellAnchor>
  <xdr:twoCellAnchor editAs="absolute">
    <xdr:from>
      <xdr:col>16</xdr:col>
      <xdr:colOff>193675</xdr:colOff>
      <xdr:row>20</xdr:row>
      <xdr:rowOff>114300</xdr:rowOff>
    </xdr:from>
    <xdr:to>
      <xdr:col>18</xdr:col>
      <xdr:colOff>69850</xdr:colOff>
      <xdr:row>21</xdr:row>
      <xdr:rowOff>152400</xdr:rowOff>
    </xdr:to>
    <xdr:sp macro="" textlink="'Pivot tables'!BC10">
      <xdr:nvSpPr>
        <xdr:cNvPr id="93" name="TextBox 92">
          <a:extLst>
            <a:ext uri="{FF2B5EF4-FFF2-40B4-BE49-F238E27FC236}">
              <a16:creationId xmlns:a16="http://schemas.microsoft.com/office/drawing/2014/main" id="{12E591B3-C799-4121-BBCC-82CE5E86C5B6}"/>
            </a:ext>
          </a:extLst>
        </xdr:cNvPr>
        <xdr:cNvSpPr txBox="1"/>
      </xdr:nvSpPr>
      <xdr:spPr>
        <a:xfrm>
          <a:off x="9947275" y="392430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3E0CD9-01E2-4404-821A-AD47BDAAC72D}" type="TxLink">
            <a:rPr lang="en-US" sz="1100" b="0" i="0" u="none" strike="noStrike">
              <a:solidFill>
                <a:schemeClr val="accent3">
                  <a:lumMod val="75000"/>
                </a:schemeClr>
              </a:solidFill>
              <a:latin typeface="Calibri"/>
              <a:cs typeface="Calibri"/>
            </a:rPr>
            <a:pPr algn="l"/>
            <a:t>$35,750.00</a:t>
          </a:fld>
          <a:endParaRPr lang="en-AU" sz="1100" b="0">
            <a:solidFill>
              <a:schemeClr val="accent3">
                <a:lumMod val="75000"/>
              </a:schemeClr>
            </a:solidFill>
          </a:endParaRPr>
        </a:p>
      </xdr:txBody>
    </xdr:sp>
    <xdr:clientData/>
  </xdr:twoCellAnchor>
  <xdr:twoCellAnchor editAs="absolute">
    <xdr:from>
      <xdr:col>6</xdr:col>
      <xdr:colOff>9525</xdr:colOff>
      <xdr:row>12</xdr:row>
      <xdr:rowOff>25975</xdr:rowOff>
    </xdr:from>
    <xdr:to>
      <xdr:col>15</xdr:col>
      <xdr:colOff>255978</xdr:colOff>
      <xdr:row>22</xdr:row>
      <xdr:rowOff>136975</xdr:rowOff>
    </xdr:to>
    <xdr:sp macro="" textlink="">
      <xdr:nvSpPr>
        <xdr:cNvPr id="109" name="Rectangle: Rounded Corners 108">
          <a:extLst>
            <a:ext uri="{FF2B5EF4-FFF2-40B4-BE49-F238E27FC236}">
              <a16:creationId xmlns:a16="http://schemas.microsoft.com/office/drawing/2014/main" id="{629E9DAE-B2DF-4A1B-9272-1CA4CB900DE2}"/>
            </a:ext>
          </a:extLst>
        </xdr:cNvPr>
        <xdr:cNvSpPr/>
      </xdr:nvSpPr>
      <xdr:spPr>
        <a:xfrm>
          <a:off x="3676650" y="2311975"/>
          <a:ext cx="5747141" cy="2016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12</xdr:col>
      <xdr:colOff>371475</xdr:colOff>
      <xdr:row>12</xdr:row>
      <xdr:rowOff>38099</xdr:rowOff>
    </xdr:from>
    <xdr:to>
      <xdr:col>15</xdr:col>
      <xdr:colOff>9525</xdr:colOff>
      <xdr:row>15</xdr:row>
      <xdr:rowOff>161925</xdr:rowOff>
    </xdr:to>
    <xdr:sp macro="" textlink="">
      <xdr:nvSpPr>
        <xdr:cNvPr id="110" name="TextBox 109">
          <a:extLst>
            <a:ext uri="{FF2B5EF4-FFF2-40B4-BE49-F238E27FC236}">
              <a16:creationId xmlns:a16="http://schemas.microsoft.com/office/drawing/2014/main" id="{15A76450-39BC-4510-BB23-42499DFA4AA2}"/>
            </a:ext>
          </a:extLst>
        </xdr:cNvPr>
        <xdr:cNvSpPr txBox="1"/>
      </xdr:nvSpPr>
      <xdr:spPr>
        <a:xfrm>
          <a:off x="7686675" y="2324099"/>
          <a:ext cx="1466850" cy="695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100" b="1">
              <a:solidFill>
                <a:sysClr val="windowText" lastClr="000000"/>
              </a:solidFill>
            </a:rPr>
            <a:t>Average</a:t>
          </a:r>
          <a:endParaRPr lang="en-AU" sz="1200" b="1">
            <a:solidFill>
              <a:sysClr val="windowText" lastClr="000000"/>
            </a:solidFill>
          </a:endParaRPr>
        </a:p>
        <a:p>
          <a:pPr algn="l"/>
          <a:r>
            <a:rPr lang="en-AU" sz="1200" b="1">
              <a:solidFill>
                <a:schemeClr val="tx1"/>
              </a:solidFill>
            </a:rPr>
            <a:t>Paid Calls Duration</a:t>
          </a:r>
        </a:p>
        <a:p>
          <a:pPr algn="l"/>
          <a:r>
            <a:rPr lang="en-AU" sz="1200" b="1">
              <a:solidFill>
                <a:schemeClr val="accent3">
                  <a:lumMod val="75000"/>
                </a:schemeClr>
              </a:solidFill>
            </a:rPr>
            <a:t>by Months</a:t>
          </a:r>
        </a:p>
      </xdr:txBody>
    </xdr:sp>
    <xdr:clientData/>
  </xdr:twoCellAnchor>
  <xdr:twoCellAnchor editAs="absolute">
    <xdr:from>
      <xdr:col>6</xdr:col>
      <xdr:colOff>133350</xdr:colOff>
      <xdr:row>12</xdr:row>
      <xdr:rowOff>66675</xdr:rowOff>
    </xdr:from>
    <xdr:to>
      <xdr:col>12</xdr:col>
      <xdr:colOff>371475</xdr:colOff>
      <xdr:row>22</xdr:row>
      <xdr:rowOff>171450</xdr:rowOff>
    </xdr:to>
    <xdr:graphicFrame macro="">
      <xdr:nvGraphicFramePr>
        <xdr:cNvPr id="112" name="Chart 111">
          <a:extLst>
            <a:ext uri="{FF2B5EF4-FFF2-40B4-BE49-F238E27FC236}">
              <a16:creationId xmlns:a16="http://schemas.microsoft.com/office/drawing/2014/main" id="{CF76D0B7-7EF6-480F-B047-990CEFFE3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485779</xdr:colOff>
      <xdr:row>15</xdr:row>
      <xdr:rowOff>128587</xdr:rowOff>
    </xdr:from>
    <xdr:to>
      <xdr:col>15</xdr:col>
      <xdr:colOff>261940</xdr:colOff>
      <xdr:row>17</xdr:row>
      <xdr:rowOff>80963</xdr:rowOff>
    </xdr:to>
    <xdr:sp macro="" textlink="">
      <xdr:nvSpPr>
        <xdr:cNvPr id="8" name="Rectangle: Top Corners Rounded 7">
          <a:extLst>
            <a:ext uri="{FF2B5EF4-FFF2-40B4-BE49-F238E27FC236}">
              <a16:creationId xmlns:a16="http://schemas.microsoft.com/office/drawing/2014/main" id="{3B527067-9CF5-475B-B49E-BB1FC1DE4F93}"/>
            </a:ext>
          </a:extLst>
        </xdr:cNvPr>
        <xdr:cNvSpPr/>
      </xdr:nvSpPr>
      <xdr:spPr>
        <a:xfrm rot="16200000">
          <a:off x="8436772" y="2350294"/>
          <a:ext cx="333376" cy="1604961"/>
        </a:xfrm>
        <a:prstGeom prst="round2SameRect">
          <a:avLst/>
        </a:prstGeom>
        <a:solidFill>
          <a:srgbClr val="A7BE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12</xdr:col>
      <xdr:colOff>557213</xdr:colOff>
      <xdr:row>15</xdr:row>
      <xdr:rowOff>147630</xdr:rowOff>
    </xdr:from>
    <xdr:to>
      <xdr:col>13</xdr:col>
      <xdr:colOff>395288</xdr:colOff>
      <xdr:row>17</xdr:row>
      <xdr:rowOff>57142</xdr:rowOff>
    </xdr:to>
    <xdr:sp macro="" textlink="'Pivot tables'!BO7">
      <xdr:nvSpPr>
        <xdr:cNvPr id="113" name="TextBox 112">
          <a:extLst>
            <a:ext uri="{FF2B5EF4-FFF2-40B4-BE49-F238E27FC236}">
              <a16:creationId xmlns:a16="http://schemas.microsoft.com/office/drawing/2014/main" id="{A89FE800-9301-4408-B049-598700C54CF7}"/>
            </a:ext>
          </a:extLst>
        </xdr:cNvPr>
        <xdr:cNvSpPr txBox="1"/>
      </xdr:nvSpPr>
      <xdr:spPr>
        <a:xfrm>
          <a:off x="7872413" y="3005130"/>
          <a:ext cx="447675"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95F01D2-C1CE-40C7-8A50-E2375F0F716D}" type="TxLink">
            <a:rPr lang="en-US" sz="2000" b="1" i="0" u="none" strike="noStrike">
              <a:solidFill>
                <a:schemeClr val="bg1"/>
              </a:solidFill>
              <a:latin typeface="Calibri"/>
              <a:cs typeface="Calibri"/>
            </a:rPr>
            <a:pPr algn="l"/>
            <a:t>86</a:t>
          </a:fld>
          <a:endParaRPr lang="en-AU" sz="2400" b="1">
            <a:solidFill>
              <a:schemeClr val="bg1"/>
            </a:solidFill>
          </a:endParaRPr>
        </a:p>
      </xdr:txBody>
    </xdr:sp>
    <xdr:clientData/>
  </xdr:twoCellAnchor>
  <xdr:twoCellAnchor editAs="absolute">
    <xdr:from>
      <xdr:col>14</xdr:col>
      <xdr:colOff>223830</xdr:colOff>
      <xdr:row>20</xdr:row>
      <xdr:rowOff>44907</xdr:rowOff>
    </xdr:from>
    <xdr:to>
      <xdr:col>15</xdr:col>
      <xdr:colOff>76193</xdr:colOff>
      <xdr:row>21</xdr:row>
      <xdr:rowOff>144919</xdr:rowOff>
    </xdr:to>
    <xdr:sp macro="" textlink="'Pivot tables'!BO6">
      <xdr:nvSpPr>
        <xdr:cNvPr id="114" name="TextBox 113">
          <a:extLst>
            <a:ext uri="{FF2B5EF4-FFF2-40B4-BE49-F238E27FC236}">
              <a16:creationId xmlns:a16="http://schemas.microsoft.com/office/drawing/2014/main" id="{73212EE7-E21B-4C23-91FA-167E20CA95FD}"/>
            </a:ext>
          </a:extLst>
        </xdr:cNvPr>
        <xdr:cNvSpPr txBox="1"/>
      </xdr:nvSpPr>
      <xdr:spPr>
        <a:xfrm>
          <a:off x="8796330" y="3854907"/>
          <a:ext cx="464684"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32231E-EB7C-411F-B0D3-23F02CA6081F}" type="TxLink">
            <a:rPr lang="en-US" sz="2000" b="0" i="0" u="none" strike="noStrike">
              <a:solidFill>
                <a:srgbClr val="000000"/>
              </a:solidFill>
              <a:latin typeface="Calibri"/>
              <a:cs typeface="Calibri"/>
            </a:rPr>
            <a:pPr algn="l"/>
            <a:t>99</a:t>
          </a:fld>
          <a:endParaRPr lang="en-AU" sz="2000" b="1">
            <a:solidFill>
              <a:sysClr val="windowText" lastClr="000000"/>
            </a:solidFill>
          </a:endParaRPr>
        </a:p>
      </xdr:txBody>
    </xdr:sp>
    <xdr:clientData/>
  </xdr:twoCellAnchor>
  <xdr:twoCellAnchor editAs="absolute">
    <xdr:from>
      <xdr:col>13</xdr:col>
      <xdr:colOff>4759</xdr:colOff>
      <xdr:row>20</xdr:row>
      <xdr:rowOff>49670</xdr:rowOff>
    </xdr:from>
    <xdr:to>
      <xdr:col>13</xdr:col>
      <xdr:colOff>471484</xdr:colOff>
      <xdr:row>21</xdr:row>
      <xdr:rowOff>149682</xdr:rowOff>
    </xdr:to>
    <xdr:sp macro="" textlink="'Pivot tables'!BO5">
      <xdr:nvSpPr>
        <xdr:cNvPr id="115" name="TextBox 114">
          <a:extLst>
            <a:ext uri="{FF2B5EF4-FFF2-40B4-BE49-F238E27FC236}">
              <a16:creationId xmlns:a16="http://schemas.microsoft.com/office/drawing/2014/main" id="{07368490-67DD-481C-B003-A6E151CC36A2}"/>
            </a:ext>
          </a:extLst>
        </xdr:cNvPr>
        <xdr:cNvSpPr txBox="1"/>
      </xdr:nvSpPr>
      <xdr:spPr>
        <a:xfrm>
          <a:off x="7964938" y="3859670"/>
          <a:ext cx="466725"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3DD80A-5BF3-4F94-B85C-2A2D4A953373}" type="TxLink">
            <a:rPr lang="en-US" sz="2000" b="0" i="0" u="none" strike="noStrike">
              <a:solidFill>
                <a:srgbClr val="000000"/>
              </a:solidFill>
              <a:latin typeface="Calibri"/>
              <a:cs typeface="Calibri"/>
            </a:rPr>
            <a:pPr algn="l"/>
            <a:t>67</a:t>
          </a:fld>
          <a:endParaRPr lang="en-AU" sz="2000" b="1">
            <a:solidFill>
              <a:sysClr val="windowText" lastClr="000000"/>
            </a:solidFill>
          </a:endParaRPr>
        </a:p>
      </xdr:txBody>
    </xdr:sp>
    <xdr:clientData/>
  </xdr:twoCellAnchor>
  <xdr:twoCellAnchor editAs="absolute">
    <xdr:from>
      <xdr:col>13</xdr:col>
      <xdr:colOff>290509</xdr:colOff>
      <xdr:row>15</xdr:row>
      <xdr:rowOff>142869</xdr:rowOff>
    </xdr:from>
    <xdr:to>
      <xdr:col>15</xdr:col>
      <xdr:colOff>176210</xdr:colOff>
      <xdr:row>17</xdr:row>
      <xdr:rowOff>52381</xdr:rowOff>
    </xdr:to>
    <xdr:sp macro="" textlink="">
      <xdr:nvSpPr>
        <xdr:cNvPr id="116" name="TextBox 115">
          <a:extLst>
            <a:ext uri="{FF2B5EF4-FFF2-40B4-BE49-F238E27FC236}">
              <a16:creationId xmlns:a16="http://schemas.microsoft.com/office/drawing/2014/main" id="{87677EB9-342F-4408-A875-92BD770AC880}"/>
            </a:ext>
          </a:extLst>
        </xdr:cNvPr>
        <xdr:cNvSpPr txBox="1"/>
      </xdr:nvSpPr>
      <xdr:spPr>
        <a:xfrm>
          <a:off x="8215309" y="3000369"/>
          <a:ext cx="1104901"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100" b="1">
              <a:solidFill>
                <a:schemeClr val="bg1"/>
              </a:solidFill>
            </a:rPr>
            <a:t>ss Average call</a:t>
          </a:r>
          <a:endParaRPr lang="en-AU" sz="1200" b="1">
            <a:solidFill>
              <a:schemeClr val="bg1"/>
            </a:solidFill>
          </a:endParaRPr>
        </a:p>
      </xdr:txBody>
    </xdr:sp>
    <xdr:clientData/>
  </xdr:twoCellAnchor>
  <xdr:twoCellAnchor editAs="absolute">
    <xdr:from>
      <xdr:col>13</xdr:col>
      <xdr:colOff>500063</xdr:colOff>
      <xdr:row>18</xdr:row>
      <xdr:rowOff>97295</xdr:rowOff>
    </xdr:from>
    <xdr:to>
      <xdr:col>15</xdr:col>
      <xdr:colOff>385764</xdr:colOff>
      <xdr:row>20</xdr:row>
      <xdr:rowOff>178257</xdr:rowOff>
    </xdr:to>
    <xdr:sp macro="" textlink="">
      <xdr:nvSpPr>
        <xdr:cNvPr id="117" name="TextBox 116">
          <a:extLst>
            <a:ext uri="{FF2B5EF4-FFF2-40B4-BE49-F238E27FC236}">
              <a16:creationId xmlns:a16="http://schemas.microsoft.com/office/drawing/2014/main" id="{58AAEF6C-601B-4151-9861-0BEEADB40FAA}"/>
            </a:ext>
          </a:extLst>
        </xdr:cNvPr>
        <xdr:cNvSpPr txBox="1"/>
      </xdr:nvSpPr>
      <xdr:spPr>
        <a:xfrm>
          <a:off x="8460242" y="3526295"/>
          <a:ext cx="1110343" cy="461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1">
              <a:solidFill>
                <a:sysClr val="windowText" lastClr="000000"/>
              </a:solidFill>
            </a:rPr>
            <a:t>Maximum</a:t>
          </a:r>
          <a:endParaRPr lang="en-AU" sz="1200" b="1">
            <a:solidFill>
              <a:sysClr val="windowText" lastClr="000000"/>
            </a:solidFill>
          </a:endParaRPr>
        </a:p>
      </xdr:txBody>
    </xdr:sp>
    <xdr:clientData/>
  </xdr:twoCellAnchor>
  <xdr:twoCellAnchor editAs="absolute">
    <xdr:from>
      <xdr:col>12</xdr:col>
      <xdr:colOff>280988</xdr:colOff>
      <xdr:row>18</xdr:row>
      <xdr:rowOff>97295</xdr:rowOff>
    </xdr:from>
    <xdr:to>
      <xdr:col>14</xdr:col>
      <xdr:colOff>166689</xdr:colOff>
      <xdr:row>20</xdr:row>
      <xdr:rowOff>178257</xdr:rowOff>
    </xdr:to>
    <xdr:sp macro="" textlink="">
      <xdr:nvSpPr>
        <xdr:cNvPr id="118" name="TextBox 117">
          <a:extLst>
            <a:ext uri="{FF2B5EF4-FFF2-40B4-BE49-F238E27FC236}">
              <a16:creationId xmlns:a16="http://schemas.microsoft.com/office/drawing/2014/main" id="{C64DAF1A-572F-4C64-8167-601AA57B505A}"/>
            </a:ext>
          </a:extLst>
        </xdr:cNvPr>
        <xdr:cNvSpPr txBox="1"/>
      </xdr:nvSpPr>
      <xdr:spPr>
        <a:xfrm>
          <a:off x="7628845" y="3526295"/>
          <a:ext cx="1110344" cy="461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1">
              <a:solidFill>
                <a:sysClr val="windowText" lastClr="000000"/>
              </a:solidFill>
            </a:rPr>
            <a:t>Minimum</a:t>
          </a:r>
        </a:p>
      </xdr:txBody>
    </xdr:sp>
    <xdr:clientData/>
  </xdr:twoCellAnchor>
  <xdr:twoCellAnchor editAs="absolute">
    <xdr:from>
      <xdr:col>14</xdr:col>
      <xdr:colOff>314325</xdr:colOff>
      <xdr:row>18</xdr:row>
      <xdr:rowOff>6807</xdr:rowOff>
    </xdr:from>
    <xdr:to>
      <xdr:col>14</xdr:col>
      <xdr:colOff>566325</xdr:colOff>
      <xdr:row>19</xdr:row>
      <xdr:rowOff>68307</xdr:rowOff>
    </xdr:to>
    <xdr:pic>
      <xdr:nvPicPr>
        <xdr:cNvPr id="13" name="Graphic 12" descr="Stopwatch 66% with solid fill">
          <a:extLst>
            <a:ext uri="{FF2B5EF4-FFF2-40B4-BE49-F238E27FC236}">
              <a16:creationId xmlns:a16="http://schemas.microsoft.com/office/drawing/2014/main" id="{ADA4A4FF-A5E9-4B09-A20E-D39C80D2C66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886825" y="3435807"/>
          <a:ext cx="252000" cy="252000"/>
        </a:xfrm>
        <a:prstGeom prst="rect">
          <a:avLst/>
        </a:prstGeom>
      </xdr:spPr>
    </xdr:pic>
    <xdr:clientData/>
  </xdr:twoCellAnchor>
  <xdr:twoCellAnchor editAs="absolute">
    <xdr:from>
      <xdr:col>13</xdr:col>
      <xdr:colOff>102374</xdr:colOff>
      <xdr:row>18</xdr:row>
      <xdr:rowOff>4406</xdr:rowOff>
    </xdr:from>
    <xdr:to>
      <xdr:col>13</xdr:col>
      <xdr:colOff>354374</xdr:colOff>
      <xdr:row>19</xdr:row>
      <xdr:rowOff>65906</xdr:rowOff>
    </xdr:to>
    <xdr:pic>
      <xdr:nvPicPr>
        <xdr:cNvPr id="30" name="Graphic 29" descr="Stopwatch 25% with solid fill">
          <a:extLst>
            <a:ext uri="{FF2B5EF4-FFF2-40B4-BE49-F238E27FC236}">
              <a16:creationId xmlns:a16="http://schemas.microsoft.com/office/drawing/2014/main" id="{0AF3287E-5042-4B49-A3B5-B4A01C0967C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062553" y="3433406"/>
          <a:ext cx="252000" cy="252000"/>
        </a:xfrm>
        <a:prstGeom prst="rect">
          <a:avLst/>
        </a:prstGeom>
      </xdr:spPr>
    </xdr:pic>
    <xdr:clientData/>
  </xdr:twoCellAnchor>
  <xdr:twoCellAnchor editAs="absolute">
    <xdr:from>
      <xdr:col>12</xdr:col>
      <xdr:colOff>409577</xdr:colOff>
      <xdr:row>19</xdr:row>
      <xdr:rowOff>149686</xdr:rowOff>
    </xdr:from>
    <xdr:to>
      <xdr:col>14</xdr:col>
      <xdr:colOff>47627</xdr:colOff>
      <xdr:row>20</xdr:row>
      <xdr:rowOff>130637</xdr:rowOff>
    </xdr:to>
    <xdr:sp macro="" textlink="">
      <xdr:nvSpPr>
        <xdr:cNvPr id="119" name="TextBox 118">
          <a:extLst>
            <a:ext uri="{FF2B5EF4-FFF2-40B4-BE49-F238E27FC236}">
              <a16:creationId xmlns:a16="http://schemas.microsoft.com/office/drawing/2014/main" id="{F590737D-770B-495D-B35E-7D7F4ADC865C}"/>
            </a:ext>
          </a:extLst>
        </xdr:cNvPr>
        <xdr:cNvSpPr txBox="1"/>
      </xdr:nvSpPr>
      <xdr:spPr>
        <a:xfrm>
          <a:off x="7757434" y="3769186"/>
          <a:ext cx="862693"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700" b="0">
              <a:solidFill>
                <a:schemeClr val="accent3">
                  <a:lumMod val="75000"/>
                </a:schemeClr>
              </a:solidFill>
            </a:rPr>
            <a:t>Call Duration</a:t>
          </a:r>
        </a:p>
      </xdr:txBody>
    </xdr:sp>
    <xdr:clientData/>
  </xdr:twoCellAnchor>
  <xdr:twoCellAnchor editAs="absolute">
    <xdr:from>
      <xdr:col>14</xdr:col>
      <xdr:colOff>14287</xdr:colOff>
      <xdr:row>19</xdr:row>
      <xdr:rowOff>154446</xdr:rowOff>
    </xdr:from>
    <xdr:to>
      <xdr:col>15</xdr:col>
      <xdr:colOff>261937</xdr:colOff>
      <xdr:row>20</xdr:row>
      <xdr:rowOff>135397</xdr:rowOff>
    </xdr:to>
    <xdr:sp macro="" textlink="">
      <xdr:nvSpPr>
        <xdr:cNvPr id="120" name="TextBox 119">
          <a:extLst>
            <a:ext uri="{FF2B5EF4-FFF2-40B4-BE49-F238E27FC236}">
              <a16:creationId xmlns:a16="http://schemas.microsoft.com/office/drawing/2014/main" id="{220BDC72-92BC-475D-B0FD-B01AE8E0DCE1}"/>
            </a:ext>
          </a:extLst>
        </xdr:cNvPr>
        <xdr:cNvSpPr txBox="1"/>
      </xdr:nvSpPr>
      <xdr:spPr>
        <a:xfrm>
          <a:off x="8586787" y="3773946"/>
          <a:ext cx="859971"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700" b="0">
              <a:solidFill>
                <a:schemeClr val="accent3">
                  <a:lumMod val="75000"/>
                </a:schemeClr>
              </a:solidFill>
            </a:rPr>
            <a:t>Call Duration</a:t>
          </a:r>
        </a:p>
      </xdr:txBody>
    </xdr:sp>
    <xdr:clientData/>
  </xdr:twoCellAnchor>
  <xdr:twoCellAnchor editAs="absolute">
    <xdr:from>
      <xdr:col>6</xdr:col>
      <xdr:colOff>0</xdr:colOff>
      <xdr:row>23</xdr:row>
      <xdr:rowOff>123599</xdr:rowOff>
    </xdr:from>
    <xdr:to>
      <xdr:col>11</xdr:col>
      <xdr:colOff>369094</xdr:colOff>
      <xdr:row>35</xdr:row>
      <xdr:rowOff>150813</xdr:rowOff>
    </xdr:to>
    <xdr:sp macro="" textlink="">
      <xdr:nvSpPr>
        <xdr:cNvPr id="121" name="Rectangle: Rounded Corners 120">
          <a:extLst>
            <a:ext uri="{FF2B5EF4-FFF2-40B4-BE49-F238E27FC236}">
              <a16:creationId xmlns:a16="http://schemas.microsoft.com/office/drawing/2014/main" id="{AF5F4D91-E736-414B-A6EC-EC8F9B034176}"/>
            </a:ext>
          </a:extLst>
        </xdr:cNvPr>
        <xdr:cNvSpPr/>
      </xdr:nvSpPr>
      <xdr:spPr>
        <a:xfrm>
          <a:off x="3667125" y="4505099"/>
          <a:ext cx="3425032" cy="2313214"/>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6</xdr:col>
      <xdr:colOff>127306</xdr:colOff>
      <xdr:row>24</xdr:row>
      <xdr:rowOff>118880</xdr:rowOff>
    </xdr:from>
    <xdr:to>
      <xdr:col>8</xdr:col>
      <xdr:colOff>372575</xdr:colOff>
      <xdr:row>27</xdr:row>
      <xdr:rowOff>23629</xdr:rowOff>
    </xdr:to>
    <xdr:sp macro="" textlink="">
      <xdr:nvSpPr>
        <xdr:cNvPr id="122" name="TextBox 121">
          <a:extLst>
            <a:ext uri="{FF2B5EF4-FFF2-40B4-BE49-F238E27FC236}">
              <a16:creationId xmlns:a16="http://schemas.microsoft.com/office/drawing/2014/main" id="{1B294CCB-B85D-4045-B30A-30C59EACFD9D}"/>
            </a:ext>
          </a:extLst>
        </xdr:cNvPr>
        <xdr:cNvSpPr txBox="1"/>
      </xdr:nvSpPr>
      <xdr:spPr>
        <a:xfrm>
          <a:off x="3784906" y="4690880"/>
          <a:ext cx="1464469"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accent3">
                  <a:lumMod val="75000"/>
                </a:schemeClr>
              </a:solidFill>
            </a:rPr>
            <a:t>Total Sales</a:t>
          </a:r>
        </a:p>
        <a:p>
          <a:pPr algn="l"/>
          <a:r>
            <a:rPr lang="en-AU" sz="1200" b="1">
              <a:solidFill>
                <a:schemeClr val="tx1"/>
              </a:solidFill>
            </a:rPr>
            <a:t>by</a:t>
          </a:r>
          <a:r>
            <a:rPr lang="en-AU" sz="1200" b="1" baseline="0">
              <a:solidFill>
                <a:schemeClr val="tx1"/>
              </a:solidFill>
            </a:rPr>
            <a:t>  Sales Teams</a:t>
          </a:r>
          <a:endParaRPr lang="en-AU" sz="1200" b="1">
            <a:solidFill>
              <a:schemeClr val="accent3">
                <a:lumMod val="75000"/>
              </a:schemeClr>
            </a:solidFill>
          </a:endParaRPr>
        </a:p>
      </xdr:txBody>
    </xdr:sp>
    <xdr:clientData/>
  </xdr:twoCellAnchor>
  <xdr:twoCellAnchor editAs="absolute">
    <xdr:from>
      <xdr:col>11</xdr:col>
      <xdr:colOff>530678</xdr:colOff>
      <xdr:row>23</xdr:row>
      <xdr:rowOff>129268</xdr:rowOff>
    </xdr:from>
    <xdr:to>
      <xdr:col>18</xdr:col>
      <xdr:colOff>554506</xdr:colOff>
      <xdr:row>35</xdr:row>
      <xdr:rowOff>142875</xdr:rowOff>
    </xdr:to>
    <xdr:sp macro="" textlink="">
      <xdr:nvSpPr>
        <xdr:cNvPr id="102" name="Rectangle: Rounded Corners 101">
          <a:extLst>
            <a:ext uri="{FF2B5EF4-FFF2-40B4-BE49-F238E27FC236}">
              <a16:creationId xmlns:a16="http://schemas.microsoft.com/office/drawing/2014/main" id="{F3AB5672-5894-4655-AADE-165D66811C1B}"/>
            </a:ext>
          </a:extLst>
        </xdr:cNvPr>
        <xdr:cNvSpPr/>
      </xdr:nvSpPr>
      <xdr:spPr>
        <a:xfrm>
          <a:off x="7266214" y="4510768"/>
          <a:ext cx="4310078" cy="2299607"/>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6</xdr:col>
      <xdr:colOff>13605</xdr:colOff>
      <xdr:row>26</xdr:row>
      <xdr:rowOff>160564</xdr:rowOff>
    </xdr:from>
    <xdr:to>
      <xdr:col>11</xdr:col>
      <xdr:colOff>571499</xdr:colOff>
      <xdr:row>35</xdr:row>
      <xdr:rowOff>65313</xdr:rowOff>
    </xdr:to>
    <xdr:graphicFrame macro="">
      <xdr:nvGraphicFramePr>
        <xdr:cNvPr id="103" name="Chart 102">
          <a:extLst>
            <a:ext uri="{FF2B5EF4-FFF2-40B4-BE49-F238E27FC236}">
              <a16:creationId xmlns:a16="http://schemas.microsoft.com/office/drawing/2014/main" id="{691F7FAB-B1E8-46DA-B790-E4858BB4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9</xdr:col>
      <xdr:colOff>483576</xdr:colOff>
      <xdr:row>23</xdr:row>
      <xdr:rowOff>156798</xdr:rowOff>
    </xdr:from>
    <xdr:to>
      <xdr:col>11</xdr:col>
      <xdr:colOff>285749</xdr:colOff>
      <xdr:row>27</xdr:row>
      <xdr:rowOff>171449</xdr:rowOff>
    </xdr:to>
    <xdr:grpSp>
      <xdr:nvGrpSpPr>
        <xdr:cNvPr id="10" name="Group 9">
          <a:extLst>
            <a:ext uri="{FF2B5EF4-FFF2-40B4-BE49-F238E27FC236}">
              <a16:creationId xmlns:a16="http://schemas.microsoft.com/office/drawing/2014/main" id="{FC1CF5E5-0E38-4FA2-AF1A-C0A55029A3EC}"/>
            </a:ext>
          </a:extLst>
        </xdr:cNvPr>
        <xdr:cNvGrpSpPr/>
      </xdr:nvGrpSpPr>
      <xdr:grpSpPr>
        <a:xfrm>
          <a:off x="5994469" y="4538298"/>
          <a:ext cx="1026816" cy="776651"/>
          <a:chOff x="5986096" y="4440117"/>
          <a:chExt cx="1018442" cy="776651"/>
        </a:xfrm>
      </xdr:grpSpPr>
      <xdr:sp macro="" textlink="">
        <xdr:nvSpPr>
          <xdr:cNvPr id="105" name="TextBox 104">
            <a:extLst>
              <a:ext uri="{FF2B5EF4-FFF2-40B4-BE49-F238E27FC236}">
                <a16:creationId xmlns:a16="http://schemas.microsoft.com/office/drawing/2014/main" id="{8E18F75E-93E8-4093-96E7-5EDD4DEB2D4D}"/>
              </a:ext>
            </a:extLst>
          </xdr:cNvPr>
          <xdr:cNvSpPr txBox="1"/>
        </xdr:nvSpPr>
        <xdr:spPr>
          <a:xfrm>
            <a:off x="5986096" y="4909038"/>
            <a:ext cx="1018442" cy="30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b="0">
                <a:solidFill>
                  <a:schemeClr val="accent3">
                    <a:lumMod val="75000"/>
                  </a:schemeClr>
                </a:solidFill>
              </a:rPr>
              <a:t>Top selling team</a:t>
            </a:r>
          </a:p>
        </xdr:txBody>
      </xdr:sp>
      <xdr:sp macro="" textlink="'Pivot tables'!BV6">
        <xdr:nvSpPr>
          <xdr:cNvPr id="107" name="TextBox 106">
            <a:extLst>
              <a:ext uri="{FF2B5EF4-FFF2-40B4-BE49-F238E27FC236}">
                <a16:creationId xmlns:a16="http://schemas.microsoft.com/office/drawing/2014/main" id="{7D4303A3-7CC7-4563-BA8E-3EAFF74B9ABA}"/>
              </a:ext>
            </a:extLst>
          </xdr:cNvPr>
          <xdr:cNvSpPr txBox="1"/>
        </xdr:nvSpPr>
        <xdr:spPr>
          <a:xfrm>
            <a:off x="6019067" y="4440117"/>
            <a:ext cx="9525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D1BFF4-F301-44AB-B269-A2005533C486}" type="TxLink">
              <a:rPr lang="en-US" sz="1100" b="0" i="0" u="none" strike="noStrike">
                <a:solidFill>
                  <a:srgbClr val="000000"/>
                </a:solidFill>
                <a:latin typeface="Calibri"/>
                <a:cs typeface="Calibri"/>
              </a:rPr>
              <a:pPr algn="ctr"/>
              <a:t>Sasha Davies</a:t>
            </a:fld>
            <a:endParaRPr lang="en-AU" sz="1200" b="1">
              <a:solidFill>
                <a:schemeClr val="accent3">
                  <a:lumMod val="75000"/>
                </a:schemeClr>
              </a:solidFill>
            </a:endParaRPr>
          </a:p>
        </xdr:txBody>
      </xdr:sp>
      <xdr:sp macro="" textlink="'Pivot tables'!BW6">
        <xdr:nvSpPr>
          <xdr:cNvPr id="108" name="TextBox 107">
            <a:extLst>
              <a:ext uri="{FF2B5EF4-FFF2-40B4-BE49-F238E27FC236}">
                <a16:creationId xmlns:a16="http://schemas.microsoft.com/office/drawing/2014/main" id="{AD16E777-FBDC-47F7-B373-7B9D7D1E5897}"/>
              </a:ext>
            </a:extLst>
          </xdr:cNvPr>
          <xdr:cNvSpPr txBox="1"/>
        </xdr:nvSpPr>
        <xdr:spPr>
          <a:xfrm>
            <a:off x="6019067" y="4635277"/>
            <a:ext cx="9525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50D7B8-9D68-4A85-B65D-9CF779D6843E}" type="TxLink">
              <a:rPr lang="en-US" sz="1400" b="0" i="0" u="none" strike="noStrike">
                <a:solidFill>
                  <a:srgbClr val="000000"/>
                </a:solidFill>
                <a:latin typeface="Calibri"/>
                <a:cs typeface="Calibri"/>
              </a:rPr>
              <a:pPr algn="ctr"/>
              <a:t>115.0K</a:t>
            </a:fld>
            <a:endParaRPr lang="en-AU" sz="1600" b="1">
              <a:solidFill>
                <a:schemeClr val="accent3">
                  <a:lumMod val="75000"/>
                </a:schemeClr>
              </a:solidFill>
            </a:endParaRPr>
          </a:p>
        </xdr:txBody>
      </xdr:sp>
    </xdr:grpSp>
    <xdr:clientData/>
  </xdr:twoCellAnchor>
  <xdr:twoCellAnchor editAs="absolute">
    <xdr:from>
      <xdr:col>9</xdr:col>
      <xdr:colOff>269763</xdr:colOff>
      <xdr:row>24</xdr:row>
      <xdr:rowOff>122560</xdr:rowOff>
    </xdr:from>
    <xdr:to>
      <xdr:col>10</xdr:col>
      <xdr:colOff>21629</xdr:colOff>
      <xdr:row>26</xdr:row>
      <xdr:rowOff>101560</xdr:rowOff>
    </xdr:to>
    <xdr:pic>
      <xdr:nvPicPr>
        <xdr:cNvPr id="31" name="Graphic 30" descr="Ribbon with solid fill">
          <a:extLst>
            <a:ext uri="{FF2B5EF4-FFF2-40B4-BE49-F238E27FC236}">
              <a16:creationId xmlns:a16="http://schemas.microsoft.com/office/drawing/2014/main" id="{1A6F3FC0-FA9B-4231-A972-B70FC98B876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5724990" y="4694560"/>
          <a:ext cx="358003" cy="360000"/>
        </a:xfrm>
        <a:prstGeom prst="rect">
          <a:avLst/>
        </a:prstGeom>
      </xdr:spPr>
    </xdr:pic>
    <xdr:clientData/>
  </xdr:twoCellAnchor>
  <xdr:twoCellAnchor editAs="absolute">
    <xdr:from>
      <xdr:col>12</xdr:col>
      <xdr:colOff>74085</xdr:colOff>
      <xdr:row>24</xdr:row>
      <xdr:rowOff>44449</xdr:rowOff>
    </xdr:from>
    <xdr:to>
      <xdr:col>14</xdr:col>
      <xdr:colOff>197910</xdr:colOff>
      <xdr:row>27</xdr:row>
      <xdr:rowOff>2116</xdr:rowOff>
    </xdr:to>
    <xdr:sp macro="" textlink="">
      <xdr:nvSpPr>
        <xdr:cNvPr id="124" name="TextBox 123">
          <a:extLst>
            <a:ext uri="{FF2B5EF4-FFF2-40B4-BE49-F238E27FC236}">
              <a16:creationId xmlns:a16="http://schemas.microsoft.com/office/drawing/2014/main" id="{8586DA6D-3B62-4156-B2B2-A0C2481839A1}"/>
            </a:ext>
          </a:extLst>
        </xdr:cNvPr>
        <xdr:cNvSpPr txBox="1"/>
      </xdr:nvSpPr>
      <xdr:spPr>
        <a:xfrm>
          <a:off x="7389285" y="4616449"/>
          <a:ext cx="1343025" cy="52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100" b="1">
              <a:solidFill>
                <a:schemeClr val="accent3">
                  <a:lumMod val="75000"/>
                </a:schemeClr>
              </a:solidFill>
            </a:rPr>
            <a:t>Total</a:t>
          </a:r>
          <a:r>
            <a:rPr lang="en-AU" sz="1100" b="1" baseline="0">
              <a:solidFill>
                <a:schemeClr val="accent3">
                  <a:lumMod val="75000"/>
                </a:schemeClr>
              </a:solidFill>
            </a:rPr>
            <a:t> Sales by</a:t>
          </a:r>
          <a:endParaRPr lang="en-AU" sz="1100" b="1">
            <a:solidFill>
              <a:schemeClr val="accent3">
                <a:lumMod val="75000"/>
              </a:schemeClr>
            </a:solidFill>
          </a:endParaRPr>
        </a:p>
        <a:p>
          <a:pPr algn="l"/>
          <a:r>
            <a:rPr lang="en-AU" sz="1200" b="1">
              <a:solidFill>
                <a:schemeClr val="tx1"/>
              </a:solidFill>
            </a:rPr>
            <a:t>Consultants</a:t>
          </a:r>
          <a:endParaRPr lang="en-AU" sz="1100" b="1">
            <a:solidFill>
              <a:schemeClr val="accent3">
                <a:lumMod val="75000"/>
              </a:schemeClr>
            </a:solidFill>
          </a:endParaRPr>
        </a:p>
      </xdr:txBody>
    </xdr:sp>
    <xdr:clientData/>
  </xdr:twoCellAnchor>
  <xdr:twoCellAnchor editAs="absolute">
    <xdr:from>
      <xdr:col>12</xdr:col>
      <xdr:colOff>7328</xdr:colOff>
      <xdr:row>26</xdr:row>
      <xdr:rowOff>152400</xdr:rowOff>
    </xdr:from>
    <xdr:to>
      <xdr:col>18</xdr:col>
      <xdr:colOff>549520</xdr:colOff>
      <xdr:row>35</xdr:row>
      <xdr:rowOff>18317</xdr:rowOff>
    </xdr:to>
    <xdr:graphicFrame macro="">
      <xdr:nvGraphicFramePr>
        <xdr:cNvPr id="125" name="Chart 124">
          <a:extLst>
            <a:ext uri="{FF2B5EF4-FFF2-40B4-BE49-F238E27FC236}">
              <a16:creationId xmlns:a16="http://schemas.microsoft.com/office/drawing/2014/main" id="{6976B81C-E2B5-41FA-8A43-A483C3894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16</xdr:col>
      <xdr:colOff>428625</xdr:colOff>
      <xdr:row>26</xdr:row>
      <xdr:rowOff>40296</xdr:rowOff>
    </xdr:from>
    <xdr:to>
      <xdr:col>19</xdr:col>
      <xdr:colOff>55562</xdr:colOff>
      <xdr:row>27</xdr:row>
      <xdr:rowOff>157526</xdr:rowOff>
    </xdr:to>
    <xdr:sp macro="" textlink="">
      <xdr:nvSpPr>
        <xdr:cNvPr id="127" name="TextBox 126">
          <a:extLst>
            <a:ext uri="{FF2B5EF4-FFF2-40B4-BE49-F238E27FC236}">
              <a16:creationId xmlns:a16="http://schemas.microsoft.com/office/drawing/2014/main" id="{0D32426B-357C-4B33-8378-9E532111F354}"/>
            </a:ext>
          </a:extLst>
        </xdr:cNvPr>
        <xdr:cNvSpPr txBox="1"/>
      </xdr:nvSpPr>
      <xdr:spPr>
        <a:xfrm>
          <a:off x="10182225" y="4993296"/>
          <a:ext cx="1455737" cy="30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b="0">
              <a:solidFill>
                <a:schemeClr val="accent3">
                  <a:lumMod val="75000"/>
                </a:schemeClr>
              </a:solidFill>
            </a:rPr>
            <a:t>Top selling consultant</a:t>
          </a:r>
        </a:p>
      </xdr:txBody>
    </xdr:sp>
    <xdr:clientData/>
  </xdr:twoCellAnchor>
  <xdr:twoCellAnchor editAs="absolute">
    <xdr:from>
      <xdr:col>16</xdr:col>
      <xdr:colOff>571500</xdr:colOff>
      <xdr:row>23</xdr:row>
      <xdr:rowOff>142875</xdr:rowOff>
    </xdr:from>
    <xdr:to>
      <xdr:col>18</xdr:col>
      <xdr:colOff>492124</xdr:colOff>
      <xdr:row>26</xdr:row>
      <xdr:rowOff>47624</xdr:rowOff>
    </xdr:to>
    <xdr:sp macro="" textlink="'Pivot tables'!CC5">
      <xdr:nvSpPr>
        <xdr:cNvPr id="128" name="TextBox 127">
          <a:extLst>
            <a:ext uri="{FF2B5EF4-FFF2-40B4-BE49-F238E27FC236}">
              <a16:creationId xmlns:a16="http://schemas.microsoft.com/office/drawing/2014/main" id="{FED0EAA1-3BB3-4320-A869-03F752F1CD14}"/>
            </a:ext>
          </a:extLst>
        </xdr:cNvPr>
        <xdr:cNvSpPr txBox="1"/>
      </xdr:nvSpPr>
      <xdr:spPr>
        <a:xfrm>
          <a:off x="10325100" y="4524375"/>
          <a:ext cx="1139824"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B5008-E538-4D47-B909-D7D4EF57BDCF}" type="TxLink">
            <a:rPr lang="en-US" sz="1100" b="0" i="0" u="none" strike="noStrike">
              <a:solidFill>
                <a:srgbClr val="000000"/>
              </a:solidFill>
              <a:latin typeface="Calibri"/>
              <a:cs typeface="Calibri"/>
            </a:rPr>
            <a:pPr algn="ctr"/>
            <a:t>Denisse Spence</a:t>
          </a:fld>
          <a:endParaRPr lang="en-AU" sz="1200" b="1">
            <a:solidFill>
              <a:schemeClr val="accent3">
                <a:lumMod val="75000"/>
              </a:schemeClr>
            </a:solidFill>
          </a:endParaRPr>
        </a:p>
      </xdr:txBody>
    </xdr:sp>
    <xdr:clientData/>
  </xdr:twoCellAnchor>
  <xdr:twoCellAnchor editAs="absolute">
    <xdr:from>
      <xdr:col>17</xdr:col>
      <xdr:colOff>80691</xdr:colOff>
      <xdr:row>24</xdr:row>
      <xdr:rowOff>147535</xdr:rowOff>
    </xdr:from>
    <xdr:to>
      <xdr:col>18</xdr:col>
      <xdr:colOff>426332</xdr:colOff>
      <xdr:row>27</xdr:row>
      <xdr:rowOff>52284</xdr:rowOff>
    </xdr:to>
    <xdr:sp macro="" textlink="'Pivot tables'!CD5">
      <xdr:nvSpPr>
        <xdr:cNvPr id="129" name="TextBox 128">
          <a:extLst>
            <a:ext uri="{FF2B5EF4-FFF2-40B4-BE49-F238E27FC236}">
              <a16:creationId xmlns:a16="http://schemas.microsoft.com/office/drawing/2014/main" id="{9C616BBA-AEC4-414D-AC16-5D271D64AB4D}"/>
            </a:ext>
          </a:extLst>
        </xdr:cNvPr>
        <xdr:cNvSpPr txBox="1"/>
      </xdr:nvSpPr>
      <xdr:spPr>
        <a:xfrm>
          <a:off x="10443891" y="4719535"/>
          <a:ext cx="955241"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C56AE1-4AF1-4BC2-8F13-C184D75E261A}" type="TxLink">
            <a:rPr lang="en-US" sz="1400" b="0" i="0" u="none" strike="noStrike">
              <a:solidFill>
                <a:srgbClr val="000000"/>
              </a:solidFill>
              <a:latin typeface="Calibri"/>
              <a:cs typeface="Calibri"/>
            </a:rPr>
            <a:pPr algn="ctr"/>
            <a:t>37.8K</a:t>
          </a:fld>
          <a:endParaRPr lang="en-AU" sz="2000" b="0">
            <a:solidFill>
              <a:schemeClr val="accent3">
                <a:lumMod val="75000"/>
              </a:schemeClr>
            </a:solidFill>
          </a:endParaRPr>
        </a:p>
      </xdr:txBody>
    </xdr:sp>
    <xdr:clientData/>
  </xdr:twoCellAnchor>
  <xdr:twoCellAnchor editAs="absolute">
    <xdr:from>
      <xdr:col>16</xdr:col>
      <xdr:colOff>341313</xdr:colOff>
      <xdr:row>24</xdr:row>
      <xdr:rowOff>177800</xdr:rowOff>
    </xdr:from>
    <xdr:to>
      <xdr:col>17</xdr:col>
      <xdr:colOff>93178</xdr:colOff>
      <xdr:row>26</xdr:row>
      <xdr:rowOff>156800</xdr:rowOff>
    </xdr:to>
    <xdr:pic>
      <xdr:nvPicPr>
        <xdr:cNvPr id="130" name="Graphic 129" descr="Ribbon with solid fill">
          <a:extLst>
            <a:ext uri="{FF2B5EF4-FFF2-40B4-BE49-F238E27FC236}">
              <a16:creationId xmlns:a16="http://schemas.microsoft.com/office/drawing/2014/main" id="{C9CD2C9A-8303-42BC-9149-2CC70F6918B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0094913" y="4749800"/>
          <a:ext cx="361465" cy="360000"/>
        </a:xfrm>
        <a:prstGeom prst="rect">
          <a:avLst/>
        </a:prstGeom>
      </xdr:spPr>
    </xdr:pic>
    <xdr:clientData/>
  </xdr:twoCellAnchor>
  <xdr:twoCellAnchor editAs="absolute">
    <xdr:from>
      <xdr:col>0</xdr:col>
      <xdr:colOff>190500</xdr:colOff>
      <xdr:row>12</xdr:row>
      <xdr:rowOff>25975</xdr:rowOff>
    </xdr:from>
    <xdr:to>
      <xdr:col>5</xdr:col>
      <xdr:colOff>468923</xdr:colOff>
      <xdr:row>31</xdr:row>
      <xdr:rowOff>7326</xdr:rowOff>
    </xdr:to>
    <xdr:sp macro="" textlink="">
      <xdr:nvSpPr>
        <xdr:cNvPr id="131" name="Rectangle: Rounded Corners 130">
          <a:extLst>
            <a:ext uri="{FF2B5EF4-FFF2-40B4-BE49-F238E27FC236}">
              <a16:creationId xmlns:a16="http://schemas.microsoft.com/office/drawing/2014/main" id="{A8EC50B3-4B32-4D34-893C-4000BB6C3BBF}"/>
            </a:ext>
          </a:extLst>
        </xdr:cNvPr>
        <xdr:cNvSpPr/>
      </xdr:nvSpPr>
      <xdr:spPr>
        <a:xfrm>
          <a:off x="190500" y="2311975"/>
          <a:ext cx="3334361" cy="3600851"/>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0</xdr:col>
      <xdr:colOff>461596</xdr:colOff>
      <xdr:row>12</xdr:row>
      <xdr:rowOff>153864</xdr:rowOff>
    </xdr:from>
    <xdr:to>
      <xdr:col>3</xdr:col>
      <xdr:colOff>227135</xdr:colOff>
      <xdr:row>14</xdr:row>
      <xdr:rowOff>96714</xdr:rowOff>
    </xdr:to>
    <xdr:sp macro="" textlink="">
      <xdr:nvSpPr>
        <xdr:cNvPr id="132" name="TextBox 131">
          <a:extLst>
            <a:ext uri="{FF2B5EF4-FFF2-40B4-BE49-F238E27FC236}">
              <a16:creationId xmlns:a16="http://schemas.microsoft.com/office/drawing/2014/main" id="{37C1CC60-F5A3-498B-B1A1-E4B118224771}"/>
            </a:ext>
          </a:extLst>
        </xdr:cNvPr>
        <xdr:cNvSpPr txBox="1"/>
      </xdr:nvSpPr>
      <xdr:spPr>
        <a:xfrm>
          <a:off x="461596" y="2439864"/>
          <a:ext cx="158994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ysClr val="windowText" lastClr="000000"/>
              </a:solidFill>
            </a:rPr>
            <a:t>Advertising Channels</a:t>
          </a:r>
          <a:endParaRPr lang="en-AU" sz="1400" b="1" baseline="0">
            <a:solidFill>
              <a:sysClr val="windowText" lastClr="000000"/>
            </a:solidFill>
          </a:endParaRPr>
        </a:p>
      </xdr:txBody>
    </xdr:sp>
    <xdr:clientData/>
  </xdr:twoCellAnchor>
  <xdr:twoCellAnchor editAs="absolute">
    <xdr:from>
      <xdr:col>0</xdr:col>
      <xdr:colOff>196453</xdr:colOff>
      <xdr:row>14</xdr:row>
      <xdr:rowOff>47626</xdr:rowOff>
    </xdr:from>
    <xdr:to>
      <xdr:col>5</xdr:col>
      <xdr:colOff>464343</xdr:colOff>
      <xdr:row>25</xdr:row>
      <xdr:rowOff>160734</xdr:rowOff>
    </xdr:to>
    <xdr:graphicFrame macro="">
      <xdr:nvGraphicFramePr>
        <xdr:cNvPr id="133" name="Chart 132">
          <a:extLst>
            <a:ext uri="{FF2B5EF4-FFF2-40B4-BE49-F238E27FC236}">
              <a16:creationId xmlns:a16="http://schemas.microsoft.com/office/drawing/2014/main" id="{1E90D93E-FD87-4781-9D66-1DA0C32AE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2</xdr:col>
      <xdr:colOff>136923</xdr:colOff>
      <xdr:row>19</xdr:row>
      <xdr:rowOff>59531</xdr:rowOff>
    </xdr:from>
    <xdr:to>
      <xdr:col>3</xdr:col>
      <xdr:colOff>517922</xdr:colOff>
      <xdr:row>21</xdr:row>
      <xdr:rowOff>107157</xdr:rowOff>
    </xdr:to>
    <xdr:sp macro="" textlink="">
      <xdr:nvSpPr>
        <xdr:cNvPr id="134" name="TextBox 133">
          <a:extLst>
            <a:ext uri="{FF2B5EF4-FFF2-40B4-BE49-F238E27FC236}">
              <a16:creationId xmlns:a16="http://schemas.microsoft.com/office/drawing/2014/main" id="{D0AB08C1-D3DC-4FC2-98FB-81370E87E00A}"/>
            </a:ext>
          </a:extLst>
        </xdr:cNvPr>
        <xdr:cNvSpPr txBox="1"/>
      </xdr:nvSpPr>
      <xdr:spPr>
        <a:xfrm>
          <a:off x="1351361" y="3679031"/>
          <a:ext cx="988217"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800" b="0">
              <a:solidFill>
                <a:sysClr val="windowText" lastClr="000000"/>
              </a:solidFill>
            </a:rPr>
            <a:t>Paid</a:t>
          </a:r>
        </a:p>
        <a:p>
          <a:pPr algn="ctr"/>
          <a:r>
            <a:rPr lang="en-AU" sz="800" b="0" baseline="0">
              <a:solidFill>
                <a:sysClr val="windowText" lastClr="000000"/>
              </a:solidFill>
            </a:rPr>
            <a:t>Advertisement</a:t>
          </a:r>
          <a:endParaRPr lang="en-AU" sz="900" b="0" baseline="0">
            <a:solidFill>
              <a:sysClr val="windowText" lastClr="000000"/>
            </a:solidFill>
          </a:endParaRPr>
        </a:p>
      </xdr:txBody>
    </xdr:sp>
    <xdr:clientData/>
  </xdr:twoCellAnchor>
  <xdr:twoCellAnchor editAs="absolute">
    <xdr:from>
      <xdr:col>2</xdr:col>
      <xdr:colOff>452437</xdr:colOff>
      <xdr:row>18</xdr:row>
      <xdr:rowOff>0</xdr:rowOff>
    </xdr:from>
    <xdr:to>
      <xdr:col>3</xdr:col>
      <xdr:colOff>205219</xdr:colOff>
      <xdr:row>19</xdr:row>
      <xdr:rowOff>169500</xdr:rowOff>
    </xdr:to>
    <xdr:pic>
      <xdr:nvPicPr>
        <xdr:cNvPr id="41" name="Graphic 40" descr="Influencer with solid fill">
          <a:extLst>
            <a:ext uri="{FF2B5EF4-FFF2-40B4-BE49-F238E27FC236}">
              <a16:creationId xmlns:a16="http://schemas.microsoft.com/office/drawing/2014/main" id="{32E862CA-AFED-49B0-997E-A7946400D56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666875" y="3429000"/>
          <a:ext cx="360000" cy="360000"/>
        </a:xfrm>
        <a:prstGeom prst="rect">
          <a:avLst/>
        </a:prstGeom>
      </xdr:spPr>
    </xdr:pic>
    <xdr:clientData/>
  </xdr:twoCellAnchor>
  <xdr:twoCellAnchor editAs="absolute">
    <xdr:from>
      <xdr:col>1</xdr:col>
      <xdr:colOff>5493</xdr:colOff>
      <xdr:row>25</xdr:row>
      <xdr:rowOff>130967</xdr:rowOff>
    </xdr:from>
    <xdr:to>
      <xdr:col>2</xdr:col>
      <xdr:colOff>488887</xdr:colOff>
      <xdr:row>26</xdr:row>
      <xdr:rowOff>169067</xdr:rowOff>
    </xdr:to>
    <xdr:sp macro="" textlink="'Pivot tables'!$CK$4">
      <xdr:nvSpPr>
        <xdr:cNvPr id="135" name="TextBox 134">
          <a:extLst>
            <a:ext uri="{FF2B5EF4-FFF2-40B4-BE49-F238E27FC236}">
              <a16:creationId xmlns:a16="http://schemas.microsoft.com/office/drawing/2014/main" id="{212E06EF-C9E9-41A7-AF67-45962FEB3BFA}"/>
            </a:ext>
          </a:extLst>
        </xdr:cNvPr>
        <xdr:cNvSpPr txBox="1"/>
      </xdr:nvSpPr>
      <xdr:spPr>
        <a:xfrm>
          <a:off x="613628" y="4893467"/>
          <a:ext cx="109152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627768-17DC-4FD5-9909-7A7175EF8447}" type="TxLink">
            <a:rPr lang="en-US" sz="1100" b="0" i="0" u="none" strike="noStrike">
              <a:solidFill>
                <a:srgbClr val="000000"/>
              </a:solidFill>
              <a:latin typeface="Calibri"/>
              <a:cs typeface="Calibri"/>
            </a:rPr>
            <a:pPr algn="l"/>
            <a:t>Facebook</a:t>
          </a:fld>
          <a:endParaRPr lang="en-AU" sz="1100" b="1">
            <a:solidFill>
              <a:schemeClr val="accent3">
                <a:lumMod val="75000"/>
              </a:schemeClr>
            </a:solidFill>
          </a:endParaRPr>
        </a:p>
      </xdr:txBody>
    </xdr:sp>
    <xdr:clientData/>
  </xdr:twoCellAnchor>
  <xdr:twoCellAnchor editAs="absolute">
    <xdr:from>
      <xdr:col>1</xdr:col>
      <xdr:colOff>5493</xdr:colOff>
      <xdr:row>26</xdr:row>
      <xdr:rowOff>101203</xdr:rowOff>
    </xdr:from>
    <xdr:to>
      <xdr:col>2</xdr:col>
      <xdr:colOff>112649</xdr:colOff>
      <xdr:row>27</xdr:row>
      <xdr:rowOff>139303</xdr:rowOff>
    </xdr:to>
    <xdr:sp macro="" textlink="'Pivot tables'!$CK$5">
      <xdr:nvSpPr>
        <xdr:cNvPr id="136" name="TextBox 135">
          <a:extLst>
            <a:ext uri="{FF2B5EF4-FFF2-40B4-BE49-F238E27FC236}">
              <a16:creationId xmlns:a16="http://schemas.microsoft.com/office/drawing/2014/main" id="{FF3CB34E-38F6-42B8-9FF1-89BFFE893D82}"/>
            </a:ext>
          </a:extLst>
        </xdr:cNvPr>
        <xdr:cNvSpPr txBox="1"/>
      </xdr:nvSpPr>
      <xdr:spPr>
        <a:xfrm>
          <a:off x="613628" y="5054203"/>
          <a:ext cx="71529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06DF50-4655-40CD-BA7E-857F19E548B6}" type="TxLink">
            <a:rPr lang="en-US" sz="1200" b="1" i="0" u="none" strike="noStrike">
              <a:solidFill>
                <a:schemeClr val="accent3">
                  <a:lumMod val="75000"/>
                </a:schemeClr>
              </a:solidFill>
              <a:latin typeface="Calibri"/>
              <a:cs typeface="Calibri"/>
            </a:rPr>
            <a:pPr algn="l"/>
            <a:t>39.8K</a:t>
          </a:fld>
          <a:endParaRPr lang="en-AU" sz="1200" b="1">
            <a:solidFill>
              <a:schemeClr val="accent3">
                <a:lumMod val="75000"/>
              </a:schemeClr>
            </a:solidFill>
          </a:endParaRPr>
        </a:p>
      </xdr:txBody>
    </xdr:sp>
    <xdr:clientData/>
  </xdr:twoCellAnchor>
  <xdr:twoCellAnchor editAs="absolute">
    <xdr:from>
      <xdr:col>1</xdr:col>
      <xdr:colOff>5493</xdr:colOff>
      <xdr:row>27</xdr:row>
      <xdr:rowOff>172639</xdr:rowOff>
    </xdr:from>
    <xdr:to>
      <xdr:col>2</xdr:col>
      <xdr:colOff>488887</xdr:colOff>
      <xdr:row>29</xdr:row>
      <xdr:rowOff>20239</xdr:rowOff>
    </xdr:to>
    <xdr:sp macro="" textlink="'Pivot tables'!$CL$4">
      <xdr:nvSpPr>
        <xdr:cNvPr id="137" name="TextBox 136">
          <a:extLst>
            <a:ext uri="{FF2B5EF4-FFF2-40B4-BE49-F238E27FC236}">
              <a16:creationId xmlns:a16="http://schemas.microsoft.com/office/drawing/2014/main" id="{2F79ADF0-A63A-42E5-ADA2-29233ECF800B}"/>
            </a:ext>
          </a:extLst>
        </xdr:cNvPr>
        <xdr:cNvSpPr txBox="1"/>
      </xdr:nvSpPr>
      <xdr:spPr>
        <a:xfrm>
          <a:off x="613628" y="5316139"/>
          <a:ext cx="109152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70707A0-960F-4D7D-935F-57CE55F4E991}" type="TxLink">
            <a:rPr lang="en-US" sz="1100" b="0" i="0" u="none" strike="noStrike">
              <a:solidFill>
                <a:srgbClr val="000000"/>
              </a:solidFill>
              <a:latin typeface="Calibri"/>
              <a:cs typeface="Calibri"/>
            </a:rPr>
            <a:pPr algn="l"/>
            <a:t>Instagram</a:t>
          </a:fld>
          <a:endParaRPr lang="en-AU" sz="1100" b="1">
            <a:solidFill>
              <a:schemeClr val="accent3">
                <a:lumMod val="75000"/>
              </a:schemeClr>
            </a:solidFill>
          </a:endParaRPr>
        </a:p>
      </xdr:txBody>
    </xdr:sp>
    <xdr:clientData/>
  </xdr:twoCellAnchor>
  <xdr:twoCellAnchor editAs="absolute">
    <xdr:from>
      <xdr:col>1</xdr:col>
      <xdr:colOff>5493</xdr:colOff>
      <xdr:row>28</xdr:row>
      <xdr:rowOff>142875</xdr:rowOff>
    </xdr:from>
    <xdr:to>
      <xdr:col>2</xdr:col>
      <xdr:colOff>112649</xdr:colOff>
      <xdr:row>29</xdr:row>
      <xdr:rowOff>180975</xdr:rowOff>
    </xdr:to>
    <xdr:sp macro="" textlink="'Pivot tables'!$CL$5">
      <xdr:nvSpPr>
        <xdr:cNvPr id="138" name="TextBox 137">
          <a:extLst>
            <a:ext uri="{FF2B5EF4-FFF2-40B4-BE49-F238E27FC236}">
              <a16:creationId xmlns:a16="http://schemas.microsoft.com/office/drawing/2014/main" id="{E72AE721-0CD6-4387-8F82-B18D145D8C24}"/>
            </a:ext>
          </a:extLst>
        </xdr:cNvPr>
        <xdr:cNvSpPr txBox="1"/>
      </xdr:nvSpPr>
      <xdr:spPr>
        <a:xfrm>
          <a:off x="613628" y="5476875"/>
          <a:ext cx="71529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0404D59-5E70-4A45-94BF-15AEF7C53BFE}" type="TxLink">
            <a:rPr lang="en-US" sz="1200" b="1" i="0" u="none" strike="noStrike">
              <a:solidFill>
                <a:schemeClr val="accent3">
                  <a:lumMod val="75000"/>
                </a:schemeClr>
              </a:solidFill>
              <a:latin typeface="Calibri"/>
              <a:cs typeface="Calibri"/>
            </a:rPr>
            <a:pPr algn="l"/>
            <a:t>45.0K</a:t>
          </a:fld>
          <a:endParaRPr lang="en-AU" sz="1200" b="1">
            <a:solidFill>
              <a:schemeClr val="accent3">
                <a:lumMod val="75000"/>
              </a:schemeClr>
            </a:solidFill>
          </a:endParaRPr>
        </a:p>
      </xdr:txBody>
    </xdr:sp>
    <xdr:clientData/>
  </xdr:twoCellAnchor>
  <xdr:twoCellAnchor editAs="absolute">
    <xdr:from>
      <xdr:col>2</xdr:col>
      <xdr:colOff>385120</xdr:colOff>
      <xdr:row>25</xdr:row>
      <xdr:rowOff>130967</xdr:rowOff>
    </xdr:from>
    <xdr:to>
      <xdr:col>4</xdr:col>
      <xdr:colOff>261296</xdr:colOff>
      <xdr:row>26</xdr:row>
      <xdr:rowOff>169067</xdr:rowOff>
    </xdr:to>
    <xdr:sp macro="" textlink="'Pivot tables'!$CM$4">
      <xdr:nvSpPr>
        <xdr:cNvPr id="139" name="TextBox 138">
          <a:extLst>
            <a:ext uri="{FF2B5EF4-FFF2-40B4-BE49-F238E27FC236}">
              <a16:creationId xmlns:a16="http://schemas.microsoft.com/office/drawing/2014/main" id="{647D8E60-953C-48BE-85F6-1EF375DDC22C}"/>
            </a:ext>
          </a:extLst>
        </xdr:cNvPr>
        <xdr:cNvSpPr txBox="1"/>
      </xdr:nvSpPr>
      <xdr:spPr>
        <a:xfrm>
          <a:off x="1601389" y="4893467"/>
          <a:ext cx="109244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DF348F3-81E3-4291-B248-D7FF2F4474AB}" type="TxLink">
            <a:rPr lang="en-US" sz="1100" b="0" i="0" u="none" strike="noStrike">
              <a:solidFill>
                <a:srgbClr val="000000"/>
              </a:solidFill>
              <a:latin typeface="Calibri"/>
              <a:cs typeface="Calibri"/>
            </a:rPr>
            <a:pPr algn="l"/>
            <a:t>Website</a:t>
          </a:fld>
          <a:endParaRPr lang="en-AU" sz="1100" b="1">
            <a:solidFill>
              <a:schemeClr val="accent3">
                <a:lumMod val="75000"/>
              </a:schemeClr>
            </a:solidFill>
          </a:endParaRPr>
        </a:p>
      </xdr:txBody>
    </xdr:sp>
    <xdr:clientData/>
  </xdr:twoCellAnchor>
  <xdr:twoCellAnchor editAs="absolute">
    <xdr:from>
      <xdr:col>2</xdr:col>
      <xdr:colOff>385120</xdr:colOff>
      <xdr:row>26</xdr:row>
      <xdr:rowOff>101205</xdr:rowOff>
    </xdr:from>
    <xdr:to>
      <xdr:col>3</xdr:col>
      <xdr:colOff>492277</xdr:colOff>
      <xdr:row>27</xdr:row>
      <xdr:rowOff>139305</xdr:rowOff>
    </xdr:to>
    <xdr:sp macro="" textlink="'Pivot tables'!$CM$5">
      <xdr:nvSpPr>
        <xdr:cNvPr id="140" name="TextBox 139">
          <a:extLst>
            <a:ext uri="{FF2B5EF4-FFF2-40B4-BE49-F238E27FC236}">
              <a16:creationId xmlns:a16="http://schemas.microsoft.com/office/drawing/2014/main" id="{2C76B94F-CD2B-4A79-8A8A-70D3602B276B}"/>
            </a:ext>
          </a:extLst>
        </xdr:cNvPr>
        <xdr:cNvSpPr txBox="1"/>
      </xdr:nvSpPr>
      <xdr:spPr>
        <a:xfrm>
          <a:off x="1601389" y="5054205"/>
          <a:ext cx="7152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91B07AC-E48B-4E18-8893-33DEEFD55773}" type="TxLink">
            <a:rPr lang="en-US" sz="1200" b="1" i="0" u="none" strike="noStrike">
              <a:solidFill>
                <a:schemeClr val="accent3">
                  <a:lumMod val="75000"/>
                </a:schemeClr>
              </a:solidFill>
              <a:latin typeface="Calibri"/>
              <a:cs typeface="Calibri"/>
            </a:rPr>
            <a:pPr algn="l"/>
            <a:t>30.4K</a:t>
          </a:fld>
          <a:endParaRPr lang="en-AU" sz="1200" b="1">
            <a:solidFill>
              <a:schemeClr val="accent3">
                <a:lumMod val="75000"/>
              </a:schemeClr>
            </a:solidFill>
          </a:endParaRPr>
        </a:p>
      </xdr:txBody>
    </xdr:sp>
    <xdr:clientData/>
  </xdr:twoCellAnchor>
  <xdr:twoCellAnchor editAs="absolute">
    <xdr:from>
      <xdr:col>2</xdr:col>
      <xdr:colOff>367261</xdr:colOff>
      <xdr:row>27</xdr:row>
      <xdr:rowOff>172639</xdr:rowOff>
    </xdr:from>
    <xdr:to>
      <xdr:col>4</xdr:col>
      <xdr:colOff>243437</xdr:colOff>
      <xdr:row>29</xdr:row>
      <xdr:rowOff>20239</xdr:rowOff>
    </xdr:to>
    <xdr:sp macro="" textlink="'Pivot tables'!$CN$4">
      <xdr:nvSpPr>
        <xdr:cNvPr id="141" name="TextBox 140">
          <a:extLst>
            <a:ext uri="{FF2B5EF4-FFF2-40B4-BE49-F238E27FC236}">
              <a16:creationId xmlns:a16="http://schemas.microsoft.com/office/drawing/2014/main" id="{FE78AB54-D995-4A27-9569-5F0DDE039D11}"/>
            </a:ext>
          </a:extLst>
        </xdr:cNvPr>
        <xdr:cNvSpPr txBox="1"/>
      </xdr:nvSpPr>
      <xdr:spPr>
        <a:xfrm>
          <a:off x="1583530" y="5316139"/>
          <a:ext cx="109244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1037F3-DF0E-4A51-B2B3-6D3400566B10}" type="TxLink">
            <a:rPr lang="en-US" sz="1100" b="0" i="0" u="none" strike="noStrike">
              <a:solidFill>
                <a:srgbClr val="000000"/>
              </a:solidFill>
              <a:latin typeface="Calibri"/>
              <a:cs typeface="Calibri"/>
            </a:rPr>
            <a:pPr algn="l"/>
            <a:t>Whatsapp</a:t>
          </a:fld>
          <a:endParaRPr lang="en-AU" sz="1100" b="1">
            <a:solidFill>
              <a:schemeClr val="accent3">
                <a:lumMod val="75000"/>
              </a:schemeClr>
            </a:solidFill>
          </a:endParaRPr>
        </a:p>
      </xdr:txBody>
    </xdr:sp>
    <xdr:clientData/>
  </xdr:twoCellAnchor>
  <xdr:twoCellAnchor editAs="absolute">
    <xdr:from>
      <xdr:col>2</xdr:col>
      <xdr:colOff>367261</xdr:colOff>
      <xdr:row>28</xdr:row>
      <xdr:rowOff>142875</xdr:rowOff>
    </xdr:from>
    <xdr:to>
      <xdr:col>3</xdr:col>
      <xdr:colOff>474418</xdr:colOff>
      <xdr:row>29</xdr:row>
      <xdr:rowOff>180975</xdr:rowOff>
    </xdr:to>
    <xdr:sp macro="" textlink="'Pivot tables'!$CN$5">
      <xdr:nvSpPr>
        <xdr:cNvPr id="142" name="TextBox 141">
          <a:extLst>
            <a:ext uri="{FF2B5EF4-FFF2-40B4-BE49-F238E27FC236}">
              <a16:creationId xmlns:a16="http://schemas.microsoft.com/office/drawing/2014/main" id="{DDAEAC3E-1F61-4686-8E7B-831FA9869D1D}"/>
            </a:ext>
          </a:extLst>
        </xdr:cNvPr>
        <xdr:cNvSpPr txBox="1"/>
      </xdr:nvSpPr>
      <xdr:spPr>
        <a:xfrm>
          <a:off x="1583530" y="5476875"/>
          <a:ext cx="7152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B395D1-1F1E-4F8B-A8C1-39AC8EC49C09}" type="TxLink">
            <a:rPr lang="en-US" sz="1200" b="1" i="0" u="none" strike="noStrike">
              <a:solidFill>
                <a:schemeClr val="accent3">
                  <a:lumMod val="75000"/>
                </a:schemeClr>
              </a:solidFill>
              <a:latin typeface="Calibri"/>
              <a:cs typeface="Calibri"/>
            </a:rPr>
            <a:pPr algn="l"/>
            <a:t>53.8K</a:t>
          </a:fld>
          <a:endParaRPr lang="en-AU" sz="1200" b="1">
            <a:solidFill>
              <a:schemeClr val="accent3">
                <a:lumMod val="75000"/>
              </a:schemeClr>
            </a:solidFill>
          </a:endParaRPr>
        </a:p>
      </xdr:txBody>
    </xdr:sp>
    <xdr:clientData/>
  </xdr:twoCellAnchor>
  <xdr:twoCellAnchor editAs="absolute">
    <xdr:from>
      <xdr:col>4</xdr:col>
      <xdr:colOff>59530</xdr:colOff>
      <xdr:row>25</xdr:row>
      <xdr:rowOff>130967</xdr:rowOff>
    </xdr:from>
    <xdr:to>
      <xdr:col>5</xdr:col>
      <xdr:colOff>542924</xdr:colOff>
      <xdr:row>26</xdr:row>
      <xdr:rowOff>169067</xdr:rowOff>
    </xdr:to>
    <xdr:sp macro="" textlink="'Pivot tables'!$CO$4">
      <xdr:nvSpPr>
        <xdr:cNvPr id="143" name="TextBox 142">
          <a:extLst>
            <a:ext uri="{FF2B5EF4-FFF2-40B4-BE49-F238E27FC236}">
              <a16:creationId xmlns:a16="http://schemas.microsoft.com/office/drawing/2014/main" id="{2EA6DC7E-A93A-44D6-B666-7D4F9F23DFCB}"/>
            </a:ext>
          </a:extLst>
        </xdr:cNvPr>
        <xdr:cNvSpPr txBox="1"/>
      </xdr:nvSpPr>
      <xdr:spPr>
        <a:xfrm>
          <a:off x="2488405" y="4893467"/>
          <a:ext cx="109061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0D87832-F070-4970-819A-D959F8588885}" type="TxLink">
            <a:rPr lang="en-US" sz="1100" b="0" i="0" u="none" strike="noStrike">
              <a:solidFill>
                <a:srgbClr val="000000"/>
              </a:solidFill>
              <a:latin typeface="Calibri"/>
              <a:cs typeface="Calibri"/>
            </a:rPr>
            <a:pPr algn="l"/>
            <a:t>Youtube</a:t>
          </a:fld>
          <a:endParaRPr lang="en-AU" sz="1100" b="1">
            <a:solidFill>
              <a:schemeClr val="accent3">
                <a:lumMod val="75000"/>
              </a:schemeClr>
            </a:solidFill>
          </a:endParaRPr>
        </a:p>
      </xdr:txBody>
    </xdr:sp>
    <xdr:clientData/>
  </xdr:twoCellAnchor>
  <xdr:twoCellAnchor editAs="absolute">
    <xdr:from>
      <xdr:col>4</xdr:col>
      <xdr:colOff>59530</xdr:colOff>
      <xdr:row>26</xdr:row>
      <xdr:rowOff>101205</xdr:rowOff>
    </xdr:from>
    <xdr:to>
      <xdr:col>5</xdr:col>
      <xdr:colOff>166686</xdr:colOff>
      <xdr:row>27</xdr:row>
      <xdr:rowOff>139305</xdr:rowOff>
    </xdr:to>
    <xdr:sp macro="" textlink="'Pivot tables'!$CO$5">
      <xdr:nvSpPr>
        <xdr:cNvPr id="144" name="TextBox 143">
          <a:extLst>
            <a:ext uri="{FF2B5EF4-FFF2-40B4-BE49-F238E27FC236}">
              <a16:creationId xmlns:a16="http://schemas.microsoft.com/office/drawing/2014/main" id="{F2286A84-0EDB-43CD-B95C-4DC6E734BCD3}"/>
            </a:ext>
          </a:extLst>
        </xdr:cNvPr>
        <xdr:cNvSpPr txBox="1"/>
      </xdr:nvSpPr>
      <xdr:spPr>
        <a:xfrm>
          <a:off x="2488405" y="5054205"/>
          <a:ext cx="714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B01223-FB22-4B8C-A3F5-085084E4DB0F}" type="TxLink">
            <a:rPr lang="en-US" sz="1200" b="1" i="0" u="none" strike="noStrike">
              <a:solidFill>
                <a:schemeClr val="accent3">
                  <a:lumMod val="75000"/>
                </a:schemeClr>
              </a:solidFill>
              <a:latin typeface="Calibri"/>
              <a:cs typeface="Calibri"/>
            </a:rPr>
            <a:pPr algn="l"/>
            <a:t>89.3K</a:t>
          </a:fld>
          <a:endParaRPr lang="en-AU" sz="1200" b="1">
            <a:solidFill>
              <a:schemeClr val="accent3">
                <a:lumMod val="75000"/>
              </a:schemeClr>
            </a:solidFill>
          </a:endParaRPr>
        </a:p>
      </xdr:txBody>
    </xdr:sp>
    <xdr:clientData/>
  </xdr:twoCellAnchor>
  <xdr:twoCellAnchor editAs="absolute">
    <xdr:from>
      <xdr:col>0</xdr:col>
      <xdr:colOff>190500</xdr:colOff>
      <xdr:row>31</xdr:row>
      <xdr:rowOff>166678</xdr:rowOff>
    </xdr:from>
    <xdr:to>
      <xdr:col>5</xdr:col>
      <xdr:colOff>468923</xdr:colOff>
      <xdr:row>35</xdr:row>
      <xdr:rowOff>150813</xdr:rowOff>
    </xdr:to>
    <xdr:sp macro="" textlink="">
      <xdr:nvSpPr>
        <xdr:cNvPr id="146" name="Rectangle: Rounded Corners 145">
          <a:extLst>
            <a:ext uri="{FF2B5EF4-FFF2-40B4-BE49-F238E27FC236}">
              <a16:creationId xmlns:a16="http://schemas.microsoft.com/office/drawing/2014/main" id="{9EFD96A9-2E36-4386-A9BD-CCA6765F1171}"/>
            </a:ext>
          </a:extLst>
        </xdr:cNvPr>
        <xdr:cNvSpPr/>
      </xdr:nvSpPr>
      <xdr:spPr>
        <a:xfrm>
          <a:off x="190500" y="6072178"/>
          <a:ext cx="3334361" cy="74613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0</xdr:col>
      <xdr:colOff>261938</xdr:colOff>
      <xdr:row>32</xdr:row>
      <xdr:rowOff>63501</xdr:rowOff>
    </xdr:from>
    <xdr:to>
      <xdr:col>3</xdr:col>
      <xdr:colOff>182562</xdr:colOff>
      <xdr:row>35</xdr:row>
      <xdr:rowOff>31751</xdr:rowOff>
    </xdr:to>
    <xdr:sp macro="" textlink="">
      <xdr:nvSpPr>
        <xdr:cNvPr id="147" name="TextBox 146">
          <a:extLst>
            <a:ext uri="{FF2B5EF4-FFF2-40B4-BE49-F238E27FC236}">
              <a16:creationId xmlns:a16="http://schemas.microsoft.com/office/drawing/2014/main" id="{E3E16587-41CA-417E-8A45-3492A31FB428}"/>
            </a:ext>
          </a:extLst>
        </xdr:cNvPr>
        <xdr:cNvSpPr txBox="1"/>
      </xdr:nvSpPr>
      <xdr:spPr>
        <a:xfrm>
          <a:off x="261938" y="6159501"/>
          <a:ext cx="1754187"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ysClr val="windowText" lastClr="000000"/>
              </a:solidFill>
            </a:rPr>
            <a:t>Average Calls</a:t>
          </a:r>
        </a:p>
        <a:p>
          <a:pPr algn="l"/>
          <a:r>
            <a:rPr lang="en-AU" sz="1200" b="1">
              <a:solidFill>
                <a:schemeClr val="accent3">
                  <a:lumMod val="75000"/>
                </a:schemeClr>
              </a:solidFill>
            </a:rPr>
            <a:t>by Months</a:t>
          </a:r>
          <a:endParaRPr lang="en-AU" sz="1400" b="1" baseline="0">
            <a:solidFill>
              <a:schemeClr val="accent3">
                <a:lumMod val="75000"/>
              </a:schemeClr>
            </a:solidFill>
          </a:endParaRPr>
        </a:p>
      </xdr:txBody>
    </xdr:sp>
    <xdr:clientData/>
  </xdr:twoCellAnchor>
  <xdr:twoCellAnchor editAs="absolute">
    <xdr:from>
      <xdr:col>1</xdr:col>
      <xdr:colOff>396876</xdr:colOff>
      <xdr:row>31</xdr:row>
      <xdr:rowOff>79375</xdr:rowOff>
    </xdr:from>
    <xdr:to>
      <xdr:col>6</xdr:col>
      <xdr:colOff>47625</xdr:colOff>
      <xdr:row>36</xdr:row>
      <xdr:rowOff>76199</xdr:rowOff>
    </xdr:to>
    <xdr:graphicFrame macro="">
      <xdr:nvGraphicFramePr>
        <xdr:cNvPr id="148" name="Chart 147">
          <a:extLst>
            <a:ext uri="{FF2B5EF4-FFF2-40B4-BE49-F238E27FC236}">
              <a16:creationId xmlns:a16="http://schemas.microsoft.com/office/drawing/2014/main" id="{2EC57493-9E10-4633-A48C-84D57E204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3</xdr:col>
      <xdr:colOff>565548</xdr:colOff>
      <xdr:row>32</xdr:row>
      <xdr:rowOff>63501</xdr:rowOff>
    </xdr:from>
    <xdr:to>
      <xdr:col>4</xdr:col>
      <xdr:colOff>506016</xdr:colOff>
      <xdr:row>33</xdr:row>
      <xdr:rowOff>180579</xdr:rowOff>
    </xdr:to>
    <xdr:sp macro="" textlink="'Pivot tables'!CV5">
      <xdr:nvSpPr>
        <xdr:cNvPr id="149" name="TextBox 148">
          <a:extLst>
            <a:ext uri="{FF2B5EF4-FFF2-40B4-BE49-F238E27FC236}">
              <a16:creationId xmlns:a16="http://schemas.microsoft.com/office/drawing/2014/main" id="{CE636623-BC16-42C0-8429-1230CA640225}"/>
            </a:ext>
          </a:extLst>
        </xdr:cNvPr>
        <xdr:cNvSpPr txBox="1"/>
      </xdr:nvSpPr>
      <xdr:spPr>
        <a:xfrm>
          <a:off x="2387204" y="6159501"/>
          <a:ext cx="547687" cy="30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BBEC3A-B178-4A73-B5FA-97E8359CAC1B}" type="TxLink">
            <a:rPr lang="en-US" sz="2000" b="1" i="0" u="none" strike="noStrike" baseline="0">
              <a:solidFill>
                <a:srgbClr val="CC99FF"/>
              </a:solidFill>
              <a:latin typeface="Calibri"/>
              <a:cs typeface="Calibri"/>
            </a:rPr>
            <a:pPr algn="l"/>
            <a:t>14</a:t>
          </a:fld>
          <a:endParaRPr lang="en-AU" sz="2800" b="1" baseline="0">
            <a:solidFill>
              <a:srgbClr val="CC99FF"/>
            </a:solidFill>
          </a:endParaRPr>
        </a:p>
      </xdr:txBody>
    </xdr:sp>
    <xdr:clientData/>
  </xdr:twoCellAnchor>
  <xdr:twoCellAnchor editAs="absolute">
    <xdr:from>
      <xdr:col>4</xdr:col>
      <xdr:colOff>309563</xdr:colOff>
      <xdr:row>32</xdr:row>
      <xdr:rowOff>68462</xdr:rowOff>
    </xdr:from>
    <xdr:to>
      <xdr:col>5</xdr:col>
      <xdr:colOff>214312</xdr:colOff>
      <xdr:row>33</xdr:row>
      <xdr:rowOff>175619</xdr:rowOff>
    </xdr:to>
    <xdr:sp macro="" textlink="">
      <xdr:nvSpPr>
        <xdr:cNvPr id="150" name="TextBox 149">
          <a:extLst>
            <a:ext uri="{FF2B5EF4-FFF2-40B4-BE49-F238E27FC236}">
              <a16:creationId xmlns:a16="http://schemas.microsoft.com/office/drawing/2014/main" id="{9F557538-6ED6-4B98-BE32-58B360866C33}"/>
            </a:ext>
          </a:extLst>
        </xdr:cNvPr>
        <xdr:cNvSpPr txBox="1"/>
      </xdr:nvSpPr>
      <xdr:spPr>
        <a:xfrm>
          <a:off x="2738438" y="6164462"/>
          <a:ext cx="511968"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ysClr val="windowText" lastClr="000000"/>
              </a:solidFill>
            </a:rPr>
            <a:t>Calls</a:t>
          </a:r>
        </a:p>
      </xdr:txBody>
    </xdr:sp>
    <xdr:clientData/>
  </xdr:twoCellAnchor>
  <xdr:twoCellAnchor editAs="absolute">
    <xdr:from>
      <xdr:col>19</xdr:col>
      <xdr:colOff>129886</xdr:colOff>
      <xdr:row>36</xdr:row>
      <xdr:rowOff>131884</xdr:rowOff>
    </xdr:from>
    <xdr:to>
      <xdr:col>29</xdr:col>
      <xdr:colOff>160723</xdr:colOff>
      <xdr:row>50</xdr:row>
      <xdr:rowOff>80595</xdr:rowOff>
    </xdr:to>
    <xdr:sp macro="" textlink="">
      <xdr:nvSpPr>
        <xdr:cNvPr id="151" name="Rectangle: Rounded Corners 150">
          <a:extLst>
            <a:ext uri="{FF2B5EF4-FFF2-40B4-BE49-F238E27FC236}">
              <a16:creationId xmlns:a16="http://schemas.microsoft.com/office/drawing/2014/main" id="{F1B4785A-DE9C-46E0-8A6E-EA9D35532456}"/>
            </a:ext>
          </a:extLst>
        </xdr:cNvPr>
        <xdr:cNvSpPr/>
      </xdr:nvSpPr>
      <xdr:spPr>
        <a:xfrm>
          <a:off x="11646477" y="6989884"/>
          <a:ext cx="6092201" cy="2615711"/>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19</xdr:col>
      <xdr:colOff>307730</xdr:colOff>
      <xdr:row>37</xdr:row>
      <xdr:rowOff>27214</xdr:rowOff>
    </xdr:from>
    <xdr:to>
      <xdr:col>21</xdr:col>
      <xdr:colOff>505558</xdr:colOff>
      <xdr:row>39</xdr:row>
      <xdr:rowOff>159099</xdr:rowOff>
    </xdr:to>
    <xdr:sp macro="" textlink="">
      <xdr:nvSpPr>
        <xdr:cNvPr id="152" name="TextBox 151">
          <a:extLst>
            <a:ext uri="{FF2B5EF4-FFF2-40B4-BE49-F238E27FC236}">
              <a16:creationId xmlns:a16="http://schemas.microsoft.com/office/drawing/2014/main" id="{CC7EFBE2-3D0F-447F-A26C-D448CB940FDA}"/>
            </a:ext>
          </a:extLst>
        </xdr:cNvPr>
        <xdr:cNvSpPr txBox="1"/>
      </xdr:nvSpPr>
      <xdr:spPr>
        <a:xfrm>
          <a:off x="11941837" y="7075714"/>
          <a:ext cx="1422471" cy="51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tx1"/>
              </a:solidFill>
            </a:rPr>
            <a:t>Advertisement</a:t>
          </a:r>
        </a:p>
        <a:p>
          <a:pPr algn="l"/>
          <a:r>
            <a:rPr lang="en-AU" sz="1200" b="1">
              <a:solidFill>
                <a:schemeClr val="accent3">
                  <a:lumMod val="75000"/>
                </a:schemeClr>
              </a:solidFill>
            </a:rPr>
            <a:t>by Total</a:t>
          </a:r>
          <a:r>
            <a:rPr lang="en-AU" sz="1200" b="1" baseline="0">
              <a:solidFill>
                <a:schemeClr val="accent3">
                  <a:lumMod val="75000"/>
                </a:schemeClr>
              </a:solidFill>
            </a:rPr>
            <a:t> Sales</a:t>
          </a:r>
          <a:endParaRPr lang="en-AU" sz="1200" b="1">
            <a:solidFill>
              <a:schemeClr val="accent3">
                <a:lumMod val="75000"/>
              </a:schemeClr>
            </a:solidFill>
          </a:endParaRPr>
        </a:p>
      </xdr:txBody>
    </xdr:sp>
    <xdr:clientData/>
  </xdr:twoCellAnchor>
  <xdr:twoCellAnchor editAs="absolute">
    <xdr:from>
      <xdr:col>19</xdr:col>
      <xdr:colOff>197827</xdr:colOff>
      <xdr:row>39</xdr:row>
      <xdr:rowOff>131885</xdr:rowOff>
    </xdr:from>
    <xdr:to>
      <xdr:col>29</xdr:col>
      <xdr:colOff>36634</xdr:colOff>
      <xdr:row>50</xdr:row>
      <xdr:rowOff>65942</xdr:rowOff>
    </xdr:to>
    <xdr:graphicFrame macro="">
      <xdr:nvGraphicFramePr>
        <xdr:cNvPr id="153" name="Chart 152">
          <a:extLst>
            <a:ext uri="{FF2B5EF4-FFF2-40B4-BE49-F238E27FC236}">
              <a16:creationId xmlns:a16="http://schemas.microsoft.com/office/drawing/2014/main" id="{370C22EC-1207-4F7C-B829-78C44C0F1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25</xdr:col>
      <xdr:colOff>587375</xdr:colOff>
      <xdr:row>37</xdr:row>
      <xdr:rowOff>81818</xdr:rowOff>
    </xdr:from>
    <xdr:to>
      <xdr:col>28</xdr:col>
      <xdr:colOff>373063</xdr:colOff>
      <xdr:row>39</xdr:row>
      <xdr:rowOff>177068</xdr:rowOff>
    </xdr:to>
    <xdr:sp macro="" textlink="">
      <xdr:nvSpPr>
        <xdr:cNvPr id="43" name="Rectangle: Rounded Corners 42">
          <a:extLst>
            <a:ext uri="{FF2B5EF4-FFF2-40B4-BE49-F238E27FC236}">
              <a16:creationId xmlns:a16="http://schemas.microsoft.com/office/drawing/2014/main" id="{C3667A74-3C00-45C8-9803-27DD550BB823}"/>
            </a:ext>
          </a:extLst>
        </xdr:cNvPr>
        <xdr:cNvSpPr/>
      </xdr:nvSpPr>
      <xdr:spPr>
        <a:xfrm>
          <a:off x="15867063" y="7130318"/>
          <a:ext cx="1619250" cy="476250"/>
        </a:xfrm>
        <a:prstGeom prst="roundRect">
          <a:avLst/>
        </a:prstGeom>
        <a:solidFill>
          <a:srgbClr val="A7BE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26</xdr:col>
      <xdr:colOff>436563</xdr:colOff>
      <xdr:row>37</xdr:row>
      <xdr:rowOff>63501</xdr:rowOff>
    </xdr:from>
    <xdr:to>
      <xdr:col>29</xdr:col>
      <xdr:colOff>23203</xdr:colOff>
      <xdr:row>40</xdr:row>
      <xdr:rowOff>4886</xdr:rowOff>
    </xdr:to>
    <xdr:sp macro="" textlink="">
      <xdr:nvSpPr>
        <xdr:cNvPr id="154" name="TextBox 153">
          <a:extLst>
            <a:ext uri="{FF2B5EF4-FFF2-40B4-BE49-F238E27FC236}">
              <a16:creationId xmlns:a16="http://schemas.microsoft.com/office/drawing/2014/main" id="{7325A0E1-757E-4F9A-AA33-9E7DFD68E15E}"/>
            </a:ext>
          </a:extLst>
        </xdr:cNvPr>
        <xdr:cNvSpPr txBox="1"/>
      </xdr:nvSpPr>
      <xdr:spPr>
        <a:xfrm>
          <a:off x="16327438" y="7112001"/>
          <a:ext cx="1420203" cy="51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bg1"/>
              </a:solidFill>
            </a:rPr>
            <a:t>Total</a:t>
          </a:r>
        </a:p>
        <a:p>
          <a:pPr algn="l"/>
          <a:r>
            <a:rPr lang="en-AU" sz="1200" b="1">
              <a:solidFill>
                <a:schemeClr val="bg1"/>
              </a:solidFill>
            </a:rPr>
            <a:t>Advertisement</a:t>
          </a:r>
        </a:p>
      </xdr:txBody>
    </xdr:sp>
    <xdr:clientData/>
  </xdr:twoCellAnchor>
  <xdr:twoCellAnchor editAs="absolute">
    <xdr:from>
      <xdr:col>26</xdr:col>
      <xdr:colOff>31751</xdr:colOff>
      <xdr:row>37</xdr:row>
      <xdr:rowOff>150813</xdr:rowOff>
    </xdr:from>
    <xdr:to>
      <xdr:col>26</xdr:col>
      <xdr:colOff>349251</xdr:colOff>
      <xdr:row>39</xdr:row>
      <xdr:rowOff>87313</xdr:rowOff>
    </xdr:to>
    <xdr:sp macro="" textlink="'Pivot tables'!DL5">
      <xdr:nvSpPr>
        <xdr:cNvPr id="156" name="TextBox 155">
          <a:extLst>
            <a:ext uri="{FF2B5EF4-FFF2-40B4-BE49-F238E27FC236}">
              <a16:creationId xmlns:a16="http://schemas.microsoft.com/office/drawing/2014/main" id="{7E5764AC-5B5C-4609-80EB-6FF40B30B3A7}"/>
            </a:ext>
          </a:extLst>
        </xdr:cNvPr>
        <xdr:cNvSpPr txBox="1"/>
      </xdr:nvSpPr>
      <xdr:spPr>
        <a:xfrm>
          <a:off x="15922626" y="7199313"/>
          <a:ext cx="317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2C8D1D-9A52-4D9D-AE76-9A3802F0E286}" type="TxLink">
            <a:rPr lang="en-US" sz="3200" b="0" i="0" u="none" strike="noStrike">
              <a:solidFill>
                <a:schemeClr val="bg1"/>
              </a:solidFill>
              <a:latin typeface="Calibri"/>
              <a:cs typeface="Calibri"/>
            </a:rPr>
            <a:pPr algn="l"/>
            <a:t>9</a:t>
          </a:fld>
          <a:endParaRPr lang="en-AU" sz="3600" b="1">
            <a:solidFill>
              <a:schemeClr val="bg1"/>
            </a:solidFill>
          </a:endParaRPr>
        </a:p>
      </xdr:txBody>
    </xdr:sp>
    <xdr:clientData/>
  </xdr:twoCellAnchor>
  <xdr:twoCellAnchor editAs="absolute">
    <xdr:from>
      <xdr:col>26</xdr:col>
      <xdr:colOff>420688</xdr:colOff>
      <xdr:row>37</xdr:row>
      <xdr:rowOff>134937</xdr:rowOff>
    </xdr:from>
    <xdr:to>
      <xdr:col>26</xdr:col>
      <xdr:colOff>420688</xdr:colOff>
      <xdr:row>39</xdr:row>
      <xdr:rowOff>103187</xdr:rowOff>
    </xdr:to>
    <xdr:cxnSp macro="">
      <xdr:nvCxnSpPr>
        <xdr:cNvPr id="95" name="Straight Connector 94">
          <a:extLst>
            <a:ext uri="{FF2B5EF4-FFF2-40B4-BE49-F238E27FC236}">
              <a16:creationId xmlns:a16="http://schemas.microsoft.com/office/drawing/2014/main" id="{61121291-E15D-4E38-A80F-B19EE34F48B7}"/>
            </a:ext>
          </a:extLst>
        </xdr:cNvPr>
        <xdr:cNvCxnSpPr/>
      </xdr:nvCxnSpPr>
      <xdr:spPr>
        <a:xfrm>
          <a:off x="16311563" y="7183437"/>
          <a:ext cx="0" cy="3492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205154</xdr:colOff>
      <xdr:row>36</xdr:row>
      <xdr:rowOff>136525</xdr:rowOff>
    </xdr:from>
    <xdr:to>
      <xdr:col>18</xdr:col>
      <xdr:colOff>559551</xdr:colOff>
      <xdr:row>50</xdr:row>
      <xdr:rowOff>85236</xdr:rowOff>
    </xdr:to>
    <xdr:sp macro="" textlink="">
      <xdr:nvSpPr>
        <xdr:cNvPr id="157" name="Rectangle: Rounded Corners 156">
          <a:extLst>
            <a:ext uri="{FF2B5EF4-FFF2-40B4-BE49-F238E27FC236}">
              <a16:creationId xmlns:a16="http://schemas.microsoft.com/office/drawing/2014/main" id="{124E5F91-C35C-43AB-A44D-9407FC47751A}"/>
            </a:ext>
          </a:extLst>
        </xdr:cNvPr>
        <xdr:cNvSpPr/>
      </xdr:nvSpPr>
      <xdr:spPr>
        <a:xfrm>
          <a:off x="8084927" y="6994525"/>
          <a:ext cx="3385079" cy="2615711"/>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13</xdr:col>
      <xdr:colOff>435427</xdr:colOff>
      <xdr:row>37</xdr:row>
      <xdr:rowOff>27214</xdr:rowOff>
    </xdr:from>
    <xdr:to>
      <xdr:col>17</xdr:col>
      <xdr:colOff>544285</xdr:colOff>
      <xdr:row>38</xdr:row>
      <xdr:rowOff>136071</xdr:rowOff>
    </xdr:to>
    <xdr:sp macro="" textlink="">
      <xdr:nvSpPr>
        <xdr:cNvPr id="158" name="TextBox 157">
          <a:extLst>
            <a:ext uri="{FF2B5EF4-FFF2-40B4-BE49-F238E27FC236}">
              <a16:creationId xmlns:a16="http://schemas.microsoft.com/office/drawing/2014/main" id="{12ACE8EE-35CD-4BF8-94D7-6FA4378546F7}"/>
            </a:ext>
          </a:extLst>
        </xdr:cNvPr>
        <xdr:cNvSpPr txBox="1"/>
      </xdr:nvSpPr>
      <xdr:spPr>
        <a:xfrm>
          <a:off x="8395606" y="7075714"/>
          <a:ext cx="2558143"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tx1"/>
              </a:solidFill>
            </a:rPr>
            <a:t>Training Model Fees</a:t>
          </a:r>
          <a:r>
            <a:rPr lang="en-AU" sz="1200" b="1" baseline="0">
              <a:solidFill>
                <a:schemeClr val="tx1"/>
              </a:solidFill>
            </a:rPr>
            <a:t> </a:t>
          </a:r>
          <a:r>
            <a:rPr lang="en-AU" sz="1200" b="1">
              <a:solidFill>
                <a:schemeClr val="accent3">
                  <a:lumMod val="75000"/>
                </a:schemeClr>
              </a:solidFill>
            </a:rPr>
            <a:t>by Sales</a:t>
          </a:r>
          <a:r>
            <a:rPr lang="en-AU" sz="1200" b="1" baseline="0">
              <a:solidFill>
                <a:schemeClr val="accent3">
                  <a:lumMod val="75000"/>
                </a:schemeClr>
              </a:solidFill>
            </a:rPr>
            <a:t> Team</a:t>
          </a:r>
          <a:endParaRPr lang="en-AU" sz="1200" b="1">
            <a:solidFill>
              <a:schemeClr val="accent3">
                <a:lumMod val="75000"/>
              </a:schemeClr>
            </a:solidFill>
          </a:endParaRPr>
        </a:p>
      </xdr:txBody>
    </xdr:sp>
    <xdr:clientData/>
  </xdr:twoCellAnchor>
  <xdr:twoCellAnchor editAs="absolute">
    <xdr:from>
      <xdr:col>13</xdr:col>
      <xdr:colOff>164523</xdr:colOff>
      <xdr:row>37</xdr:row>
      <xdr:rowOff>86591</xdr:rowOff>
    </xdr:from>
    <xdr:to>
      <xdr:col>18</xdr:col>
      <xdr:colOff>588818</xdr:colOff>
      <xdr:row>49</xdr:row>
      <xdr:rowOff>119495</xdr:rowOff>
    </xdr:to>
    <xdr:graphicFrame macro="">
      <xdr:nvGraphicFramePr>
        <xdr:cNvPr id="160" name="Chart 159">
          <a:extLst>
            <a:ext uri="{FF2B5EF4-FFF2-40B4-BE49-F238E27FC236}">
              <a16:creationId xmlns:a16="http://schemas.microsoft.com/office/drawing/2014/main" id="{683AF3B8-FF56-472D-8E01-E7B20E799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10</xdr:col>
      <xdr:colOff>17317</xdr:colOff>
      <xdr:row>36</xdr:row>
      <xdr:rowOff>136524</xdr:rowOff>
    </xdr:from>
    <xdr:to>
      <xdr:col>13</xdr:col>
      <xdr:colOff>55418</xdr:colOff>
      <xdr:row>50</xdr:row>
      <xdr:rowOff>95249</xdr:rowOff>
    </xdr:to>
    <xdr:sp macro="" textlink="">
      <xdr:nvSpPr>
        <xdr:cNvPr id="161" name="Rectangle: Rounded Corners 160">
          <a:extLst>
            <a:ext uri="{FF2B5EF4-FFF2-40B4-BE49-F238E27FC236}">
              <a16:creationId xmlns:a16="http://schemas.microsoft.com/office/drawing/2014/main" id="{32FF2343-C44C-4B6C-9764-9900F2C282D4}"/>
            </a:ext>
          </a:extLst>
        </xdr:cNvPr>
        <xdr:cNvSpPr/>
      </xdr:nvSpPr>
      <xdr:spPr>
        <a:xfrm>
          <a:off x="6078681" y="6994524"/>
          <a:ext cx="1856510" cy="2625725"/>
        </a:xfrm>
        <a:prstGeom prst="roundRect">
          <a:avLst/>
        </a:prstGeom>
        <a:solidFill>
          <a:srgbClr val="A7BED3"/>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10</xdr:col>
      <xdr:colOff>194829</xdr:colOff>
      <xdr:row>36</xdr:row>
      <xdr:rowOff>149431</xdr:rowOff>
    </xdr:from>
    <xdr:to>
      <xdr:col>13</xdr:col>
      <xdr:colOff>242454</xdr:colOff>
      <xdr:row>38</xdr:row>
      <xdr:rowOff>190227</xdr:rowOff>
    </xdr:to>
    <xdr:sp macro="" textlink="">
      <xdr:nvSpPr>
        <xdr:cNvPr id="162" name="TextBox 161">
          <a:extLst>
            <a:ext uri="{FF2B5EF4-FFF2-40B4-BE49-F238E27FC236}">
              <a16:creationId xmlns:a16="http://schemas.microsoft.com/office/drawing/2014/main" id="{7664AD82-37B2-4B31-9A97-673228ABA344}"/>
            </a:ext>
          </a:extLst>
        </xdr:cNvPr>
        <xdr:cNvSpPr txBox="1"/>
      </xdr:nvSpPr>
      <xdr:spPr>
        <a:xfrm>
          <a:off x="6256193" y="7007431"/>
          <a:ext cx="1866034" cy="421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bg1"/>
              </a:solidFill>
            </a:rPr>
            <a:t>Monthly slicer</a:t>
          </a:r>
          <a:endParaRPr lang="en-AU" sz="1400" b="1" baseline="0">
            <a:solidFill>
              <a:schemeClr val="bg1"/>
            </a:solidFill>
          </a:endParaRPr>
        </a:p>
      </xdr:txBody>
    </xdr:sp>
    <xdr:clientData/>
  </xdr:twoCellAnchor>
  <xdr:twoCellAnchor editAs="absolute">
    <xdr:from>
      <xdr:col>10</xdr:col>
      <xdr:colOff>150668</xdr:colOff>
      <xdr:row>38</xdr:row>
      <xdr:rowOff>166831</xdr:rowOff>
    </xdr:from>
    <xdr:to>
      <xdr:col>12</xdr:col>
      <xdr:colOff>499630</xdr:colOff>
      <xdr:row>38</xdr:row>
      <xdr:rowOff>174247</xdr:rowOff>
    </xdr:to>
    <xdr:cxnSp macro="">
      <xdr:nvCxnSpPr>
        <xdr:cNvPr id="163" name="Straight Connector 162">
          <a:extLst>
            <a:ext uri="{FF2B5EF4-FFF2-40B4-BE49-F238E27FC236}">
              <a16:creationId xmlns:a16="http://schemas.microsoft.com/office/drawing/2014/main" id="{FBC1DAFE-C391-4A3C-A726-074B59B04BFE}"/>
            </a:ext>
          </a:extLst>
        </xdr:cNvPr>
        <xdr:cNvCxnSpPr/>
      </xdr:nvCxnSpPr>
      <xdr:spPr>
        <a:xfrm>
          <a:off x="6212032" y="7405831"/>
          <a:ext cx="1561234" cy="74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290080</xdr:colOff>
      <xdr:row>37</xdr:row>
      <xdr:rowOff>70083</xdr:rowOff>
    </xdr:from>
    <xdr:to>
      <xdr:col>13</xdr:col>
      <xdr:colOff>36368</xdr:colOff>
      <xdr:row>39</xdr:row>
      <xdr:rowOff>86068</xdr:rowOff>
    </xdr:to>
    <xdr:sp macro="" textlink="">
      <xdr:nvSpPr>
        <xdr:cNvPr id="164" name="TextBox 163">
          <a:hlinkClick xmlns:r="http://schemas.openxmlformats.org/officeDocument/2006/relationships" r:id="rId10"/>
          <a:extLst>
            <a:ext uri="{FF2B5EF4-FFF2-40B4-BE49-F238E27FC236}">
              <a16:creationId xmlns:a16="http://schemas.microsoft.com/office/drawing/2014/main" id="{5F2B94E4-6F5E-4577-85D8-1EAE8415FC2B}"/>
            </a:ext>
          </a:extLst>
        </xdr:cNvPr>
        <xdr:cNvSpPr txBox="1"/>
      </xdr:nvSpPr>
      <xdr:spPr>
        <a:xfrm>
          <a:off x="7563716" y="7118583"/>
          <a:ext cx="352425" cy="396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bg1"/>
              </a:solidFill>
            </a:rPr>
            <a:t>↗</a:t>
          </a:r>
        </a:p>
      </xdr:txBody>
    </xdr:sp>
    <xdr:clientData/>
  </xdr:twoCellAnchor>
  <xdr:twoCellAnchor editAs="absolute">
    <xdr:from>
      <xdr:col>10</xdr:col>
      <xdr:colOff>43296</xdr:colOff>
      <xdr:row>39</xdr:row>
      <xdr:rowOff>86590</xdr:rowOff>
    </xdr:from>
    <xdr:to>
      <xdr:col>13</xdr:col>
      <xdr:colOff>25977</xdr:colOff>
      <xdr:row>48</xdr:row>
      <xdr:rowOff>155863</xdr:rowOff>
    </xdr:to>
    <mc:AlternateContent xmlns:mc="http://schemas.openxmlformats.org/markup-compatibility/2006" xmlns:a14="http://schemas.microsoft.com/office/drawing/2010/main">
      <mc:Choice Requires="a14">
        <xdr:graphicFrame macro="">
          <xdr:nvGraphicFramePr>
            <xdr:cNvPr id="166" name="Mounth 2">
              <a:extLst>
                <a:ext uri="{FF2B5EF4-FFF2-40B4-BE49-F238E27FC236}">
                  <a16:creationId xmlns:a16="http://schemas.microsoft.com/office/drawing/2014/main" id="{F23945DA-80AD-4BB9-9E92-3BEB17E4452E}"/>
                </a:ext>
              </a:extLst>
            </xdr:cNvPr>
            <xdr:cNvGraphicFramePr/>
          </xdr:nvGraphicFramePr>
          <xdr:xfrm>
            <a:off x="0" y="0"/>
            <a:ext cx="0" cy="0"/>
          </xdr:xfrm>
          <a:graphic>
            <a:graphicData uri="http://schemas.microsoft.com/office/drawing/2010/slicer">
              <sle:slicer xmlns:sle="http://schemas.microsoft.com/office/drawing/2010/slicer" name="Mounth 2"/>
            </a:graphicData>
          </a:graphic>
        </xdr:graphicFrame>
      </mc:Choice>
      <mc:Fallback xmlns="">
        <xdr:sp macro="" textlink="">
          <xdr:nvSpPr>
            <xdr:cNvPr id="0" name=""/>
            <xdr:cNvSpPr>
              <a:spLocks noTextEdit="1"/>
            </xdr:cNvSpPr>
          </xdr:nvSpPr>
          <xdr:spPr>
            <a:xfrm>
              <a:off x="6166510" y="7516090"/>
              <a:ext cx="1819646" cy="178377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190500</xdr:colOff>
      <xdr:row>36</xdr:row>
      <xdr:rowOff>142875</xdr:rowOff>
    </xdr:from>
    <xdr:to>
      <xdr:col>9</xdr:col>
      <xdr:colOff>453321</xdr:colOff>
      <xdr:row>50</xdr:row>
      <xdr:rowOff>91586</xdr:rowOff>
    </xdr:to>
    <xdr:sp macro="" textlink="">
      <xdr:nvSpPr>
        <xdr:cNvPr id="167" name="Rectangle: Rounded Corners 166">
          <a:extLst>
            <a:ext uri="{FF2B5EF4-FFF2-40B4-BE49-F238E27FC236}">
              <a16:creationId xmlns:a16="http://schemas.microsoft.com/office/drawing/2014/main" id="{EACEF0E6-07CD-453F-B66F-3A0B2D6D1482}"/>
            </a:ext>
          </a:extLst>
        </xdr:cNvPr>
        <xdr:cNvSpPr/>
      </xdr:nvSpPr>
      <xdr:spPr>
        <a:xfrm>
          <a:off x="190500" y="7000875"/>
          <a:ext cx="5736033" cy="2615711"/>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0</xdr:col>
      <xdr:colOff>552450</xdr:colOff>
      <xdr:row>48</xdr:row>
      <xdr:rowOff>95250</xdr:rowOff>
    </xdr:from>
    <xdr:to>
      <xdr:col>5</xdr:col>
      <xdr:colOff>51708</xdr:colOff>
      <xdr:row>50</xdr:row>
      <xdr:rowOff>13607</xdr:rowOff>
    </xdr:to>
    <xdr:sp macro="" textlink="">
      <xdr:nvSpPr>
        <xdr:cNvPr id="168" name="TextBox 167">
          <a:extLst>
            <a:ext uri="{FF2B5EF4-FFF2-40B4-BE49-F238E27FC236}">
              <a16:creationId xmlns:a16="http://schemas.microsoft.com/office/drawing/2014/main" id="{1B99F947-F4C0-4B30-BCEE-655078C5BE4D}"/>
            </a:ext>
          </a:extLst>
        </xdr:cNvPr>
        <xdr:cNvSpPr txBox="1"/>
      </xdr:nvSpPr>
      <xdr:spPr>
        <a:xfrm>
          <a:off x="552450" y="9239250"/>
          <a:ext cx="2547258"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200" b="1">
              <a:solidFill>
                <a:schemeClr val="tx1"/>
              </a:solidFill>
            </a:rPr>
            <a:t>Training Model Fees</a:t>
          </a:r>
          <a:r>
            <a:rPr lang="en-AU" sz="1200" b="1" baseline="0">
              <a:solidFill>
                <a:schemeClr val="tx1"/>
              </a:solidFill>
            </a:rPr>
            <a:t> </a:t>
          </a:r>
          <a:r>
            <a:rPr lang="en-AU" sz="1200" b="1">
              <a:solidFill>
                <a:schemeClr val="accent3">
                  <a:lumMod val="75000"/>
                </a:schemeClr>
              </a:solidFill>
            </a:rPr>
            <a:t>by Consultant</a:t>
          </a:r>
        </a:p>
      </xdr:txBody>
    </xdr:sp>
    <xdr:clientData/>
  </xdr:twoCellAnchor>
  <xdr:twoCellAnchor editAs="absolute">
    <xdr:from>
      <xdr:col>0</xdr:col>
      <xdr:colOff>352424</xdr:colOff>
      <xdr:row>37</xdr:row>
      <xdr:rowOff>19050</xdr:rowOff>
    </xdr:from>
    <xdr:to>
      <xdr:col>9</xdr:col>
      <xdr:colOff>323849</xdr:colOff>
      <xdr:row>49</xdr:row>
      <xdr:rowOff>171449</xdr:rowOff>
    </xdr:to>
    <xdr:graphicFrame macro="">
      <xdr:nvGraphicFramePr>
        <xdr:cNvPr id="169" name="Chart 168">
          <a:extLst>
            <a:ext uri="{FF2B5EF4-FFF2-40B4-BE49-F238E27FC236}">
              <a16:creationId xmlns:a16="http://schemas.microsoft.com/office/drawing/2014/main" id="{D2D548A3-E447-403D-AFCB-14C9B5275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2</xdr:col>
      <xdr:colOff>352884</xdr:colOff>
      <xdr:row>8</xdr:row>
      <xdr:rowOff>52917</xdr:rowOff>
    </xdr:from>
    <xdr:to>
      <xdr:col>5</xdr:col>
      <xdr:colOff>201083</xdr:colOff>
      <xdr:row>9</xdr:row>
      <xdr:rowOff>157692</xdr:rowOff>
    </xdr:to>
    <xdr:sp macro="" textlink="'Pivot tables'!F9">
      <xdr:nvSpPr>
        <xdr:cNvPr id="171" name="TextBox 170">
          <a:extLst>
            <a:ext uri="{FF2B5EF4-FFF2-40B4-BE49-F238E27FC236}">
              <a16:creationId xmlns:a16="http://schemas.microsoft.com/office/drawing/2014/main" id="{6812B1FD-F6E9-4E81-8432-B9C6A58326E7}"/>
            </a:ext>
          </a:extLst>
        </xdr:cNvPr>
        <xdr:cNvSpPr txBox="1"/>
      </xdr:nvSpPr>
      <xdr:spPr>
        <a:xfrm>
          <a:off x="1580551" y="1576917"/>
          <a:ext cx="168969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29B110-1399-49BE-8857-33996D1DAA7F}" type="TxLink">
            <a:rPr lang="en-US" sz="2400" b="0" i="0" u="none" strike="noStrike">
              <a:solidFill>
                <a:srgbClr val="000000"/>
              </a:solidFill>
              <a:latin typeface="Calibri"/>
              <a:cs typeface="Calibri"/>
            </a:rPr>
            <a:pPr algn="ctr"/>
            <a:t>72</a:t>
          </a:fld>
          <a:endParaRPr lang="en-AU" sz="3600" b="0"/>
        </a:p>
      </xdr:txBody>
    </xdr:sp>
    <xdr:clientData/>
  </xdr:twoCellAnchor>
  <xdr:twoCellAnchor editAs="absolute">
    <xdr:from>
      <xdr:col>4</xdr:col>
      <xdr:colOff>95250</xdr:colOff>
      <xdr:row>8</xdr:row>
      <xdr:rowOff>1</xdr:rowOff>
    </xdr:from>
    <xdr:to>
      <xdr:col>4</xdr:col>
      <xdr:colOff>455250</xdr:colOff>
      <xdr:row>9</xdr:row>
      <xdr:rowOff>169501</xdr:rowOff>
    </xdr:to>
    <xdr:pic>
      <xdr:nvPicPr>
        <xdr:cNvPr id="98" name="Graphic 97" descr="Speaker phone with solid fill">
          <a:extLst>
            <a:ext uri="{FF2B5EF4-FFF2-40B4-BE49-F238E27FC236}">
              <a16:creationId xmlns:a16="http://schemas.microsoft.com/office/drawing/2014/main" id="{2582D3DA-2B52-4CC0-9232-DDDBC4CAD1A6}"/>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2550583" y="1524001"/>
          <a:ext cx="360000" cy="360000"/>
        </a:xfrm>
        <a:prstGeom prst="rect">
          <a:avLst/>
        </a:prstGeom>
      </xdr:spPr>
    </xdr:pic>
    <xdr:clientData/>
  </xdr:twoCellAnchor>
  <xdr:twoCellAnchor editAs="absolute">
    <xdr:from>
      <xdr:col>0</xdr:col>
      <xdr:colOff>322008</xdr:colOff>
      <xdr:row>1</xdr:row>
      <xdr:rowOff>148167</xdr:rowOff>
    </xdr:from>
    <xdr:to>
      <xdr:col>2</xdr:col>
      <xdr:colOff>8741</xdr:colOff>
      <xdr:row>6</xdr:row>
      <xdr:rowOff>110067</xdr:rowOff>
    </xdr:to>
    <xdr:pic>
      <xdr:nvPicPr>
        <xdr:cNvPr id="100" name="Graphic 99" descr="Blog with solid fill">
          <a:extLst>
            <a:ext uri="{FF2B5EF4-FFF2-40B4-BE49-F238E27FC236}">
              <a16:creationId xmlns:a16="http://schemas.microsoft.com/office/drawing/2014/main" id="{3666E49A-A74B-4C6E-AB2D-6F0DA95FA861}"/>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322008" y="338667"/>
          <a:ext cx="914400" cy="914400"/>
        </a:xfrm>
        <a:prstGeom prst="rect">
          <a:avLst/>
        </a:prstGeom>
      </xdr:spPr>
    </xdr:pic>
    <xdr:clientData/>
  </xdr:twoCellAnchor>
  <xdr:twoCellAnchor editAs="absolute">
    <xdr:from>
      <xdr:col>22</xdr:col>
      <xdr:colOff>544287</xdr:colOff>
      <xdr:row>3</xdr:row>
      <xdr:rowOff>170090</xdr:rowOff>
    </xdr:from>
    <xdr:to>
      <xdr:col>25</xdr:col>
      <xdr:colOff>326572</xdr:colOff>
      <xdr:row>9</xdr:row>
      <xdr:rowOff>68035</xdr:rowOff>
    </xdr:to>
    <mc:AlternateContent xmlns:mc="http://schemas.openxmlformats.org/markup-compatibility/2006" xmlns:a14="http://schemas.microsoft.com/office/drawing/2010/main">
      <mc:Choice Requires="a14">
        <xdr:graphicFrame macro="">
          <xdr:nvGraphicFramePr>
            <xdr:cNvPr id="172" name="Sale Team">
              <a:extLst>
                <a:ext uri="{FF2B5EF4-FFF2-40B4-BE49-F238E27FC236}">
                  <a16:creationId xmlns:a16="http://schemas.microsoft.com/office/drawing/2014/main" id="{BE6384BE-7BFA-45CE-BF2C-58EA23A0C8F3}"/>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4015358" y="741590"/>
              <a:ext cx="1619250" cy="104094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0.07604</cdr:x>
      <cdr:y>0.61902</cdr:y>
    </cdr:from>
    <cdr:to>
      <cdr:x>0.96979</cdr:x>
      <cdr:y>0.7346</cdr:y>
    </cdr:to>
    <cdr:sp macro="" textlink="">
      <cdr:nvSpPr>
        <cdr:cNvPr id="2" name="Rectangle 1">
          <a:extLst xmlns:a="http://schemas.openxmlformats.org/drawingml/2006/main">
            <a:ext uri="{FF2B5EF4-FFF2-40B4-BE49-F238E27FC236}">
              <a16:creationId xmlns:a16="http://schemas.microsoft.com/office/drawing/2014/main" id="{3D3684D3-8D0A-4CA0-8012-764F9F3EF634}"/>
            </a:ext>
          </a:extLst>
        </cdr:cNvPr>
        <cdr:cNvSpPr/>
      </cdr:nvSpPr>
      <cdr:spPr>
        <a:xfrm xmlns:a="http://schemas.openxmlformats.org/drawingml/2006/main">
          <a:off x="296231" y="1244094"/>
          <a:ext cx="3481804" cy="23228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14</xdr:col>
      <xdr:colOff>1057276</xdr:colOff>
      <xdr:row>0</xdr:row>
      <xdr:rowOff>200025</xdr:rowOff>
    </xdr:from>
    <xdr:to>
      <xdr:col>15</xdr:col>
      <xdr:colOff>120244</xdr:colOff>
      <xdr:row>1</xdr:row>
      <xdr:rowOff>190883</xdr:rowOff>
    </xdr:to>
    <xdr:sp macro="" textlink="">
      <xdr:nvSpPr>
        <xdr:cNvPr id="5" name="Rectangle 4">
          <a:extLst>
            <a:ext uri="{FF2B5EF4-FFF2-40B4-BE49-F238E27FC236}">
              <a16:creationId xmlns:a16="http://schemas.microsoft.com/office/drawing/2014/main" id="{9176F9CF-5D0F-434C-A5B6-B77EA93A6174}"/>
            </a:ext>
          </a:extLst>
        </xdr:cNvPr>
        <xdr:cNvSpPr/>
      </xdr:nvSpPr>
      <xdr:spPr>
        <a:xfrm rot="3081302">
          <a:off x="17295419" y="259157"/>
          <a:ext cx="409958" cy="291693"/>
        </a:xfrm>
        <a:prstGeom prst="rect">
          <a:avLst/>
        </a:prstGeom>
        <a:solidFill>
          <a:srgbClr val="F1FFC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619824</xdr:colOff>
      <xdr:row>0</xdr:row>
      <xdr:rowOff>254902</xdr:rowOff>
    </xdr:from>
    <xdr:to>
      <xdr:col>1</xdr:col>
      <xdr:colOff>54267</xdr:colOff>
      <xdr:row>1</xdr:row>
      <xdr:rowOff>245760</xdr:rowOff>
    </xdr:to>
    <xdr:sp macro="" textlink="">
      <xdr:nvSpPr>
        <xdr:cNvPr id="4" name="Rectangle 3">
          <a:extLst>
            <a:ext uri="{FF2B5EF4-FFF2-40B4-BE49-F238E27FC236}">
              <a16:creationId xmlns:a16="http://schemas.microsoft.com/office/drawing/2014/main" id="{28EDFF20-7036-4B9D-BA82-603EBBF61C6D}"/>
            </a:ext>
          </a:extLst>
        </xdr:cNvPr>
        <xdr:cNvSpPr/>
      </xdr:nvSpPr>
      <xdr:spPr>
        <a:xfrm rot="18464706">
          <a:off x="560692" y="314034"/>
          <a:ext cx="409958" cy="291693"/>
        </a:xfrm>
        <a:prstGeom prst="rect">
          <a:avLst/>
        </a:prstGeom>
        <a:solidFill>
          <a:srgbClr val="A7BE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xdr:colOff>
      <xdr:row>0</xdr:row>
      <xdr:rowOff>0</xdr:rowOff>
    </xdr:from>
    <xdr:to>
      <xdr:col>17</xdr:col>
      <xdr:colOff>381000</xdr:colOff>
      <xdr:row>93</xdr:row>
      <xdr:rowOff>38103</xdr:rowOff>
    </xdr:to>
    <xdr:sp macro="" textlink="">
      <xdr:nvSpPr>
        <xdr:cNvPr id="3" name="L-Shape 2">
          <a:extLst>
            <a:ext uri="{FF2B5EF4-FFF2-40B4-BE49-F238E27FC236}">
              <a16:creationId xmlns:a16="http://schemas.microsoft.com/office/drawing/2014/main" id="{A81C53B4-D1EF-45F8-88A1-44F8A384ECDA}"/>
            </a:ext>
          </a:extLst>
        </xdr:cNvPr>
        <xdr:cNvSpPr/>
      </xdr:nvSpPr>
      <xdr:spPr>
        <a:xfrm rot="16200000" flipH="1">
          <a:off x="-2995613" y="2995615"/>
          <a:ext cx="25117428" cy="19126198"/>
        </a:xfrm>
        <a:prstGeom prst="corner">
          <a:avLst>
            <a:gd name="adj1" fmla="val 8722"/>
            <a:gd name="adj2" fmla="val 2272"/>
          </a:avLst>
        </a:prstGeom>
        <a:gradFill>
          <a:gsLst>
            <a:gs pos="0">
              <a:srgbClr val="A7BED3"/>
            </a:gs>
            <a:gs pos="100000">
              <a:srgbClr val="F1FFC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28575</xdr:colOff>
      <xdr:row>1</xdr:row>
      <xdr:rowOff>38100</xdr:rowOff>
    </xdr:from>
    <xdr:to>
      <xdr:col>14</xdr:col>
      <xdr:colOff>1133475</xdr:colOff>
      <xdr:row>1</xdr:row>
      <xdr:rowOff>447676</xdr:rowOff>
    </xdr:to>
    <xdr:sp macro="" textlink="">
      <xdr:nvSpPr>
        <xdr:cNvPr id="2" name="Rectangle: Top Corners Rounded 1">
          <a:extLst>
            <a:ext uri="{FF2B5EF4-FFF2-40B4-BE49-F238E27FC236}">
              <a16:creationId xmlns:a16="http://schemas.microsoft.com/office/drawing/2014/main" id="{F8F3DCD4-0114-42AD-889B-15DB10E98EA2}"/>
            </a:ext>
          </a:extLst>
        </xdr:cNvPr>
        <xdr:cNvSpPr/>
      </xdr:nvSpPr>
      <xdr:spPr>
        <a:xfrm>
          <a:off x="885825" y="457200"/>
          <a:ext cx="16544925" cy="409576"/>
        </a:xfrm>
        <a:prstGeom prst="round2SameRect">
          <a:avLst/>
        </a:prstGeom>
        <a:noFill/>
        <a:ln w="7620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609601</xdr:colOff>
      <xdr:row>0</xdr:row>
      <xdr:rowOff>142875</xdr:rowOff>
    </xdr:from>
    <xdr:to>
      <xdr:col>1</xdr:col>
      <xdr:colOff>409575</xdr:colOff>
      <xdr:row>1</xdr:row>
      <xdr:rowOff>200024</xdr:rowOff>
    </xdr:to>
    <xdr:sp macro="" textlink="">
      <xdr:nvSpPr>
        <xdr:cNvPr id="6" name="TextBox 5">
          <a:extLst>
            <a:ext uri="{FF2B5EF4-FFF2-40B4-BE49-F238E27FC236}">
              <a16:creationId xmlns:a16="http://schemas.microsoft.com/office/drawing/2014/main" id="{7C09759A-BF2B-446E-B2C3-2BF846A66670}"/>
            </a:ext>
          </a:extLst>
        </xdr:cNvPr>
        <xdr:cNvSpPr txBox="1"/>
      </xdr:nvSpPr>
      <xdr:spPr>
        <a:xfrm>
          <a:off x="609601" y="142875"/>
          <a:ext cx="657224"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bg1"/>
              </a:solidFill>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8</xdr:row>
      <xdr:rowOff>176212</xdr:rowOff>
    </xdr:from>
    <xdr:to>
      <xdr:col>7</xdr:col>
      <xdr:colOff>104775</xdr:colOff>
      <xdr:row>25</xdr:row>
      <xdr:rowOff>85725</xdr:rowOff>
    </xdr:to>
    <xdr:graphicFrame macro="">
      <xdr:nvGraphicFramePr>
        <xdr:cNvPr id="3" name="Chart 2">
          <a:extLst>
            <a:ext uri="{FF2B5EF4-FFF2-40B4-BE49-F238E27FC236}">
              <a16:creationId xmlns:a16="http://schemas.microsoft.com/office/drawing/2014/main" id="{56C9DB31-F155-4140-AE92-7347E9D52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238125</xdr:colOff>
      <xdr:row>3</xdr:row>
      <xdr:rowOff>180975</xdr:rowOff>
    </xdr:from>
    <xdr:to>
      <xdr:col>24</xdr:col>
      <xdr:colOff>238125</xdr:colOff>
      <xdr:row>13</xdr:row>
      <xdr:rowOff>180975</xdr:rowOff>
    </xdr:to>
    <xdr:graphicFrame macro="">
      <xdr:nvGraphicFramePr>
        <xdr:cNvPr id="4" name="Chart 3">
          <a:extLst>
            <a:ext uri="{FF2B5EF4-FFF2-40B4-BE49-F238E27FC236}">
              <a16:creationId xmlns:a16="http://schemas.microsoft.com/office/drawing/2014/main" id="{153B18C5-E932-4A01-8B23-8B98AC578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238125</xdr:colOff>
      <xdr:row>13</xdr:row>
      <xdr:rowOff>171450</xdr:rowOff>
    </xdr:from>
    <xdr:to>
      <xdr:col>24</xdr:col>
      <xdr:colOff>238125</xdr:colOff>
      <xdr:row>23</xdr:row>
      <xdr:rowOff>161925</xdr:rowOff>
    </xdr:to>
    <xdr:graphicFrame macro="">
      <xdr:nvGraphicFramePr>
        <xdr:cNvPr id="5" name="Chart 4">
          <a:extLst>
            <a:ext uri="{FF2B5EF4-FFF2-40B4-BE49-F238E27FC236}">
              <a16:creationId xmlns:a16="http://schemas.microsoft.com/office/drawing/2014/main" id="{9BBC580F-820D-4126-8DF1-88EE91874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238125</xdr:colOff>
      <xdr:row>23</xdr:row>
      <xdr:rowOff>142875</xdr:rowOff>
    </xdr:from>
    <xdr:to>
      <xdr:col>24</xdr:col>
      <xdr:colOff>238125</xdr:colOff>
      <xdr:row>33</xdr:row>
      <xdr:rowOff>161925</xdr:rowOff>
    </xdr:to>
    <xdr:graphicFrame macro="">
      <xdr:nvGraphicFramePr>
        <xdr:cNvPr id="6" name="Chart 5">
          <a:extLst>
            <a:ext uri="{FF2B5EF4-FFF2-40B4-BE49-F238E27FC236}">
              <a16:creationId xmlns:a16="http://schemas.microsoft.com/office/drawing/2014/main" id="{773BC11B-6CCD-418B-B334-1A011F47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ka Varaksina" refreshedDate="44678.70409363426" createdVersion="7" refreshedVersion="7" minRefreshableVersion="3" recordCount="90" xr:uid="{531D1CB6-F466-492C-AC5F-FE30AD5694AA}">
  <cacheSource type="worksheet">
    <worksheetSource name="Table2"/>
  </cacheSource>
  <cacheFields count="15">
    <cacheField name="Column1" numFmtId="0">
      <sharedItems containsNonDate="0" containsString="0" containsBlank="1"/>
    </cacheField>
    <cacheField name="Fees Status" numFmtId="0">
      <sharedItems count="2">
        <s v="Unpaid"/>
        <s v="Paid"/>
      </sharedItems>
    </cacheField>
    <cacheField name="Day" numFmtId="0">
      <sharedItems containsSemiMixedTypes="0" containsString="0" containsNumber="1" containsInteger="1" minValue="1" maxValue="28"/>
    </cacheField>
    <cacheField name="Mounth" numFmtId="0">
      <sharedItems count="12">
        <s v="June"/>
        <s v="April"/>
        <s v="December"/>
        <s v="February"/>
        <s v="October"/>
        <s v="Janurary"/>
        <s v="July"/>
        <s v="March"/>
        <s v="August"/>
        <s v="May"/>
        <s v="September"/>
        <s v="November"/>
      </sharedItems>
    </cacheField>
    <cacheField name="Advertising Channel" numFmtId="0">
      <sharedItems count="5">
        <s v="Whatsapp"/>
        <s v="Website"/>
        <s v="Youtube"/>
        <s v="Instagram"/>
        <s v="Facebook"/>
      </sharedItems>
    </cacheField>
    <cacheField name="Advertisment" numFmtId="0">
      <sharedItems count="9">
        <s v="AD02-2389"/>
        <s v="AD02-2391"/>
        <s v="AD01-9546"/>
        <s v="AD02-2390"/>
        <s v="AD01-9549"/>
        <s v="AD02-2388"/>
        <s v="AD01-9547"/>
        <s v="AD02-2387"/>
        <s v="AD01-9548"/>
      </sharedItems>
    </cacheField>
    <cacheField name="Enrolled Courses" numFmtId="0">
      <sharedItems containsSemiMixedTypes="0" containsString="0" containsNumber="1" containsInteger="1" minValue="1" maxValue="5"/>
    </cacheField>
    <cacheField name="Paid Fees" numFmtId="164">
      <sharedItems containsSemiMixedTypes="0" containsString="0" containsNumber="1" containsInteger="1" minValue="1003" maxValue="4966"/>
    </cacheField>
    <cacheField name="Number of phone calls" numFmtId="0">
      <sharedItems containsSemiMixedTypes="0" containsString="0" containsNumber="1" containsInteger="1" minValue="1" maxValue="3" count="3">
        <n v="1"/>
        <n v="2"/>
        <n v="3"/>
      </sharedItems>
    </cacheField>
    <cacheField name="Average call duration" numFmtId="0">
      <sharedItems containsSemiMixedTypes="0" containsString="0" containsNumber="1" containsInteger="1" minValue="60" maxValue="120"/>
    </cacheField>
    <cacheField name="Training Models" numFmtId="0">
      <sharedItems count="2">
        <s v="GK"/>
        <s v="BE"/>
      </sharedItems>
    </cacheField>
    <cacheField name="Training Levels" numFmtId="0">
      <sharedItems count="6">
        <s v="L1"/>
        <s v="L4"/>
        <s v="L5"/>
        <s v="L2"/>
        <s v="L3"/>
        <s v="L6"/>
      </sharedItems>
    </cacheField>
    <cacheField name="Area Code" numFmtId="0">
      <sharedItems containsSemiMixedTypes="0" containsString="0" containsNumber="1" containsInteger="1" minValue="3000" maxValue="3006" count="7">
        <n v="3001"/>
        <n v="3003"/>
        <n v="3004"/>
        <n v="3000"/>
        <n v="3002"/>
        <n v="3005"/>
        <n v="3006"/>
      </sharedItems>
    </cacheField>
    <cacheField name="Sale Team" numFmtId="0">
      <sharedItems count="3">
        <s v="Sasha Davies"/>
        <s v="Makena Tyler"/>
        <s v="April Walker"/>
      </sharedItems>
    </cacheField>
    <cacheField name="Consultant" numFmtId="0">
      <sharedItems count="10">
        <s v="Zariah Wagner"/>
        <s v="Denisse Spence"/>
        <s v="Phoenix Nichols"/>
        <s v="Jaelyn Hogan"/>
        <s v="Felipe Wood"/>
        <s v="Abby Floyd"/>
        <s v="Savanah Griffith"/>
        <s v="Riya Hardy"/>
        <s v="Esther Kane"/>
        <s v="Yoselin Roman"/>
      </sharedItems>
    </cacheField>
  </cacheFields>
  <extLst>
    <ext xmlns:x14="http://schemas.microsoft.com/office/spreadsheetml/2009/9/main" uri="{725AE2AE-9491-48be-B2B4-4EB974FC3084}">
      <x14:pivotCacheDefinition pivotCacheId="1406069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m/>
    <x v="0"/>
    <n v="19"/>
    <x v="0"/>
    <x v="0"/>
    <x v="0"/>
    <n v="1"/>
    <n v="3132"/>
    <x v="0"/>
    <n v="120"/>
    <x v="0"/>
    <x v="0"/>
    <x v="0"/>
    <x v="0"/>
    <x v="0"/>
  </r>
  <r>
    <m/>
    <x v="1"/>
    <n v="8"/>
    <x v="0"/>
    <x v="1"/>
    <x v="1"/>
    <n v="2"/>
    <n v="2441"/>
    <x v="0"/>
    <n v="120"/>
    <x v="0"/>
    <x v="0"/>
    <x v="1"/>
    <x v="1"/>
    <x v="1"/>
  </r>
  <r>
    <m/>
    <x v="1"/>
    <n v="6"/>
    <x v="0"/>
    <x v="2"/>
    <x v="2"/>
    <n v="4"/>
    <n v="2177"/>
    <x v="1"/>
    <n v="60"/>
    <x v="0"/>
    <x v="1"/>
    <x v="2"/>
    <x v="0"/>
    <x v="2"/>
  </r>
  <r>
    <m/>
    <x v="1"/>
    <n v="18"/>
    <x v="1"/>
    <x v="3"/>
    <x v="3"/>
    <n v="1"/>
    <n v="4896"/>
    <x v="2"/>
    <n v="90"/>
    <x v="1"/>
    <x v="2"/>
    <x v="3"/>
    <x v="2"/>
    <x v="3"/>
  </r>
  <r>
    <m/>
    <x v="0"/>
    <n v="21"/>
    <x v="2"/>
    <x v="1"/>
    <x v="1"/>
    <n v="1"/>
    <n v="4494"/>
    <x v="2"/>
    <n v="90"/>
    <x v="1"/>
    <x v="2"/>
    <x v="0"/>
    <x v="1"/>
    <x v="4"/>
  </r>
  <r>
    <m/>
    <x v="1"/>
    <n v="4"/>
    <x v="1"/>
    <x v="3"/>
    <x v="4"/>
    <n v="2"/>
    <n v="4853"/>
    <x v="0"/>
    <n v="120"/>
    <x v="0"/>
    <x v="3"/>
    <x v="0"/>
    <x v="0"/>
    <x v="5"/>
  </r>
  <r>
    <m/>
    <x v="1"/>
    <n v="2"/>
    <x v="3"/>
    <x v="2"/>
    <x v="5"/>
    <n v="4"/>
    <n v="4494"/>
    <x v="1"/>
    <n v="60"/>
    <x v="0"/>
    <x v="4"/>
    <x v="3"/>
    <x v="2"/>
    <x v="3"/>
  </r>
  <r>
    <m/>
    <x v="0"/>
    <n v="11"/>
    <x v="1"/>
    <x v="3"/>
    <x v="6"/>
    <n v="1"/>
    <n v="3668"/>
    <x v="0"/>
    <n v="120"/>
    <x v="0"/>
    <x v="3"/>
    <x v="4"/>
    <x v="0"/>
    <x v="2"/>
  </r>
  <r>
    <m/>
    <x v="0"/>
    <n v="22"/>
    <x v="2"/>
    <x v="3"/>
    <x v="3"/>
    <n v="2"/>
    <n v="1242"/>
    <x v="0"/>
    <n v="120"/>
    <x v="0"/>
    <x v="0"/>
    <x v="1"/>
    <x v="1"/>
    <x v="6"/>
  </r>
  <r>
    <m/>
    <x v="1"/>
    <n v="21"/>
    <x v="0"/>
    <x v="2"/>
    <x v="2"/>
    <n v="1"/>
    <n v="4921"/>
    <x v="0"/>
    <n v="120"/>
    <x v="0"/>
    <x v="0"/>
    <x v="4"/>
    <x v="0"/>
    <x v="7"/>
  </r>
  <r>
    <m/>
    <x v="1"/>
    <n v="27"/>
    <x v="4"/>
    <x v="0"/>
    <x v="6"/>
    <n v="1"/>
    <n v="3067"/>
    <x v="0"/>
    <n v="120"/>
    <x v="0"/>
    <x v="0"/>
    <x v="4"/>
    <x v="1"/>
    <x v="1"/>
  </r>
  <r>
    <m/>
    <x v="1"/>
    <n v="26"/>
    <x v="5"/>
    <x v="2"/>
    <x v="1"/>
    <n v="5"/>
    <n v="4464"/>
    <x v="1"/>
    <n v="60"/>
    <x v="0"/>
    <x v="4"/>
    <x v="4"/>
    <x v="2"/>
    <x v="8"/>
  </r>
  <r>
    <m/>
    <x v="1"/>
    <n v="19"/>
    <x v="0"/>
    <x v="0"/>
    <x v="5"/>
    <n v="5"/>
    <n v="4361"/>
    <x v="2"/>
    <n v="90"/>
    <x v="1"/>
    <x v="2"/>
    <x v="1"/>
    <x v="2"/>
    <x v="3"/>
  </r>
  <r>
    <m/>
    <x v="1"/>
    <n v="1"/>
    <x v="6"/>
    <x v="2"/>
    <x v="7"/>
    <n v="2"/>
    <n v="1282"/>
    <x v="0"/>
    <n v="120"/>
    <x v="0"/>
    <x v="3"/>
    <x v="5"/>
    <x v="0"/>
    <x v="0"/>
  </r>
  <r>
    <m/>
    <x v="0"/>
    <n v="17"/>
    <x v="4"/>
    <x v="0"/>
    <x v="8"/>
    <n v="3"/>
    <n v="3987"/>
    <x v="1"/>
    <n v="60"/>
    <x v="0"/>
    <x v="1"/>
    <x v="1"/>
    <x v="1"/>
    <x v="4"/>
  </r>
  <r>
    <m/>
    <x v="0"/>
    <n v="5"/>
    <x v="3"/>
    <x v="2"/>
    <x v="4"/>
    <n v="2"/>
    <n v="1027"/>
    <x v="2"/>
    <n v="60"/>
    <x v="0"/>
    <x v="2"/>
    <x v="6"/>
    <x v="1"/>
    <x v="6"/>
  </r>
  <r>
    <m/>
    <x v="1"/>
    <n v="10"/>
    <x v="0"/>
    <x v="4"/>
    <x v="7"/>
    <n v="2"/>
    <n v="1846"/>
    <x v="1"/>
    <n v="60"/>
    <x v="0"/>
    <x v="4"/>
    <x v="4"/>
    <x v="0"/>
    <x v="5"/>
  </r>
  <r>
    <m/>
    <x v="0"/>
    <n v="24"/>
    <x v="3"/>
    <x v="4"/>
    <x v="3"/>
    <n v="5"/>
    <n v="1914"/>
    <x v="2"/>
    <n v="60"/>
    <x v="0"/>
    <x v="2"/>
    <x v="6"/>
    <x v="1"/>
    <x v="4"/>
  </r>
  <r>
    <m/>
    <x v="0"/>
    <n v="20"/>
    <x v="5"/>
    <x v="0"/>
    <x v="6"/>
    <n v="1"/>
    <n v="4038"/>
    <x v="0"/>
    <n v="60"/>
    <x v="0"/>
    <x v="3"/>
    <x v="1"/>
    <x v="0"/>
    <x v="2"/>
  </r>
  <r>
    <m/>
    <x v="1"/>
    <n v="15"/>
    <x v="4"/>
    <x v="2"/>
    <x v="7"/>
    <n v="5"/>
    <n v="3241"/>
    <x v="0"/>
    <n v="120"/>
    <x v="0"/>
    <x v="0"/>
    <x v="3"/>
    <x v="0"/>
    <x v="7"/>
  </r>
  <r>
    <m/>
    <x v="1"/>
    <n v="9"/>
    <x v="6"/>
    <x v="1"/>
    <x v="7"/>
    <n v="1"/>
    <n v="2214"/>
    <x v="0"/>
    <n v="60"/>
    <x v="0"/>
    <x v="4"/>
    <x v="1"/>
    <x v="1"/>
    <x v="4"/>
  </r>
  <r>
    <m/>
    <x v="1"/>
    <n v="21"/>
    <x v="3"/>
    <x v="4"/>
    <x v="8"/>
    <n v="4"/>
    <n v="3530"/>
    <x v="0"/>
    <n v="120"/>
    <x v="0"/>
    <x v="3"/>
    <x v="3"/>
    <x v="0"/>
    <x v="7"/>
  </r>
  <r>
    <m/>
    <x v="1"/>
    <n v="13"/>
    <x v="7"/>
    <x v="4"/>
    <x v="3"/>
    <n v="1"/>
    <n v="3400"/>
    <x v="1"/>
    <n v="60"/>
    <x v="0"/>
    <x v="1"/>
    <x v="5"/>
    <x v="2"/>
    <x v="3"/>
  </r>
  <r>
    <m/>
    <x v="1"/>
    <n v="3"/>
    <x v="8"/>
    <x v="0"/>
    <x v="8"/>
    <n v="3"/>
    <n v="2431"/>
    <x v="0"/>
    <n v="120"/>
    <x v="0"/>
    <x v="0"/>
    <x v="4"/>
    <x v="1"/>
    <x v="6"/>
  </r>
  <r>
    <m/>
    <x v="0"/>
    <n v="4"/>
    <x v="1"/>
    <x v="3"/>
    <x v="5"/>
    <n v="1"/>
    <n v="3003"/>
    <x v="2"/>
    <n v="90"/>
    <x v="1"/>
    <x v="5"/>
    <x v="3"/>
    <x v="1"/>
    <x v="1"/>
  </r>
  <r>
    <m/>
    <x v="1"/>
    <n v="12"/>
    <x v="9"/>
    <x v="2"/>
    <x v="4"/>
    <n v="4"/>
    <n v="4522"/>
    <x v="2"/>
    <n v="90"/>
    <x v="1"/>
    <x v="2"/>
    <x v="3"/>
    <x v="2"/>
    <x v="9"/>
  </r>
  <r>
    <m/>
    <x v="1"/>
    <n v="7"/>
    <x v="10"/>
    <x v="4"/>
    <x v="8"/>
    <n v="1"/>
    <n v="4285"/>
    <x v="1"/>
    <n v="60"/>
    <x v="0"/>
    <x v="4"/>
    <x v="6"/>
    <x v="0"/>
    <x v="0"/>
  </r>
  <r>
    <m/>
    <x v="1"/>
    <n v="13"/>
    <x v="10"/>
    <x v="2"/>
    <x v="8"/>
    <n v="1"/>
    <n v="3843"/>
    <x v="2"/>
    <n v="90"/>
    <x v="1"/>
    <x v="2"/>
    <x v="4"/>
    <x v="0"/>
    <x v="5"/>
  </r>
  <r>
    <m/>
    <x v="1"/>
    <n v="8"/>
    <x v="5"/>
    <x v="4"/>
    <x v="3"/>
    <n v="2"/>
    <n v="1931"/>
    <x v="2"/>
    <n v="90"/>
    <x v="1"/>
    <x v="5"/>
    <x v="6"/>
    <x v="0"/>
    <x v="2"/>
  </r>
  <r>
    <m/>
    <x v="1"/>
    <n v="5"/>
    <x v="5"/>
    <x v="2"/>
    <x v="8"/>
    <n v="1"/>
    <n v="3136"/>
    <x v="1"/>
    <n v="60"/>
    <x v="0"/>
    <x v="4"/>
    <x v="3"/>
    <x v="1"/>
    <x v="6"/>
  </r>
  <r>
    <m/>
    <x v="1"/>
    <n v="25"/>
    <x v="9"/>
    <x v="2"/>
    <x v="2"/>
    <n v="1"/>
    <n v="4012"/>
    <x v="1"/>
    <n v="60"/>
    <x v="0"/>
    <x v="1"/>
    <x v="1"/>
    <x v="1"/>
    <x v="6"/>
  </r>
  <r>
    <m/>
    <x v="1"/>
    <n v="19"/>
    <x v="11"/>
    <x v="2"/>
    <x v="1"/>
    <n v="4"/>
    <n v="1753"/>
    <x v="1"/>
    <n v="60"/>
    <x v="0"/>
    <x v="1"/>
    <x v="1"/>
    <x v="2"/>
    <x v="8"/>
  </r>
  <r>
    <m/>
    <x v="1"/>
    <n v="19"/>
    <x v="10"/>
    <x v="0"/>
    <x v="7"/>
    <n v="1"/>
    <n v="3296"/>
    <x v="2"/>
    <n v="90"/>
    <x v="1"/>
    <x v="5"/>
    <x v="5"/>
    <x v="1"/>
    <x v="1"/>
  </r>
  <r>
    <m/>
    <x v="1"/>
    <n v="14"/>
    <x v="11"/>
    <x v="0"/>
    <x v="6"/>
    <n v="1"/>
    <n v="1297"/>
    <x v="0"/>
    <n v="120"/>
    <x v="0"/>
    <x v="3"/>
    <x v="6"/>
    <x v="2"/>
    <x v="9"/>
  </r>
  <r>
    <m/>
    <x v="0"/>
    <n v="27"/>
    <x v="11"/>
    <x v="3"/>
    <x v="1"/>
    <n v="5"/>
    <n v="1683"/>
    <x v="1"/>
    <n v="60"/>
    <x v="0"/>
    <x v="1"/>
    <x v="1"/>
    <x v="0"/>
    <x v="5"/>
  </r>
  <r>
    <m/>
    <x v="1"/>
    <n v="21"/>
    <x v="4"/>
    <x v="0"/>
    <x v="0"/>
    <n v="2"/>
    <n v="3529"/>
    <x v="2"/>
    <n v="90"/>
    <x v="1"/>
    <x v="5"/>
    <x v="6"/>
    <x v="0"/>
    <x v="2"/>
  </r>
  <r>
    <m/>
    <x v="1"/>
    <n v="22"/>
    <x v="2"/>
    <x v="2"/>
    <x v="7"/>
    <n v="2"/>
    <n v="4309"/>
    <x v="2"/>
    <n v="90"/>
    <x v="1"/>
    <x v="2"/>
    <x v="4"/>
    <x v="1"/>
    <x v="1"/>
  </r>
  <r>
    <m/>
    <x v="1"/>
    <n v="2"/>
    <x v="1"/>
    <x v="2"/>
    <x v="4"/>
    <n v="3"/>
    <n v="2180"/>
    <x v="1"/>
    <n v="60"/>
    <x v="0"/>
    <x v="1"/>
    <x v="6"/>
    <x v="0"/>
    <x v="7"/>
  </r>
  <r>
    <m/>
    <x v="1"/>
    <n v="22"/>
    <x v="5"/>
    <x v="0"/>
    <x v="7"/>
    <n v="1"/>
    <n v="1808"/>
    <x v="2"/>
    <n v="90"/>
    <x v="1"/>
    <x v="5"/>
    <x v="1"/>
    <x v="1"/>
    <x v="6"/>
  </r>
  <r>
    <m/>
    <x v="1"/>
    <n v="6"/>
    <x v="2"/>
    <x v="2"/>
    <x v="3"/>
    <n v="2"/>
    <n v="1344"/>
    <x v="0"/>
    <n v="120"/>
    <x v="0"/>
    <x v="0"/>
    <x v="3"/>
    <x v="2"/>
    <x v="8"/>
  </r>
  <r>
    <m/>
    <x v="1"/>
    <n v="2"/>
    <x v="0"/>
    <x v="2"/>
    <x v="5"/>
    <n v="1"/>
    <n v="3169"/>
    <x v="2"/>
    <n v="90"/>
    <x v="1"/>
    <x v="2"/>
    <x v="4"/>
    <x v="2"/>
    <x v="9"/>
  </r>
  <r>
    <m/>
    <x v="1"/>
    <n v="28"/>
    <x v="11"/>
    <x v="0"/>
    <x v="4"/>
    <n v="3"/>
    <n v="1804"/>
    <x v="1"/>
    <n v="60"/>
    <x v="0"/>
    <x v="1"/>
    <x v="1"/>
    <x v="2"/>
    <x v="3"/>
  </r>
  <r>
    <m/>
    <x v="1"/>
    <n v="25"/>
    <x v="9"/>
    <x v="2"/>
    <x v="8"/>
    <n v="1"/>
    <n v="1243"/>
    <x v="0"/>
    <n v="120"/>
    <x v="0"/>
    <x v="0"/>
    <x v="3"/>
    <x v="0"/>
    <x v="5"/>
  </r>
  <r>
    <m/>
    <x v="0"/>
    <n v="26"/>
    <x v="8"/>
    <x v="2"/>
    <x v="4"/>
    <n v="2"/>
    <n v="2705"/>
    <x v="2"/>
    <n v="90"/>
    <x v="1"/>
    <x v="5"/>
    <x v="6"/>
    <x v="0"/>
    <x v="0"/>
  </r>
  <r>
    <m/>
    <x v="1"/>
    <n v="5"/>
    <x v="4"/>
    <x v="4"/>
    <x v="0"/>
    <n v="1"/>
    <n v="1855"/>
    <x v="0"/>
    <n v="120"/>
    <x v="0"/>
    <x v="3"/>
    <x v="6"/>
    <x v="1"/>
    <x v="1"/>
  </r>
  <r>
    <m/>
    <x v="1"/>
    <n v="22"/>
    <x v="2"/>
    <x v="4"/>
    <x v="3"/>
    <n v="4"/>
    <n v="3284"/>
    <x v="0"/>
    <n v="60"/>
    <x v="0"/>
    <x v="4"/>
    <x v="1"/>
    <x v="0"/>
    <x v="2"/>
  </r>
  <r>
    <m/>
    <x v="1"/>
    <n v="14"/>
    <x v="8"/>
    <x v="4"/>
    <x v="1"/>
    <n v="2"/>
    <n v="4194"/>
    <x v="0"/>
    <n v="120"/>
    <x v="0"/>
    <x v="0"/>
    <x v="0"/>
    <x v="0"/>
    <x v="5"/>
  </r>
  <r>
    <m/>
    <x v="1"/>
    <n v="5"/>
    <x v="0"/>
    <x v="3"/>
    <x v="6"/>
    <n v="2"/>
    <n v="3122"/>
    <x v="0"/>
    <n v="120"/>
    <x v="0"/>
    <x v="3"/>
    <x v="0"/>
    <x v="0"/>
    <x v="0"/>
  </r>
  <r>
    <m/>
    <x v="0"/>
    <n v="15"/>
    <x v="0"/>
    <x v="0"/>
    <x v="2"/>
    <n v="2"/>
    <n v="4921"/>
    <x v="0"/>
    <n v="120"/>
    <x v="0"/>
    <x v="3"/>
    <x v="3"/>
    <x v="1"/>
    <x v="4"/>
  </r>
  <r>
    <m/>
    <x v="0"/>
    <n v="7"/>
    <x v="2"/>
    <x v="1"/>
    <x v="2"/>
    <n v="2"/>
    <n v="3909"/>
    <x v="2"/>
    <n v="60"/>
    <x v="0"/>
    <x v="2"/>
    <x v="6"/>
    <x v="2"/>
    <x v="9"/>
  </r>
  <r>
    <m/>
    <x v="1"/>
    <n v="16"/>
    <x v="5"/>
    <x v="3"/>
    <x v="3"/>
    <n v="4"/>
    <n v="3832"/>
    <x v="2"/>
    <n v="60"/>
    <x v="0"/>
    <x v="2"/>
    <x v="6"/>
    <x v="2"/>
    <x v="8"/>
  </r>
  <r>
    <m/>
    <x v="1"/>
    <n v="3"/>
    <x v="7"/>
    <x v="2"/>
    <x v="6"/>
    <n v="1"/>
    <n v="3385"/>
    <x v="0"/>
    <n v="120"/>
    <x v="0"/>
    <x v="0"/>
    <x v="3"/>
    <x v="1"/>
    <x v="1"/>
  </r>
  <r>
    <m/>
    <x v="1"/>
    <n v="9"/>
    <x v="7"/>
    <x v="2"/>
    <x v="5"/>
    <n v="1"/>
    <n v="2063"/>
    <x v="1"/>
    <n v="60"/>
    <x v="0"/>
    <x v="1"/>
    <x v="6"/>
    <x v="0"/>
    <x v="7"/>
  </r>
  <r>
    <m/>
    <x v="1"/>
    <n v="23"/>
    <x v="5"/>
    <x v="2"/>
    <x v="7"/>
    <n v="5"/>
    <n v="1935"/>
    <x v="1"/>
    <n v="60"/>
    <x v="0"/>
    <x v="4"/>
    <x v="6"/>
    <x v="0"/>
    <x v="2"/>
  </r>
  <r>
    <m/>
    <x v="1"/>
    <n v="3"/>
    <x v="4"/>
    <x v="4"/>
    <x v="3"/>
    <n v="3"/>
    <n v="1019"/>
    <x v="0"/>
    <n v="120"/>
    <x v="0"/>
    <x v="3"/>
    <x v="2"/>
    <x v="0"/>
    <x v="5"/>
  </r>
  <r>
    <m/>
    <x v="1"/>
    <n v="28"/>
    <x v="11"/>
    <x v="0"/>
    <x v="2"/>
    <n v="2"/>
    <n v="3850"/>
    <x v="1"/>
    <n v="60"/>
    <x v="0"/>
    <x v="4"/>
    <x v="6"/>
    <x v="1"/>
    <x v="1"/>
  </r>
  <r>
    <m/>
    <x v="1"/>
    <n v="10"/>
    <x v="5"/>
    <x v="3"/>
    <x v="4"/>
    <n v="1"/>
    <n v="3384"/>
    <x v="0"/>
    <n v="120"/>
    <x v="0"/>
    <x v="3"/>
    <x v="6"/>
    <x v="0"/>
    <x v="7"/>
  </r>
  <r>
    <m/>
    <x v="1"/>
    <n v="4"/>
    <x v="10"/>
    <x v="2"/>
    <x v="8"/>
    <n v="2"/>
    <n v="1148"/>
    <x v="0"/>
    <n v="120"/>
    <x v="0"/>
    <x v="3"/>
    <x v="3"/>
    <x v="0"/>
    <x v="5"/>
  </r>
  <r>
    <m/>
    <x v="0"/>
    <n v="3"/>
    <x v="10"/>
    <x v="3"/>
    <x v="4"/>
    <n v="4"/>
    <n v="1329"/>
    <x v="0"/>
    <n v="120"/>
    <x v="0"/>
    <x v="3"/>
    <x v="6"/>
    <x v="2"/>
    <x v="8"/>
  </r>
  <r>
    <m/>
    <x v="1"/>
    <n v="23"/>
    <x v="2"/>
    <x v="1"/>
    <x v="4"/>
    <n v="5"/>
    <n v="2053"/>
    <x v="1"/>
    <n v="60"/>
    <x v="0"/>
    <x v="1"/>
    <x v="1"/>
    <x v="2"/>
    <x v="3"/>
  </r>
  <r>
    <m/>
    <x v="1"/>
    <n v="20"/>
    <x v="9"/>
    <x v="2"/>
    <x v="0"/>
    <n v="5"/>
    <n v="2207"/>
    <x v="1"/>
    <n v="60"/>
    <x v="0"/>
    <x v="1"/>
    <x v="1"/>
    <x v="1"/>
    <x v="4"/>
  </r>
  <r>
    <m/>
    <x v="1"/>
    <n v="23"/>
    <x v="4"/>
    <x v="4"/>
    <x v="4"/>
    <n v="1"/>
    <n v="1787"/>
    <x v="1"/>
    <n v="60"/>
    <x v="0"/>
    <x v="4"/>
    <x v="4"/>
    <x v="0"/>
    <x v="5"/>
  </r>
  <r>
    <m/>
    <x v="1"/>
    <n v="16"/>
    <x v="11"/>
    <x v="4"/>
    <x v="4"/>
    <n v="1"/>
    <n v="3539"/>
    <x v="1"/>
    <n v="60"/>
    <x v="0"/>
    <x v="4"/>
    <x v="3"/>
    <x v="0"/>
    <x v="2"/>
  </r>
  <r>
    <m/>
    <x v="1"/>
    <n v="4"/>
    <x v="7"/>
    <x v="0"/>
    <x v="0"/>
    <n v="4"/>
    <n v="1003"/>
    <x v="0"/>
    <n v="120"/>
    <x v="0"/>
    <x v="0"/>
    <x v="1"/>
    <x v="0"/>
    <x v="0"/>
  </r>
  <r>
    <m/>
    <x v="0"/>
    <n v="11"/>
    <x v="6"/>
    <x v="3"/>
    <x v="0"/>
    <n v="4"/>
    <n v="2881"/>
    <x v="2"/>
    <n v="60"/>
    <x v="0"/>
    <x v="2"/>
    <x v="3"/>
    <x v="1"/>
    <x v="6"/>
  </r>
  <r>
    <m/>
    <x v="0"/>
    <n v="18"/>
    <x v="5"/>
    <x v="2"/>
    <x v="5"/>
    <n v="2"/>
    <n v="4966"/>
    <x v="1"/>
    <n v="60"/>
    <x v="0"/>
    <x v="2"/>
    <x v="6"/>
    <x v="0"/>
    <x v="5"/>
  </r>
  <r>
    <m/>
    <x v="1"/>
    <n v="7"/>
    <x v="11"/>
    <x v="2"/>
    <x v="3"/>
    <n v="3"/>
    <n v="2452"/>
    <x v="1"/>
    <n v="60"/>
    <x v="0"/>
    <x v="4"/>
    <x v="0"/>
    <x v="2"/>
    <x v="9"/>
  </r>
  <r>
    <m/>
    <x v="1"/>
    <n v="12"/>
    <x v="6"/>
    <x v="1"/>
    <x v="4"/>
    <n v="1"/>
    <n v="2300"/>
    <x v="2"/>
    <n v="90"/>
    <x v="1"/>
    <x v="5"/>
    <x v="1"/>
    <x v="2"/>
    <x v="3"/>
  </r>
  <r>
    <m/>
    <x v="1"/>
    <n v="22"/>
    <x v="8"/>
    <x v="2"/>
    <x v="2"/>
    <n v="2"/>
    <n v="2086"/>
    <x v="1"/>
    <n v="60"/>
    <x v="0"/>
    <x v="4"/>
    <x v="6"/>
    <x v="0"/>
    <x v="5"/>
  </r>
  <r>
    <m/>
    <x v="1"/>
    <n v="23"/>
    <x v="5"/>
    <x v="4"/>
    <x v="8"/>
    <n v="2"/>
    <n v="4281"/>
    <x v="1"/>
    <n v="60"/>
    <x v="0"/>
    <x v="1"/>
    <x v="1"/>
    <x v="0"/>
    <x v="7"/>
  </r>
  <r>
    <m/>
    <x v="1"/>
    <n v="11"/>
    <x v="9"/>
    <x v="1"/>
    <x v="7"/>
    <n v="3"/>
    <n v="4403"/>
    <x v="1"/>
    <n v="60"/>
    <x v="0"/>
    <x v="1"/>
    <x v="1"/>
    <x v="1"/>
    <x v="1"/>
  </r>
  <r>
    <m/>
    <x v="1"/>
    <n v="22"/>
    <x v="5"/>
    <x v="2"/>
    <x v="0"/>
    <n v="5"/>
    <n v="1585"/>
    <x v="2"/>
    <n v="90"/>
    <x v="1"/>
    <x v="2"/>
    <x v="0"/>
    <x v="2"/>
    <x v="9"/>
  </r>
  <r>
    <m/>
    <x v="0"/>
    <n v="20"/>
    <x v="5"/>
    <x v="4"/>
    <x v="4"/>
    <n v="3"/>
    <n v="1023"/>
    <x v="0"/>
    <n v="120"/>
    <x v="0"/>
    <x v="0"/>
    <x v="1"/>
    <x v="0"/>
    <x v="5"/>
  </r>
  <r>
    <m/>
    <x v="1"/>
    <n v="6"/>
    <x v="7"/>
    <x v="3"/>
    <x v="8"/>
    <n v="1"/>
    <n v="1644"/>
    <x v="1"/>
    <n v="60"/>
    <x v="0"/>
    <x v="1"/>
    <x v="2"/>
    <x v="0"/>
    <x v="5"/>
  </r>
  <r>
    <m/>
    <x v="1"/>
    <n v="21"/>
    <x v="4"/>
    <x v="1"/>
    <x v="7"/>
    <n v="5"/>
    <n v="2441"/>
    <x v="0"/>
    <n v="60"/>
    <x v="0"/>
    <x v="4"/>
    <x v="5"/>
    <x v="2"/>
    <x v="3"/>
  </r>
  <r>
    <m/>
    <x v="1"/>
    <n v="12"/>
    <x v="4"/>
    <x v="0"/>
    <x v="6"/>
    <n v="3"/>
    <n v="1747"/>
    <x v="0"/>
    <n v="120"/>
    <x v="0"/>
    <x v="0"/>
    <x v="1"/>
    <x v="0"/>
    <x v="7"/>
  </r>
  <r>
    <m/>
    <x v="1"/>
    <n v="9"/>
    <x v="7"/>
    <x v="2"/>
    <x v="7"/>
    <n v="1"/>
    <n v="4862"/>
    <x v="2"/>
    <n v="90"/>
    <x v="1"/>
    <x v="5"/>
    <x v="1"/>
    <x v="0"/>
    <x v="0"/>
  </r>
  <r>
    <m/>
    <x v="1"/>
    <n v="14"/>
    <x v="4"/>
    <x v="0"/>
    <x v="2"/>
    <n v="2"/>
    <n v="4561"/>
    <x v="0"/>
    <n v="60"/>
    <x v="0"/>
    <x v="3"/>
    <x v="1"/>
    <x v="1"/>
    <x v="1"/>
  </r>
  <r>
    <m/>
    <x v="1"/>
    <n v="2"/>
    <x v="2"/>
    <x v="2"/>
    <x v="7"/>
    <n v="2"/>
    <n v="2195"/>
    <x v="1"/>
    <n v="60"/>
    <x v="0"/>
    <x v="4"/>
    <x v="0"/>
    <x v="2"/>
    <x v="9"/>
  </r>
  <r>
    <m/>
    <x v="1"/>
    <n v="19"/>
    <x v="9"/>
    <x v="2"/>
    <x v="8"/>
    <n v="1"/>
    <n v="1654"/>
    <x v="1"/>
    <n v="60"/>
    <x v="0"/>
    <x v="1"/>
    <x v="1"/>
    <x v="0"/>
    <x v="2"/>
  </r>
  <r>
    <m/>
    <x v="1"/>
    <n v="21"/>
    <x v="7"/>
    <x v="3"/>
    <x v="3"/>
    <n v="1"/>
    <n v="1493"/>
    <x v="1"/>
    <n v="60"/>
    <x v="0"/>
    <x v="4"/>
    <x v="4"/>
    <x v="1"/>
    <x v="4"/>
  </r>
  <r>
    <m/>
    <x v="1"/>
    <n v="20"/>
    <x v="9"/>
    <x v="0"/>
    <x v="7"/>
    <n v="3"/>
    <n v="3653"/>
    <x v="0"/>
    <n v="60"/>
    <x v="0"/>
    <x v="3"/>
    <x v="1"/>
    <x v="0"/>
    <x v="5"/>
  </r>
  <r>
    <m/>
    <x v="1"/>
    <n v="13"/>
    <x v="11"/>
    <x v="3"/>
    <x v="5"/>
    <n v="1"/>
    <n v="3610"/>
    <x v="1"/>
    <n v="60"/>
    <x v="0"/>
    <x v="4"/>
    <x v="4"/>
    <x v="1"/>
    <x v="1"/>
  </r>
  <r>
    <m/>
    <x v="1"/>
    <n v="18"/>
    <x v="0"/>
    <x v="4"/>
    <x v="4"/>
    <n v="2"/>
    <n v="1914"/>
    <x v="2"/>
    <n v="90"/>
    <x v="1"/>
    <x v="5"/>
    <x v="6"/>
    <x v="0"/>
    <x v="5"/>
  </r>
  <r>
    <m/>
    <x v="1"/>
    <n v="23"/>
    <x v="9"/>
    <x v="1"/>
    <x v="4"/>
    <n v="2"/>
    <n v="4826"/>
    <x v="0"/>
    <n v="120"/>
    <x v="0"/>
    <x v="3"/>
    <x v="2"/>
    <x v="2"/>
    <x v="3"/>
  </r>
  <r>
    <m/>
    <x v="1"/>
    <n v="20"/>
    <x v="9"/>
    <x v="2"/>
    <x v="7"/>
    <n v="3"/>
    <n v="2212"/>
    <x v="1"/>
    <n v="60"/>
    <x v="0"/>
    <x v="4"/>
    <x v="4"/>
    <x v="0"/>
    <x v="7"/>
  </r>
  <r>
    <m/>
    <x v="0"/>
    <n v="10"/>
    <x v="10"/>
    <x v="2"/>
    <x v="3"/>
    <n v="1"/>
    <n v="2750"/>
    <x v="2"/>
    <n v="90"/>
    <x v="1"/>
    <x v="5"/>
    <x v="1"/>
    <x v="1"/>
    <x v="6"/>
  </r>
  <r>
    <m/>
    <x v="1"/>
    <n v="24"/>
    <x v="9"/>
    <x v="3"/>
    <x v="0"/>
    <n v="2"/>
    <n v="4391"/>
    <x v="0"/>
    <n v="120"/>
    <x v="0"/>
    <x v="3"/>
    <x v="4"/>
    <x v="0"/>
    <x v="0"/>
  </r>
  <r>
    <m/>
    <x v="1"/>
    <n v="8"/>
    <x v="11"/>
    <x v="0"/>
    <x v="5"/>
    <n v="1"/>
    <n v="1287"/>
    <x v="0"/>
    <n v="60"/>
    <x v="0"/>
    <x v="3"/>
    <x v="4"/>
    <x v="2"/>
    <x v="9"/>
  </r>
  <r>
    <m/>
    <x v="1"/>
    <n v="17"/>
    <x v="3"/>
    <x v="1"/>
    <x v="8"/>
    <n v="1"/>
    <n v="1336"/>
    <x v="0"/>
    <n v="120"/>
    <x v="0"/>
    <x v="0"/>
    <x v="3"/>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0AFE-FF98-418D-A44C-7370741CAB6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E4:AF17" firstHeaderRow="1" firstDataRow="1" firstDataCol="1"/>
  <pivotFields count="15">
    <pivotField showAll="0"/>
    <pivotField showAll="0">
      <items count="3">
        <item x="1"/>
        <item x="0"/>
        <item t="default"/>
      </items>
    </pivotField>
    <pivotField showAll="0"/>
    <pivotField axis="axisRow" showAll="0">
      <items count="13">
        <item x="5"/>
        <item x="3"/>
        <item x="7"/>
        <item x="1"/>
        <item x="9"/>
        <item x="0"/>
        <item x="6"/>
        <item x="8"/>
        <item x="10"/>
        <item x="4"/>
        <item x="11"/>
        <item x="2"/>
        <item t="default"/>
      </items>
    </pivotField>
    <pivotField showAll="0"/>
    <pivotField showAll="0"/>
    <pivotField dataField="1" showAll="0"/>
    <pivotField numFmtId="164" showAll="0"/>
    <pivotField showAll="0"/>
    <pivotField showAll="0"/>
    <pivotField showAll="0"/>
    <pivotField showAll="0"/>
    <pivotField showAll="0"/>
    <pivotField showAll="0">
      <items count="4">
        <item x="2"/>
        <item x="1"/>
        <item x="0"/>
        <item t="default"/>
      </items>
    </pivotField>
    <pivotField showAll="0"/>
  </pivotFields>
  <rowFields count="1">
    <field x="3"/>
  </rowFields>
  <rowItems count="13">
    <i>
      <x/>
    </i>
    <i>
      <x v="1"/>
    </i>
    <i>
      <x v="2"/>
    </i>
    <i>
      <x v="3"/>
    </i>
    <i>
      <x v="4"/>
    </i>
    <i>
      <x v="5"/>
    </i>
    <i>
      <x v="6"/>
    </i>
    <i>
      <x v="7"/>
    </i>
    <i>
      <x v="8"/>
    </i>
    <i>
      <x v="9"/>
    </i>
    <i>
      <x v="10"/>
    </i>
    <i>
      <x v="11"/>
    </i>
    <i t="grand">
      <x/>
    </i>
  </rowItems>
  <colItems count="1">
    <i/>
  </colItems>
  <dataFields count="1">
    <dataField name="Sum of Enrolled Courses" fld="6" baseField="3" baseItem="0"/>
  </dataFields>
  <formats count="4">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70B6D5-BD2F-4E26-816D-95FD2679516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C8:AC9" firstHeaderRow="1" firstDataRow="1" firstDataCol="0"/>
  <pivotFields count="15">
    <pivotField showAll="0"/>
    <pivotField showAll="0">
      <items count="3">
        <item x="1"/>
        <item x="0"/>
        <item t="default"/>
      </items>
    </pivotField>
    <pivotField showAll="0"/>
    <pivotField showAll="0">
      <items count="13">
        <item x="3"/>
        <item x="7"/>
        <item x="1"/>
        <item x="9"/>
        <item x="0"/>
        <item x="6"/>
        <item x="8"/>
        <item x="10"/>
        <item x="4"/>
        <item x="11"/>
        <item x="2"/>
        <item x="5"/>
        <item t="default"/>
      </items>
    </pivotField>
    <pivotField showAll="0"/>
    <pivotField showAll="0"/>
    <pivotField dataField="1" showAll="0"/>
    <pivotField numFmtId="164" showAll="0"/>
    <pivotField showAll="0"/>
    <pivotField showAll="0"/>
    <pivotField showAll="0"/>
    <pivotField showAll="0"/>
    <pivotField showAll="0"/>
    <pivotField showAll="0">
      <items count="4">
        <item x="2"/>
        <item x="1"/>
        <item x="0"/>
        <item t="default"/>
      </items>
    </pivotField>
    <pivotField showAll="0"/>
  </pivotFields>
  <rowItems count="1">
    <i/>
  </rowItems>
  <colItems count="1">
    <i/>
  </colItems>
  <dataFields count="1">
    <dataField name="Sum of Enrolled Courses" fld="6" baseField="0" baseItem="19214483"/>
  </dataFields>
  <formats count="4">
    <format dxfId="40">
      <pivotArea dataOnly="0" labelOnly="1" outline="0" axis="axisValues" fieldPosition="0"/>
    </format>
    <format dxfId="39">
      <pivotArea dataOnly="0" labelOnly="1" outline="0" axis="axisValues" fieldPosition="0"/>
    </format>
    <format dxfId="38">
      <pivotArea dataOnly="0" labelOnly="1" outline="0" axis="axisValues"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D02649-15CF-4D39-9CF7-A2C00F15F37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Q4:AR11" firstHeaderRow="1" firstDataRow="1" firstDataCol="1"/>
  <pivotFields count="15">
    <pivotField showAll="0"/>
    <pivotField showAll="0">
      <items count="3">
        <item x="1"/>
        <item x="0"/>
        <item t="default"/>
      </items>
    </pivotField>
    <pivotField showAll="0"/>
    <pivotField showAll="0">
      <items count="13">
        <item x="5"/>
        <item x="3"/>
        <item x="7"/>
        <item x="1"/>
        <item x="9"/>
        <item x="0"/>
        <item x="6"/>
        <item x="8"/>
        <item x="10"/>
        <item x="4"/>
        <item x="11"/>
        <item x="2"/>
        <item t="default"/>
      </items>
    </pivotField>
    <pivotField showAll="0"/>
    <pivotField showAll="0"/>
    <pivotField showAll="0"/>
    <pivotField dataField="1" numFmtId="164" showAll="0"/>
    <pivotField showAll="0"/>
    <pivotField showAll="0"/>
    <pivotField showAll="0"/>
    <pivotField axis="axisRow" showAll="0">
      <items count="7">
        <item x="0"/>
        <item x="3"/>
        <item x="4"/>
        <item x="1"/>
        <item x="2"/>
        <item x="5"/>
        <item t="default"/>
      </items>
    </pivotField>
    <pivotField showAll="0">
      <items count="8">
        <item x="3"/>
        <item x="0"/>
        <item x="4"/>
        <item x="1"/>
        <item x="2"/>
        <item x="5"/>
        <item x="6"/>
        <item t="default"/>
      </items>
    </pivotField>
    <pivotField showAll="0">
      <items count="4">
        <item x="2"/>
        <item x="1"/>
        <item x="0"/>
        <item t="default"/>
      </items>
    </pivotField>
    <pivotField showAll="0"/>
  </pivotFields>
  <rowFields count="1">
    <field x="11"/>
  </rowFields>
  <rowItems count="7">
    <i>
      <x/>
    </i>
    <i>
      <x v="1"/>
    </i>
    <i>
      <x v="2"/>
    </i>
    <i>
      <x v="3"/>
    </i>
    <i>
      <x v="4"/>
    </i>
    <i>
      <x v="5"/>
    </i>
    <i t="grand">
      <x/>
    </i>
  </rowItems>
  <colItems count="1">
    <i/>
  </colItems>
  <dataFields count="1">
    <dataField name="Sum of Paid Fees" fld="7" baseField="0" baseItem="0"/>
  </dataFields>
  <formats count="4">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23A17D-6F7A-4F9E-857A-6FC9223A9D8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N4:P17" firstHeaderRow="0" firstDataRow="1" firstDataCol="1"/>
  <pivotFields count="15">
    <pivotField showAll="0"/>
    <pivotField showAll="0">
      <items count="3">
        <item x="1"/>
        <item x="0"/>
        <item t="default"/>
      </items>
    </pivotField>
    <pivotField showAll="0"/>
    <pivotField axis="axisRow" showAll="0">
      <items count="13">
        <item x="5"/>
        <item x="3"/>
        <item x="7"/>
        <item x="1"/>
        <item x="9"/>
        <item x="0"/>
        <item x="6"/>
        <item x="8"/>
        <item x="10"/>
        <item x="4"/>
        <item x="11"/>
        <item x="2"/>
        <item t="default"/>
      </items>
    </pivotField>
    <pivotField showAll="0"/>
    <pivotField showAll="0"/>
    <pivotField showAll="0"/>
    <pivotField dataField="1" numFmtId="164" showAll="0"/>
    <pivotField showAll="0"/>
    <pivotField showAll="0"/>
    <pivotField showAll="0"/>
    <pivotField showAll="0"/>
    <pivotField showAll="0"/>
    <pivotField showAll="0">
      <items count="4">
        <item x="2"/>
        <item x="1"/>
        <item x="0"/>
        <item t="default"/>
      </items>
    </pivotField>
    <pivotField showAll="0" sortType="descending">
      <items count="11">
        <item x="5"/>
        <item x="1"/>
        <item x="8"/>
        <item x="4"/>
        <item x="3"/>
        <item x="2"/>
        <item x="7"/>
        <item x="6"/>
        <item x="9"/>
        <item x="0"/>
        <item t="default"/>
      </items>
      <autoSortScope>
        <pivotArea dataOnly="0" outline="0" fieldPosition="0">
          <references count="1">
            <reference field="4294967294" count="1" selected="0">
              <x v="0"/>
            </reference>
          </references>
        </pivotArea>
      </autoSortScope>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7" baseField="0" baseItem="0" numFmtId="165"/>
    <dataField name="Sum of Paid Fees2" fld="7" baseField="0" baseItem="0"/>
  </dataFields>
  <formats count="5">
    <format dxfId="49">
      <pivotArea dataOnly="0" labelOnly="1" outline="0" axis="axisValues" fieldPosition="0"/>
    </format>
    <format dxfId="48">
      <pivotArea dataOnly="0" labelOnly="1" outline="0" axis="axisValues" fieldPosition="0"/>
    </format>
    <format dxfId="47">
      <pivotArea dataOnly="0" labelOnly="1" outline="0" axis="axisValues" fieldPosition="0"/>
    </format>
    <format dxfId="46">
      <pivotArea outline="0" collapsedLevelsAreSubtotals="1" fieldPosition="0"/>
    </format>
    <format dxfId="45">
      <pivotArea dataOnly="0" labelOnly="1" outline="0" axis="axisValues" fieldPosition="0"/>
    </format>
  </formats>
  <chartFormats count="6">
    <chartFormat chart="2"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9"/>
          </reference>
        </references>
      </pivotArea>
    </chartFormat>
    <chartFormat chart="10"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FCF836-3096-442A-B3F1-1A1B29F88D95}"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CQ4:CS17" firstHeaderRow="0" firstDataRow="1" firstDataCol="1"/>
  <pivotFields count="15">
    <pivotField showAll="0"/>
    <pivotField showAll="0">
      <items count="3">
        <item x="1"/>
        <item x="0"/>
        <item t="default"/>
      </items>
    </pivotField>
    <pivotField showAll="0"/>
    <pivotField axis="axisRow" showAll="0">
      <items count="13">
        <item x="3"/>
        <item x="7"/>
        <item x="1"/>
        <item x="9"/>
        <item x="0"/>
        <item x="6"/>
        <item x="8"/>
        <item x="10"/>
        <item x="4"/>
        <item x="11"/>
        <item x="2"/>
        <item x="5"/>
        <item t="default"/>
      </items>
    </pivotField>
    <pivotField showAll="0">
      <items count="6">
        <item x="4"/>
        <item x="3"/>
        <item x="1"/>
        <item x="0"/>
        <item x="2"/>
        <item t="default"/>
      </items>
    </pivotField>
    <pivotField showAll="0"/>
    <pivotField showAll="0"/>
    <pivotField numFmtId="164" showAll="0"/>
    <pivotField dataField="1" showAll="0">
      <items count="4">
        <item x="0"/>
        <item x="1"/>
        <item x="2"/>
        <item t="default"/>
      </items>
    </pivotField>
    <pivotField showAll="0"/>
    <pivotField showAll="0"/>
    <pivotField showAll="0">
      <items count="7">
        <item x="0"/>
        <item x="3"/>
        <item x="4"/>
        <item x="1"/>
        <item x="2"/>
        <item x="5"/>
        <item t="default"/>
      </items>
    </pivotField>
    <pivotField showAll="0"/>
    <pivotField showAll="0">
      <items count="4">
        <item x="2"/>
        <item x="1"/>
        <item x="0"/>
        <item t="default"/>
      </items>
    </pivotField>
    <pivotField showAll="0">
      <items count="11">
        <item x="5"/>
        <item x="1"/>
        <item x="8"/>
        <item x="4"/>
        <item x="3"/>
        <item x="2"/>
        <item x="7"/>
        <item x="6"/>
        <item x="9"/>
        <item x="0"/>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Number of phone calls" fld="8" baseField="0" baseItem="0"/>
    <dataField name="Sum of Number of phone calls2" fld="8" baseField="0" baseItem="0"/>
  </dataFields>
  <formats count="5">
    <format dxfId="54">
      <pivotArea dataOnly="0" labelOnly="1" outline="0" axis="axisValues" fieldPosition="0"/>
    </format>
    <format dxfId="53">
      <pivotArea dataOnly="0" labelOnly="1" outline="0" axis="axisValues" fieldPosition="0"/>
    </format>
    <format dxfId="52">
      <pivotArea dataOnly="0" labelOnly="1" outline="0" axis="axisValues" fieldPosition="0"/>
    </format>
    <format dxfId="51">
      <pivotArea outline="0" collapsedLevelsAreSubtotals="1" fieldPosition="0"/>
    </format>
    <format dxfId="50">
      <pivotArea dataOnly="0" labelOnly="1" outline="0" axis="axisValues" fieldPosition="0"/>
    </format>
  </formats>
  <chartFormats count="2">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3B6CAE-DC05-4692-9418-28C04DD7C32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V4:W7" firstHeaderRow="1" firstDataRow="1" firstDataCol="1"/>
  <pivotFields count="15">
    <pivotField showAll="0"/>
    <pivotField axis="axisRow" dataField="1" showAll="0">
      <items count="3">
        <item x="1"/>
        <item x="0"/>
        <item t="default"/>
      </items>
    </pivotField>
    <pivotField showAll="0"/>
    <pivotField showAll="0">
      <items count="13">
        <item x="3"/>
        <item x="7"/>
        <item x="1"/>
        <item x="9"/>
        <item x="0"/>
        <item x="6"/>
        <item x="8"/>
        <item x="10"/>
        <item x="4"/>
        <item x="11"/>
        <item x="2"/>
        <item x="5"/>
        <item t="default"/>
      </items>
    </pivotField>
    <pivotField showAll="0"/>
    <pivotField showAll="0"/>
    <pivotField showAll="0"/>
    <pivotField numFmtId="164" showAll="0"/>
    <pivotField showAll="0"/>
    <pivotField showAll="0"/>
    <pivotField showAll="0"/>
    <pivotField showAll="0"/>
    <pivotField showAll="0"/>
    <pivotField showAll="0">
      <items count="4">
        <item x="2"/>
        <item x="1"/>
        <item x="0"/>
        <item t="default"/>
      </items>
    </pivotField>
    <pivotField showAll="0"/>
  </pivotFields>
  <rowFields count="1">
    <field x="1"/>
  </rowFields>
  <rowItems count="3">
    <i>
      <x/>
    </i>
    <i>
      <x v="1"/>
    </i>
    <i t="grand">
      <x/>
    </i>
  </rowItems>
  <colItems count="1">
    <i/>
  </colItems>
  <dataFields count="1">
    <dataField name="Count of Fees Status" fld="1" subtotal="count" baseField="0" baseItem="0"/>
  </dataFields>
  <formats count="4">
    <format dxfId="58">
      <pivotArea dataOnly="0" labelOnly="1" outline="0" axis="axisValues" fieldPosition="0"/>
    </format>
    <format dxfId="57">
      <pivotArea dataOnly="0" labelOnly="1" outline="0" axis="axisValues" fieldPosition="0"/>
    </format>
    <format dxfId="56">
      <pivotArea dataOnly="0" labelOnly="1" outline="0" axis="axisValues" fieldPosition="0"/>
    </format>
    <format dxfId="55">
      <pivotArea outline="0" collapsedLevelsAreSubtotals="1" fieldPosition="0"/>
    </format>
  </format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3A620D-57D4-43E6-887D-A9A59A9E1154}"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CF4:CG10" firstHeaderRow="1" firstDataRow="1" firstDataCol="1"/>
  <pivotFields count="15">
    <pivotField showAll="0"/>
    <pivotField showAll="0">
      <items count="3">
        <item x="1"/>
        <item x="0"/>
        <item t="default"/>
      </items>
    </pivotField>
    <pivotField showAll="0"/>
    <pivotField showAll="0"/>
    <pivotField axis="axisRow" showAll="0">
      <items count="6">
        <item x="4"/>
        <item x="3"/>
        <item x="1"/>
        <item x="0"/>
        <item x="2"/>
        <item t="default"/>
      </items>
    </pivotField>
    <pivotField showAll="0"/>
    <pivotField showAll="0"/>
    <pivotField dataField="1" numFmtId="164" showAll="0"/>
    <pivotField showAll="0"/>
    <pivotField showAll="0"/>
    <pivotField showAll="0"/>
    <pivotField showAll="0" sortType="descending">
      <items count="7">
        <item x="0"/>
        <item x="3"/>
        <item x="4"/>
        <item x="1"/>
        <item x="2"/>
        <item x="5"/>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descending">
      <items count="11">
        <item x="5"/>
        <item x="1"/>
        <item x="8"/>
        <item x="4"/>
        <item x="3"/>
        <item x="2"/>
        <item x="7"/>
        <item x="6"/>
        <item x="9"/>
        <item x="0"/>
        <item t="default"/>
      </items>
      <autoSortScope>
        <pivotArea dataOnly="0" outline="0" fieldPosition="0">
          <references count="1">
            <reference field="4294967294" count="1" selected="0">
              <x v="0"/>
            </reference>
          </references>
        </pivotArea>
      </autoSortScope>
    </pivotField>
  </pivotFields>
  <rowFields count="1">
    <field x="4"/>
  </rowFields>
  <rowItems count="6">
    <i>
      <x/>
    </i>
    <i>
      <x v="1"/>
    </i>
    <i>
      <x v="2"/>
    </i>
    <i>
      <x v="3"/>
    </i>
    <i>
      <x v="4"/>
    </i>
    <i t="grand">
      <x/>
    </i>
  </rowItems>
  <colItems count="1">
    <i/>
  </colItems>
  <dataFields count="1">
    <dataField name="Sum of Paid Fees" fld="7" baseField="0" baseItem="0" numFmtId="166"/>
  </dataFields>
  <formats count="4">
    <format dxfId="62">
      <pivotArea dataOnly="0" labelOnly="1" outline="0" axis="axisValues" fieldPosition="0"/>
    </format>
    <format dxfId="61">
      <pivotArea dataOnly="0" labelOnly="1" outline="0" axis="axisValues" fieldPosition="0"/>
    </format>
    <format dxfId="60">
      <pivotArea dataOnly="0" labelOnly="1" outline="0" axis="axisValues" fieldPosition="0"/>
    </format>
    <format dxfId="59">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FE8512-80EF-476D-928D-0A53B122509E}" name="PivotTable22" cacheId="0"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7">
  <location ref="DR4:DU16" firstHeaderRow="1" firstDataRow="2" firstDataCol="1"/>
  <pivotFields count="15">
    <pivotField showAll="0"/>
    <pivotField showAll="0">
      <items count="3">
        <item x="1"/>
        <item x="0"/>
        <item t="default"/>
      </items>
    </pivotField>
    <pivotField showAll="0"/>
    <pivotField showAll="0">
      <items count="13">
        <item x="3"/>
        <item x="7"/>
        <item x="1"/>
        <item x="9"/>
        <item x="0"/>
        <item x="6"/>
        <item x="8"/>
        <item x="10"/>
        <item x="4"/>
        <item x="11"/>
        <item x="2"/>
        <item x="5"/>
        <item t="default"/>
      </items>
    </pivotField>
    <pivotField showAll="0">
      <items count="6">
        <item x="4"/>
        <item x="3"/>
        <item x="1"/>
        <item x="0"/>
        <item x="2"/>
        <item t="default"/>
      </items>
    </pivotField>
    <pivotField showAll="0">
      <items count="10">
        <item x="2"/>
        <item x="6"/>
        <item x="8"/>
        <item x="4"/>
        <item x="7"/>
        <item x="5"/>
        <item x="0"/>
        <item x="3"/>
        <item x="1"/>
        <item t="default"/>
      </items>
    </pivotField>
    <pivotField showAll="0"/>
    <pivotField dataField="1" numFmtId="164" showAll="0"/>
    <pivotField showAll="0"/>
    <pivotField showAll="0"/>
    <pivotField axis="axisCol" showAll="0">
      <items count="3">
        <item x="1"/>
        <item x="0"/>
        <item t="default"/>
      </items>
    </pivotField>
    <pivotField showAll="0">
      <items count="7">
        <item x="0"/>
        <item x="3"/>
        <item x="4"/>
        <item x="1"/>
        <item x="2"/>
        <item x="5"/>
        <item t="default"/>
      </items>
    </pivotField>
    <pivotField showAll="0"/>
    <pivotField showAll="0">
      <items count="4">
        <item x="2"/>
        <item x="1"/>
        <item x="0"/>
        <item t="default"/>
      </items>
    </pivotField>
    <pivotField axis="axisRow" showAll="0">
      <items count="11">
        <item x="5"/>
        <item x="1"/>
        <item x="8"/>
        <item x="4"/>
        <item x="3"/>
        <item x="2"/>
        <item x="7"/>
        <item x="6"/>
        <item x="9"/>
        <item x="0"/>
        <item t="default"/>
      </items>
    </pivotField>
  </pivotFields>
  <rowFields count="1">
    <field x="14"/>
  </rowFields>
  <rowItems count="11">
    <i>
      <x/>
    </i>
    <i>
      <x v="1"/>
    </i>
    <i>
      <x v="2"/>
    </i>
    <i>
      <x v="3"/>
    </i>
    <i>
      <x v="4"/>
    </i>
    <i>
      <x v="5"/>
    </i>
    <i>
      <x v="6"/>
    </i>
    <i>
      <x v="7"/>
    </i>
    <i>
      <x v="8"/>
    </i>
    <i>
      <x v="9"/>
    </i>
    <i t="grand">
      <x/>
    </i>
  </rowItems>
  <colFields count="1">
    <field x="10"/>
  </colFields>
  <colItems count="3">
    <i>
      <x/>
    </i>
    <i>
      <x v="1"/>
    </i>
    <i t="grand">
      <x/>
    </i>
  </colItems>
  <dataFields count="1">
    <dataField name="Sum of Paid Fees" fld="7" baseField="0" baseItem="0" numFmtId="166"/>
  </dataFields>
  <formats count="4">
    <format dxfId="66">
      <pivotArea dataOnly="0" labelOnly="1" outline="0" axis="axisValues" fieldPosition="0"/>
    </format>
    <format dxfId="65">
      <pivotArea dataOnly="0" labelOnly="1" outline="0" axis="axisValues" fieldPosition="0"/>
    </format>
    <format dxfId="64">
      <pivotArea dataOnly="0" labelOnly="1" outline="0" axis="axisValues" fieldPosition="0"/>
    </format>
    <format dxfId="63">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1F3EA58-79F0-48EC-9976-DA00FAA9C0C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C11" firstHeaderRow="1" firstDataRow="1" firstDataCol="1"/>
  <pivotFields count="15">
    <pivotField showAll="0"/>
    <pivotField axis="axisRow" dataField="1" showAll="0">
      <items count="3">
        <item x="1"/>
        <item x="0"/>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items count="4">
        <item x="2"/>
        <item x="1"/>
        <item x="0"/>
        <item t="default"/>
      </items>
    </pivotField>
    <pivotField showAll="0"/>
  </pivotFields>
  <rowFields count="1">
    <field x="1"/>
  </rowFields>
  <rowItems count="3">
    <i>
      <x/>
    </i>
    <i>
      <x v="1"/>
    </i>
    <i t="grand">
      <x/>
    </i>
  </rowItems>
  <colItems count="1">
    <i/>
  </colItems>
  <dataFields count="1">
    <dataField name="Count of Fees Status" fld="1" subtotal="count" baseField="1" baseItem="1"/>
  </dataFields>
  <formats count="4">
    <format dxfId="70">
      <pivotArea dataOnly="0" labelOnly="1" outline="0" axis="axisValues"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37856C1-7A9A-4799-9322-E42BEF0DDDA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I4:AJ12" firstHeaderRow="1" firstDataRow="1" firstDataCol="1"/>
  <pivotFields count="15">
    <pivotField showAll="0"/>
    <pivotField showAll="0">
      <items count="3">
        <item x="1"/>
        <item x="0"/>
        <item t="default"/>
      </items>
    </pivotField>
    <pivotField showAll="0"/>
    <pivotField showAll="0">
      <items count="13">
        <item x="5"/>
        <item x="3"/>
        <item x="7"/>
        <item x="1"/>
        <item x="9"/>
        <item x="0"/>
        <item x="6"/>
        <item x="8"/>
        <item x="10"/>
        <item x="4"/>
        <item x="11"/>
        <item x="2"/>
        <item t="default"/>
      </items>
    </pivotField>
    <pivotField showAll="0"/>
    <pivotField showAll="0"/>
    <pivotField showAll="0"/>
    <pivotField numFmtId="164" showAll="0"/>
    <pivotField showAll="0"/>
    <pivotField showAll="0"/>
    <pivotField showAll="0"/>
    <pivotField showAll="0"/>
    <pivotField axis="axisRow" dataField="1" showAll="0">
      <items count="8">
        <item x="3"/>
        <item x="0"/>
        <item x="4"/>
        <item x="1"/>
        <item x="2"/>
        <item x="5"/>
        <item x="6"/>
        <item t="default"/>
      </items>
    </pivotField>
    <pivotField showAll="0">
      <items count="4">
        <item x="2"/>
        <item x="1"/>
        <item x="0"/>
        <item t="default"/>
      </items>
    </pivotField>
    <pivotField showAll="0"/>
  </pivotFields>
  <rowFields count="1">
    <field x="12"/>
  </rowFields>
  <rowItems count="8">
    <i>
      <x/>
    </i>
    <i>
      <x v="1"/>
    </i>
    <i>
      <x v="2"/>
    </i>
    <i>
      <x v="3"/>
    </i>
    <i>
      <x v="4"/>
    </i>
    <i>
      <x v="5"/>
    </i>
    <i>
      <x v="6"/>
    </i>
    <i t="grand">
      <x/>
    </i>
  </rowItems>
  <colItems count="1">
    <i/>
  </colItems>
  <dataFields count="1">
    <dataField name="Count of Area Code" fld="12" subtotal="count" baseField="12" baseItem="0"/>
  </dataFields>
  <formats count="4">
    <format dxfId="74">
      <pivotArea dataOnly="0" labelOnly="1" outline="0" axis="axisValues" fieldPosition="0"/>
    </format>
    <format dxfId="73">
      <pivotArea dataOnly="0" labelOnly="1" outline="0" axis="axisValues" fieldPosition="0"/>
    </format>
    <format dxfId="72">
      <pivotArea dataOnly="0" labelOnly="1" outline="0" axis="axisValues" fieldPosition="0"/>
    </format>
    <format dxfId="71">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7E27E91-8445-497D-8B18-43685416C3BE}"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DN4:DO14" firstHeaderRow="1" firstDataRow="1" firstDataCol="1"/>
  <pivotFields count="15">
    <pivotField showAll="0"/>
    <pivotField showAll="0">
      <items count="3">
        <item x="1"/>
        <item x="0"/>
        <item t="default"/>
      </items>
    </pivotField>
    <pivotField showAll="0"/>
    <pivotField showAll="0">
      <items count="13">
        <item x="3"/>
        <item x="7"/>
        <item x="1"/>
        <item x="9"/>
        <item x="0"/>
        <item x="6"/>
        <item x="8"/>
        <item x="10"/>
        <item x="4"/>
        <item x="11"/>
        <item x="2"/>
        <item x="5"/>
        <item t="default"/>
      </items>
    </pivotField>
    <pivotField showAll="0">
      <items count="6">
        <item x="4"/>
        <item x="3"/>
        <item x="1"/>
        <item x="0"/>
        <item x="2"/>
        <item t="default"/>
      </items>
    </pivotField>
    <pivotField showAll="0">
      <items count="10">
        <item x="2"/>
        <item x="6"/>
        <item x="8"/>
        <item x="4"/>
        <item x="7"/>
        <item x="5"/>
        <item x="0"/>
        <item x="3"/>
        <item x="1"/>
        <item t="default"/>
      </items>
    </pivotField>
    <pivotField showAll="0"/>
    <pivotField dataField="1" numFmtId="164" showAll="0"/>
    <pivotField showAll="0"/>
    <pivotField showAll="0"/>
    <pivotField axis="axisRow" showAll="0">
      <items count="3">
        <item x="1"/>
        <item x="0"/>
        <item t="default"/>
      </items>
    </pivotField>
    <pivotField showAll="0">
      <items count="7">
        <item x="0"/>
        <item x="3"/>
        <item x="4"/>
        <item x="1"/>
        <item x="2"/>
        <item x="5"/>
        <item t="default"/>
      </items>
    </pivotField>
    <pivotField showAll="0"/>
    <pivotField axis="axisRow" showAll="0">
      <items count="4">
        <item x="2"/>
        <item x="1"/>
        <item x="0"/>
        <item t="default"/>
      </items>
    </pivotField>
    <pivotField showAll="0">
      <items count="11">
        <item x="5"/>
        <item x="1"/>
        <item x="8"/>
        <item x="4"/>
        <item x="3"/>
        <item x="2"/>
        <item x="7"/>
        <item x="6"/>
        <item x="9"/>
        <item x="0"/>
        <item t="default"/>
      </items>
    </pivotField>
  </pivotFields>
  <rowFields count="2">
    <field x="13"/>
    <field x="10"/>
  </rowFields>
  <rowItems count="10">
    <i>
      <x/>
    </i>
    <i r="1">
      <x/>
    </i>
    <i r="1">
      <x v="1"/>
    </i>
    <i>
      <x v="1"/>
    </i>
    <i r="1">
      <x/>
    </i>
    <i r="1">
      <x v="1"/>
    </i>
    <i>
      <x v="2"/>
    </i>
    <i r="1">
      <x/>
    </i>
    <i r="1">
      <x v="1"/>
    </i>
    <i t="grand">
      <x/>
    </i>
  </rowItems>
  <colItems count="1">
    <i/>
  </colItems>
  <dataFields count="1">
    <dataField name="Sum of Paid Fees" fld="7" baseField="0" baseItem="0" numFmtId="166"/>
  </dataFields>
  <formats count="4">
    <format dxfId="78">
      <pivotArea dataOnly="0" labelOnly="1" outline="0" axis="axisValues" fieldPosition="0"/>
    </format>
    <format dxfId="77">
      <pivotArea dataOnly="0" labelOnly="1" outline="0" axis="axisValues" fieldPosition="0"/>
    </format>
    <format dxfId="76">
      <pivotArea dataOnly="0" labelOnly="1" outline="0" axis="axisValues" fieldPosition="0"/>
    </format>
    <format dxfId="75">
      <pivotArea outline="0" collapsedLevelsAreSubtotals="1" fieldPosition="0"/>
    </format>
  </formats>
  <chartFormats count="7">
    <chartFormat chart="13" format="14" series="1">
      <pivotArea type="data" outline="0" fieldPosition="0">
        <references count="1">
          <reference field="4294967294" count="1" selected="0">
            <x v="0"/>
          </reference>
        </references>
      </pivotArea>
    </chartFormat>
    <chartFormat chart="13" format="15">
      <pivotArea type="data" outline="0" fieldPosition="0">
        <references count="3">
          <reference field="4294967294" count="1" selected="0">
            <x v="0"/>
          </reference>
          <reference field="10" count="1" selected="0">
            <x v="0"/>
          </reference>
          <reference field="13" count="1" selected="0">
            <x v="0"/>
          </reference>
        </references>
      </pivotArea>
    </chartFormat>
    <chartFormat chart="13" format="16">
      <pivotArea type="data" outline="0" fieldPosition="0">
        <references count="3">
          <reference field="4294967294" count="1" selected="0">
            <x v="0"/>
          </reference>
          <reference field="10" count="1" selected="0">
            <x v="1"/>
          </reference>
          <reference field="13" count="1" selected="0">
            <x v="0"/>
          </reference>
        </references>
      </pivotArea>
    </chartFormat>
    <chartFormat chart="13" format="17">
      <pivotArea type="data" outline="0" fieldPosition="0">
        <references count="3">
          <reference field="4294967294" count="1" selected="0">
            <x v="0"/>
          </reference>
          <reference field="10" count="1" selected="0">
            <x v="0"/>
          </reference>
          <reference field="13" count="1" selected="0">
            <x v="1"/>
          </reference>
        </references>
      </pivotArea>
    </chartFormat>
    <chartFormat chart="13" format="18">
      <pivotArea type="data" outline="0" fieldPosition="0">
        <references count="3">
          <reference field="4294967294" count="1" selected="0">
            <x v="0"/>
          </reference>
          <reference field="10" count="1" selected="0">
            <x v="1"/>
          </reference>
          <reference field="13" count="1" selected="0">
            <x v="1"/>
          </reference>
        </references>
      </pivotArea>
    </chartFormat>
    <chartFormat chart="13" format="19">
      <pivotArea type="data" outline="0" fieldPosition="0">
        <references count="3">
          <reference field="4294967294" count="1" selected="0">
            <x v="0"/>
          </reference>
          <reference field="10" count="1" selected="0">
            <x v="0"/>
          </reference>
          <reference field="13" count="1" selected="0">
            <x v="2"/>
          </reference>
        </references>
      </pivotArea>
    </chartFormat>
    <chartFormat chart="13" format="20">
      <pivotArea type="data" outline="0" fieldPosition="0">
        <references count="3">
          <reference field="4294967294" count="1" selected="0">
            <x v="0"/>
          </reference>
          <reference field="10"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E1BD86-EBF4-4D43-866D-51C492CF2AC8}"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J4:DJ14" firstHeaderRow="1" firstDataRow="1" firstDataCol="1"/>
  <pivotFields count="15">
    <pivotField showAll="0"/>
    <pivotField showAll="0">
      <items count="3">
        <item x="1"/>
        <item x="0"/>
        <item t="default"/>
      </items>
    </pivotField>
    <pivotField showAll="0"/>
    <pivotField showAll="0"/>
    <pivotField showAll="0">
      <items count="6">
        <item x="4"/>
        <item x="3"/>
        <item x="1"/>
        <item x="0"/>
        <item x="2"/>
        <item t="default"/>
      </items>
    </pivotField>
    <pivotField axis="axisRow" showAll="0">
      <items count="10">
        <item x="2"/>
        <item x="6"/>
        <item x="8"/>
        <item x="4"/>
        <item x="7"/>
        <item x="5"/>
        <item x="0"/>
        <item x="3"/>
        <item x="1"/>
        <item t="default"/>
      </items>
    </pivotField>
    <pivotField showAll="0"/>
    <pivotField numFmtId="164" showAll="0"/>
    <pivotField showAll="0"/>
    <pivotField showAll="0"/>
    <pivotField showAll="0"/>
    <pivotField showAll="0">
      <items count="7">
        <item x="0"/>
        <item x="3"/>
        <item x="4"/>
        <item x="1"/>
        <item x="2"/>
        <item x="5"/>
        <item t="default"/>
      </items>
    </pivotField>
    <pivotField showAll="0"/>
    <pivotField showAll="0">
      <items count="4">
        <item x="2"/>
        <item x="1"/>
        <item x="0"/>
        <item t="default"/>
      </items>
    </pivotField>
    <pivotField showAll="0">
      <items count="11">
        <item x="5"/>
        <item x="1"/>
        <item x="8"/>
        <item x="4"/>
        <item x="3"/>
        <item x="2"/>
        <item x="7"/>
        <item x="6"/>
        <item x="9"/>
        <item x="0"/>
        <item t="default"/>
      </items>
    </pivotField>
  </pivotFields>
  <rowFields count="1">
    <field x="5"/>
  </rowFields>
  <rowItems count="10">
    <i>
      <x/>
    </i>
    <i>
      <x v="1"/>
    </i>
    <i>
      <x v="2"/>
    </i>
    <i>
      <x v="3"/>
    </i>
    <i>
      <x v="4"/>
    </i>
    <i>
      <x v="5"/>
    </i>
    <i>
      <x v="6"/>
    </i>
    <i>
      <x v="7"/>
    </i>
    <i>
      <x v="8"/>
    </i>
    <i t="grand">
      <x/>
    </i>
  </rowItems>
  <colItems count="1">
    <i/>
  </colItems>
  <formats count="4">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4BC8570-608C-46DA-9959-FA7F0A4E9DB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Y4:AZ11" firstHeaderRow="1" firstDataRow="1" firstDataCol="1"/>
  <pivotFields count="15">
    <pivotField showAll="0"/>
    <pivotField showAll="0">
      <items count="3">
        <item x="1"/>
        <item x="0"/>
        <item t="default"/>
      </items>
    </pivotField>
    <pivotField showAll="0"/>
    <pivotField showAll="0"/>
    <pivotField showAll="0"/>
    <pivotField showAll="0"/>
    <pivotField showAll="0"/>
    <pivotField dataField="1" numFmtId="164" showAll="0"/>
    <pivotField showAll="0"/>
    <pivotField showAll="0"/>
    <pivotField showAll="0"/>
    <pivotField axis="axisRow" showAll="0" sortType="descending">
      <items count="7">
        <item x="0"/>
        <item x="3"/>
        <item x="4"/>
        <item x="1"/>
        <item x="2"/>
        <item x="5"/>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descending">
      <items count="11">
        <item x="5"/>
        <item x="1"/>
        <item x="8"/>
        <item x="4"/>
        <item x="3"/>
        <item x="2"/>
        <item x="7"/>
        <item x="6"/>
        <item x="9"/>
        <item x="0"/>
        <item t="default"/>
      </items>
      <autoSortScope>
        <pivotArea dataOnly="0" outline="0" fieldPosition="0">
          <references count="1">
            <reference field="4294967294" count="1" selected="0">
              <x v="0"/>
            </reference>
          </references>
        </pivotArea>
      </autoSortScope>
    </pivotField>
  </pivotFields>
  <rowFields count="1">
    <field x="11"/>
  </rowFields>
  <rowItems count="7">
    <i>
      <x v="1"/>
    </i>
    <i>
      <x v="2"/>
    </i>
    <i>
      <x v="4"/>
    </i>
    <i>
      <x v="3"/>
    </i>
    <i>
      <x/>
    </i>
    <i>
      <x v="5"/>
    </i>
    <i t="grand">
      <x/>
    </i>
  </rowItems>
  <colItems count="1">
    <i/>
  </colItems>
  <dataFields count="1">
    <dataField name="Sum of Paid Fees" fld="7" baseField="0" baseItem="0" numFmtId="164"/>
  </dataFields>
  <formats count="4">
    <format dxfId="82">
      <pivotArea dataOnly="0" labelOnly="1" outline="0" axis="axisValues" fieldPosition="0"/>
    </format>
    <format dxfId="81">
      <pivotArea dataOnly="0" labelOnly="1" outline="0" axis="axisValues" fieldPosition="0"/>
    </format>
    <format dxfId="80">
      <pivotArea dataOnly="0" labelOnly="1" outline="0" axis="axisValues"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DF892D4-304E-446A-95A1-2AA2FBA8390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M4:AN7" firstHeaderRow="1" firstDataRow="1" firstDataCol="1"/>
  <pivotFields count="15">
    <pivotField showAll="0"/>
    <pivotField showAll="0">
      <items count="3">
        <item x="1"/>
        <item x="0"/>
        <item t="default"/>
      </items>
    </pivotField>
    <pivotField showAll="0"/>
    <pivotField showAll="0">
      <items count="13">
        <item x="5"/>
        <item x="3"/>
        <item x="7"/>
        <item x="1"/>
        <item x="9"/>
        <item x="0"/>
        <item x="6"/>
        <item x="8"/>
        <item x="10"/>
        <item x="4"/>
        <item x="11"/>
        <item x="2"/>
        <item t="default"/>
      </items>
    </pivotField>
    <pivotField showAll="0"/>
    <pivotField showAll="0"/>
    <pivotField showAll="0"/>
    <pivotField dataField="1" numFmtId="164" showAll="0"/>
    <pivotField showAll="0"/>
    <pivotField showAll="0"/>
    <pivotField axis="axisRow" showAll="0">
      <items count="3">
        <item x="1"/>
        <item x="0"/>
        <item t="default"/>
      </items>
    </pivotField>
    <pivotField showAll="0">
      <items count="7">
        <item x="0"/>
        <item x="3"/>
        <item x="4"/>
        <item x="1"/>
        <item x="2"/>
        <item x="5"/>
        <item t="default"/>
      </items>
    </pivotField>
    <pivotField showAll="0">
      <items count="8">
        <item x="3"/>
        <item x="0"/>
        <item x="4"/>
        <item x="1"/>
        <item x="2"/>
        <item x="5"/>
        <item x="6"/>
        <item t="default"/>
      </items>
    </pivotField>
    <pivotField showAll="0">
      <items count="4">
        <item x="2"/>
        <item x="1"/>
        <item x="0"/>
        <item t="default"/>
      </items>
    </pivotField>
    <pivotField showAll="0"/>
  </pivotFields>
  <rowFields count="1">
    <field x="10"/>
  </rowFields>
  <rowItems count="3">
    <i>
      <x/>
    </i>
    <i>
      <x v="1"/>
    </i>
    <i t="grand">
      <x/>
    </i>
  </rowItems>
  <colItems count="1">
    <i/>
  </colItems>
  <dataFields count="1">
    <dataField name="Sum of Paid Fees" fld="7" baseField="0" baseItem="0" numFmtId="165"/>
  </dataFields>
  <formats count="5">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outline="0" collapsedLevelsAreSubtotals="1" fieldPosition="0"/>
    </format>
    <format dxfId="83">
      <pivotArea collapsedLevelsAreSubtotals="1" fieldPosition="0">
        <references count="1">
          <reference field="10" count="0"/>
        </references>
      </pivotArea>
    </format>
  </formats>
  <chartFormats count="3">
    <chartFormat chart="20" format="14"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10" count="1" selected="0">
            <x v="0"/>
          </reference>
        </references>
      </pivotArea>
    </chartFormat>
    <chartFormat chart="20" format="2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A4CEA6-BC73-4083-B383-46B316C2A3F4}"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Z4:CA15" firstHeaderRow="1" firstDataRow="1" firstDataCol="1"/>
  <pivotFields count="15">
    <pivotField showAll="0"/>
    <pivotField showAll="0">
      <items count="3">
        <item x="1"/>
        <item x="0"/>
        <item t="default"/>
      </items>
    </pivotField>
    <pivotField showAll="0"/>
    <pivotField showAll="0"/>
    <pivotField showAll="0"/>
    <pivotField showAll="0"/>
    <pivotField showAll="0"/>
    <pivotField dataField="1" numFmtId="164" showAll="0"/>
    <pivotField showAll="0"/>
    <pivotField showAll="0"/>
    <pivotField showAll="0"/>
    <pivotField showAll="0" sortType="descending">
      <items count="7">
        <item x="0"/>
        <item x="3"/>
        <item x="4"/>
        <item x="1"/>
        <item x="2"/>
        <item x="5"/>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axis="axisRow" showAll="0" sortType="descending">
      <items count="11">
        <item x="5"/>
        <item x="1"/>
        <item x="8"/>
        <item x="4"/>
        <item x="3"/>
        <item x="2"/>
        <item x="7"/>
        <item x="6"/>
        <item x="9"/>
        <item x="0"/>
        <item t="default"/>
      </items>
      <autoSortScope>
        <pivotArea dataOnly="0" outline="0" fieldPosition="0">
          <references count="1">
            <reference field="4294967294" count="1" selected="0">
              <x v="0"/>
            </reference>
          </references>
        </pivotArea>
      </autoSortScope>
    </pivotField>
  </pivotFields>
  <rowFields count="1">
    <field x="14"/>
  </rowFields>
  <rowItems count="11">
    <i>
      <x v="1"/>
    </i>
    <i>
      <x/>
    </i>
    <i>
      <x v="4"/>
    </i>
    <i>
      <x v="6"/>
    </i>
    <i>
      <x v="5"/>
    </i>
    <i>
      <x v="9"/>
    </i>
    <i>
      <x v="3"/>
    </i>
    <i>
      <x v="8"/>
    </i>
    <i>
      <x v="7"/>
    </i>
    <i>
      <x v="2"/>
    </i>
    <i t="grand">
      <x/>
    </i>
  </rowItems>
  <colItems count="1">
    <i/>
  </colItems>
  <dataFields count="1">
    <dataField name="Sum of Paid Fees" fld="7" baseField="0" baseItem="0" numFmtId="166"/>
  </dataFields>
  <formats count="4">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outline="0" collapsedLevelsAreSubtotals="1" fieldPosition="0"/>
    </format>
  </formats>
  <chartFormats count="1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4" count="1" selected="0">
            <x v="1"/>
          </reference>
        </references>
      </pivotArea>
    </chartFormat>
    <chartFormat chart="7" format="4">
      <pivotArea type="data" outline="0" fieldPosition="0">
        <references count="2">
          <reference field="4294967294" count="1" selected="0">
            <x v="0"/>
          </reference>
          <reference field="14" count="1" selected="0">
            <x v="0"/>
          </reference>
        </references>
      </pivotArea>
    </chartFormat>
    <chartFormat chart="7" format="5">
      <pivotArea type="data" outline="0" fieldPosition="0">
        <references count="2">
          <reference field="4294967294" count="1" selected="0">
            <x v="0"/>
          </reference>
          <reference field="14" count="1" selected="0">
            <x v="4"/>
          </reference>
        </references>
      </pivotArea>
    </chartFormat>
    <chartFormat chart="7" format="6">
      <pivotArea type="data" outline="0" fieldPosition="0">
        <references count="2">
          <reference field="4294967294" count="1" selected="0">
            <x v="0"/>
          </reference>
          <reference field="14" count="1" selected="0">
            <x v="6"/>
          </reference>
        </references>
      </pivotArea>
    </chartFormat>
    <chartFormat chart="7" format="7">
      <pivotArea type="data" outline="0" fieldPosition="0">
        <references count="2">
          <reference field="4294967294" count="1" selected="0">
            <x v="0"/>
          </reference>
          <reference field="14" count="1" selected="0">
            <x v="5"/>
          </reference>
        </references>
      </pivotArea>
    </chartFormat>
    <chartFormat chart="7" format="8">
      <pivotArea type="data" outline="0" fieldPosition="0">
        <references count="2">
          <reference field="4294967294" count="1" selected="0">
            <x v="0"/>
          </reference>
          <reference field="14" count="1" selected="0">
            <x v="9"/>
          </reference>
        </references>
      </pivotArea>
    </chartFormat>
    <chartFormat chart="7" format="9">
      <pivotArea type="data" outline="0" fieldPosition="0">
        <references count="2">
          <reference field="4294967294" count="1" selected="0">
            <x v="0"/>
          </reference>
          <reference field="14" count="1" selected="0">
            <x v="3"/>
          </reference>
        </references>
      </pivotArea>
    </chartFormat>
    <chartFormat chart="7" format="10">
      <pivotArea type="data" outline="0" fieldPosition="0">
        <references count="2">
          <reference field="4294967294" count="1" selected="0">
            <x v="0"/>
          </reference>
          <reference field="14" count="1" selected="0">
            <x v="8"/>
          </reference>
        </references>
      </pivotArea>
    </chartFormat>
    <chartFormat chart="7" format="11">
      <pivotArea type="data" outline="0" fieldPosition="0">
        <references count="2">
          <reference field="4294967294" count="1" selected="0">
            <x v="0"/>
          </reference>
          <reference field="14" count="1" selected="0">
            <x v="7"/>
          </reference>
        </references>
      </pivotArea>
    </chartFormat>
    <chartFormat chart="7" format="12">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240B8-54B2-4A9E-B19E-11DF35B01D7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I15" firstHeaderRow="1" firstDataRow="1" firstDataCol="1"/>
  <pivotFields count="15">
    <pivotField showAll="0"/>
    <pivotField showAll="0">
      <items count="3">
        <item x="1"/>
        <item x="0"/>
        <item t="default"/>
      </items>
    </pivotField>
    <pivotField showAll="0"/>
    <pivotField showAll="0"/>
    <pivotField showAll="0"/>
    <pivotField showAll="0"/>
    <pivotField showAll="0"/>
    <pivotField dataField="1" numFmtId="164" showAll="0"/>
    <pivotField showAll="0"/>
    <pivotField showAll="0"/>
    <pivotField showAll="0"/>
    <pivotField showAll="0"/>
    <pivotField showAll="0"/>
    <pivotField showAll="0">
      <items count="4">
        <item x="2"/>
        <item x="1"/>
        <item x="0"/>
        <item t="default"/>
      </items>
    </pivotField>
    <pivotField axis="axisRow" showAll="0" sortType="descending">
      <items count="11">
        <item x="5"/>
        <item x="1"/>
        <item x="8"/>
        <item x="4"/>
        <item x="3"/>
        <item x="2"/>
        <item x="7"/>
        <item x="6"/>
        <item x="9"/>
        <item x="0"/>
        <item t="default"/>
      </items>
      <autoSortScope>
        <pivotArea dataOnly="0" outline="0" fieldPosition="0">
          <references count="1">
            <reference field="4294967294" count="1" selected="0">
              <x v="0"/>
            </reference>
          </references>
        </pivotArea>
      </autoSortScope>
    </pivotField>
  </pivotFields>
  <rowFields count="1">
    <field x="14"/>
  </rowFields>
  <rowItems count="11">
    <i>
      <x v="1"/>
    </i>
    <i>
      <x/>
    </i>
    <i>
      <x v="4"/>
    </i>
    <i>
      <x v="6"/>
    </i>
    <i>
      <x v="5"/>
    </i>
    <i>
      <x v="9"/>
    </i>
    <i>
      <x v="3"/>
    </i>
    <i>
      <x v="8"/>
    </i>
    <i>
      <x v="7"/>
    </i>
    <i>
      <x v="2"/>
    </i>
    <i t="grand">
      <x/>
    </i>
  </rowItems>
  <colItems count="1">
    <i/>
  </colItems>
  <dataFields count="1">
    <dataField name="Sum of Paid Fees" fld="7" baseField="0" baseItem="0"/>
  </dataFields>
  <formats count="5">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C0ACAC-1ADD-46CA-8223-4A09261E219D}"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BR5:BT9" firstHeaderRow="0" firstDataRow="1" firstDataCol="1"/>
  <pivotFields count="15">
    <pivotField showAll="0"/>
    <pivotField showAll="0">
      <items count="3">
        <item x="1"/>
        <item x="0"/>
        <item t="default"/>
      </items>
    </pivotField>
    <pivotField showAll="0"/>
    <pivotField showAll="0">
      <items count="13">
        <item x="5"/>
        <item x="3"/>
        <item x="7"/>
        <item x="1"/>
        <item x="9"/>
        <item x="0"/>
        <item x="6"/>
        <item x="8"/>
        <item x="10"/>
        <item x="4"/>
        <item x="11"/>
        <item x="2"/>
        <item t="default"/>
      </items>
    </pivotField>
    <pivotField showAll="0"/>
    <pivotField showAll="0"/>
    <pivotField showAll="0"/>
    <pivotField dataField="1" numFmtId="164" showAll="0"/>
    <pivotField showAll="0"/>
    <pivotField showAll="0"/>
    <pivotField showAll="0"/>
    <pivotField showAll="0">
      <items count="7">
        <item x="0"/>
        <item x="3"/>
        <item x="4"/>
        <item x="1"/>
        <item x="2"/>
        <item x="5"/>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11">
        <item x="5"/>
        <item x="1"/>
        <item x="8"/>
        <item x="4"/>
        <item x="3"/>
        <item x="2"/>
        <item x="7"/>
        <item x="6"/>
        <item x="9"/>
        <item x="0"/>
        <item t="default"/>
      </items>
    </pivotField>
  </pivotFields>
  <rowFields count="1">
    <field x="13"/>
  </rowFields>
  <rowItems count="4">
    <i>
      <x/>
    </i>
    <i>
      <x v="1"/>
    </i>
    <i>
      <x v="2"/>
    </i>
    <i t="grand">
      <x/>
    </i>
  </rowItems>
  <colFields count="1">
    <field x="-2"/>
  </colFields>
  <colItems count="2">
    <i>
      <x/>
    </i>
    <i i="1">
      <x v="1"/>
    </i>
  </colItems>
  <dataFields count="2">
    <dataField name="Sum of Paid Fees" fld="7" baseField="0" baseItem="0" numFmtId="166"/>
    <dataField name="Sum of Paid Fees2" fld="7" baseField="0" baseItem="0"/>
  </dataFields>
  <formats count="4">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s>
  <chartFormats count="10">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3" count="1" selected="0">
            <x v="0"/>
          </reference>
        </references>
      </pivotArea>
    </chartFormat>
    <chartFormat chart="10" format="7">
      <pivotArea type="data" outline="0" fieldPosition="0">
        <references count="2">
          <reference field="4294967294" count="1" selected="0">
            <x v="0"/>
          </reference>
          <reference field="13" count="1" selected="0">
            <x v="1"/>
          </reference>
        </references>
      </pivotArea>
    </chartFormat>
    <chartFormat chart="10" format="8">
      <pivotArea type="data" outline="0" fieldPosition="0">
        <references count="2">
          <reference field="4294967294" count="1" selected="0">
            <x v="0"/>
          </reference>
          <reference field="13" count="1" selected="0">
            <x v="2"/>
          </reference>
        </references>
      </pivotArea>
    </chartFormat>
    <chartFormat chart="10" format="9"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3" count="1" selected="0">
            <x v="0"/>
          </reference>
        </references>
      </pivotArea>
    </chartFormat>
    <chartFormat chart="20" format="12">
      <pivotArea type="data" outline="0" fieldPosition="0">
        <references count="2">
          <reference field="4294967294" count="1" selected="0">
            <x v="0"/>
          </reference>
          <reference field="13" count="1" selected="0">
            <x v="1"/>
          </reference>
        </references>
      </pivotArea>
    </chartFormat>
    <chartFormat chart="20" format="13">
      <pivotArea type="data" outline="0" fieldPosition="0">
        <references count="2">
          <reference field="4294967294" count="1" selected="0">
            <x v="0"/>
          </reference>
          <reference field="13" count="1" selected="0">
            <x v="2"/>
          </reference>
        </references>
      </pivotArea>
    </chartFormat>
    <chartFormat chart="20"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696F3D-1C73-4DDD-A556-91D3D2D43F9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C4:AC5" firstHeaderRow="1" firstDataRow="1" firstDataCol="0"/>
  <pivotFields count="15">
    <pivotField showAll="0"/>
    <pivotField showAll="0">
      <items count="3">
        <item x="1"/>
        <item x="0"/>
        <item t="default"/>
      </items>
    </pivotField>
    <pivotField showAll="0"/>
    <pivotField showAll="0">
      <items count="13">
        <item x="3"/>
        <item x="7"/>
        <item x="1"/>
        <item x="9"/>
        <item x="0"/>
        <item x="6"/>
        <item x="8"/>
        <item x="10"/>
        <item x="4"/>
        <item x="11"/>
        <item x="2"/>
        <item x="5"/>
        <item t="default"/>
      </items>
    </pivotField>
    <pivotField showAll="0"/>
    <pivotField showAll="0"/>
    <pivotField dataField="1" showAll="0"/>
    <pivotField numFmtId="164" showAll="0"/>
    <pivotField showAll="0"/>
    <pivotField showAll="0"/>
    <pivotField showAll="0"/>
    <pivotField showAll="0"/>
    <pivotField showAll="0"/>
    <pivotField showAll="0">
      <items count="4">
        <item x="2"/>
        <item x="1"/>
        <item x="0"/>
        <item t="default"/>
      </items>
    </pivotField>
    <pivotField showAll="0"/>
  </pivotFields>
  <rowItems count="1">
    <i/>
  </rowItems>
  <colItems count="1">
    <i/>
  </colItems>
  <dataFields count="1">
    <dataField name="Average of Enrolled Courses" fld="6" subtotal="average" baseField="0" baseItem="783813920"/>
  </dataFields>
  <formats count="4">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0AE6D-81D3-49A0-918C-D8993CA6157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U4:AV11" firstHeaderRow="1" firstDataRow="1" firstDataCol="1"/>
  <pivotFields count="15">
    <pivotField showAll="0"/>
    <pivotField showAll="0">
      <items count="3">
        <item x="1"/>
        <item x="0"/>
        <item t="default"/>
      </items>
    </pivotField>
    <pivotField showAll="0"/>
    <pivotField showAll="0">
      <items count="13">
        <item x="5"/>
        <item x="3"/>
        <item x="7"/>
        <item x="1"/>
        <item x="9"/>
        <item x="0"/>
        <item x="6"/>
        <item x="8"/>
        <item x="10"/>
        <item x="4"/>
        <item x="11"/>
        <item x="2"/>
        <item t="default"/>
      </items>
    </pivotField>
    <pivotField showAll="0"/>
    <pivotField showAll="0"/>
    <pivotField dataField="1" showAll="0"/>
    <pivotField numFmtId="164" showAll="0"/>
    <pivotField showAll="0"/>
    <pivotField showAll="0"/>
    <pivotField showAll="0"/>
    <pivotField axis="axisRow" showAll="0">
      <items count="7">
        <item x="0"/>
        <item x="3"/>
        <item x="4"/>
        <item x="1"/>
        <item x="2"/>
        <item x="5"/>
        <item t="default"/>
      </items>
    </pivotField>
    <pivotField showAll="0">
      <items count="8">
        <item x="3"/>
        <item x="0"/>
        <item x="4"/>
        <item x="1"/>
        <item x="2"/>
        <item x="5"/>
        <item x="6"/>
        <item t="default"/>
      </items>
    </pivotField>
    <pivotField showAll="0">
      <items count="4">
        <item x="2"/>
        <item x="1"/>
        <item x="0"/>
        <item t="default"/>
      </items>
    </pivotField>
    <pivotField showAll="0"/>
  </pivotFields>
  <rowFields count="1">
    <field x="11"/>
  </rowFields>
  <rowItems count="7">
    <i>
      <x/>
    </i>
    <i>
      <x v="1"/>
    </i>
    <i>
      <x v="2"/>
    </i>
    <i>
      <x v="3"/>
    </i>
    <i>
      <x v="4"/>
    </i>
    <i>
      <x v="5"/>
    </i>
    <i t="grand">
      <x/>
    </i>
  </rowItems>
  <colItems count="1">
    <i/>
  </colItems>
  <dataFields count="1">
    <dataField name="Sum of Enrolled Courses" fld="6" baseField="11" baseItem="0"/>
  </dataFields>
  <formats count="4">
    <format dxfId="24">
      <pivotArea dataOnly="0" labelOnly="1" outline="0" axis="axisValues"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919C2B-647E-431F-BE66-B09ACBFB41E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F4:BG17" firstHeaderRow="1" firstDataRow="1" firstDataCol="1"/>
  <pivotFields count="15">
    <pivotField showAll="0"/>
    <pivotField showAll="0">
      <items count="3">
        <item x="1"/>
        <item x="0"/>
        <item t="default"/>
      </items>
    </pivotField>
    <pivotField showAll="0"/>
    <pivotField axis="axisRow" showAll="0">
      <items count="13">
        <item x="5"/>
        <item x="3"/>
        <item x="7"/>
        <item x="1"/>
        <item x="9"/>
        <item x="0"/>
        <item x="6"/>
        <item x="8"/>
        <item x="10"/>
        <item x="4"/>
        <item x="11"/>
        <item x="2"/>
        <item t="default"/>
      </items>
    </pivotField>
    <pivotField showAll="0"/>
    <pivotField showAll="0"/>
    <pivotField showAll="0"/>
    <pivotField numFmtId="164" showAll="0"/>
    <pivotField showAll="0"/>
    <pivotField dataField="1" showAll="0"/>
    <pivotField showAll="0"/>
    <pivotField showAll="0">
      <items count="7">
        <item x="0"/>
        <item x="3"/>
        <item x="4"/>
        <item x="1"/>
        <item x="2"/>
        <item x="5"/>
        <item t="default"/>
      </items>
    </pivotField>
    <pivotField showAll="0"/>
    <pivotField showAll="0">
      <items count="4">
        <item x="2"/>
        <item x="1"/>
        <item x="0"/>
        <item t="default"/>
      </items>
    </pivotField>
    <pivotField showAll="0">
      <items count="11">
        <item x="5"/>
        <item x="1"/>
        <item x="8"/>
        <item x="4"/>
        <item x="3"/>
        <item x="2"/>
        <item x="7"/>
        <item x="6"/>
        <item x="9"/>
        <item x="0"/>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Average call duration" fld="9" subtotal="average" baseField="3" baseItem="0" numFmtId="1"/>
  </dataFields>
  <formats count="4">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C70849-A7B0-498C-98CC-4490B835BA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5">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pivotField showAll="0">
      <items count="4">
        <item x="2"/>
        <item x="1"/>
        <item x="0"/>
        <item t="default"/>
      </items>
    </pivotField>
    <pivotField showAll="0"/>
  </pivotFields>
  <rowItems count="1">
    <i/>
  </rowItems>
  <colItems count="1">
    <i/>
  </colItems>
  <dataFields count="1">
    <dataField name="Sum of Paid Fees" fld="7" baseField="0" baseItem="0" numFmtId="164"/>
  </dataFields>
  <formats count="4">
    <format dxfId="32">
      <pivotArea dataOnly="0" labelOnly="1" outline="0" axis="axisValues" fieldPosition="0"/>
    </format>
    <format dxfId="31">
      <pivotArea dataOnly="0" labelOnly="1" outline="0" axis="axisValues" fieldPosition="0"/>
    </format>
    <format dxfId="30">
      <pivotArea dataOnly="0" labelOnly="1" outline="0" axis="axisValues"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957EDC-3242-47BB-9CA3-19E9354EEF3F}" name="PivotTable19" cacheId="0"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3">
  <location ref="CX4:DH18" firstHeaderRow="1" firstDataRow="2" firstDataCol="1"/>
  <pivotFields count="15">
    <pivotField showAll="0"/>
    <pivotField showAll="0">
      <items count="3">
        <item x="1"/>
        <item x="0"/>
        <item t="default"/>
      </items>
    </pivotField>
    <pivotField showAll="0"/>
    <pivotField axis="axisRow" showAll="0">
      <items count="13">
        <item x="3"/>
        <item x="7"/>
        <item x="1"/>
        <item x="9"/>
        <item x="0"/>
        <item x="6"/>
        <item x="8"/>
        <item x="10"/>
        <item x="4"/>
        <item x="11"/>
        <item x="2"/>
        <item x="5"/>
        <item t="default"/>
      </items>
    </pivotField>
    <pivotField showAll="0">
      <items count="6">
        <item x="4"/>
        <item x="3"/>
        <item x="1"/>
        <item x="0"/>
        <item x="2"/>
        <item t="default"/>
      </items>
    </pivotField>
    <pivotField axis="axisCol" showAll="0">
      <items count="10">
        <item x="2"/>
        <item x="6"/>
        <item x="8"/>
        <item x="4"/>
        <item x="7"/>
        <item x="5"/>
        <item x="0"/>
        <item x="3"/>
        <item x="1"/>
        <item t="default"/>
      </items>
    </pivotField>
    <pivotField showAll="0"/>
    <pivotField dataField="1" numFmtId="164" showAll="0"/>
    <pivotField showAll="0"/>
    <pivotField showAll="0"/>
    <pivotField showAll="0"/>
    <pivotField showAll="0">
      <items count="7">
        <item x="0"/>
        <item x="3"/>
        <item x="4"/>
        <item x="1"/>
        <item x="2"/>
        <item x="5"/>
        <item t="default"/>
      </items>
    </pivotField>
    <pivotField showAll="0"/>
    <pivotField showAll="0">
      <items count="4">
        <item x="2"/>
        <item x="1"/>
        <item x="0"/>
        <item t="default"/>
      </items>
    </pivotField>
    <pivotField showAll="0">
      <items count="11">
        <item x="5"/>
        <item x="1"/>
        <item x="8"/>
        <item x="4"/>
        <item x="3"/>
        <item x="2"/>
        <item x="7"/>
        <item x="6"/>
        <item x="9"/>
        <item x="0"/>
        <item t="default"/>
      </items>
    </pivotField>
  </pivotFields>
  <rowFields count="1">
    <field x="3"/>
  </rowFields>
  <rowItems count="13">
    <i>
      <x/>
    </i>
    <i>
      <x v="1"/>
    </i>
    <i>
      <x v="2"/>
    </i>
    <i>
      <x v="3"/>
    </i>
    <i>
      <x v="4"/>
    </i>
    <i>
      <x v="5"/>
    </i>
    <i>
      <x v="6"/>
    </i>
    <i>
      <x v="7"/>
    </i>
    <i>
      <x v="8"/>
    </i>
    <i>
      <x v="9"/>
    </i>
    <i>
      <x v="10"/>
    </i>
    <i>
      <x v="11"/>
    </i>
    <i t="grand">
      <x/>
    </i>
  </rowItems>
  <colFields count="1">
    <field x="5"/>
  </colFields>
  <colItems count="10">
    <i>
      <x/>
    </i>
    <i>
      <x v="1"/>
    </i>
    <i>
      <x v="2"/>
    </i>
    <i>
      <x v="3"/>
    </i>
    <i>
      <x v="4"/>
    </i>
    <i>
      <x v="5"/>
    </i>
    <i>
      <x v="6"/>
    </i>
    <i>
      <x v="7"/>
    </i>
    <i>
      <x v="8"/>
    </i>
    <i t="grand">
      <x/>
    </i>
  </colItems>
  <dataFields count="1">
    <dataField name="Sum of Paid Fees" fld="7" baseField="0" baseItem="0"/>
  </dataFields>
  <formats count="4">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outline="0" collapsedLevelsAreSubtotals="1" fieldPosition="0"/>
    </format>
  </formats>
  <chartFormats count="9">
    <chartFormat chart="12" format="18" series="1">
      <pivotArea type="data" outline="0" fieldPosition="0">
        <references count="2">
          <reference field="4294967294" count="1" selected="0">
            <x v="0"/>
          </reference>
          <reference field="5" count="1" selected="0">
            <x v="0"/>
          </reference>
        </references>
      </pivotArea>
    </chartFormat>
    <chartFormat chart="12" format="19" series="1">
      <pivotArea type="data" outline="0" fieldPosition="0">
        <references count="2">
          <reference field="4294967294" count="1" selected="0">
            <x v="0"/>
          </reference>
          <reference field="5" count="1" selected="0">
            <x v="1"/>
          </reference>
        </references>
      </pivotArea>
    </chartFormat>
    <chartFormat chart="12" format="20" series="1">
      <pivotArea type="data" outline="0" fieldPosition="0">
        <references count="2">
          <reference field="4294967294" count="1" selected="0">
            <x v="0"/>
          </reference>
          <reference field="5" count="1" selected="0">
            <x v="2"/>
          </reference>
        </references>
      </pivotArea>
    </chartFormat>
    <chartFormat chart="12" format="21" series="1">
      <pivotArea type="data" outline="0" fieldPosition="0">
        <references count="2">
          <reference field="4294967294" count="1" selected="0">
            <x v="0"/>
          </reference>
          <reference field="5" count="1" selected="0">
            <x v="3"/>
          </reference>
        </references>
      </pivotArea>
    </chartFormat>
    <chartFormat chart="12" format="22" series="1">
      <pivotArea type="data" outline="0" fieldPosition="0">
        <references count="2">
          <reference field="4294967294" count="1" selected="0">
            <x v="0"/>
          </reference>
          <reference field="5" count="1" selected="0">
            <x v="4"/>
          </reference>
        </references>
      </pivotArea>
    </chartFormat>
    <chartFormat chart="12" format="23" series="1">
      <pivotArea type="data" outline="0" fieldPosition="0">
        <references count="2">
          <reference field="4294967294" count="1" selected="0">
            <x v="0"/>
          </reference>
          <reference field="5" count="1" selected="0">
            <x v="5"/>
          </reference>
        </references>
      </pivotArea>
    </chartFormat>
    <chartFormat chart="12" format="24" series="1">
      <pivotArea type="data" outline="0" fieldPosition="0">
        <references count="2">
          <reference field="4294967294" count="1" selected="0">
            <x v="0"/>
          </reference>
          <reference field="5" count="1" selected="0">
            <x v="6"/>
          </reference>
        </references>
      </pivotArea>
    </chartFormat>
    <chartFormat chart="12" format="25" series="1">
      <pivotArea type="data" outline="0" fieldPosition="0">
        <references count="2">
          <reference field="4294967294" count="1" selected="0">
            <x v="0"/>
          </reference>
          <reference field="5" count="1" selected="0">
            <x v="7"/>
          </reference>
        </references>
      </pivotArea>
    </chartFormat>
    <chartFormat chart="12" format="26" series="1">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unth1" xr10:uid="{B479AD33-6518-4E5D-9F27-FE1D19E74BE7}" sourceName="Mounth">
  <pivotTables>
    <pivotTable tabId="13" name="PivotTable21"/>
    <pivotTable tabId="13" name="PivotTable22"/>
  </pivotTables>
  <data>
    <tabular pivotCacheId="1406069190">
      <items count="12">
        <i x="3" s="1"/>
        <i x="7" s="1"/>
        <i x="1" s="1"/>
        <i x="9" s="1"/>
        <i x="0" s="1"/>
        <i x="6" s="1"/>
        <i x="8" s="1"/>
        <i x="10" s="1"/>
        <i x="4" s="1"/>
        <i x="1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84E400AA-C610-43C1-8CE6-0AFED6D260B8}" sourceName="Sale Team">
  <pivotTables>
    <pivotTable tabId="13" name="PivotTable4"/>
    <pivotTable tabId="13" name="PivotTable1"/>
    <pivotTable tabId="13" name="PivotTable10"/>
    <pivotTable tabId="13" name="PivotTable11"/>
    <pivotTable tabId="13" name="PivotTable12"/>
    <pivotTable tabId="13" name="PivotTable13"/>
    <pivotTable tabId="13" name="PivotTable14"/>
    <pivotTable tabId="13" name="PivotTable16"/>
    <pivotTable tabId="13" name="PivotTable17"/>
    <pivotTable tabId="13" name="PivotTable18"/>
    <pivotTable tabId="13" name="PivotTable19"/>
    <pivotTable tabId="13" name="PivotTable2"/>
    <pivotTable tabId="13" name="PivotTable20"/>
    <pivotTable tabId="13" name="PivotTable21"/>
    <pivotTable tabId="13" name="PivotTable22"/>
    <pivotTable tabId="13" name="PivotTable3"/>
    <pivotTable tabId="13" name="PivotTable5"/>
    <pivotTable tabId="13" name="PivotTable6"/>
    <pivotTable tabId="13" name="PivotTable7"/>
    <pivotTable tabId="13" name="PivotTable8"/>
    <pivotTable tabId="13" name="PivotTable9"/>
  </pivotTables>
  <data>
    <tabular pivotCacheId="140606919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unth 2" xr10:uid="{BE1AF9AB-A111-4E0F-9654-67071A57E5FF}" cache="Slicer_Mounth1" caption="Mounth" columnCount="2" showCaption="0" style="Slicer Style 1" rowHeight="241300"/>
  <slicer name="Sale Team" xr10:uid="{F58D75ED-C240-4343-BFCA-79F8A1806053}" cache="Slicer_Sale_Team" caption="Sale Team"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C96A5D-7AB4-431A-8477-4B2301A36F6E}" name="Table2" displayName="Table2" ref="A2:O92" totalsRowShown="0" headerRowDxfId="108" dataDxfId="107">
  <autoFilter ref="A2:O92" xr:uid="{D2C96A5D-7AB4-431A-8477-4B2301A36F6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29" xr3:uid="{73B118AA-A0A0-4DF8-8D52-1095327143C9}" name="Column1" dataDxfId="106"/>
    <tableColumn id="1" xr3:uid="{D9EFB2EF-D450-4D00-9449-F25232D39FFF}" name="Fees Status" dataDxfId="105"/>
    <tableColumn id="2" xr3:uid="{1EFF0B1E-8A06-4289-A0AA-DDF87FFCDDB5}" name="Day" dataDxfId="104"/>
    <tableColumn id="3" xr3:uid="{43550BC8-7D1D-4002-856B-ECC6AF80A07E}" name="Month" dataDxfId="103"/>
    <tableColumn id="4" xr3:uid="{06AA00D1-638E-4765-A711-4AF679E43489}" name="Advertising Channel" dataDxfId="102"/>
    <tableColumn id="5" xr3:uid="{CEB5DE32-6F8C-4B72-BC53-8307D9EB06F4}" name="Advertisment" dataDxfId="101"/>
    <tableColumn id="6" xr3:uid="{18E0165C-3CE0-431D-93B5-B92D09479563}" name="Enrolled Courses" dataDxfId="100"/>
    <tableColumn id="7" xr3:uid="{0B95B21B-61EE-40A2-ADC2-E1F3EE646440}" name="Paid Fees" dataDxfId="99"/>
    <tableColumn id="8" xr3:uid="{0C14488C-655A-439A-B0AB-C03AA60B38CC}" name="Number of phone calls" dataDxfId="98"/>
    <tableColumn id="9" xr3:uid="{C69A194D-8300-415F-A512-77E74BF2ED29}" name="Average call duration" dataDxfId="97"/>
    <tableColumn id="10" xr3:uid="{CE612632-F6D8-47E3-B620-438A763F2DAD}" name="Training Models" dataDxfId="96"/>
    <tableColumn id="11" xr3:uid="{D748CB0C-2ABD-464D-AC04-3979234A6E8A}" name="Training Levels" dataDxfId="95"/>
    <tableColumn id="12" xr3:uid="{3F0B4FAE-4456-4A43-A678-C14E581BB983}" name="Area Code" dataDxfId="94"/>
    <tableColumn id="13" xr3:uid="{845C2E93-C19A-47AB-9CD2-021F1DCAA5F9}" name="Sale Team" dataDxfId="93"/>
    <tableColumn id="14" xr3:uid="{97046244-64B4-4396-9F59-8384012785FF}" name="Consultant" dataDxfId="9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ECB9-D6A7-4F1C-864A-06228595A3AF}">
  <sheetPr>
    <tabColor theme="8"/>
  </sheetPr>
  <dimension ref="F7"/>
  <sheetViews>
    <sheetView showGridLines="0" showRowColHeaders="0" zoomScale="70" zoomScaleNormal="70" workbookViewId="0">
      <selection activeCell="AL23" sqref="AL23"/>
    </sheetView>
  </sheetViews>
  <sheetFormatPr defaultRowHeight="15" x14ac:dyDescent="0.25"/>
  <cols>
    <col min="1" max="16384" width="9.140625" style="23"/>
  </cols>
  <sheetData>
    <row r="7" spans="6:6" x14ac:dyDescent="0.25">
      <c r="F7"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B8A10-3F8A-4E11-AAA8-CBE53B0E088A}">
  <sheetPr>
    <tabColor theme="8"/>
  </sheetPr>
  <dimension ref="A1:P92"/>
  <sheetViews>
    <sheetView showGridLines="0" zoomScaleNormal="100" workbookViewId="0">
      <selection activeCell="J11" sqref="J11"/>
    </sheetView>
  </sheetViews>
  <sheetFormatPr defaultRowHeight="15" x14ac:dyDescent="0.25"/>
  <cols>
    <col min="1" max="1" width="12.85546875" style="24" customWidth="1"/>
    <col min="2" max="2" width="17.28515625" style="26" customWidth="1"/>
    <col min="3" max="3" width="10.85546875" bestFit="1" customWidth="1"/>
    <col min="4" max="4" width="21" customWidth="1"/>
    <col min="5" max="5" width="23.5703125" customWidth="1"/>
    <col min="6" max="6" width="18" customWidth="1"/>
    <col min="7" max="7" width="17.7109375" style="12" customWidth="1"/>
    <col min="8" max="8" width="17.7109375" customWidth="1"/>
    <col min="9" max="9" width="21.85546875" style="2" customWidth="1"/>
    <col min="10" max="10" width="22.140625" customWidth="1"/>
    <col min="11" max="11" width="16.28515625" customWidth="1"/>
    <col min="12" max="12" width="16.85546875" customWidth="1"/>
    <col min="13" max="13" width="12.85546875" bestFit="1" customWidth="1"/>
    <col min="14" max="14" width="15.42578125" bestFit="1" customWidth="1"/>
    <col min="15" max="15" width="18.42578125" customWidth="1"/>
  </cols>
  <sheetData>
    <row r="1" spans="1:16" ht="33" customHeight="1" x14ac:dyDescent="0.25"/>
    <row r="2" spans="1:16" ht="36.950000000000003" customHeight="1" x14ac:dyDescent="0.25">
      <c r="A2" s="30" t="s">
        <v>90</v>
      </c>
      <c r="B2" s="27" t="s">
        <v>36</v>
      </c>
      <c r="C2" s="17" t="s">
        <v>37</v>
      </c>
      <c r="D2" s="17" t="s">
        <v>106</v>
      </c>
      <c r="E2" s="17" t="s">
        <v>38</v>
      </c>
      <c r="F2" s="17" t="s">
        <v>39</v>
      </c>
      <c r="G2" s="17" t="s">
        <v>40</v>
      </c>
      <c r="H2" s="18" t="s">
        <v>41</v>
      </c>
      <c r="I2" s="17" t="s">
        <v>42</v>
      </c>
      <c r="J2" s="19" t="s">
        <v>43</v>
      </c>
      <c r="K2" s="17" t="s">
        <v>44</v>
      </c>
      <c r="L2" s="17" t="s">
        <v>45</v>
      </c>
      <c r="M2" s="17" t="s">
        <v>46</v>
      </c>
      <c r="N2" s="17" t="s">
        <v>47</v>
      </c>
      <c r="O2" s="17" t="s">
        <v>48</v>
      </c>
    </row>
    <row r="3" spans="1:16" ht="21" customHeight="1" x14ac:dyDescent="0.25">
      <c r="A3" s="25"/>
      <c r="B3" s="28" t="s">
        <v>63</v>
      </c>
      <c r="C3" s="15">
        <v>19</v>
      </c>
      <c r="D3" s="15" t="s">
        <v>64</v>
      </c>
      <c r="E3" s="15" t="s">
        <v>76</v>
      </c>
      <c r="F3" s="15" t="s">
        <v>87</v>
      </c>
      <c r="G3" s="15">
        <v>1</v>
      </c>
      <c r="H3" s="13">
        <v>3132</v>
      </c>
      <c r="I3" s="15">
        <v>1</v>
      </c>
      <c r="J3" s="16">
        <v>120</v>
      </c>
      <c r="K3" s="15" t="s">
        <v>91</v>
      </c>
      <c r="L3" s="15" t="s">
        <v>93</v>
      </c>
      <c r="M3" s="15">
        <v>3001</v>
      </c>
      <c r="N3" s="15" t="s">
        <v>57</v>
      </c>
      <c r="O3" s="15" t="s">
        <v>58</v>
      </c>
      <c r="P3" s="14"/>
    </row>
    <row r="4" spans="1:16" ht="21" customHeight="1" x14ac:dyDescent="0.25">
      <c r="A4" s="25"/>
      <c r="B4" s="29" t="s">
        <v>62</v>
      </c>
      <c r="C4" s="20">
        <v>8</v>
      </c>
      <c r="D4" s="20" t="s">
        <v>64</v>
      </c>
      <c r="E4" s="20" t="s">
        <v>80</v>
      </c>
      <c r="F4" s="20" t="s">
        <v>89</v>
      </c>
      <c r="G4" s="20">
        <v>2</v>
      </c>
      <c r="H4" s="21">
        <v>2441</v>
      </c>
      <c r="I4" s="20">
        <v>1</v>
      </c>
      <c r="J4" s="22">
        <v>120</v>
      </c>
      <c r="K4" s="20" t="s">
        <v>91</v>
      </c>
      <c r="L4" s="20" t="s">
        <v>93</v>
      </c>
      <c r="M4" s="20">
        <v>3003</v>
      </c>
      <c r="N4" s="20" t="s">
        <v>50</v>
      </c>
      <c r="O4" s="20" t="s">
        <v>49</v>
      </c>
      <c r="P4" s="14"/>
    </row>
    <row r="5" spans="1:16" ht="21" customHeight="1" x14ac:dyDescent="0.25">
      <c r="A5" s="25"/>
      <c r="B5" s="28" t="s">
        <v>62</v>
      </c>
      <c r="C5" s="15">
        <v>6</v>
      </c>
      <c r="D5" s="15" t="s">
        <v>64</v>
      </c>
      <c r="E5" s="15" t="s">
        <v>77</v>
      </c>
      <c r="F5" s="15" t="s">
        <v>81</v>
      </c>
      <c r="G5" s="15">
        <v>4</v>
      </c>
      <c r="H5" s="13">
        <v>2177</v>
      </c>
      <c r="I5" s="15">
        <v>2</v>
      </c>
      <c r="J5" s="16">
        <v>60</v>
      </c>
      <c r="K5" s="15" t="s">
        <v>91</v>
      </c>
      <c r="L5" s="15" t="s">
        <v>95</v>
      </c>
      <c r="M5" s="15">
        <v>3004</v>
      </c>
      <c r="N5" s="15" t="s">
        <v>57</v>
      </c>
      <c r="O5" s="15" t="s">
        <v>59</v>
      </c>
      <c r="P5" s="14"/>
    </row>
    <row r="6" spans="1:16" ht="21" customHeight="1" x14ac:dyDescent="0.25">
      <c r="A6" s="25"/>
      <c r="B6" s="29" t="s">
        <v>62</v>
      </c>
      <c r="C6" s="20">
        <v>18</v>
      </c>
      <c r="D6" s="20" t="s">
        <v>74</v>
      </c>
      <c r="E6" s="20" t="s">
        <v>78</v>
      </c>
      <c r="F6" s="20" t="s">
        <v>88</v>
      </c>
      <c r="G6" s="20">
        <v>1</v>
      </c>
      <c r="H6" s="21">
        <v>4896</v>
      </c>
      <c r="I6" s="20">
        <v>3</v>
      </c>
      <c r="J6" s="22">
        <v>90</v>
      </c>
      <c r="K6" s="20" t="s">
        <v>92</v>
      </c>
      <c r="L6" s="20" t="s">
        <v>96</v>
      </c>
      <c r="M6" s="20">
        <v>3000</v>
      </c>
      <c r="N6" s="20" t="s">
        <v>53</v>
      </c>
      <c r="O6" s="20" t="s">
        <v>54</v>
      </c>
      <c r="P6" s="14"/>
    </row>
    <row r="7" spans="1:16" ht="21" customHeight="1" x14ac:dyDescent="0.25">
      <c r="A7" s="25"/>
      <c r="B7" s="28" t="s">
        <v>63</v>
      </c>
      <c r="C7" s="15">
        <v>21</v>
      </c>
      <c r="D7" s="15" t="s">
        <v>70</v>
      </c>
      <c r="E7" s="15" t="s">
        <v>80</v>
      </c>
      <c r="F7" s="15" t="s">
        <v>89</v>
      </c>
      <c r="G7" s="15">
        <v>1</v>
      </c>
      <c r="H7" s="13">
        <v>4494</v>
      </c>
      <c r="I7" s="15">
        <v>3</v>
      </c>
      <c r="J7" s="16">
        <v>90</v>
      </c>
      <c r="K7" s="15" t="s">
        <v>92</v>
      </c>
      <c r="L7" s="15" t="s">
        <v>96</v>
      </c>
      <c r="M7" s="15">
        <v>3001</v>
      </c>
      <c r="N7" s="15" t="s">
        <v>50</v>
      </c>
      <c r="O7" s="15" t="s">
        <v>51</v>
      </c>
      <c r="P7" s="14"/>
    </row>
    <row r="8" spans="1:16" ht="21" customHeight="1" x14ac:dyDescent="0.25">
      <c r="A8" s="25"/>
      <c r="B8" s="29" t="s">
        <v>62</v>
      </c>
      <c r="C8" s="20">
        <v>4</v>
      </c>
      <c r="D8" s="20" t="s">
        <v>74</v>
      </c>
      <c r="E8" s="20" t="s">
        <v>78</v>
      </c>
      <c r="F8" s="20" t="s">
        <v>84</v>
      </c>
      <c r="G8" s="20">
        <v>2</v>
      </c>
      <c r="H8" s="21">
        <v>4853</v>
      </c>
      <c r="I8" s="20">
        <v>1</v>
      </c>
      <c r="J8" s="22">
        <v>120</v>
      </c>
      <c r="K8" s="20" t="s">
        <v>91</v>
      </c>
      <c r="L8" s="20" t="s">
        <v>94</v>
      </c>
      <c r="M8" s="20">
        <v>3001</v>
      </c>
      <c r="N8" s="20" t="s">
        <v>57</v>
      </c>
      <c r="O8" s="20" t="s">
        <v>61</v>
      </c>
      <c r="P8" s="14"/>
    </row>
    <row r="9" spans="1:16" ht="21" customHeight="1" x14ac:dyDescent="0.25">
      <c r="A9" s="25"/>
      <c r="B9" s="28" t="s">
        <v>62</v>
      </c>
      <c r="C9" s="15">
        <v>2</v>
      </c>
      <c r="D9" s="15" t="s">
        <v>72</v>
      </c>
      <c r="E9" s="15" t="s">
        <v>77</v>
      </c>
      <c r="F9" s="15" t="s">
        <v>86</v>
      </c>
      <c r="G9" s="15">
        <v>4</v>
      </c>
      <c r="H9" s="13">
        <v>4494</v>
      </c>
      <c r="I9" s="15">
        <v>2</v>
      </c>
      <c r="J9" s="16">
        <v>60</v>
      </c>
      <c r="K9" s="15" t="s">
        <v>91</v>
      </c>
      <c r="L9" s="15" t="s">
        <v>97</v>
      </c>
      <c r="M9" s="15">
        <v>3000</v>
      </c>
      <c r="N9" s="15" t="s">
        <v>53</v>
      </c>
      <c r="O9" s="15" t="s">
        <v>54</v>
      </c>
      <c r="P9" s="14"/>
    </row>
    <row r="10" spans="1:16" ht="21" customHeight="1" x14ac:dyDescent="0.25">
      <c r="A10" s="25"/>
      <c r="B10" s="29" t="s">
        <v>63</v>
      </c>
      <c r="C10" s="20">
        <v>11</v>
      </c>
      <c r="D10" s="20" t="s">
        <v>74</v>
      </c>
      <c r="E10" s="20" t="s">
        <v>78</v>
      </c>
      <c r="F10" s="20" t="s">
        <v>82</v>
      </c>
      <c r="G10" s="20">
        <v>1</v>
      </c>
      <c r="H10" s="21">
        <v>3668</v>
      </c>
      <c r="I10" s="20">
        <v>1</v>
      </c>
      <c r="J10" s="22">
        <v>120</v>
      </c>
      <c r="K10" s="20" t="s">
        <v>91</v>
      </c>
      <c r="L10" s="20" t="s">
        <v>94</v>
      </c>
      <c r="M10" s="20">
        <v>3002</v>
      </c>
      <c r="N10" s="20" t="s">
        <v>57</v>
      </c>
      <c r="O10" s="20" t="s">
        <v>59</v>
      </c>
      <c r="P10" s="14"/>
    </row>
    <row r="11" spans="1:16" ht="21" customHeight="1" x14ac:dyDescent="0.25">
      <c r="A11" s="25"/>
      <c r="B11" s="28" t="s">
        <v>63</v>
      </c>
      <c r="C11" s="15">
        <v>22</v>
      </c>
      <c r="D11" s="15" t="s">
        <v>70</v>
      </c>
      <c r="E11" s="15" t="s">
        <v>78</v>
      </c>
      <c r="F11" s="15" t="s">
        <v>88</v>
      </c>
      <c r="G11" s="15">
        <v>2</v>
      </c>
      <c r="H11" s="13">
        <v>1242</v>
      </c>
      <c r="I11" s="15">
        <v>1</v>
      </c>
      <c r="J11" s="16">
        <v>120</v>
      </c>
      <c r="K11" s="15" t="s">
        <v>91</v>
      </c>
      <c r="L11" s="15" t="s">
        <v>93</v>
      </c>
      <c r="M11" s="15">
        <v>3003</v>
      </c>
      <c r="N11" s="15" t="s">
        <v>50</v>
      </c>
      <c r="O11" s="15" t="s">
        <v>52</v>
      </c>
      <c r="P11" s="14"/>
    </row>
    <row r="12" spans="1:16" ht="21" customHeight="1" x14ac:dyDescent="0.25">
      <c r="A12" s="25"/>
      <c r="B12" s="29" t="s">
        <v>62</v>
      </c>
      <c r="C12" s="20">
        <v>21</v>
      </c>
      <c r="D12" s="20" t="s">
        <v>64</v>
      </c>
      <c r="E12" s="20" t="s">
        <v>77</v>
      </c>
      <c r="F12" s="20" t="s">
        <v>81</v>
      </c>
      <c r="G12" s="20">
        <v>1</v>
      </c>
      <c r="H12" s="21">
        <v>4921</v>
      </c>
      <c r="I12" s="20">
        <v>1</v>
      </c>
      <c r="J12" s="22">
        <v>120</v>
      </c>
      <c r="K12" s="20" t="s">
        <v>91</v>
      </c>
      <c r="L12" s="20" t="s">
        <v>93</v>
      </c>
      <c r="M12" s="20">
        <v>3002</v>
      </c>
      <c r="N12" s="20" t="s">
        <v>57</v>
      </c>
      <c r="O12" s="20" t="s">
        <v>60</v>
      </c>
      <c r="P12" s="14"/>
    </row>
    <row r="13" spans="1:16" ht="21" customHeight="1" x14ac:dyDescent="0.25">
      <c r="A13" s="25"/>
      <c r="B13" s="28" t="s">
        <v>62</v>
      </c>
      <c r="C13" s="15">
        <v>27</v>
      </c>
      <c r="D13" s="15" t="s">
        <v>68</v>
      </c>
      <c r="E13" s="15" t="s">
        <v>76</v>
      </c>
      <c r="F13" s="15" t="s">
        <v>82</v>
      </c>
      <c r="G13" s="15">
        <v>1</v>
      </c>
      <c r="H13" s="13">
        <v>3067</v>
      </c>
      <c r="I13" s="15">
        <v>1</v>
      </c>
      <c r="J13" s="16">
        <v>120</v>
      </c>
      <c r="K13" s="15" t="s">
        <v>91</v>
      </c>
      <c r="L13" s="15" t="s">
        <v>93</v>
      </c>
      <c r="M13" s="15">
        <v>3002</v>
      </c>
      <c r="N13" s="15" t="s">
        <v>50</v>
      </c>
      <c r="O13" s="15" t="s">
        <v>49</v>
      </c>
      <c r="P13" s="14"/>
    </row>
    <row r="14" spans="1:16" ht="21" customHeight="1" x14ac:dyDescent="0.25">
      <c r="A14" s="25"/>
      <c r="B14" s="29" t="s">
        <v>62</v>
      </c>
      <c r="C14" s="20">
        <v>26</v>
      </c>
      <c r="D14" s="20" t="s">
        <v>71</v>
      </c>
      <c r="E14" s="20" t="s">
        <v>77</v>
      </c>
      <c r="F14" s="20" t="s">
        <v>89</v>
      </c>
      <c r="G14" s="20">
        <v>5</v>
      </c>
      <c r="H14" s="21">
        <v>4464</v>
      </c>
      <c r="I14" s="20">
        <v>2</v>
      </c>
      <c r="J14" s="22">
        <v>60</v>
      </c>
      <c r="K14" s="20" t="s">
        <v>91</v>
      </c>
      <c r="L14" s="20" t="s">
        <v>97</v>
      </c>
      <c r="M14" s="20">
        <v>3002</v>
      </c>
      <c r="N14" s="20" t="s">
        <v>53</v>
      </c>
      <c r="O14" s="20" t="s">
        <v>55</v>
      </c>
      <c r="P14" s="14"/>
    </row>
    <row r="15" spans="1:16" ht="21" customHeight="1" x14ac:dyDescent="0.25">
      <c r="A15" s="25"/>
      <c r="B15" s="28" t="s">
        <v>62</v>
      </c>
      <c r="C15" s="15">
        <v>19</v>
      </c>
      <c r="D15" s="15" t="s">
        <v>64</v>
      </c>
      <c r="E15" s="15" t="s">
        <v>76</v>
      </c>
      <c r="F15" s="15" t="s">
        <v>86</v>
      </c>
      <c r="G15" s="15">
        <v>5</v>
      </c>
      <c r="H15" s="13">
        <v>4361</v>
      </c>
      <c r="I15" s="15">
        <v>3</v>
      </c>
      <c r="J15" s="16">
        <v>90</v>
      </c>
      <c r="K15" s="15" t="s">
        <v>92</v>
      </c>
      <c r="L15" s="15" t="s">
        <v>96</v>
      </c>
      <c r="M15" s="15">
        <v>3003</v>
      </c>
      <c r="N15" s="15" t="s">
        <v>53</v>
      </c>
      <c r="O15" s="15" t="s">
        <v>54</v>
      </c>
      <c r="P15" s="14"/>
    </row>
    <row r="16" spans="1:16" ht="21" customHeight="1" x14ac:dyDescent="0.25">
      <c r="A16" s="25"/>
      <c r="B16" s="29" t="s">
        <v>62</v>
      </c>
      <c r="C16" s="20">
        <v>1</v>
      </c>
      <c r="D16" s="20" t="s">
        <v>65</v>
      </c>
      <c r="E16" s="20" t="s">
        <v>77</v>
      </c>
      <c r="F16" s="20" t="s">
        <v>85</v>
      </c>
      <c r="G16" s="20">
        <v>2</v>
      </c>
      <c r="H16" s="21">
        <v>1282</v>
      </c>
      <c r="I16" s="20">
        <v>1</v>
      </c>
      <c r="J16" s="22">
        <v>120</v>
      </c>
      <c r="K16" s="20" t="s">
        <v>91</v>
      </c>
      <c r="L16" s="20" t="s">
        <v>94</v>
      </c>
      <c r="M16" s="20">
        <v>3005</v>
      </c>
      <c r="N16" s="20" t="s">
        <v>57</v>
      </c>
      <c r="O16" s="20" t="s">
        <v>58</v>
      </c>
      <c r="P16" s="14"/>
    </row>
    <row r="17" spans="1:16" ht="21" customHeight="1" x14ac:dyDescent="0.25">
      <c r="A17" s="25"/>
      <c r="B17" s="28" t="s">
        <v>63</v>
      </c>
      <c r="C17" s="15">
        <v>17</v>
      </c>
      <c r="D17" s="15" t="s">
        <v>68</v>
      </c>
      <c r="E17" s="15" t="s">
        <v>76</v>
      </c>
      <c r="F17" s="15" t="s">
        <v>83</v>
      </c>
      <c r="G17" s="15">
        <v>3</v>
      </c>
      <c r="H17" s="13">
        <v>3987</v>
      </c>
      <c r="I17" s="15">
        <v>2</v>
      </c>
      <c r="J17" s="16">
        <v>60</v>
      </c>
      <c r="K17" s="15" t="s">
        <v>91</v>
      </c>
      <c r="L17" s="15" t="s">
        <v>95</v>
      </c>
      <c r="M17" s="15">
        <v>3003</v>
      </c>
      <c r="N17" s="15" t="s">
        <v>50</v>
      </c>
      <c r="O17" s="15" t="s">
        <v>51</v>
      </c>
      <c r="P17" s="14"/>
    </row>
    <row r="18" spans="1:16" ht="21" customHeight="1" x14ac:dyDescent="0.25">
      <c r="A18" s="25"/>
      <c r="B18" s="29" t="s">
        <v>63</v>
      </c>
      <c r="C18" s="20">
        <v>5</v>
      </c>
      <c r="D18" s="20" t="s">
        <v>72</v>
      </c>
      <c r="E18" s="20" t="s">
        <v>77</v>
      </c>
      <c r="F18" s="20" t="s">
        <v>84</v>
      </c>
      <c r="G18" s="20">
        <v>2</v>
      </c>
      <c r="H18" s="21">
        <v>1027</v>
      </c>
      <c r="I18" s="20">
        <v>3</v>
      </c>
      <c r="J18" s="22">
        <v>60</v>
      </c>
      <c r="K18" s="20" t="s">
        <v>91</v>
      </c>
      <c r="L18" s="20" t="s">
        <v>96</v>
      </c>
      <c r="M18" s="20">
        <v>3006</v>
      </c>
      <c r="N18" s="20" t="s">
        <v>50</v>
      </c>
      <c r="O18" s="20" t="s">
        <v>52</v>
      </c>
      <c r="P18" s="14"/>
    </row>
    <row r="19" spans="1:16" ht="21" customHeight="1" x14ac:dyDescent="0.25">
      <c r="A19" s="25"/>
      <c r="B19" s="28" t="s">
        <v>62</v>
      </c>
      <c r="C19" s="15">
        <v>10</v>
      </c>
      <c r="D19" s="15" t="s">
        <v>64</v>
      </c>
      <c r="E19" s="15" t="s">
        <v>79</v>
      </c>
      <c r="F19" s="15" t="s">
        <v>85</v>
      </c>
      <c r="G19" s="15">
        <v>2</v>
      </c>
      <c r="H19" s="13">
        <v>1846</v>
      </c>
      <c r="I19" s="15">
        <v>2</v>
      </c>
      <c r="J19" s="16">
        <v>60</v>
      </c>
      <c r="K19" s="15" t="s">
        <v>91</v>
      </c>
      <c r="L19" s="15" t="s">
        <v>97</v>
      </c>
      <c r="M19" s="15">
        <v>3002</v>
      </c>
      <c r="N19" s="15" t="s">
        <v>57</v>
      </c>
      <c r="O19" s="15" t="s">
        <v>61</v>
      </c>
      <c r="P19" s="14"/>
    </row>
    <row r="20" spans="1:16" ht="21" customHeight="1" x14ac:dyDescent="0.25">
      <c r="A20" s="25"/>
      <c r="B20" s="29" t="s">
        <v>63</v>
      </c>
      <c r="C20" s="20">
        <v>24</v>
      </c>
      <c r="D20" s="20" t="s">
        <v>72</v>
      </c>
      <c r="E20" s="20" t="s">
        <v>79</v>
      </c>
      <c r="F20" s="20" t="s">
        <v>88</v>
      </c>
      <c r="G20" s="20">
        <v>5</v>
      </c>
      <c r="H20" s="21">
        <v>1914</v>
      </c>
      <c r="I20" s="20">
        <v>3</v>
      </c>
      <c r="J20" s="22">
        <v>60</v>
      </c>
      <c r="K20" s="20" t="s">
        <v>91</v>
      </c>
      <c r="L20" s="20" t="s">
        <v>96</v>
      </c>
      <c r="M20" s="20">
        <v>3006</v>
      </c>
      <c r="N20" s="20" t="s">
        <v>50</v>
      </c>
      <c r="O20" s="20" t="s">
        <v>51</v>
      </c>
      <c r="P20" s="14"/>
    </row>
    <row r="21" spans="1:16" ht="21" customHeight="1" x14ac:dyDescent="0.25">
      <c r="A21" s="25"/>
      <c r="B21" s="28" t="s">
        <v>63</v>
      </c>
      <c r="C21" s="15">
        <v>20</v>
      </c>
      <c r="D21" s="15" t="s">
        <v>71</v>
      </c>
      <c r="E21" s="15" t="s">
        <v>76</v>
      </c>
      <c r="F21" s="15" t="s">
        <v>82</v>
      </c>
      <c r="G21" s="15">
        <v>1</v>
      </c>
      <c r="H21" s="13">
        <v>4038</v>
      </c>
      <c r="I21" s="15">
        <v>1</v>
      </c>
      <c r="J21" s="16">
        <v>60</v>
      </c>
      <c r="K21" s="15" t="s">
        <v>91</v>
      </c>
      <c r="L21" s="15" t="s">
        <v>94</v>
      </c>
      <c r="M21" s="15">
        <v>3003</v>
      </c>
      <c r="N21" s="15" t="s">
        <v>57</v>
      </c>
      <c r="O21" s="15" t="s">
        <v>59</v>
      </c>
      <c r="P21" s="14"/>
    </row>
    <row r="22" spans="1:16" ht="21" customHeight="1" x14ac:dyDescent="0.25">
      <c r="A22" s="25"/>
      <c r="B22" s="29" t="s">
        <v>62</v>
      </c>
      <c r="C22" s="20">
        <v>15</v>
      </c>
      <c r="D22" s="20" t="s">
        <v>68</v>
      </c>
      <c r="E22" s="20" t="s">
        <v>77</v>
      </c>
      <c r="F22" s="20" t="s">
        <v>85</v>
      </c>
      <c r="G22" s="20">
        <v>5</v>
      </c>
      <c r="H22" s="21">
        <v>3241</v>
      </c>
      <c r="I22" s="20">
        <v>1</v>
      </c>
      <c r="J22" s="22">
        <v>120</v>
      </c>
      <c r="K22" s="20" t="s">
        <v>91</v>
      </c>
      <c r="L22" s="20" t="s">
        <v>93</v>
      </c>
      <c r="M22" s="20">
        <v>3000</v>
      </c>
      <c r="N22" s="20" t="s">
        <v>57</v>
      </c>
      <c r="O22" s="20" t="s">
        <v>60</v>
      </c>
      <c r="P22" s="14"/>
    </row>
    <row r="23" spans="1:16" ht="21" customHeight="1" x14ac:dyDescent="0.25">
      <c r="A23" s="25"/>
      <c r="B23" s="28" t="s">
        <v>62</v>
      </c>
      <c r="C23" s="15">
        <v>9</v>
      </c>
      <c r="D23" s="15" t="s">
        <v>65</v>
      </c>
      <c r="E23" s="15" t="s">
        <v>80</v>
      </c>
      <c r="F23" s="15" t="s">
        <v>85</v>
      </c>
      <c r="G23" s="15">
        <v>1</v>
      </c>
      <c r="H23" s="13">
        <v>2214</v>
      </c>
      <c r="I23" s="15">
        <v>1</v>
      </c>
      <c r="J23" s="16">
        <v>60</v>
      </c>
      <c r="K23" s="15" t="s">
        <v>91</v>
      </c>
      <c r="L23" s="15" t="s">
        <v>97</v>
      </c>
      <c r="M23" s="15">
        <v>3003</v>
      </c>
      <c r="N23" s="15" t="s">
        <v>50</v>
      </c>
      <c r="O23" s="15" t="s">
        <v>51</v>
      </c>
      <c r="P23" s="14"/>
    </row>
    <row r="24" spans="1:16" ht="21" customHeight="1" x14ac:dyDescent="0.25">
      <c r="A24" s="25"/>
      <c r="B24" s="29" t="s">
        <v>62</v>
      </c>
      <c r="C24" s="20">
        <v>21</v>
      </c>
      <c r="D24" s="20" t="s">
        <v>72</v>
      </c>
      <c r="E24" s="20" t="s">
        <v>79</v>
      </c>
      <c r="F24" s="20" t="s">
        <v>83</v>
      </c>
      <c r="G24" s="20">
        <v>4</v>
      </c>
      <c r="H24" s="21">
        <v>3530</v>
      </c>
      <c r="I24" s="20">
        <v>1</v>
      </c>
      <c r="J24" s="22">
        <v>120</v>
      </c>
      <c r="K24" s="20" t="s">
        <v>91</v>
      </c>
      <c r="L24" s="20" t="s">
        <v>94</v>
      </c>
      <c r="M24" s="20">
        <v>3000</v>
      </c>
      <c r="N24" s="20" t="s">
        <v>57</v>
      </c>
      <c r="O24" s="20" t="s">
        <v>60</v>
      </c>
      <c r="P24" s="14"/>
    </row>
    <row r="25" spans="1:16" ht="21" customHeight="1" x14ac:dyDescent="0.25">
      <c r="A25" s="25"/>
      <c r="B25" s="28" t="s">
        <v>62</v>
      </c>
      <c r="C25" s="15">
        <v>13</v>
      </c>
      <c r="D25" s="15" t="s">
        <v>73</v>
      </c>
      <c r="E25" s="15" t="s">
        <v>79</v>
      </c>
      <c r="F25" s="15" t="s">
        <v>88</v>
      </c>
      <c r="G25" s="15">
        <v>1</v>
      </c>
      <c r="H25" s="13">
        <v>3400</v>
      </c>
      <c r="I25" s="15">
        <v>2</v>
      </c>
      <c r="J25" s="16">
        <v>60</v>
      </c>
      <c r="K25" s="15" t="s">
        <v>91</v>
      </c>
      <c r="L25" s="15" t="s">
        <v>95</v>
      </c>
      <c r="M25" s="15">
        <v>3005</v>
      </c>
      <c r="N25" s="15" t="s">
        <v>53</v>
      </c>
      <c r="O25" s="15" t="s">
        <v>54</v>
      </c>
      <c r="P25" s="14"/>
    </row>
    <row r="26" spans="1:16" ht="21" customHeight="1" x14ac:dyDescent="0.25">
      <c r="A26" s="25"/>
      <c r="B26" s="29" t="s">
        <v>62</v>
      </c>
      <c r="C26" s="20">
        <v>3</v>
      </c>
      <c r="D26" s="20" t="s">
        <v>66</v>
      </c>
      <c r="E26" s="20" t="s">
        <v>76</v>
      </c>
      <c r="F26" s="20" t="s">
        <v>83</v>
      </c>
      <c r="G26" s="20">
        <v>3</v>
      </c>
      <c r="H26" s="21">
        <v>2431</v>
      </c>
      <c r="I26" s="20">
        <v>1</v>
      </c>
      <c r="J26" s="22">
        <v>120</v>
      </c>
      <c r="K26" s="20" t="s">
        <v>91</v>
      </c>
      <c r="L26" s="20" t="s">
        <v>93</v>
      </c>
      <c r="M26" s="20">
        <v>3002</v>
      </c>
      <c r="N26" s="20" t="s">
        <v>50</v>
      </c>
      <c r="O26" s="20" t="s">
        <v>52</v>
      </c>
      <c r="P26" s="14"/>
    </row>
    <row r="27" spans="1:16" ht="21" customHeight="1" x14ac:dyDescent="0.25">
      <c r="A27" s="25"/>
      <c r="B27" s="28" t="s">
        <v>63</v>
      </c>
      <c r="C27" s="15">
        <v>4</v>
      </c>
      <c r="D27" s="15" t="s">
        <v>74</v>
      </c>
      <c r="E27" s="15" t="s">
        <v>78</v>
      </c>
      <c r="F27" s="15" t="s">
        <v>86</v>
      </c>
      <c r="G27" s="15">
        <v>1</v>
      </c>
      <c r="H27" s="13">
        <v>3003</v>
      </c>
      <c r="I27" s="15">
        <v>3</v>
      </c>
      <c r="J27" s="16">
        <v>90</v>
      </c>
      <c r="K27" s="15" t="s">
        <v>92</v>
      </c>
      <c r="L27" s="15" t="s">
        <v>98</v>
      </c>
      <c r="M27" s="15">
        <v>3000</v>
      </c>
      <c r="N27" s="15" t="s">
        <v>50</v>
      </c>
      <c r="O27" s="15" t="s">
        <v>49</v>
      </c>
      <c r="P27" s="14"/>
    </row>
    <row r="28" spans="1:16" ht="21" customHeight="1" x14ac:dyDescent="0.25">
      <c r="A28" s="25"/>
      <c r="B28" s="29" t="s">
        <v>62</v>
      </c>
      <c r="C28" s="20">
        <v>12</v>
      </c>
      <c r="D28" s="20" t="s">
        <v>75</v>
      </c>
      <c r="E28" s="20" t="s">
        <v>77</v>
      </c>
      <c r="F28" s="20" t="s">
        <v>84</v>
      </c>
      <c r="G28" s="20">
        <v>4</v>
      </c>
      <c r="H28" s="21">
        <v>4522</v>
      </c>
      <c r="I28" s="20">
        <v>3</v>
      </c>
      <c r="J28" s="22">
        <v>90</v>
      </c>
      <c r="K28" s="20" t="s">
        <v>92</v>
      </c>
      <c r="L28" s="20" t="s">
        <v>96</v>
      </c>
      <c r="M28" s="20">
        <v>3000</v>
      </c>
      <c r="N28" s="20" t="s">
        <v>53</v>
      </c>
      <c r="O28" s="20" t="s">
        <v>56</v>
      </c>
      <c r="P28" s="14"/>
    </row>
    <row r="29" spans="1:16" ht="21" customHeight="1" x14ac:dyDescent="0.25">
      <c r="A29" s="25"/>
      <c r="B29" s="28" t="s">
        <v>62</v>
      </c>
      <c r="C29" s="15">
        <v>7</v>
      </c>
      <c r="D29" s="15" t="s">
        <v>67</v>
      </c>
      <c r="E29" s="15" t="s">
        <v>79</v>
      </c>
      <c r="F29" s="15" t="s">
        <v>83</v>
      </c>
      <c r="G29" s="15">
        <v>1</v>
      </c>
      <c r="H29" s="13">
        <v>4285</v>
      </c>
      <c r="I29" s="15">
        <v>2</v>
      </c>
      <c r="J29" s="16">
        <v>60</v>
      </c>
      <c r="K29" s="15" t="s">
        <v>91</v>
      </c>
      <c r="L29" s="15" t="s">
        <v>97</v>
      </c>
      <c r="M29" s="15">
        <v>3006</v>
      </c>
      <c r="N29" s="15" t="s">
        <v>57</v>
      </c>
      <c r="O29" s="15" t="s">
        <v>58</v>
      </c>
      <c r="P29" s="14"/>
    </row>
    <row r="30" spans="1:16" ht="21" customHeight="1" x14ac:dyDescent="0.25">
      <c r="A30" s="25"/>
      <c r="B30" s="29" t="s">
        <v>62</v>
      </c>
      <c r="C30" s="20">
        <v>13</v>
      </c>
      <c r="D30" s="20" t="s">
        <v>67</v>
      </c>
      <c r="E30" s="20" t="s">
        <v>77</v>
      </c>
      <c r="F30" s="20" t="s">
        <v>83</v>
      </c>
      <c r="G30" s="20">
        <v>1</v>
      </c>
      <c r="H30" s="21">
        <v>3843</v>
      </c>
      <c r="I30" s="20">
        <v>3</v>
      </c>
      <c r="J30" s="22">
        <v>90</v>
      </c>
      <c r="K30" s="20" t="s">
        <v>92</v>
      </c>
      <c r="L30" s="20" t="s">
        <v>96</v>
      </c>
      <c r="M30" s="20">
        <v>3002</v>
      </c>
      <c r="N30" s="20" t="s">
        <v>57</v>
      </c>
      <c r="O30" s="20" t="s">
        <v>61</v>
      </c>
      <c r="P30" s="14"/>
    </row>
    <row r="31" spans="1:16" ht="21" customHeight="1" x14ac:dyDescent="0.25">
      <c r="A31" s="25"/>
      <c r="B31" s="28" t="s">
        <v>62</v>
      </c>
      <c r="C31" s="15">
        <v>8</v>
      </c>
      <c r="D31" s="15" t="s">
        <v>71</v>
      </c>
      <c r="E31" s="15" t="s">
        <v>79</v>
      </c>
      <c r="F31" s="15" t="s">
        <v>88</v>
      </c>
      <c r="G31" s="15">
        <v>2</v>
      </c>
      <c r="H31" s="13">
        <v>1931</v>
      </c>
      <c r="I31" s="15">
        <v>3</v>
      </c>
      <c r="J31" s="16">
        <v>90</v>
      </c>
      <c r="K31" s="15" t="s">
        <v>92</v>
      </c>
      <c r="L31" s="15" t="s">
        <v>98</v>
      </c>
      <c r="M31" s="15">
        <v>3006</v>
      </c>
      <c r="N31" s="15" t="s">
        <v>57</v>
      </c>
      <c r="O31" s="15" t="s">
        <v>59</v>
      </c>
      <c r="P31" s="14"/>
    </row>
    <row r="32" spans="1:16" ht="21" customHeight="1" x14ac:dyDescent="0.25">
      <c r="A32" s="25"/>
      <c r="B32" s="29" t="s">
        <v>62</v>
      </c>
      <c r="C32" s="20">
        <v>5</v>
      </c>
      <c r="D32" s="20" t="s">
        <v>71</v>
      </c>
      <c r="E32" s="20" t="s">
        <v>77</v>
      </c>
      <c r="F32" s="20" t="s">
        <v>83</v>
      </c>
      <c r="G32" s="20">
        <v>1</v>
      </c>
      <c r="H32" s="21">
        <v>3136</v>
      </c>
      <c r="I32" s="20">
        <v>2</v>
      </c>
      <c r="J32" s="22">
        <v>60</v>
      </c>
      <c r="K32" s="20" t="s">
        <v>91</v>
      </c>
      <c r="L32" s="20" t="s">
        <v>97</v>
      </c>
      <c r="M32" s="20">
        <v>3000</v>
      </c>
      <c r="N32" s="20" t="s">
        <v>50</v>
      </c>
      <c r="O32" s="20" t="s">
        <v>52</v>
      </c>
      <c r="P32" s="14"/>
    </row>
    <row r="33" spans="1:16" ht="21" customHeight="1" x14ac:dyDescent="0.25">
      <c r="A33" s="25"/>
      <c r="B33" s="28" t="s">
        <v>62</v>
      </c>
      <c r="C33" s="15">
        <v>25</v>
      </c>
      <c r="D33" s="15" t="s">
        <v>75</v>
      </c>
      <c r="E33" s="15" t="s">
        <v>77</v>
      </c>
      <c r="F33" s="15" t="s">
        <v>81</v>
      </c>
      <c r="G33" s="15">
        <v>1</v>
      </c>
      <c r="H33" s="13">
        <v>4012</v>
      </c>
      <c r="I33" s="15">
        <v>2</v>
      </c>
      <c r="J33" s="16">
        <v>60</v>
      </c>
      <c r="K33" s="15" t="s">
        <v>91</v>
      </c>
      <c r="L33" s="15" t="s">
        <v>95</v>
      </c>
      <c r="M33" s="15">
        <v>3003</v>
      </c>
      <c r="N33" s="15" t="s">
        <v>50</v>
      </c>
      <c r="O33" s="15" t="s">
        <v>52</v>
      </c>
      <c r="P33" s="14"/>
    </row>
    <row r="34" spans="1:16" ht="21" customHeight="1" x14ac:dyDescent="0.25">
      <c r="A34" s="25"/>
      <c r="B34" s="29" t="s">
        <v>62</v>
      </c>
      <c r="C34" s="20">
        <v>19</v>
      </c>
      <c r="D34" s="20" t="s">
        <v>69</v>
      </c>
      <c r="E34" s="20" t="s">
        <v>77</v>
      </c>
      <c r="F34" s="20" t="s">
        <v>89</v>
      </c>
      <c r="G34" s="20">
        <v>4</v>
      </c>
      <c r="H34" s="21">
        <v>1753</v>
      </c>
      <c r="I34" s="20">
        <v>2</v>
      </c>
      <c r="J34" s="22">
        <v>60</v>
      </c>
      <c r="K34" s="20" t="s">
        <v>91</v>
      </c>
      <c r="L34" s="20" t="s">
        <v>95</v>
      </c>
      <c r="M34" s="20">
        <v>3003</v>
      </c>
      <c r="N34" s="20" t="s">
        <v>53</v>
      </c>
      <c r="O34" s="20" t="s">
        <v>55</v>
      </c>
      <c r="P34" s="14"/>
    </row>
    <row r="35" spans="1:16" ht="21" customHeight="1" x14ac:dyDescent="0.25">
      <c r="A35" s="25"/>
      <c r="B35" s="28" t="s">
        <v>62</v>
      </c>
      <c r="C35" s="15">
        <v>19</v>
      </c>
      <c r="D35" s="15" t="s">
        <v>67</v>
      </c>
      <c r="E35" s="15" t="s">
        <v>76</v>
      </c>
      <c r="F35" s="15" t="s">
        <v>85</v>
      </c>
      <c r="G35" s="15">
        <v>1</v>
      </c>
      <c r="H35" s="13">
        <v>3296</v>
      </c>
      <c r="I35" s="15">
        <v>3</v>
      </c>
      <c r="J35" s="16">
        <v>90</v>
      </c>
      <c r="K35" s="15" t="s">
        <v>92</v>
      </c>
      <c r="L35" s="15" t="s">
        <v>98</v>
      </c>
      <c r="M35" s="15">
        <v>3005</v>
      </c>
      <c r="N35" s="15" t="s">
        <v>50</v>
      </c>
      <c r="O35" s="15" t="s">
        <v>49</v>
      </c>
      <c r="P35" s="14"/>
    </row>
    <row r="36" spans="1:16" ht="21" customHeight="1" x14ac:dyDescent="0.25">
      <c r="A36" s="25"/>
      <c r="B36" s="29" t="s">
        <v>62</v>
      </c>
      <c r="C36" s="20">
        <v>14</v>
      </c>
      <c r="D36" s="20" t="s">
        <v>69</v>
      </c>
      <c r="E36" s="20" t="s">
        <v>76</v>
      </c>
      <c r="F36" s="20" t="s">
        <v>82</v>
      </c>
      <c r="G36" s="20">
        <v>1</v>
      </c>
      <c r="H36" s="21">
        <v>1297</v>
      </c>
      <c r="I36" s="20">
        <v>1</v>
      </c>
      <c r="J36" s="22">
        <v>120</v>
      </c>
      <c r="K36" s="20" t="s">
        <v>91</v>
      </c>
      <c r="L36" s="20" t="s">
        <v>94</v>
      </c>
      <c r="M36" s="20">
        <v>3006</v>
      </c>
      <c r="N36" s="20" t="s">
        <v>53</v>
      </c>
      <c r="O36" s="20" t="s">
        <v>56</v>
      </c>
      <c r="P36" s="14"/>
    </row>
    <row r="37" spans="1:16" ht="21" customHeight="1" x14ac:dyDescent="0.25">
      <c r="A37" s="25"/>
      <c r="B37" s="28" t="s">
        <v>63</v>
      </c>
      <c r="C37" s="15">
        <v>27</v>
      </c>
      <c r="D37" s="15" t="s">
        <v>69</v>
      </c>
      <c r="E37" s="15" t="s">
        <v>78</v>
      </c>
      <c r="F37" s="15" t="s">
        <v>89</v>
      </c>
      <c r="G37" s="15">
        <v>5</v>
      </c>
      <c r="H37" s="13">
        <v>1683</v>
      </c>
      <c r="I37" s="15">
        <v>2</v>
      </c>
      <c r="J37" s="16">
        <v>60</v>
      </c>
      <c r="K37" s="15" t="s">
        <v>91</v>
      </c>
      <c r="L37" s="15" t="s">
        <v>95</v>
      </c>
      <c r="M37" s="15">
        <v>3003</v>
      </c>
      <c r="N37" s="15" t="s">
        <v>57</v>
      </c>
      <c r="O37" s="15" t="s">
        <v>61</v>
      </c>
      <c r="P37" s="14"/>
    </row>
    <row r="38" spans="1:16" ht="21" customHeight="1" x14ac:dyDescent="0.25">
      <c r="A38" s="25"/>
      <c r="B38" s="29" t="s">
        <v>62</v>
      </c>
      <c r="C38" s="20">
        <v>21</v>
      </c>
      <c r="D38" s="20" t="s">
        <v>68</v>
      </c>
      <c r="E38" s="20" t="s">
        <v>76</v>
      </c>
      <c r="F38" s="20" t="s">
        <v>87</v>
      </c>
      <c r="G38" s="20">
        <v>2</v>
      </c>
      <c r="H38" s="21">
        <v>3529</v>
      </c>
      <c r="I38" s="20">
        <v>3</v>
      </c>
      <c r="J38" s="22">
        <v>90</v>
      </c>
      <c r="K38" s="20" t="s">
        <v>92</v>
      </c>
      <c r="L38" s="20" t="s">
        <v>98</v>
      </c>
      <c r="M38" s="20">
        <v>3006</v>
      </c>
      <c r="N38" s="20" t="s">
        <v>57</v>
      </c>
      <c r="O38" s="20" t="s">
        <v>59</v>
      </c>
      <c r="P38" s="14"/>
    </row>
    <row r="39" spans="1:16" ht="21" customHeight="1" x14ac:dyDescent="0.25">
      <c r="A39" s="25"/>
      <c r="B39" s="28" t="s">
        <v>62</v>
      </c>
      <c r="C39" s="15">
        <v>22</v>
      </c>
      <c r="D39" s="15" t="s">
        <v>70</v>
      </c>
      <c r="E39" s="15" t="s">
        <v>77</v>
      </c>
      <c r="F39" s="15" t="s">
        <v>85</v>
      </c>
      <c r="G39" s="15">
        <v>2</v>
      </c>
      <c r="H39" s="13">
        <v>4309</v>
      </c>
      <c r="I39" s="15">
        <v>3</v>
      </c>
      <c r="J39" s="16">
        <v>90</v>
      </c>
      <c r="K39" s="15" t="s">
        <v>92</v>
      </c>
      <c r="L39" s="15" t="s">
        <v>96</v>
      </c>
      <c r="M39" s="15">
        <v>3002</v>
      </c>
      <c r="N39" s="15" t="s">
        <v>50</v>
      </c>
      <c r="O39" s="15" t="s">
        <v>49</v>
      </c>
      <c r="P39" s="14"/>
    </row>
    <row r="40" spans="1:16" ht="21" customHeight="1" x14ac:dyDescent="0.25">
      <c r="A40" s="25"/>
      <c r="B40" s="29" t="s">
        <v>62</v>
      </c>
      <c r="C40" s="20">
        <v>2</v>
      </c>
      <c r="D40" s="20" t="s">
        <v>74</v>
      </c>
      <c r="E40" s="20" t="s">
        <v>77</v>
      </c>
      <c r="F40" s="20" t="s">
        <v>84</v>
      </c>
      <c r="G40" s="20">
        <v>3</v>
      </c>
      <c r="H40" s="21">
        <v>2180</v>
      </c>
      <c r="I40" s="20">
        <v>2</v>
      </c>
      <c r="J40" s="22">
        <v>60</v>
      </c>
      <c r="K40" s="20" t="s">
        <v>91</v>
      </c>
      <c r="L40" s="20" t="s">
        <v>95</v>
      </c>
      <c r="M40" s="20">
        <v>3006</v>
      </c>
      <c r="N40" s="20" t="s">
        <v>57</v>
      </c>
      <c r="O40" s="20" t="s">
        <v>60</v>
      </c>
      <c r="P40" s="14"/>
    </row>
    <row r="41" spans="1:16" ht="21" customHeight="1" x14ac:dyDescent="0.25">
      <c r="A41" s="25"/>
      <c r="B41" s="28" t="s">
        <v>62</v>
      </c>
      <c r="C41" s="15">
        <v>22</v>
      </c>
      <c r="D41" s="15" t="s">
        <v>71</v>
      </c>
      <c r="E41" s="15" t="s">
        <v>76</v>
      </c>
      <c r="F41" s="15" t="s">
        <v>85</v>
      </c>
      <c r="G41" s="15">
        <v>1</v>
      </c>
      <c r="H41" s="13">
        <v>1808</v>
      </c>
      <c r="I41" s="15">
        <v>3</v>
      </c>
      <c r="J41" s="16">
        <v>90</v>
      </c>
      <c r="K41" s="15" t="s">
        <v>92</v>
      </c>
      <c r="L41" s="15" t="s">
        <v>98</v>
      </c>
      <c r="M41" s="15">
        <v>3003</v>
      </c>
      <c r="N41" s="15" t="s">
        <v>50</v>
      </c>
      <c r="O41" s="15" t="s">
        <v>52</v>
      </c>
      <c r="P41" s="14"/>
    </row>
    <row r="42" spans="1:16" ht="21" customHeight="1" x14ac:dyDescent="0.25">
      <c r="A42" s="25"/>
      <c r="B42" s="29" t="s">
        <v>62</v>
      </c>
      <c r="C42" s="20">
        <v>6</v>
      </c>
      <c r="D42" s="20" t="s">
        <v>70</v>
      </c>
      <c r="E42" s="20" t="s">
        <v>77</v>
      </c>
      <c r="F42" s="20" t="s">
        <v>88</v>
      </c>
      <c r="G42" s="20">
        <v>2</v>
      </c>
      <c r="H42" s="21">
        <v>1344</v>
      </c>
      <c r="I42" s="20">
        <v>1</v>
      </c>
      <c r="J42" s="22">
        <v>120</v>
      </c>
      <c r="K42" s="20" t="s">
        <v>91</v>
      </c>
      <c r="L42" s="20" t="s">
        <v>93</v>
      </c>
      <c r="M42" s="20">
        <v>3000</v>
      </c>
      <c r="N42" s="20" t="s">
        <v>53</v>
      </c>
      <c r="O42" s="20" t="s">
        <v>55</v>
      </c>
      <c r="P42" s="14"/>
    </row>
    <row r="43" spans="1:16" ht="21" customHeight="1" x14ac:dyDescent="0.25">
      <c r="A43" s="25"/>
      <c r="B43" s="28" t="s">
        <v>62</v>
      </c>
      <c r="C43" s="15">
        <v>2</v>
      </c>
      <c r="D43" s="15" t="s">
        <v>64</v>
      </c>
      <c r="E43" s="15" t="s">
        <v>77</v>
      </c>
      <c r="F43" s="15" t="s">
        <v>86</v>
      </c>
      <c r="G43" s="15">
        <v>1</v>
      </c>
      <c r="H43" s="13">
        <v>3169</v>
      </c>
      <c r="I43" s="15">
        <v>3</v>
      </c>
      <c r="J43" s="16">
        <v>90</v>
      </c>
      <c r="K43" s="15" t="s">
        <v>92</v>
      </c>
      <c r="L43" s="15" t="s">
        <v>96</v>
      </c>
      <c r="M43" s="15">
        <v>3002</v>
      </c>
      <c r="N43" s="15" t="s">
        <v>53</v>
      </c>
      <c r="O43" s="15" t="s">
        <v>56</v>
      </c>
      <c r="P43" s="14"/>
    </row>
    <row r="44" spans="1:16" ht="21" customHeight="1" x14ac:dyDescent="0.25">
      <c r="A44" s="25"/>
      <c r="B44" s="29" t="s">
        <v>62</v>
      </c>
      <c r="C44" s="20">
        <v>28</v>
      </c>
      <c r="D44" s="20" t="s">
        <v>69</v>
      </c>
      <c r="E44" s="20" t="s">
        <v>76</v>
      </c>
      <c r="F44" s="20" t="s">
        <v>84</v>
      </c>
      <c r="G44" s="20">
        <v>3</v>
      </c>
      <c r="H44" s="21">
        <v>1804</v>
      </c>
      <c r="I44" s="20">
        <v>2</v>
      </c>
      <c r="J44" s="22">
        <v>60</v>
      </c>
      <c r="K44" s="20" t="s">
        <v>91</v>
      </c>
      <c r="L44" s="20" t="s">
        <v>95</v>
      </c>
      <c r="M44" s="20">
        <v>3003</v>
      </c>
      <c r="N44" s="20" t="s">
        <v>53</v>
      </c>
      <c r="O44" s="20" t="s">
        <v>54</v>
      </c>
      <c r="P44" s="14"/>
    </row>
    <row r="45" spans="1:16" ht="21" customHeight="1" x14ac:dyDescent="0.25">
      <c r="A45" s="25"/>
      <c r="B45" s="28" t="s">
        <v>62</v>
      </c>
      <c r="C45" s="15">
        <v>25</v>
      </c>
      <c r="D45" s="15" t="s">
        <v>75</v>
      </c>
      <c r="E45" s="15" t="s">
        <v>77</v>
      </c>
      <c r="F45" s="15" t="s">
        <v>83</v>
      </c>
      <c r="G45" s="15">
        <v>1</v>
      </c>
      <c r="H45" s="13">
        <v>1243</v>
      </c>
      <c r="I45" s="15">
        <v>1</v>
      </c>
      <c r="J45" s="16">
        <v>120</v>
      </c>
      <c r="K45" s="15" t="s">
        <v>91</v>
      </c>
      <c r="L45" s="15" t="s">
        <v>93</v>
      </c>
      <c r="M45" s="15">
        <v>3000</v>
      </c>
      <c r="N45" s="15" t="s">
        <v>57</v>
      </c>
      <c r="O45" s="15" t="s">
        <v>61</v>
      </c>
      <c r="P45" s="14"/>
    </row>
    <row r="46" spans="1:16" ht="21" customHeight="1" x14ac:dyDescent="0.25">
      <c r="A46" s="25"/>
      <c r="B46" s="29" t="s">
        <v>63</v>
      </c>
      <c r="C46" s="20">
        <v>26</v>
      </c>
      <c r="D46" s="20" t="s">
        <v>66</v>
      </c>
      <c r="E46" s="20" t="s">
        <v>77</v>
      </c>
      <c r="F46" s="20" t="s">
        <v>84</v>
      </c>
      <c r="G46" s="20">
        <v>2</v>
      </c>
      <c r="H46" s="21">
        <v>2705</v>
      </c>
      <c r="I46" s="20">
        <v>3</v>
      </c>
      <c r="J46" s="22">
        <v>90</v>
      </c>
      <c r="K46" s="20" t="s">
        <v>92</v>
      </c>
      <c r="L46" s="20" t="s">
        <v>98</v>
      </c>
      <c r="M46" s="20">
        <v>3006</v>
      </c>
      <c r="N46" s="20" t="s">
        <v>57</v>
      </c>
      <c r="O46" s="20" t="s">
        <v>58</v>
      </c>
      <c r="P46" s="14"/>
    </row>
    <row r="47" spans="1:16" ht="21" customHeight="1" x14ac:dyDescent="0.25">
      <c r="A47" s="25"/>
      <c r="B47" s="28" t="s">
        <v>62</v>
      </c>
      <c r="C47" s="15">
        <v>5</v>
      </c>
      <c r="D47" s="15" t="s">
        <v>68</v>
      </c>
      <c r="E47" s="15" t="s">
        <v>79</v>
      </c>
      <c r="F47" s="15" t="s">
        <v>87</v>
      </c>
      <c r="G47" s="15">
        <v>1</v>
      </c>
      <c r="H47" s="13">
        <v>1855</v>
      </c>
      <c r="I47" s="15">
        <v>1</v>
      </c>
      <c r="J47" s="16">
        <v>120</v>
      </c>
      <c r="K47" s="15" t="s">
        <v>91</v>
      </c>
      <c r="L47" s="15" t="s">
        <v>94</v>
      </c>
      <c r="M47" s="15">
        <v>3006</v>
      </c>
      <c r="N47" s="15" t="s">
        <v>50</v>
      </c>
      <c r="O47" s="15" t="s">
        <v>49</v>
      </c>
      <c r="P47" s="14"/>
    </row>
    <row r="48" spans="1:16" ht="21" customHeight="1" x14ac:dyDescent="0.25">
      <c r="A48" s="25"/>
      <c r="B48" s="29" t="s">
        <v>62</v>
      </c>
      <c r="C48" s="20">
        <v>22</v>
      </c>
      <c r="D48" s="20" t="s">
        <v>70</v>
      </c>
      <c r="E48" s="20" t="s">
        <v>79</v>
      </c>
      <c r="F48" s="20" t="s">
        <v>88</v>
      </c>
      <c r="G48" s="20">
        <v>4</v>
      </c>
      <c r="H48" s="21">
        <v>3284</v>
      </c>
      <c r="I48" s="20">
        <v>1</v>
      </c>
      <c r="J48" s="22">
        <v>60</v>
      </c>
      <c r="K48" s="20" t="s">
        <v>91</v>
      </c>
      <c r="L48" s="20" t="s">
        <v>97</v>
      </c>
      <c r="M48" s="20">
        <v>3003</v>
      </c>
      <c r="N48" s="20" t="s">
        <v>57</v>
      </c>
      <c r="O48" s="20" t="s">
        <v>59</v>
      </c>
      <c r="P48" s="14"/>
    </row>
    <row r="49" spans="1:16" ht="21" customHeight="1" x14ac:dyDescent="0.25">
      <c r="A49" s="25"/>
      <c r="B49" s="28" t="s">
        <v>62</v>
      </c>
      <c r="C49" s="15">
        <v>14</v>
      </c>
      <c r="D49" s="15" t="s">
        <v>66</v>
      </c>
      <c r="E49" s="15" t="s">
        <v>79</v>
      </c>
      <c r="F49" s="15" t="s">
        <v>89</v>
      </c>
      <c r="G49" s="15">
        <v>2</v>
      </c>
      <c r="H49" s="13">
        <v>4194</v>
      </c>
      <c r="I49" s="15">
        <v>1</v>
      </c>
      <c r="J49" s="16">
        <v>120</v>
      </c>
      <c r="K49" s="15" t="s">
        <v>91</v>
      </c>
      <c r="L49" s="15" t="s">
        <v>93</v>
      </c>
      <c r="M49" s="15">
        <v>3001</v>
      </c>
      <c r="N49" s="15" t="s">
        <v>57</v>
      </c>
      <c r="O49" s="15" t="s">
        <v>61</v>
      </c>
      <c r="P49" s="14"/>
    </row>
    <row r="50" spans="1:16" ht="21" customHeight="1" x14ac:dyDescent="0.25">
      <c r="A50" s="25"/>
      <c r="B50" s="29" t="s">
        <v>62</v>
      </c>
      <c r="C50" s="20">
        <v>5</v>
      </c>
      <c r="D50" s="20" t="s">
        <v>64</v>
      </c>
      <c r="E50" s="20" t="s">
        <v>78</v>
      </c>
      <c r="F50" s="20" t="s">
        <v>82</v>
      </c>
      <c r="G50" s="20">
        <v>2</v>
      </c>
      <c r="H50" s="21">
        <v>3122</v>
      </c>
      <c r="I50" s="20">
        <v>1</v>
      </c>
      <c r="J50" s="22">
        <v>120</v>
      </c>
      <c r="K50" s="20" t="s">
        <v>91</v>
      </c>
      <c r="L50" s="20" t="s">
        <v>94</v>
      </c>
      <c r="M50" s="20">
        <v>3001</v>
      </c>
      <c r="N50" s="20" t="s">
        <v>57</v>
      </c>
      <c r="O50" s="20" t="s">
        <v>58</v>
      </c>
      <c r="P50" s="14"/>
    </row>
    <row r="51" spans="1:16" ht="21" customHeight="1" x14ac:dyDescent="0.25">
      <c r="A51" s="25"/>
      <c r="B51" s="28" t="s">
        <v>63</v>
      </c>
      <c r="C51" s="15">
        <v>15</v>
      </c>
      <c r="D51" s="15" t="s">
        <v>64</v>
      </c>
      <c r="E51" s="15" t="s">
        <v>76</v>
      </c>
      <c r="F51" s="15" t="s">
        <v>81</v>
      </c>
      <c r="G51" s="15">
        <v>2</v>
      </c>
      <c r="H51" s="13">
        <v>4921</v>
      </c>
      <c r="I51" s="15">
        <v>1</v>
      </c>
      <c r="J51" s="16">
        <v>120</v>
      </c>
      <c r="K51" s="15" t="s">
        <v>91</v>
      </c>
      <c r="L51" s="15" t="s">
        <v>94</v>
      </c>
      <c r="M51" s="15">
        <v>3000</v>
      </c>
      <c r="N51" s="15" t="s">
        <v>50</v>
      </c>
      <c r="O51" s="15" t="s">
        <v>51</v>
      </c>
      <c r="P51" s="14"/>
    </row>
    <row r="52" spans="1:16" ht="21" customHeight="1" x14ac:dyDescent="0.25">
      <c r="A52" s="25"/>
      <c r="B52" s="29" t="s">
        <v>63</v>
      </c>
      <c r="C52" s="20">
        <v>7</v>
      </c>
      <c r="D52" s="20" t="s">
        <v>70</v>
      </c>
      <c r="E52" s="20" t="s">
        <v>80</v>
      </c>
      <c r="F52" s="20" t="s">
        <v>81</v>
      </c>
      <c r="G52" s="20">
        <v>2</v>
      </c>
      <c r="H52" s="21">
        <v>3909</v>
      </c>
      <c r="I52" s="20">
        <v>3</v>
      </c>
      <c r="J52" s="22">
        <v>60</v>
      </c>
      <c r="K52" s="20" t="s">
        <v>91</v>
      </c>
      <c r="L52" s="20" t="s">
        <v>96</v>
      </c>
      <c r="M52" s="20">
        <v>3006</v>
      </c>
      <c r="N52" s="20" t="s">
        <v>53</v>
      </c>
      <c r="O52" s="20" t="s">
        <v>56</v>
      </c>
      <c r="P52" s="14"/>
    </row>
    <row r="53" spans="1:16" ht="21" customHeight="1" x14ac:dyDescent="0.25">
      <c r="A53" s="25"/>
      <c r="B53" s="28" t="s">
        <v>62</v>
      </c>
      <c r="C53" s="15">
        <v>16</v>
      </c>
      <c r="D53" s="15" t="s">
        <v>71</v>
      </c>
      <c r="E53" s="15" t="s">
        <v>78</v>
      </c>
      <c r="F53" s="15" t="s">
        <v>88</v>
      </c>
      <c r="G53" s="15">
        <v>4</v>
      </c>
      <c r="H53" s="13">
        <v>3832</v>
      </c>
      <c r="I53" s="15">
        <v>3</v>
      </c>
      <c r="J53" s="16">
        <v>60</v>
      </c>
      <c r="K53" s="15" t="s">
        <v>91</v>
      </c>
      <c r="L53" s="15" t="s">
        <v>96</v>
      </c>
      <c r="M53" s="15">
        <v>3006</v>
      </c>
      <c r="N53" s="15" t="s">
        <v>53</v>
      </c>
      <c r="O53" s="15" t="s">
        <v>55</v>
      </c>
      <c r="P53" s="14"/>
    </row>
    <row r="54" spans="1:16" ht="21" customHeight="1" x14ac:dyDescent="0.25">
      <c r="A54" s="25"/>
      <c r="B54" s="29" t="s">
        <v>62</v>
      </c>
      <c r="C54" s="20">
        <v>3</v>
      </c>
      <c r="D54" s="20" t="s">
        <v>73</v>
      </c>
      <c r="E54" s="20" t="s">
        <v>77</v>
      </c>
      <c r="F54" s="20" t="s">
        <v>82</v>
      </c>
      <c r="G54" s="20">
        <v>1</v>
      </c>
      <c r="H54" s="21">
        <v>3385</v>
      </c>
      <c r="I54" s="20">
        <v>1</v>
      </c>
      <c r="J54" s="22">
        <v>120</v>
      </c>
      <c r="K54" s="20" t="s">
        <v>91</v>
      </c>
      <c r="L54" s="20" t="s">
        <v>93</v>
      </c>
      <c r="M54" s="20">
        <v>3000</v>
      </c>
      <c r="N54" s="20" t="s">
        <v>50</v>
      </c>
      <c r="O54" s="20" t="s">
        <v>49</v>
      </c>
      <c r="P54" s="14"/>
    </row>
    <row r="55" spans="1:16" ht="21" customHeight="1" x14ac:dyDescent="0.25">
      <c r="A55" s="25"/>
      <c r="B55" s="28" t="s">
        <v>62</v>
      </c>
      <c r="C55" s="15">
        <v>9</v>
      </c>
      <c r="D55" s="15" t="s">
        <v>73</v>
      </c>
      <c r="E55" s="15" t="s">
        <v>77</v>
      </c>
      <c r="F55" s="15" t="s">
        <v>86</v>
      </c>
      <c r="G55" s="15">
        <v>1</v>
      </c>
      <c r="H55" s="13">
        <v>2063</v>
      </c>
      <c r="I55" s="15">
        <v>2</v>
      </c>
      <c r="J55" s="16">
        <v>60</v>
      </c>
      <c r="K55" s="15" t="s">
        <v>91</v>
      </c>
      <c r="L55" s="15" t="s">
        <v>95</v>
      </c>
      <c r="M55" s="15">
        <v>3006</v>
      </c>
      <c r="N55" s="15" t="s">
        <v>57</v>
      </c>
      <c r="O55" s="15" t="s">
        <v>60</v>
      </c>
      <c r="P55" s="14"/>
    </row>
    <row r="56" spans="1:16" ht="21" customHeight="1" x14ac:dyDescent="0.25">
      <c r="A56" s="25"/>
      <c r="B56" s="29" t="s">
        <v>62</v>
      </c>
      <c r="C56" s="20">
        <v>23</v>
      </c>
      <c r="D56" s="20" t="s">
        <v>71</v>
      </c>
      <c r="E56" s="20" t="s">
        <v>77</v>
      </c>
      <c r="F56" s="20" t="s">
        <v>85</v>
      </c>
      <c r="G56" s="20">
        <v>5</v>
      </c>
      <c r="H56" s="21">
        <v>1935</v>
      </c>
      <c r="I56" s="20">
        <v>2</v>
      </c>
      <c r="J56" s="22">
        <v>60</v>
      </c>
      <c r="K56" s="20" t="s">
        <v>91</v>
      </c>
      <c r="L56" s="20" t="s">
        <v>97</v>
      </c>
      <c r="M56" s="20">
        <v>3006</v>
      </c>
      <c r="N56" s="20" t="s">
        <v>57</v>
      </c>
      <c r="O56" s="20" t="s">
        <v>59</v>
      </c>
      <c r="P56" s="14"/>
    </row>
    <row r="57" spans="1:16" ht="21" customHeight="1" x14ac:dyDescent="0.25">
      <c r="A57" s="25"/>
      <c r="B57" s="28" t="s">
        <v>62</v>
      </c>
      <c r="C57" s="15">
        <v>3</v>
      </c>
      <c r="D57" s="15" t="s">
        <v>68</v>
      </c>
      <c r="E57" s="15" t="s">
        <v>79</v>
      </c>
      <c r="F57" s="15" t="s">
        <v>88</v>
      </c>
      <c r="G57" s="15">
        <v>3</v>
      </c>
      <c r="H57" s="13">
        <v>1019</v>
      </c>
      <c r="I57" s="15">
        <v>1</v>
      </c>
      <c r="J57" s="16">
        <v>120</v>
      </c>
      <c r="K57" s="15" t="s">
        <v>91</v>
      </c>
      <c r="L57" s="15" t="s">
        <v>94</v>
      </c>
      <c r="M57" s="15">
        <v>3004</v>
      </c>
      <c r="N57" s="15" t="s">
        <v>57</v>
      </c>
      <c r="O57" s="15" t="s">
        <v>61</v>
      </c>
      <c r="P57" s="14"/>
    </row>
    <row r="58" spans="1:16" ht="21" customHeight="1" x14ac:dyDescent="0.25">
      <c r="A58" s="25"/>
      <c r="B58" s="29" t="s">
        <v>62</v>
      </c>
      <c r="C58" s="20">
        <v>28</v>
      </c>
      <c r="D58" s="20" t="s">
        <v>69</v>
      </c>
      <c r="E58" s="20" t="s">
        <v>76</v>
      </c>
      <c r="F58" s="20" t="s">
        <v>81</v>
      </c>
      <c r="G58" s="20">
        <v>2</v>
      </c>
      <c r="H58" s="21">
        <v>3850</v>
      </c>
      <c r="I58" s="20">
        <v>2</v>
      </c>
      <c r="J58" s="22">
        <v>60</v>
      </c>
      <c r="K58" s="20" t="s">
        <v>91</v>
      </c>
      <c r="L58" s="20" t="s">
        <v>97</v>
      </c>
      <c r="M58" s="20">
        <v>3006</v>
      </c>
      <c r="N58" s="20" t="s">
        <v>50</v>
      </c>
      <c r="O58" s="20" t="s">
        <v>49</v>
      </c>
      <c r="P58" s="14"/>
    </row>
    <row r="59" spans="1:16" ht="21" customHeight="1" x14ac:dyDescent="0.25">
      <c r="A59" s="25"/>
      <c r="B59" s="28" t="s">
        <v>62</v>
      </c>
      <c r="C59" s="15">
        <v>10</v>
      </c>
      <c r="D59" s="15" t="s">
        <v>71</v>
      </c>
      <c r="E59" s="15" t="s">
        <v>78</v>
      </c>
      <c r="F59" s="15" t="s">
        <v>84</v>
      </c>
      <c r="G59" s="15">
        <v>1</v>
      </c>
      <c r="H59" s="13">
        <v>3384</v>
      </c>
      <c r="I59" s="15">
        <v>1</v>
      </c>
      <c r="J59" s="16">
        <v>120</v>
      </c>
      <c r="K59" s="15" t="s">
        <v>91</v>
      </c>
      <c r="L59" s="15" t="s">
        <v>94</v>
      </c>
      <c r="M59" s="15">
        <v>3006</v>
      </c>
      <c r="N59" s="15" t="s">
        <v>57</v>
      </c>
      <c r="O59" s="15" t="s">
        <v>60</v>
      </c>
      <c r="P59" s="14"/>
    </row>
    <row r="60" spans="1:16" ht="21" customHeight="1" x14ac:dyDescent="0.25">
      <c r="A60" s="25"/>
      <c r="B60" s="29" t="s">
        <v>62</v>
      </c>
      <c r="C60" s="20">
        <v>4</v>
      </c>
      <c r="D60" s="20" t="s">
        <v>67</v>
      </c>
      <c r="E60" s="20" t="s">
        <v>77</v>
      </c>
      <c r="F60" s="20" t="s">
        <v>83</v>
      </c>
      <c r="G60" s="20">
        <v>2</v>
      </c>
      <c r="H60" s="21">
        <v>1148</v>
      </c>
      <c r="I60" s="20">
        <v>1</v>
      </c>
      <c r="J60" s="22">
        <v>120</v>
      </c>
      <c r="K60" s="20" t="s">
        <v>91</v>
      </c>
      <c r="L60" s="20" t="s">
        <v>94</v>
      </c>
      <c r="M60" s="20">
        <v>3000</v>
      </c>
      <c r="N60" s="20" t="s">
        <v>57</v>
      </c>
      <c r="O60" s="20" t="s">
        <v>61</v>
      </c>
      <c r="P60" s="14"/>
    </row>
    <row r="61" spans="1:16" ht="21" customHeight="1" x14ac:dyDescent="0.25">
      <c r="A61" s="25"/>
      <c r="B61" s="28" t="s">
        <v>63</v>
      </c>
      <c r="C61" s="15">
        <v>3</v>
      </c>
      <c r="D61" s="15" t="s">
        <v>67</v>
      </c>
      <c r="E61" s="15" t="s">
        <v>78</v>
      </c>
      <c r="F61" s="15" t="s">
        <v>84</v>
      </c>
      <c r="G61" s="15">
        <v>4</v>
      </c>
      <c r="H61" s="13">
        <v>1329</v>
      </c>
      <c r="I61" s="15">
        <v>1</v>
      </c>
      <c r="J61" s="16">
        <v>120</v>
      </c>
      <c r="K61" s="15" t="s">
        <v>91</v>
      </c>
      <c r="L61" s="15" t="s">
        <v>94</v>
      </c>
      <c r="M61" s="15">
        <v>3006</v>
      </c>
      <c r="N61" s="15" t="s">
        <v>53</v>
      </c>
      <c r="O61" s="15" t="s">
        <v>55</v>
      </c>
      <c r="P61" s="14"/>
    </row>
    <row r="62" spans="1:16" ht="21" customHeight="1" x14ac:dyDescent="0.25">
      <c r="A62" s="25"/>
      <c r="B62" s="29" t="s">
        <v>62</v>
      </c>
      <c r="C62" s="20">
        <v>23</v>
      </c>
      <c r="D62" s="20" t="s">
        <v>70</v>
      </c>
      <c r="E62" s="20" t="s">
        <v>80</v>
      </c>
      <c r="F62" s="20" t="s">
        <v>84</v>
      </c>
      <c r="G62" s="20">
        <v>5</v>
      </c>
      <c r="H62" s="21">
        <v>2053</v>
      </c>
      <c r="I62" s="20">
        <v>2</v>
      </c>
      <c r="J62" s="22">
        <v>60</v>
      </c>
      <c r="K62" s="20" t="s">
        <v>91</v>
      </c>
      <c r="L62" s="20" t="s">
        <v>95</v>
      </c>
      <c r="M62" s="20">
        <v>3003</v>
      </c>
      <c r="N62" s="20" t="s">
        <v>53</v>
      </c>
      <c r="O62" s="20" t="s">
        <v>54</v>
      </c>
      <c r="P62" s="14"/>
    </row>
    <row r="63" spans="1:16" ht="21" customHeight="1" x14ac:dyDescent="0.25">
      <c r="A63" s="25"/>
      <c r="B63" s="28" t="s">
        <v>62</v>
      </c>
      <c r="C63" s="15">
        <v>20</v>
      </c>
      <c r="D63" s="15" t="s">
        <v>75</v>
      </c>
      <c r="E63" s="15" t="s">
        <v>77</v>
      </c>
      <c r="F63" s="15" t="s">
        <v>87</v>
      </c>
      <c r="G63" s="15">
        <v>5</v>
      </c>
      <c r="H63" s="13">
        <v>2207</v>
      </c>
      <c r="I63" s="15">
        <v>2</v>
      </c>
      <c r="J63" s="16">
        <v>60</v>
      </c>
      <c r="K63" s="15" t="s">
        <v>91</v>
      </c>
      <c r="L63" s="15" t="s">
        <v>95</v>
      </c>
      <c r="M63" s="15">
        <v>3003</v>
      </c>
      <c r="N63" s="15" t="s">
        <v>50</v>
      </c>
      <c r="O63" s="15" t="s">
        <v>51</v>
      </c>
      <c r="P63" s="14"/>
    </row>
    <row r="64" spans="1:16" ht="21" customHeight="1" x14ac:dyDescent="0.25">
      <c r="A64" s="25"/>
      <c r="B64" s="29" t="s">
        <v>62</v>
      </c>
      <c r="C64" s="20">
        <v>23</v>
      </c>
      <c r="D64" s="20" t="s">
        <v>68</v>
      </c>
      <c r="E64" s="20" t="s">
        <v>79</v>
      </c>
      <c r="F64" s="20" t="s">
        <v>84</v>
      </c>
      <c r="G64" s="20">
        <v>1</v>
      </c>
      <c r="H64" s="21">
        <v>1787</v>
      </c>
      <c r="I64" s="20">
        <v>2</v>
      </c>
      <c r="J64" s="22">
        <v>60</v>
      </c>
      <c r="K64" s="20" t="s">
        <v>91</v>
      </c>
      <c r="L64" s="20" t="s">
        <v>97</v>
      </c>
      <c r="M64" s="20">
        <v>3002</v>
      </c>
      <c r="N64" s="20" t="s">
        <v>57</v>
      </c>
      <c r="O64" s="20" t="s">
        <v>61</v>
      </c>
      <c r="P64" s="14"/>
    </row>
    <row r="65" spans="1:16" ht="21" customHeight="1" x14ac:dyDescent="0.25">
      <c r="A65" s="25"/>
      <c r="B65" s="28" t="s">
        <v>62</v>
      </c>
      <c r="C65" s="15">
        <v>16</v>
      </c>
      <c r="D65" s="15" t="s">
        <v>69</v>
      </c>
      <c r="E65" s="15" t="s">
        <v>79</v>
      </c>
      <c r="F65" s="15" t="s">
        <v>84</v>
      </c>
      <c r="G65" s="15">
        <v>1</v>
      </c>
      <c r="H65" s="13">
        <v>3539</v>
      </c>
      <c r="I65" s="15">
        <v>2</v>
      </c>
      <c r="J65" s="16">
        <v>60</v>
      </c>
      <c r="K65" s="15" t="s">
        <v>91</v>
      </c>
      <c r="L65" s="15" t="s">
        <v>97</v>
      </c>
      <c r="M65" s="15">
        <v>3000</v>
      </c>
      <c r="N65" s="15" t="s">
        <v>57</v>
      </c>
      <c r="O65" s="15" t="s">
        <v>59</v>
      </c>
      <c r="P65" s="14"/>
    </row>
    <row r="66" spans="1:16" ht="21" customHeight="1" x14ac:dyDescent="0.25">
      <c r="A66" s="25"/>
      <c r="B66" s="29" t="s">
        <v>62</v>
      </c>
      <c r="C66" s="20">
        <v>4</v>
      </c>
      <c r="D66" s="20" t="s">
        <v>73</v>
      </c>
      <c r="E66" s="20" t="s">
        <v>76</v>
      </c>
      <c r="F66" s="20" t="s">
        <v>87</v>
      </c>
      <c r="G66" s="20">
        <v>4</v>
      </c>
      <c r="H66" s="21">
        <v>1003</v>
      </c>
      <c r="I66" s="20">
        <v>1</v>
      </c>
      <c r="J66" s="22">
        <v>120</v>
      </c>
      <c r="K66" s="20" t="s">
        <v>91</v>
      </c>
      <c r="L66" s="20" t="s">
        <v>93</v>
      </c>
      <c r="M66" s="20">
        <v>3003</v>
      </c>
      <c r="N66" s="20" t="s">
        <v>57</v>
      </c>
      <c r="O66" s="20" t="s">
        <v>58</v>
      </c>
      <c r="P66" s="14"/>
    </row>
    <row r="67" spans="1:16" ht="21" customHeight="1" x14ac:dyDescent="0.25">
      <c r="A67" s="25"/>
      <c r="B67" s="28" t="s">
        <v>63</v>
      </c>
      <c r="C67" s="15">
        <v>11</v>
      </c>
      <c r="D67" s="15" t="s">
        <v>65</v>
      </c>
      <c r="E67" s="15" t="s">
        <v>78</v>
      </c>
      <c r="F67" s="15" t="s">
        <v>87</v>
      </c>
      <c r="G67" s="15">
        <v>4</v>
      </c>
      <c r="H67" s="13">
        <v>2881</v>
      </c>
      <c r="I67" s="15">
        <v>3</v>
      </c>
      <c r="J67" s="16">
        <v>60</v>
      </c>
      <c r="K67" s="15" t="s">
        <v>91</v>
      </c>
      <c r="L67" s="15" t="s">
        <v>96</v>
      </c>
      <c r="M67" s="15">
        <v>3000</v>
      </c>
      <c r="N67" s="15" t="s">
        <v>50</v>
      </c>
      <c r="O67" s="15" t="s">
        <v>52</v>
      </c>
      <c r="P67" s="14"/>
    </row>
    <row r="68" spans="1:16" ht="21" customHeight="1" x14ac:dyDescent="0.25">
      <c r="A68" s="25"/>
      <c r="B68" s="29" t="s">
        <v>63</v>
      </c>
      <c r="C68" s="20">
        <v>18</v>
      </c>
      <c r="D68" s="20" t="s">
        <v>71</v>
      </c>
      <c r="E68" s="20" t="s">
        <v>77</v>
      </c>
      <c r="F68" s="20" t="s">
        <v>86</v>
      </c>
      <c r="G68" s="20">
        <v>2</v>
      </c>
      <c r="H68" s="21">
        <v>4966</v>
      </c>
      <c r="I68" s="20">
        <v>2</v>
      </c>
      <c r="J68" s="22">
        <v>60</v>
      </c>
      <c r="K68" s="20" t="s">
        <v>91</v>
      </c>
      <c r="L68" s="20" t="s">
        <v>96</v>
      </c>
      <c r="M68" s="20">
        <v>3006</v>
      </c>
      <c r="N68" s="20" t="s">
        <v>57</v>
      </c>
      <c r="O68" s="20" t="s">
        <v>61</v>
      </c>
      <c r="P68" s="14"/>
    </row>
    <row r="69" spans="1:16" ht="21" customHeight="1" x14ac:dyDescent="0.25">
      <c r="A69" s="25"/>
      <c r="B69" s="28" t="s">
        <v>62</v>
      </c>
      <c r="C69" s="15">
        <v>7</v>
      </c>
      <c r="D69" s="15" t="s">
        <v>69</v>
      </c>
      <c r="E69" s="15" t="s">
        <v>77</v>
      </c>
      <c r="F69" s="15" t="s">
        <v>88</v>
      </c>
      <c r="G69" s="15">
        <v>3</v>
      </c>
      <c r="H69" s="13">
        <v>2452</v>
      </c>
      <c r="I69" s="15">
        <v>2</v>
      </c>
      <c r="J69" s="16">
        <v>60</v>
      </c>
      <c r="K69" s="15" t="s">
        <v>91</v>
      </c>
      <c r="L69" s="15" t="s">
        <v>97</v>
      </c>
      <c r="M69" s="15">
        <v>3001</v>
      </c>
      <c r="N69" s="15" t="s">
        <v>53</v>
      </c>
      <c r="O69" s="15" t="s">
        <v>56</v>
      </c>
      <c r="P69" s="14"/>
    </row>
    <row r="70" spans="1:16" ht="21" customHeight="1" x14ac:dyDescent="0.25">
      <c r="A70" s="25"/>
      <c r="B70" s="29" t="s">
        <v>62</v>
      </c>
      <c r="C70" s="20">
        <v>12</v>
      </c>
      <c r="D70" s="20" t="s">
        <v>65</v>
      </c>
      <c r="E70" s="20" t="s">
        <v>80</v>
      </c>
      <c r="F70" s="20" t="s">
        <v>84</v>
      </c>
      <c r="G70" s="20">
        <v>1</v>
      </c>
      <c r="H70" s="21">
        <v>2300</v>
      </c>
      <c r="I70" s="20">
        <v>3</v>
      </c>
      <c r="J70" s="22">
        <v>90</v>
      </c>
      <c r="K70" s="20" t="s">
        <v>92</v>
      </c>
      <c r="L70" s="20" t="s">
        <v>98</v>
      </c>
      <c r="M70" s="20">
        <v>3003</v>
      </c>
      <c r="N70" s="20" t="s">
        <v>53</v>
      </c>
      <c r="O70" s="20" t="s">
        <v>54</v>
      </c>
      <c r="P70" s="14"/>
    </row>
    <row r="71" spans="1:16" ht="21" customHeight="1" x14ac:dyDescent="0.25">
      <c r="A71" s="25"/>
      <c r="B71" s="28" t="s">
        <v>62</v>
      </c>
      <c r="C71" s="15">
        <v>22</v>
      </c>
      <c r="D71" s="15" t="s">
        <v>66</v>
      </c>
      <c r="E71" s="15" t="s">
        <v>77</v>
      </c>
      <c r="F71" s="15" t="s">
        <v>81</v>
      </c>
      <c r="G71" s="15">
        <v>2</v>
      </c>
      <c r="H71" s="13">
        <v>2086</v>
      </c>
      <c r="I71" s="15">
        <v>2</v>
      </c>
      <c r="J71" s="16">
        <v>60</v>
      </c>
      <c r="K71" s="15" t="s">
        <v>91</v>
      </c>
      <c r="L71" s="15" t="s">
        <v>97</v>
      </c>
      <c r="M71" s="15">
        <v>3006</v>
      </c>
      <c r="N71" s="15" t="s">
        <v>57</v>
      </c>
      <c r="O71" s="15" t="s">
        <v>61</v>
      </c>
      <c r="P71" s="14"/>
    </row>
    <row r="72" spans="1:16" ht="21" customHeight="1" x14ac:dyDescent="0.25">
      <c r="A72" s="25"/>
      <c r="B72" s="29" t="s">
        <v>62</v>
      </c>
      <c r="C72" s="20">
        <v>23</v>
      </c>
      <c r="D72" s="20" t="s">
        <v>71</v>
      </c>
      <c r="E72" s="20" t="s">
        <v>79</v>
      </c>
      <c r="F72" s="20" t="s">
        <v>83</v>
      </c>
      <c r="G72" s="20">
        <v>2</v>
      </c>
      <c r="H72" s="21">
        <v>4281</v>
      </c>
      <c r="I72" s="20">
        <v>2</v>
      </c>
      <c r="J72" s="22">
        <v>60</v>
      </c>
      <c r="K72" s="20" t="s">
        <v>91</v>
      </c>
      <c r="L72" s="20" t="s">
        <v>95</v>
      </c>
      <c r="M72" s="20">
        <v>3003</v>
      </c>
      <c r="N72" s="20" t="s">
        <v>57</v>
      </c>
      <c r="O72" s="20" t="s">
        <v>60</v>
      </c>
      <c r="P72" s="14"/>
    </row>
    <row r="73" spans="1:16" ht="21" customHeight="1" x14ac:dyDescent="0.25">
      <c r="A73" s="25"/>
      <c r="B73" s="28" t="s">
        <v>62</v>
      </c>
      <c r="C73" s="15">
        <v>11</v>
      </c>
      <c r="D73" s="15" t="s">
        <v>75</v>
      </c>
      <c r="E73" s="15" t="s">
        <v>80</v>
      </c>
      <c r="F73" s="15" t="s">
        <v>85</v>
      </c>
      <c r="G73" s="15">
        <v>3</v>
      </c>
      <c r="H73" s="13">
        <v>4403</v>
      </c>
      <c r="I73" s="15">
        <v>2</v>
      </c>
      <c r="J73" s="16">
        <v>60</v>
      </c>
      <c r="K73" s="15" t="s">
        <v>91</v>
      </c>
      <c r="L73" s="15" t="s">
        <v>95</v>
      </c>
      <c r="M73" s="15">
        <v>3003</v>
      </c>
      <c r="N73" s="15" t="s">
        <v>50</v>
      </c>
      <c r="O73" s="15" t="s">
        <v>49</v>
      </c>
      <c r="P73" s="14"/>
    </row>
    <row r="74" spans="1:16" ht="21" customHeight="1" x14ac:dyDescent="0.25">
      <c r="A74" s="25"/>
      <c r="B74" s="29" t="s">
        <v>62</v>
      </c>
      <c r="C74" s="20">
        <v>22</v>
      </c>
      <c r="D74" s="20" t="s">
        <v>71</v>
      </c>
      <c r="E74" s="20" t="s">
        <v>77</v>
      </c>
      <c r="F74" s="20" t="s">
        <v>87</v>
      </c>
      <c r="G74" s="20">
        <v>5</v>
      </c>
      <c r="H74" s="21">
        <v>1585</v>
      </c>
      <c r="I74" s="20">
        <v>3</v>
      </c>
      <c r="J74" s="22">
        <v>90</v>
      </c>
      <c r="K74" s="20" t="s">
        <v>92</v>
      </c>
      <c r="L74" s="20" t="s">
        <v>96</v>
      </c>
      <c r="M74" s="20">
        <v>3001</v>
      </c>
      <c r="N74" s="20" t="s">
        <v>53</v>
      </c>
      <c r="O74" s="20" t="s">
        <v>56</v>
      </c>
      <c r="P74" s="14"/>
    </row>
    <row r="75" spans="1:16" ht="21" customHeight="1" x14ac:dyDescent="0.25">
      <c r="A75" s="25"/>
      <c r="B75" s="28" t="s">
        <v>63</v>
      </c>
      <c r="C75" s="15">
        <v>20</v>
      </c>
      <c r="D75" s="15" t="s">
        <v>71</v>
      </c>
      <c r="E75" s="15" t="s">
        <v>79</v>
      </c>
      <c r="F75" s="15" t="s">
        <v>84</v>
      </c>
      <c r="G75" s="15">
        <v>3</v>
      </c>
      <c r="H75" s="13">
        <v>1023</v>
      </c>
      <c r="I75" s="15">
        <v>1</v>
      </c>
      <c r="J75" s="16">
        <v>120</v>
      </c>
      <c r="K75" s="15" t="s">
        <v>91</v>
      </c>
      <c r="L75" s="15" t="s">
        <v>93</v>
      </c>
      <c r="M75" s="15">
        <v>3003</v>
      </c>
      <c r="N75" s="15" t="s">
        <v>57</v>
      </c>
      <c r="O75" s="15" t="s">
        <v>61</v>
      </c>
      <c r="P75" s="14"/>
    </row>
    <row r="76" spans="1:16" ht="21" customHeight="1" x14ac:dyDescent="0.25">
      <c r="A76" s="25"/>
      <c r="B76" s="29" t="s">
        <v>62</v>
      </c>
      <c r="C76" s="20">
        <v>6</v>
      </c>
      <c r="D76" s="20" t="s">
        <v>73</v>
      </c>
      <c r="E76" s="20" t="s">
        <v>78</v>
      </c>
      <c r="F76" s="20" t="s">
        <v>83</v>
      </c>
      <c r="G76" s="20">
        <v>1</v>
      </c>
      <c r="H76" s="21">
        <v>1644</v>
      </c>
      <c r="I76" s="20">
        <v>2</v>
      </c>
      <c r="J76" s="22">
        <v>60</v>
      </c>
      <c r="K76" s="20" t="s">
        <v>91</v>
      </c>
      <c r="L76" s="20" t="s">
        <v>95</v>
      </c>
      <c r="M76" s="20">
        <v>3004</v>
      </c>
      <c r="N76" s="20" t="s">
        <v>57</v>
      </c>
      <c r="O76" s="20" t="s">
        <v>61</v>
      </c>
      <c r="P76" s="14"/>
    </row>
    <row r="77" spans="1:16" ht="21" customHeight="1" x14ac:dyDescent="0.25">
      <c r="A77" s="25"/>
      <c r="B77" s="28" t="s">
        <v>62</v>
      </c>
      <c r="C77" s="15">
        <v>21</v>
      </c>
      <c r="D77" s="15" t="s">
        <v>68</v>
      </c>
      <c r="E77" s="15" t="s">
        <v>80</v>
      </c>
      <c r="F77" s="15" t="s">
        <v>85</v>
      </c>
      <c r="G77" s="15">
        <v>5</v>
      </c>
      <c r="H77" s="13">
        <v>2441</v>
      </c>
      <c r="I77" s="15">
        <v>1</v>
      </c>
      <c r="J77" s="16">
        <v>60</v>
      </c>
      <c r="K77" s="15" t="s">
        <v>91</v>
      </c>
      <c r="L77" s="15" t="s">
        <v>97</v>
      </c>
      <c r="M77" s="15">
        <v>3005</v>
      </c>
      <c r="N77" s="15" t="s">
        <v>53</v>
      </c>
      <c r="O77" s="15" t="s">
        <v>54</v>
      </c>
      <c r="P77" s="14"/>
    </row>
    <row r="78" spans="1:16" ht="21" customHeight="1" x14ac:dyDescent="0.25">
      <c r="A78" s="25"/>
      <c r="B78" s="29" t="s">
        <v>62</v>
      </c>
      <c r="C78" s="20">
        <v>12</v>
      </c>
      <c r="D78" s="20" t="s">
        <v>68</v>
      </c>
      <c r="E78" s="20" t="s">
        <v>76</v>
      </c>
      <c r="F78" s="20" t="s">
        <v>82</v>
      </c>
      <c r="G78" s="20">
        <v>3</v>
      </c>
      <c r="H78" s="21">
        <v>1747</v>
      </c>
      <c r="I78" s="20">
        <v>1</v>
      </c>
      <c r="J78" s="22">
        <v>120</v>
      </c>
      <c r="K78" s="20" t="s">
        <v>91</v>
      </c>
      <c r="L78" s="20" t="s">
        <v>93</v>
      </c>
      <c r="M78" s="20">
        <v>3003</v>
      </c>
      <c r="N78" s="20" t="s">
        <v>57</v>
      </c>
      <c r="O78" s="20" t="s">
        <v>60</v>
      </c>
      <c r="P78" s="14"/>
    </row>
    <row r="79" spans="1:16" ht="21" customHeight="1" x14ac:dyDescent="0.25">
      <c r="A79" s="25"/>
      <c r="B79" s="28" t="s">
        <v>62</v>
      </c>
      <c r="C79" s="15">
        <v>9</v>
      </c>
      <c r="D79" s="15" t="s">
        <v>73</v>
      </c>
      <c r="E79" s="15" t="s">
        <v>77</v>
      </c>
      <c r="F79" s="15" t="s">
        <v>85</v>
      </c>
      <c r="G79" s="15">
        <v>1</v>
      </c>
      <c r="H79" s="13">
        <v>4862</v>
      </c>
      <c r="I79" s="15">
        <v>3</v>
      </c>
      <c r="J79" s="16">
        <v>90</v>
      </c>
      <c r="K79" s="15" t="s">
        <v>92</v>
      </c>
      <c r="L79" s="15" t="s">
        <v>98</v>
      </c>
      <c r="M79" s="15">
        <v>3003</v>
      </c>
      <c r="N79" s="15" t="s">
        <v>57</v>
      </c>
      <c r="O79" s="15" t="s">
        <v>58</v>
      </c>
      <c r="P79" s="14"/>
    </row>
    <row r="80" spans="1:16" ht="21" customHeight="1" x14ac:dyDescent="0.25">
      <c r="A80" s="25"/>
      <c r="B80" s="29" t="s">
        <v>62</v>
      </c>
      <c r="C80" s="20">
        <v>14</v>
      </c>
      <c r="D80" s="20" t="s">
        <v>68</v>
      </c>
      <c r="E80" s="20" t="s">
        <v>76</v>
      </c>
      <c r="F80" s="20" t="s">
        <v>81</v>
      </c>
      <c r="G80" s="20">
        <v>2</v>
      </c>
      <c r="H80" s="21">
        <v>4561</v>
      </c>
      <c r="I80" s="20">
        <v>1</v>
      </c>
      <c r="J80" s="22">
        <v>60</v>
      </c>
      <c r="K80" s="20" t="s">
        <v>91</v>
      </c>
      <c r="L80" s="20" t="s">
        <v>94</v>
      </c>
      <c r="M80" s="20">
        <v>3003</v>
      </c>
      <c r="N80" s="20" t="s">
        <v>50</v>
      </c>
      <c r="O80" s="20" t="s">
        <v>49</v>
      </c>
      <c r="P80" s="14"/>
    </row>
    <row r="81" spans="1:16" ht="21" customHeight="1" x14ac:dyDescent="0.25">
      <c r="A81" s="25"/>
      <c r="B81" s="28" t="s">
        <v>62</v>
      </c>
      <c r="C81" s="15">
        <v>2</v>
      </c>
      <c r="D81" s="15" t="s">
        <v>70</v>
      </c>
      <c r="E81" s="15" t="s">
        <v>77</v>
      </c>
      <c r="F81" s="15" t="s">
        <v>85</v>
      </c>
      <c r="G81" s="15">
        <v>2</v>
      </c>
      <c r="H81" s="13">
        <v>2195</v>
      </c>
      <c r="I81" s="15">
        <v>2</v>
      </c>
      <c r="J81" s="16">
        <v>60</v>
      </c>
      <c r="K81" s="15" t="s">
        <v>91</v>
      </c>
      <c r="L81" s="15" t="s">
        <v>97</v>
      </c>
      <c r="M81" s="15">
        <v>3001</v>
      </c>
      <c r="N81" s="15" t="s">
        <v>53</v>
      </c>
      <c r="O81" s="15" t="s">
        <v>56</v>
      </c>
      <c r="P81" s="14"/>
    </row>
    <row r="82" spans="1:16" ht="21" customHeight="1" x14ac:dyDescent="0.25">
      <c r="A82" s="25"/>
      <c r="B82" s="29" t="s">
        <v>62</v>
      </c>
      <c r="C82" s="20">
        <v>19</v>
      </c>
      <c r="D82" s="20" t="s">
        <v>75</v>
      </c>
      <c r="E82" s="20" t="s">
        <v>77</v>
      </c>
      <c r="F82" s="20" t="s">
        <v>83</v>
      </c>
      <c r="G82" s="20">
        <v>1</v>
      </c>
      <c r="H82" s="21">
        <v>1654</v>
      </c>
      <c r="I82" s="20">
        <v>2</v>
      </c>
      <c r="J82" s="22">
        <v>60</v>
      </c>
      <c r="K82" s="20" t="s">
        <v>91</v>
      </c>
      <c r="L82" s="20" t="s">
        <v>95</v>
      </c>
      <c r="M82" s="20">
        <v>3003</v>
      </c>
      <c r="N82" s="20" t="s">
        <v>57</v>
      </c>
      <c r="O82" s="20" t="s">
        <v>59</v>
      </c>
      <c r="P82" s="14"/>
    </row>
    <row r="83" spans="1:16" ht="21" customHeight="1" x14ac:dyDescent="0.25">
      <c r="A83" s="25"/>
      <c r="B83" s="28" t="s">
        <v>62</v>
      </c>
      <c r="C83" s="15">
        <v>21</v>
      </c>
      <c r="D83" s="15" t="s">
        <v>73</v>
      </c>
      <c r="E83" s="15" t="s">
        <v>78</v>
      </c>
      <c r="F83" s="15" t="s">
        <v>88</v>
      </c>
      <c r="G83" s="15">
        <v>1</v>
      </c>
      <c r="H83" s="13">
        <v>1493</v>
      </c>
      <c r="I83" s="15">
        <v>2</v>
      </c>
      <c r="J83" s="16">
        <v>60</v>
      </c>
      <c r="K83" s="15" t="s">
        <v>91</v>
      </c>
      <c r="L83" s="15" t="s">
        <v>97</v>
      </c>
      <c r="M83" s="15">
        <v>3002</v>
      </c>
      <c r="N83" s="15" t="s">
        <v>50</v>
      </c>
      <c r="O83" s="15" t="s">
        <v>51</v>
      </c>
      <c r="P83" s="14"/>
    </row>
    <row r="84" spans="1:16" ht="21" customHeight="1" x14ac:dyDescent="0.25">
      <c r="A84" s="25"/>
      <c r="B84" s="29" t="s">
        <v>62</v>
      </c>
      <c r="C84" s="20">
        <v>20</v>
      </c>
      <c r="D84" s="20" t="s">
        <v>75</v>
      </c>
      <c r="E84" s="20" t="s">
        <v>76</v>
      </c>
      <c r="F84" s="20" t="s">
        <v>85</v>
      </c>
      <c r="G84" s="20">
        <v>3</v>
      </c>
      <c r="H84" s="21">
        <v>3653</v>
      </c>
      <c r="I84" s="20">
        <v>1</v>
      </c>
      <c r="J84" s="22">
        <v>60</v>
      </c>
      <c r="K84" s="20" t="s">
        <v>91</v>
      </c>
      <c r="L84" s="20" t="s">
        <v>94</v>
      </c>
      <c r="M84" s="20">
        <v>3003</v>
      </c>
      <c r="N84" s="20" t="s">
        <v>57</v>
      </c>
      <c r="O84" s="20" t="s">
        <v>61</v>
      </c>
      <c r="P84" s="14"/>
    </row>
    <row r="85" spans="1:16" ht="21" customHeight="1" x14ac:dyDescent="0.25">
      <c r="A85" s="25"/>
      <c r="B85" s="28" t="s">
        <v>62</v>
      </c>
      <c r="C85" s="15">
        <v>13</v>
      </c>
      <c r="D85" s="15" t="s">
        <v>69</v>
      </c>
      <c r="E85" s="15" t="s">
        <v>78</v>
      </c>
      <c r="F85" s="15" t="s">
        <v>86</v>
      </c>
      <c r="G85" s="15">
        <v>1</v>
      </c>
      <c r="H85" s="13">
        <v>3610</v>
      </c>
      <c r="I85" s="15">
        <v>2</v>
      </c>
      <c r="J85" s="16">
        <v>60</v>
      </c>
      <c r="K85" s="15" t="s">
        <v>91</v>
      </c>
      <c r="L85" s="15" t="s">
        <v>97</v>
      </c>
      <c r="M85" s="15">
        <v>3002</v>
      </c>
      <c r="N85" s="15" t="s">
        <v>50</v>
      </c>
      <c r="O85" s="15" t="s">
        <v>49</v>
      </c>
      <c r="P85" s="14"/>
    </row>
    <row r="86" spans="1:16" ht="21" customHeight="1" x14ac:dyDescent="0.25">
      <c r="A86" s="25"/>
      <c r="B86" s="29" t="s">
        <v>62</v>
      </c>
      <c r="C86" s="20">
        <v>18</v>
      </c>
      <c r="D86" s="20" t="s">
        <v>64</v>
      </c>
      <c r="E86" s="20" t="s">
        <v>79</v>
      </c>
      <c r="F86" s="20" t="s">
        <v>84</v>
      </c>
      <c r="G86" s="20">
        <v>2</v>
      </c>
      <c r="H86" s="21">
        <v>1914</v>
      </c>
      <c r="I86" s="20">
        <v>3</v>
      </c>
      <c r="J86" s="22">
        <v>90</v>
      </c>
      <c r="K86" s="20" t="s">
        <v>92</v>
      </c>
      <c r="L86" s="20" t="s">
        <v>98</v>
      </c>
      <c r="M86" s="20">
        <v>3006</v>
      </c>
      <c r="N86" s="20" t="s">
        <v>57</v>
      </c>
      <c r="O86" s="20" t="s">
        <v>61</v>
      </c>
      <c r="P86" s="14"/>
    </row>
    <row r="87" spans="1:16" ht="21" customHeight="1" x14ac:dyDescent="0.25">
      <c r="A87" s="25"/>
      <c r="B87" s="28" t="s">
        <v>62</v>
      </c>
      <c r="C87" s="15">
        <v>23</v>
      </c>
      <c r="D87" s="15" t="s">
        <v>75</v>
      </c>
      <c r="E87" s="15" t="s">
        <v>80</v>
      </c>
      <c r="F87" s="15" t="s">
        <v>84</v>
      </c>
      <c r="G87" s="15">
        <v>2</v>
      </c>
      <c r="H87" s="13">
        <v>4826</v>
      </c>
      <c r="I87" s="15">
        <v>1</v>
      </c>
      <c r="J87" s="16">
        <v>120</v>
      </c>
      <c r="K87" s="15" t="s">
        <v>91</v>
      </c>
      <c r="L87" s="15" t="s">
        <v>94</v>
      </c>
      <c r="M87" s="15">
        <v>3004</v>
      </c>
      <c r="N87" s="15" t="s">
        <v>53</v>
      </c>
      <c r="O87" s="15" t="s">
        <v>54</v>
      </c>
      <c r="P87" s="14"/>
    </row>
    <row r="88" spans="1:16" ht="21" customHeight="1" x14ac:dyDescent="0.25">
      <c r="A88" s="25"/>
      <c r="B88" s="29" t="s">
        <v>62</v>
      </c>
      <c r="C88" s="20">
        <v>20</v>
      </c>
      <c r="D88" s="20" t="s">
        <v>75</v>
      </c>
      <c r="E88" s="20" t="s">
        <v>77</v>
      </c>
      <c r="F88" s="20" t="s">
        <v>85</v>
      </c>
      <c r="G88" s="20">
        <v>3</v>
      </c>
      <c r="H88" s="21">
        <v>2212</v>
      </c>
      <c r="I88" s="20">
        <v>2</v>
      </c>
      <c r="J88" s="22">
        <v>60</v>
      </c>
      <c r="K88" s="20" t="s">
        <v>91</v>
      </c>
      <c r="L88" s="20" t="s">
        <v>97</v>
      </c>
      <c r="M88" s="20">
        <v>3002</v>
      </c>
      <c r="N88" s="20" t="s">
        <v>57</v>
      </c>
      <c r="O88" s="20" t="s">
        <v>60</v>
      </c>
      <c r="P88" s="14"/>
    </row>
    <row r="89" spans="1:16" ht="21" customHeight="1" x14ac:dyDescent="0.25">
      <c r="A89" s="25"/>
      <c r="B89" s="28" t="s">
        <v>63</v>
      </c>
      <c r="C89" s="15">
        <v>10</v>
      </c>
      <c r="D89" s="15" t="s">
        <v>67</v>
      </c>
      <c r="E89" s="15" t="s">
        <v>77</v>
      </c>
      <c r="F89" s="15" t="s">
        <v>88</v>
      </c>
      <c r="G89" s="15">
        <v>1</v>
      </c>
      <c r="H89" s="13">
        <v>2750</v>
      </c>
      <c r="I89" s="15">
        <v>3</v>
      </c>
      <c r="J89" s="16">
        <v>90</v>
      </c>
      <c r="K89" s="15" t="s">
        <v>92</v>
      </c>
      <c r="L89" s="15" t="s">
        <v>98</v>
      </c>
      <c r="M89" s="15">
        <v>3003</v>
      </c>
      <c r="N89" s="15" t="s">
        <v>50</v>
      </c>
      <c r="O89" s="15" t="s">
        <v>52</v>
      </c>
      <c r="P89" s="14"/>
    </row>
    <row r="90" spans="1:16" ht="21" customHeight="1" x14ac:dyDescent="0.25">
      <c r="A90" s="25"/>
      <c r="B90" s="29" t="s">
        <v>62</v>
      </c>
      <c r="C90" s="20">
        <v>24</v>
      </c>
      <c r="D90" s="20" t="s">
        <v>75</v>
      </c>
      <c r="E90" s="20" t="s">
        <v>78</v>
      </c>
      <c r="F90" s="20" t="s">
        <v>87</v>
      </c>
      <c r="G90" s="20">
        <v>2</v>
      </c>
      <c r="H90" s="21">
        <v>4391</v>
      </c>
      <c r="I90" s="20">
        <v>1</v>
      </c>
      <c r="J90" s="22">
        <v>120</v>
      </c>
      <c r="K90" s="20" t="s">
        <v>91</v>
      </c>
      <c r="L90" s="20" t="s">
        <v>94</v>
      </c>
      <c r="M90" s="20">
        <v>3002</v>
      </c>
      <c r="N90" s="20" t="s">
        <v>57</v>
      </c>
      <c r="O90" s="20" t="s">
        <v>58</v>
      </c>
      <c r="P90" s="14"/>
    </row>
    <row r="91" spans="1:16" ht="21" customHeight="1" x14ac:dyDescent="0.25">
      <c r="A91" s="25"/>
      <c r="B91" s="28" t="s">
        <v>62</v>
      </c>
      <c r="C91" s="15">
        <v>8</v>
      </c>
      <c r="D91" s="15" t="s">
        <v>69</v>
      </c>
      <c r="E91" s="15" t="s">
        <v>76</v>
      </c>
      <c r="F91" s="15" t="s">
        <v>86</v>
      </c>
      <c r="G91" s="15">
        <v>1</v>
      </c>
      <c r="H91" s="13">
        <v>1287</v>
      </c>
      <c r="I91" s="15">
        <v>1</v>
      </c>
      <c r="J91" s="16">
        <v>60</v>
      </c>
      <c r="K91" s="15" t="s">
        <v>91</v>
      </c>
      <c r="L91" s="15" t="s">
        <v>94</v>
      </c>
      <c r="M91" s="15">
        <v>3002</v>
      </c>
      <c r="N91" s="15" t="s">
        <v>53</v>
      </c>
      <c r="O91" s="15" t="s">
        <v>56</v>
      </c>
      <c r="P91" s="14"/>
    </row>
    <row r="92" spans="1:16" ht="21" customHeight="1" x14ac:dyDescent="0.25">
      <c r="A92" s="25"/>
      <c r="B92" s="29" t="s">
        <v>62</v>
      </c>
      <c r="C92" s="20">
        <v>17</v>
      </c>
      <c r="D92" s="20" t="s">
        <v>72</v>
      </c>
      <c r="E92" s="20" t="s">
        <v>80</v>
      </c>
      <c r="F92" s="20" t="s">
        <v>83</v>
      </c>
      <c r="G92" s="20">
        <v>1</v>
      </c>
      <c r="H92" s="21">
        <v>1336</v>
      </c>
      <c r="I92" s="20">
        <v>1</v>
      </c>
      <c r="J92" s="22">
        <v>120</v>
      </c>
      <c r="K92" s="20" t="s">
        <v>91</v>
      </c>
      <c r="L92" s="20" t="s">
        <v>93</v>
      </c>
      <c r="M92" s="20">
        <v>3000</v>
      </c>
      <c r="N92" s="20" t="s">
        <v>50</v>
      </c>
      <c r="O92" s="20" t="s">
        <v>51</v>
      </c>
      <c r="P92" s="14"/>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B5368-4A64-4401-91A3-4D68F3994347}">
  <sheetPr>
    <tabColor theme="8"/>
  </sheetPr>
  <dimension ref="B4:DU18"/>
  <sheetViews>
    <sheetView topLeftCell="J1" zoomScaleNormal="100" workbookViewId="0">
      <selection activeCell="S25" sqref="S25"/>
    </sheetView>
  </sheetViews>
  <sheetFormatPr defaultRowHeight="15" x14ac:dyDescent="0.25"/>
  <cols>
    <col min="2" max="2" width="13.140625" bestFit="1" customWidth="1"/>
    <col min="3" max="3" width="19.28515625" bestFit="1" customWidth="1"/>
    <col min="8" max="8" width="15.42578125" bestFit="1" customWidth="1"/>
    <col min="9" max="9" width="16.140625" bestFit="1" customWidth="1"/>
    <col min="11" max="11" width="16.140625" customWidth="1"/>
    <col min="12" max="12" width="10.140625" bestFit="1" customWidth="1"/>
    <col min="14" max="14" width="13.140625" bestFit="1" customWidth="1"/>
    <col min="15" max="15" width="16.140625" bestFit="1" customWidth="1"/>
    <col min="16" max="16" width="17.28515625" bestFit="1" customWidth="1"/>
    <col min="19" max="19" width="10.140625" bestFit="1" customWidth="1"/>
    <col min="22" max="22" width="13.140625" bestFit="1" customWidth="1"/>
    <col min="23" max="23" width="19.28515625" bestFit="1" customWidth="1"/>
    <col min="24" max="24" width="12.42578125" customWidth="1"/>
    <col min="29" max="30" width="22.85546875" bestFit="1" customWidth="1"/>
    <col min="31" max="31" width="13.140625" bestFit="1" customWidth="1"/>
    <col min="32" max="32" width="22.85546875" bestFit="1" customWidth="1"/>
    <col min="35" max="35" width="13.140625" bestFit="1" customWidth="1"/>
    <col min="36" max="36" width="18.42578125" bestFit="1" customWidth="1"/>
    <col min="39" max="39" width="13.140625" bestFit="1" customWidth="1"/>
    <col min="40" max="40" width="16.140625" bestFit="1" customWidth="1"/>
    <col min="43" max="43" width="13.140625" bestFit="1" customWidth="1"/>
    <col min="44" max="44" width="16.140625" bestFit="1" customWidth="1"/>
    <col min="47" max="47" width="13.140625" bestFit="1" customWidth="1"/>
    <col min="48" max="48" width="22.85546875" bestFit="1" customWidth="1"/>
    <col min="51" max="51" width="13.140625" bestFit="1" customWidth="1"/>
    <col min="52" max="52" width="16.140625" bestFit="1" customWidth="1"/>
    <col min="55" max="55" width="10.140625" bestFit="1" customWidth="1"/>
    <col min="58" max="58" width="13.140625" bestFit="1" customWidth="1"/>
    <col min="59" max="59" width="30.42578125" bestFit="1" customWidth="1"/>
    <col min="61" max="61" width="11.85546875" customWidth="1"/>
    <col min="70" max="70" width="13.140625" bestFit="1" customWidth="1"/>
    <col min="71" max="71" width="16.140625" bestFit="1" customWidth="1"/>
    <col min="72" max="72" width="17.28515625" bestFit="1" customWidth="1"/>
    <col min="78" max="78" width="15.42578125" bestFit="1" customWidth="1"/>
    <col min="79" max="79" width="16.140625" bestFit="1" customWidth="1"/>
    <col min="84" max="84" width="13.140625" bestFit="1" customWidth="1"/>
    <col min="85" max="85" width="16.140625" bestFit="1" customWidth="1"/>
    <col min="88" max="88" width="11.5703125" customWidth="1"/>
    <col min="95" max="95" width="13.140625" bestFit="1" customWidth="1"/>
    <col min="96" max="96" width="28.140625" style="2" bestFit="1" customWidth="1"/>
    <col min="97" max="97" width="29.140625" bestFit="1" customWidth="1"/>
    <col min="102" max="102" width="16.140625" bestFit="1" customWidth="1"/>
    <col min="103" max="103" width="16.28515625" bestFit="1" customWidth="1"/>
    <col min="104" max="111" width="10.28515625" bestFit="1" customWidth="1"/>
    <col min="112" max="112" width="11.28515625" bestFit="1" customWidth="1"/>
    <col min="114" max="114" width="13.140625" bestFit="1" customWidth="1"/>
    <col min="118" max="118" width="15" bestFit="1" customWidth="1"/>
    <col min="119" max="119" width="16.140625" bestFit="1" customWidth="1"/>
    <col min="122" max="122" width="16.140625" bestFit="1" customWidth="1"/>
    <col min="123" max="123" width="16.28515625" bestFit="1" customWidth="1"/>
    <col min="124" max="124" width="6.7109375" bestFit="1" customWidth="1"/>
    <col min="125" max="125" width="11.28515625" bestFit="1" customWidth="1"/>
  </cols>
  <sheetData>
    <row r="4" spans="2:125" x14ac:dyDescent="0.25">
      <c r="B4" s="32" t="s">
        <v>99</v>
      </c>
      <c r="H4" s="3" t="s">
        <v>1</v>
      </c>
      <c r="I4" s="32" t="s">
        <v>99</v>
      </c>
      <c r="K4" s="33" t="s">
        <v>101</v>
      </c>
      <c r="L4" s="34"/>
      <c r="N4" s="3" t="s">
        <v>1</v>
      </c>
      <c r="O4" t="s">
        <v>99</v>
      </c>
      <c r="P4" t="s">
        <v>102</v>
      </c>
      <c r="R4" s="33" t="s">
        <v>103</v>
      </c>
      <c r="S4" s="40">
        <f>MAX(O5:O16)</f>
        <v>36383</v>
      </c>
      <c r="V4" s="3" t="s">
        <v>1</v>
      </c>
      <c r="W4" s="32" t="s">
        <v>100</v>
      </c>
      <c r="AC4" s="32" t="s">
        <v>108</v>
      </c>
      <c r="AE4" s="3" t="s">
        <v>1</v>
      </c>
      <c r="AF4" s="32" t="s">
        <v>107</v>
      </c>
      <c r="AI4" s="3" t="s">
        <v>1</v>
      </c>
      <c r="AJ4" s="32" t="s">
        <v>109</v>
      </c>
      <c r="AM4" s="3" t="s">
        <v>1</v>
      </c>
      <c r="AN4" s="32" t="s">
        <v>99</v>
      </c>
      <c r="AQ4" s="3" t="s">
        <v>1</v>
      </c>
      <c r="AR4" s="32" t="s">
        <v>99</v>
      </c>
      <c r="AU4" s="3" t="s">
        <v>1</v>
      </c>
      <c r="AV4" s="32" t="s">
        <v>107</v>
      </c>
      <c r="AY4" s="3" t="s">
        <v>1</v>
      </c>
      <c r="AZ4" s="32" t="s">
        <v>99</v>
      </c>
      <c r="BF4" s="3" t="s">
        <v>1</v>
      </c>
      <c r="BG4" s="32" t="s">
        <v>111</v>
      </c>
      <c r="BJ4" t="s">
        <v>112</v>
      </c>
      <c r="BK4" t="s">
        <v>104</v>
      </c>
      <c r="BL4" t="s">
        <v>103</v>
      </c>
      <c r="BZ4" s="3" t="s">
        <v>1</v>
      </c>
      <c r="CA4" s="32" t="s">
        <v>99</v>
      </c>
      <c r="CF4" s="3" t="s">
        <v>1</v>
      </c>
      <c r="CG4" s="32" t="s">
        <v>99</v>
      </c>
      <c r="CJ4" s="44"/>
      <c r="CK4" s="60" t="str">
        <f>IFERROR(CF5,"-")</f>
        <v>Facebook</v>
      </c>
      <c r="CL4" s="60" t="str">
        <f>IFERROR(CF6,"-")</f>
        <v>Instagram</v>
      </c>
      <c r="CM4" s="60" t="str">
        <f>IFERROR(CF7,"-")</f>
        <v>Website</v>
      </c>
      <c r="CN4" s="60" t="str">
        <f>IFERROR(CF8,"-")</f>
        <v>Whatsapp</v>
      </c>
      <c r="CO4" s="45" t="str">
        <f>IFERROR(CF9,"-")</f>
        <v>Youtube</v>
      </c>
      <c r="CQ4" s="3" t="s">
        <v>1</v>
      </c>
      <c r="CR4" t="s">
        <v>115</v>
      </c>
      <c r="CS4" t="s">
        <v>116</v>
      </c>
      <c r="CX4" s="3" t="s">
        <v>99</v>
      </c>
      <c r="CY4" s="3" t="s">
        <v>3</v>
      </c>
      <c r="DJ4" s="3" t="s">
        <v>1</v>
      </c>
      <c r="DL4" s="66" t="s">
        <v>17</v>
      </c>
      <c r="DN4" s="3" t="s">
        <v>1</v>
      </c>
      <c r="DO4" s="32" t="s">
        <v>99</v>
      </c>
      <c r="DR4" s="3" t="s">
        <v>99</v>
      </c>
      <c r="DS4" s="3" t="s">
        <v>3</v>
      </c>
    </row>
    <row r="5" spans="2:125" x14ac:dyDescent="0.25">
      <c r="B5" s="1">
        <v>258344</v>
      </c>
      <c r="H5" s="4" t="s">
        <v>49</v>
      </c>
      <c r="I5" s="1">
        <v>37780</v>
      </c>
      <c r="K5" s="26" t="str">
        <f>IFERROR(H5, "-")</f>
        <v>Denisse Spence</v>
      </c>
      <c r="L5" s="37">
        <f>IFERROR(VLOOKUP(K5,H:I,2,0), "-")</f>
        <v>37780</v>
      </c>
      <c r="N5" s="4" t="s">
        <v>71</v>
      </c>
      <c r="O5" s="39">
        <v>36383</v>
      </c>
      <c r="P5" s="39">
        <v>36383</v>
      </c>
      <c r="R5" s="26" t="s">
        <v>104</v>
      </c>
      <c r="S5" s="37">
        <f>MIN(O5:O16)</f>
        <v>8677</v>
      </c>
      <c r="V5" s="4" t="s">
        <v>62</v>
      </c>
      <c r="W5" s="2">
        <v>72</v>
      </c>
      <c r="Y5" s="33" t="s">
        <v>62</v>
      </c>
      <c r="Z5" s="34">
        <f>IFERROR(VLOOKUP(Y5,V:W,2,0),"-")</f>
        <v>72</v>
      </c>
      <c r="AA5" s="41">
        <f>Z5/GETPIVOTDATA("Fees Status",$V$4)</f>
        <v>0.8</v>
      </c>
      <c r="AC5" s="2">
        <v>2.2999999999999998</v>
      </c>
      <c r="AE5" s="4" t="s">
        <v>71</v>
      </c>
      <c r="AF5" s="2">
        <v>32</v>
      </c>
      <c r="AI5" s="4">
        <v>3000</v>
      </c>
      <c r="AJ5" s="2">
        <v>15</v>
      </c>
      <c r="AM5" s="4" t="s">
        <v>92</v>
      </c>
      <c r="AN5" s="43">
        <v>59277</v>
      </c>
      <c r="AQ5" s="4" t="s">
        <v>93</v>
      </c>
      <c r="AR5" s="39">
        <v>35750</v>
      </c>
      <c r="AU5" s="4" t="s">
        <v>93</v>
      </c>
      <c r="AV5" s="2">
        <v>32</v>
      </c>
      <c r="AY5" s="4" t="s">
        <v>94</v>
      </c>
      <c r="AZ5" s="1">
        <v>54164</v>
      </c>
      <c r="BB5" s="44" t="s">
        <v>110</v>
      </c>
      <c r="BC5" s="45"/>
      <c r="BF5" s="4" t="s">
        <v>71</v>
      </c>
      <c r="BG5" s="6">
        <v>77.5</v>
      </c>
      <c r="BI5" s="44" t="str">
        <f>IFERROR(BF5, "-")</f>
        <v>Janurary</v>
      </c>
      <c r="BJ5" s="56">
        <f>IFERROR(VLOOKUP(BI5,BF:BG,2,0), "-")</f>
        <v>77.5</v>
      </c>
      <c r="BK5" s="44" t="str">
        <f>IF(BJ5=MAX($BJ$5:$BJ$16),BJ5,"")</f>
        <v/>
      </c>
      <c r="BL5" s="45" t="str">
        <f>IF(BJ5=MIN($BJ$5:$BJ$16),BJ5,"")</f>
        <v/>
      </c>
      <c r="BM5" s="53"/>
      <c r="BN5" s="44" t="s">
        <v>104</v>
      </c>
      <c r="BO5" s="50">
        <f>MIN(BJ5:BJ16)</f>
        <v>66.666666666666671</v>
      </c>
      <c r="BR5" s="3" t="s">
        <v>1</v>
      </c>
      <c r="BS5" t="s">
        <v>99</v>
      </c>
      <c r="BT5" t="s">
        <v>102</v>
      </c>
      <c r="BZ5" s="4" t="s">
        <v>49</v>
      </c>
      <c r="CA5" s="43">
        <v>37780</v>
      </c>
      <c r="CC5" s="58" t="str">
        <f>IFERROR(BZ5,"-")</f>
        <v>Denisse Spence</v>
      </c>
      <c r="CD5" s="59">
        <f>IFERROR(VLOOKUP(CC5,BZ:CA,2,0),"-")</f>
        <v>37780</v>
      </c>
      <c r="CF5" s="4" t="s">
        <v>79</v>
      </c>
      <c r="CG5" s="43">
        <v>39802</v>
      </c>
      <c r="CJ5" s="46" t="s">
        <v>113</v>
      </c>
      <c r="CK5" s="61">
        <f>IFERROR(VLOOKUP(CK4,CF:CG,2,0),"-")</f>
        <v>39802</v>
      </c>
      <c r="CL5" s="61">
        <f>IFERROR(VLOOKUP(CL4,$CF:$CG,2,0),"-")</f>
        <v>45031</v>
      </c>
      <c r="CM5" s="61">
        <f t="shared" ref="CM5:CO5" si="0">IFERROR(VLOOKUP(CM4,$CF:$CG,2,0),"-")</f>
        <v>30417</v>
      </c>
      <c r="CN5" s="61">
        <f t="shared" si="0"/>
        <v>53772</v>
      </c>
      <c r="CO5" s="62">
        <f t="shared" si="0"/>
        <v>89322</v>
      </c>
      <c r="CQ5" s="4" t="s">
        <v>72</v>
      </c>
      <c r="CR5" s="2">
        <v>10</v>
      </c>
      <c r="CS5" s="2">
        <v>10</v>
      </c>
      <c r="CU5" s="58" t="s">
        <v>112</v>
      </c>
      <c r="CV5" s="65">
        <f>AVERAGE(CR5:CR16)</f>
        <v>13.916666666666666</v>
      </c>
      <c r="CX5" s="3" t="s">
        <v>1</v>
      </c>
      <c r="CY5" t="s">
        <v>81</v>
      </c>
      <c r="CZ5" t="s">
        <v>82</v>
      </c>
      <c r="DA5" t="s">
        <v>83</v>
      </c>
      <c r="DB5" t="s">
        <v>84</v>
      </c>
      <c r="DC5" t="s">
        <v>85</v>
      </c>
      <c r="DD5" t="s">
        <v>86</v>
      </c>
      <c r="DE5" t="s">
        <v>87</v>
      </c>
      <c r="DF5" t="s">
        <v>88</v>
      </c>
      <c r="DG5" t="s">
        <v>89</v>
      </c>
      <c r="DH5" t="s">
        <v>2</v>
      </c>
      <c r="DJ5" s="4" t="s">
        <v>81</v>
      </c>
      <c r="DL5" s="67">
        <f>COUNTA(DJ5:DJ13)</f>
        <v>9</v>
      </c>
      <c r="DN5" s="4" t="s">
        <v>53</v>
      </c>
      <c r="DO5" s="43">
        <v>63713</v>
      </c>
      <c r="DR5" s="3" t="s">
        <v>1</v>
      </c>
      <c r="DS5" t="s">
        <v>92</v>
      </c>
      <c r="DT5" t="s">
        <v>91</v>
      </c>
      <c r="DU5" t="s">
        <v>2</v>
      </c>
    </row>
    <row r="6" spans="2:125" x14ac:dyDescent="0.25">
      <c r="H6" s="4" t="s">
        <v>61</v>
      </c>
      <c r="I6" s="1">
        <v>36902</v>
      </c>
      <c r="K6" s="26" t="str">
        <f t="shared" ref="K6:K9" si="1">IFERROR(H6, "-")</f>
        <v>Abby Floyd</v>
      </c>
      <c r="L6" s="37">
        <f t="shared" ref="L6:L9" si="2">IFERROR(VLOOKUP(K6,H:I,2,0), "-")</f>
        <v>36902</v>
      </c>
      <c r="N6" s="4" t="s">
        <v>72</v>
      </c>
      <c r="O6" s="39">
        <v>12301</v>
      </c>
      <c r="P6" s="39">
        <v>12301</v>
      </c>
      <c r="R6" s="35" t="s">
        <v>105</v>
      </c>
      <c r="S6" s="38">
        <f>AVERAGE(O5:O16)</f>
        <v>21528.666666666668</v>
      </c>
      <c r="V6" s="4" t="s">
        <v>63</v>
      </c>
      <c r="W6" s="2">
        <v>18</v>
      </c>
      <c r="Y6" s="35" t="s">
        <v>63</v>
      </c>
      <c r="Z6" s="36">
        <f>IFERROR(VLOOKUP(Y6,V:W,2,0),"-")</f>
        <v>18</v>
      </c>
      <c r="AA6" s="42">
        <f>Z6/GETPIVOTDATA("Fees Status",$V$4)</f>
        <v>0.2</v>
      </c>
      <c r="AE6" s="4" t="s">
        <v>72</v>
      </c>
      <c r="AF6" s="2">
        <v>16</v>
      </c>
      <c r="AI6" s="4">
        <v>3001</v>
      </c>
      <c r="AJ6" s="2">
        <v>8</v>
      </c>
      <c r="AM6" s="4" t="s">
        <v>91</v>
      </c>
      <c r="AN6" s="43">
        <v>199067</v>
      </c>
      <c r="AQ6" s="4" t="s">
        <v>94</v>
      </c>
      <c r="AR6" s="39">
        <v>54164</v>
      </c>
      <c r="AU6" s="4" t="s">
        <v>94</v>
      </c>
      <c r="AV6" s="2">
        <v>36</v>
      </c>
      <c r="AY6" s="4" t="s">
        <v>97</v>
      </c>
      <c r="AZ6" s="1">
        <v>51323</v>
      </c>
      <c r="BB6" s="46" t="str">
        <f>IFERROR(AY5, "-")</f>
        <v>L2</v>
      </c>
      <c r="BC6" s="47">
        <f>IFERROR(VLOOKUP(BB6,AY:AZ,2,0), "-")</f>
        <v>54164</v>
      </c>
      <c r="BF6" s="4" t="s">
        <v>72</v>
      </c>
      <c r="BG6" s="6">
        <v>84</v>
      </c>
      <c r="BI6" s="46" t="str">
        <f t="shared" ref="BI6:BI16" si="3">IFERROR(BF6, "-")</f>
        <v>February</v>
      </c>
      <c r="BJ6" s="53">
        <f t="shared" ref="BJ6:BJ16" si="4">IFERROR(VLOOKUP(BI6,BF:BG,2,0), "-")</f>
        <v>84</v>
      </c>
      <c r="BK6" s="46" t="str">
        <f t="shared" ref="BK6:BK16" si="5">IF(BJ6=MAX($BJ$5:$BJ$16),BJ6,"")</f>
        <v/>
      </c>
      <c r="BL6" s="54" t="str">
        <f t="shared" ref="BL6:BL16" si="6">IF(BJ6=MIN($BJ$5:$BJ$16),BJ6,"")</f>
        <v/>
      </c>
      <c r="BM6" s="53"/>
      <c r="BN6" s="46" t="s">
        <v>103</v>
      </c>
      <c r="BO6" s="51">
        <f>MAX(BJ5:BJ16)</f>
        <v>99</v>
      </c>
      <c r="BR6" s="4" t="s">
        <v>53</v>
      </c>
      <c r="BS6" s="43">
        <v>63713</v>
      </c>
      <c r="BT6" s="43">
        <v>63713</v>
      </c>
      <c r="BV6" s="58" t="str">
        <f>IFERROR(BR8,"-")</f>
        <v>Sasha Davies</v>
      </c>
      <c r="BW6" s="59">
        <f>IFERROR(VLOOKUP(BV6,BR:BS,2,0),"-")</f>
        <v>114998</v>
      </c>
      <c r="BZ6" s="4" t="s">
        <v>61</v>
      </c>
      <c r="CA6" s="43">
        <v>36902</v>
      </c>
      <c r="CF6" s="4" t="s">
        <v>78</v>
      </c>
      <c r="CG6" s="43">
        <v>45031</v>
      </c>
      <c r="CJ6" s="48" t="s">
        <v>114</v>
      </c>
      <c r="CK6" s="63">
        <f>MAX($CG$5:$CG$9)-CK5</f>
        <v>49520</v>
      </c>
      <c r="CL6" s="63">
        <f t="shared" ref="CL6:CO6" si="7">MAX($CG$5:$CG$9)-CL5</f>
        <v>44291</v>
      </c>
      <c r="CM6" s="63">
        <f t="shared" si="7"/>
        <v>58905</v>
      </c>
      <c r="CN6" s="63">
        <f t="shared" si="7"/>
        <v>35550</v>
      </c>
      <c r="CO6" s="64">
        <f t="shared" si="7"/>
        <v>0</v>
      </c>
      <c r="CQ6" s="4" t="s">
        <v>73</v>
      </c>
      <c r="CR6" s="2">
        <v>13</v>
      </c>
      <c r="CS6" s="2">
        <v>13</v>
      </c>
      <c r="CX6" s="4" t="s">
        <v>72</v>
      </c>
      <c r="CY6" s="43">
        <v>0</v>
      </c>
      <c r="CZ6" s="43">
        <v>0</v>
      </c>
      <c r="DA6" s="43">
        <v>4866</v>
      </c>
      <c r="DB6" s="43">
        <v>1027</v>
      </c>
      <c r="DC6" s="43">
        <v>0</v>
      </c>
      <c r="DD6" s="43">
        <v>4494</v>
      </c>
      <c r="DE6" s="43">
        <v>0</v>
      </c>
      <c r="DF6" s="43">
        <v>1914</v>
      </c>
      <c r="DG6" s="43">
        <v>0</v>
      </c>
      <c r="DH6" s="43">
        <v>12301</v>
      </c>
      <c r="DJ6" s="4" t="s">
        <v>82</v>
      </c>
      <c r="DN6" s="68" t="s">
        <v>92</v>
      </c>
      <c r="DO6" s="43">
        <v>20833</v>
      </c>
      <c r="DR6" s="4" t="s">
        <v>61</v>
      </c>
      <c r="DS6" s="43">
        <v>5757</v>
      </c>
      <c r="DT6" s="43">
        <v>31145</v>
      </c>
      <c r="DU6" s="43">
        <v>36902</v>
      </c>
    </row>
    <row r="7" spans="2:125" x14ac:dyDescent="0.25">
      <c r="H7" s="4" t="s">
        <v>54</v>
      </c>
      <c r="I7" s="1">
        <v>30575</v>
      </c>
      <c r="K7" s="26" t="str">
        <f t="shared" si="1"/>
        <v>Jaelyn Hogan</v>
      </c>
      <c r="L7" s="37">
        <f t="shared" si="2"/>
        <v>30575</v>
      </c>
      <c r="N7" s="4" t="s">
        <v>73</v>
      </c>
      <c r="O7" s="39">
        <v>17850</v>
      </c>
      <c r="P7" s="39">
        <v>17850</v>
      </c>
      <c r="V7" s="4" t="s">
        <v>2</v>
      </c>
      <c r="W7" s="2">
        <v>90</v>
      </c>
      <c r="AE7" s="4" t="s">
        <v>73</v>
      </c>
      <c r="AF7" s="2">
        <v>10</v>
      </c>
      <c r="AI7" s="4">
        <v>3002</v>
      </c>
      <c r="AJ7" s="2">
        <v>15</v>
      </c>
      <c r="AM7" s="4" t="s">
        <v>2</v>
      </c>
      <c r="AN7" s="39">
        <v>258344</v>
      </c>
      <c r="AQ7" s="4" t="s">
        <v>97</v>
      </c>
      <c r="AR7" s="39">
        <v>51323</v>
      </c>
      <c r="AU7" s="4" t="s">
        <v>97</v>
      </c>
      <c r="AV7" s="2">
        <v>44</v>
      </c>
      <c r="AY7" s="4" t="s">
        <v>96</v>
      </c>
      <c r="AZ7" s="1">
        <v>49708</v>
      </c>
      <c r="BB7" s="46" t="str">
        <f t="shared" ref="BB7:BB10" si="8">IFERROR(AY6, "-")</f>
        <v>L3</v>
      </c>
      <c r="BC7" s="47">
        <f t="shared" ref="BC7:BC10" si="9">IFERROR(VLOOKUP(BB7,AY:AZ,2,0), "-")</f>
        <v>51323</v>
      </c>
      <c r="BF7" s="4" t="s">
        <v>73</v>
      </c>
      <c r="BG7" s="6">
        <v>81.428571428571431</v>
      </c>
      <c r="BI7" s="46" t="str">
        <f t="shared" si="3"/>
        <v>March</v>
      </c>
      <c r="BJ7" s="53">
        <f t="shared" si="4"/>
        <v>81.428571428571431</v>
      </c>
      <c r="BK7" s="46" t="str">
        <f t="shared" si="5"/>
        <v/>
      </c>
      <c r="BL7" s="54" t="str">
        <f t="shared" si="6"/>
        <v/>
      </c>
      <c r="BN7" s="48" t="s">
        <v>112</v>
      </c>
      <c r="BO7" s="52">
        <f>AVERAGE(BJ5:BJ16)</f>
        <v>86.341269841269835</v>
      </c>
      <c r="BR7" s="4" t="s">
        <v>50</v>
      </c>
      <c r="BS7" s="43">
        <v>79633</v>
      </c>
      <c r="BT7" s="43">
        <v>79633</v>
      </c>
      <c r="BZ7" s="4" t="s">
        <v>54</v>
      </c>
      <c r="CA7" s="43">
        <v>30575</v>
      </c>
      <c r="CF7" s="4" t="s">
        <v>80</v>
      </c>
      <c r="CG7" s="43">
        <v>30417</v>
      </c>
      <c r="CQ7" s="4" t="s">
        <v>74</v>
      </c>
      <c r="CR7" s="2">
        <v>10</v>
      </c>
      <c r="CS7" s="2">
        <v>10</v>
      </c>
      <c r="CX7" s="4" t="s">
        <v>73</v>
      </c>
      <c r="CY7" s="43">
        <v>0</v>
      </c>
      <c r="CZ7" s="43">
        <v>3385</v>
      </c>
      <c r="DA7" s="43">
        <v>1644</v>
      </c>
      <c r="DB7" s="43">
        <v>0</v>
      </c>
      <c r="DC7" s="43">
        <v>4862</v>
      </c>
      <c r="DD7" s="43">
        <v>2063</v>
      </c>
      <c r="DE7" s="43">
        <v>1003</v>
      </c>
      <c r="DF7" s="43">
        <v>4893</v>
      </c>
      <c r="DG7" s="43">
        <v>0</v>
      </c>
      <c r="DH7" s="43">
        <v>17850</v>
      </c>
      <c r="DJ7" s="4" t="s">
        <v>83</v>
      </c>
      <c r="DN7" s="68" t="s">
        <v>91</v>
      </c>
      <c r="DO7" s="43">
        <v>42880</v>
      </c>
      <c r="DR7" s="4" t="s">
        <v>49</v>
      </c>
      <c r="DS7" s="43">
        <v>10608</v>
      </c>
      <c r="DT7" s="43">
        <v>27172</v>
      </c>
      <c r="DU7" s="43">
        <v>37780</v>
      </c>
    </row>
    <row r="8" spans="2:125" x14ac:dyDescent="0.25">
      <c r="B8" s="3" t="s">
        <v>1</v>
      </c>
      <c r="C8" s="32" t="s">
        <v>100</v>
      </c>
      <c r="H8" s="4" t="s">
        <v>60</v>
      </c>
      <c r="I8" s="1">
        <v>27559</v>
      </c>
      <c r="K8" s="26" t="str">
        <f t="shared" si="1"/>
        <v>Riya Hardy</v>
      </c>
      <c r="L8" s="37">
        <f t="shared" si="2"/>
        <v>27559</v>
      </c>
      <c r="N8" s="4" t="s">
        <v>74</v>
      </c>
      <c r="O8" s="39">
        <v>18600</v>
      </c>
      <c r="P8" s="39">
        <v>18600</v>
      </c>
      <c r="AC8" s="32" t="s">
        <v>107</v>
      </c>
      <c r="AE8" s="4" t="s">
        <v>74</v>
      </c>
      <c r="AF8" s="2">
        <v>8</v>
      </c>
      <c r="AI8" s="4">
        <v>3003</v>
      </c>
      <c r="AJ8" s="2">
        <v>25</v>
      </c>
      <c r="AQ8" s="4" t="s">
        <v>95</v>
      </c>
      <c r="AR8" s="39">
        <v>39301</v>
      </c>
      <c r="AU8" s="4" t="s">
        <v>95</v>
      </c>
      <c r="AV8" s="2">
        <v>42</v>
      </c>
      <c r="AY8" s="4" t="s">
        <v>95</v>
      </c>
      <c r="AZ8" s="1">
        <v>39301</v>
      </c>
      <c r="BB8" s="46" t="str">
        <f t="shared" si="8"/>
        <v>L5</v>
      </c>
      <c r="BC8" s="47">
        <f t="shared" si="9"/>
        <v>49708</v>
      </c>
      <c r="BF8" s="4" t="s">
        <v>74</v>
      </c>
      <c r="BG8" s="6">
        <v>96</v>
      </c>
      <c r="BI8" s="46" t="str">
        <f t="shared" si="3"/>
        <v>April</v>
      </c>
      <c r="BJ8" s="53">
        <f t="shared" si="4"/>
        <v>96</v>
      </c>
      <c r="BK8" s="46" t="str">
        <f t="shared" si="5"/>
        <v/>
      </c>
      <c r="BL8" s="54" t="str">
        <f t="shared" si="6"/>
        <v/>
      </c>
      <c r="BR8" s="4" t="s">
        <v>57</v>
      </c>
      <c r="BS8" s="43">
        <v>114998</v>
      </c>
      <c r="BT8" s="43">
        <v>114998</v>
      </c>
      <c r="BZ8" s="4" t="s">
        <v>60</v>
      </c>
      <c r="CA8" s="43">
        <v>27559</v>
      </c>
      <c r="CF8" s="4" t="s">
        <v>76</v>
      </c>
      <c r="CG8" s="43">
        <v>53772</v>
      </c>
      <c r="CQ8" s="4" t="s">
        <v>75</v>
      </c>
      <c r="CR8" s="2">
        <v>17</v>
      </c>
      <c r="CS8" s="2">
        <v>17</v>
      </c>
      <c r="CX8" s="4" t="s">
        <v>74</v>
      </c>
      <c r="CY8" s="43">
        <v>0</v>
      </c>
      <c r="CZ8" s="43">
        <v>3668</v>
      </c>
      <c r="DA8" s="43">
        <v>0</v>
      </c>
      <c r="DB8" s="43">
        <v>7033</v>
      </c>
      <c r="DC8" s="43">
        <v>0</v>
      </c>
      <c r="DD8" s="43">
        <v>3003</v>
      </c>
      <c r="DE8" s="43">
        <v>0</v>
      </c>
      <c r="DF8" s="43">
        <v>4896</v>
      </c>
      <c r="DG8" s="43">
        <v>0</v>
      </c>
      <c r="DH8" s="43">
        <v>18600</v>
      </c>
      <c r="DJ8" s="4" t="s">
        <v>84</v>
      </c>
      <c r="DN8" s="4" t="s">
        <v>50</v>
      </c>
      <c r="DO8" s="43">
        <v>79633</v>
      </c>
      <c r="DR8" s="4" t="s">
        <v>55</v>
      </c>
      <c r="DS8" s="43">
        <v>0</v>
      </c>
      <c r="DT8" s="43">
        <v>12722</v>
      </c>
      <c r="DU8" s="43">
        <v>12722</v>
      </c>
    </row>
    <row r="9" spans="2:125" x14ac:dyDescent="0.25">
      <c r="B9" s="4" t="s">
        <v>62</v>
      </c>
      <c r="C9" s="2">
        <v>72</v>
      </c>
      <c r="E9" s="33" t="s">
        <v>62</v>
      </c>
      <c r="F9" s="34">
        <f>IFERROR(VLOOKUP(E9,B:C,2,0), "-")</f>
        <v>72</v>
      </c>
      <c r="H9" s="4" t="s">
        <v>59</v>
      </c>
      <c r="I9" s="1">
        <v>25755</v>
      </c>
      <c r="K9" s="35" t="str">
        <f t="shared" si="1"/>
        <v>Phoenix Nichols</v>
      </c>
      <c r="L9" s="38">
        <f t="shared" si="2"/>
        <v>25755</v>
      </c>
      <c r="N9" s="4" t="s">
        <v>75</v>
      </c>
      <c r="O9" s="39">
        <v>33123</v>
      </c>
      <c r="P9" s="39">
        <v>33123</v>
      </c>
      <c r="AC9" s="2">
        <v>207</v>
      </c>
      <c r="AE9" s="4" t="s">
        <v>75</v>
      </c>
      <c r="AF9" s="2">
        <v>25</v>
      </c>
      <c r="AI9" s="4">
        <v>3004</v>
      </c>
      <c r="AJ9" s="2">
        <v>4</v>
      </c>
      <c r="AQ9" s="4" t="s">
        <v>96</v>
      </c>
      <c r="AR9" s="39">
        <v>49708</v>
      </c>
      <c r="AU9" s="4" t="s">
        <v>96</v>
      </c>
      <c r="AV9" s="2">
        <v>39</v>
      </c>
      <c r="AY9" s="4" t="s">
        <v>93</v>
      </c>
      <c r="AZ9" s="1">
        <v>35750</v>
      </c>
      <c r="BB9" s="46" t="str">
        <f t="shared" si="8"/>
        <v>L4</v>
      </c>
      <c r="BC9" s="47">
        <f t="shared" si="9"/>
        <v>39301</v>
      </c>
      <c r="BF9" s="4" t="s">
        <v>75</v>
      </c>
      <c r="BG9" s="6">
        <v>81</v>
      </c>
      <c r="BI9" s="46" t="str">
        <f t="shared" si="3"/>
        <v>May</v>
      </c>
      <c r="BJ9" s="53">
        <f t="shared" si="4"/>
        <v>81</v>
      </c>
      <c r="BK9" s="46" t="str">
        <f t="shared" si="5"/>
        <v/>
      </c>
      <c r="BL9" s="54" t="str">
        <f t="shared" si="6"/>
        <v/>
      </c>
      <c r="BR9" s="4" t="s">
        <v>2</v>
      </c>
      <c r="BS9" s="43">
        <v>258344</v>
      </c>
      <c r="BT9" s="43">
        <v>258344</v>
      </c>
      <c r="BZ9" s="4" t="s">
        <v>59</v>
      </c>
      <c r="CA9" s="43">
        <v>25755</v>
      </c>
      <c r="CF9" s="4" t="s">
        <v>77</v>
      </c>
      <c r="CG9" s="43">
        <v>89322</v>
      </c>
      <c r="CQ9" s="4" t="s">
        <v>64</v>
      </c>
      <c r="CR9" s="2">
        <v>18</v>
      </c>
      <c r="CS9" s="2">
        <v>18</v>
      </c>
      <c r="CX9" s="4" t="s">
        <v>75</v>
      </c>
      <c r="CY9" s="43">
        <v>4012</v>
      </c>
      <c r="CZ9" s="43">
        <v>0</v>
      </c>
      <c r="DA9" s="43">
        <v>2897</v>
      </c>
      <c r="DB9" s="43">
        <v>9348</v>
      </c>
      <c r="DC9" s="43">
        <v>10268</v>
      </c>
      <c r="DD9" s="43">
        <v>0</v>
      </c>
      <c r="DE9" s="43">
        <v>6598</v>
      </c>
      <c r="DF9" s="43">
        <v>0</v>
      </c>
      <c r="DG9" s="43">
        <v>0</v>
      </c>
      <c r="DH9" s="43">
        <v>33123</v>
      </c>
      <c r="DJ9" s="4" t="s">
        <v>85</v>
      </c>
      <c r="DN9" s="68" t="s">
        <v>92</v>
      </c>
      <c r="DO9" s="43">
        <v>19660</v>
      </c>
      <c r="DR9" s="4" t="s">
        <v>51</v>
      </c>
      <c r="DS9" s="43">
        <v>4494</v>
      </c>
      <c r="DT9" s="43">
        <v>18072</v>
      </c>
      <c r="DU9" s="43">
        <v>22566</v>
      </c>
    </row>
    <row r="10" spans="2:125" x14ac:dyDescent="0.25">
      <c r="B10" s="4" t="s">
        <v>63</v>
      </c>
      <c r="C10" s="2">
        <v>18</v>
      </c>
      <c r="E10" s="35" t="s">
        <v>63</v>
      </c>
      <c r="F10" s="36">
        <f>IFERROR(VLOOKUP(E10,B:C,2,0), "-")</f>
        <v>18</v>
      </c>
      <c r="H10" s="4" t="s">
        <v>58</v>
      </c>
      <c r="I10" s="1">
        <v>24782</v>
      </c>
      <c r="N10" s="4" t="s">
        <v>64</v>
      </c>
      <c r="O10" s="39">
        <v>32004</v>
      </c>
      <c r="P10" s="39">
        <v>32004</v>
      </c>
      <c r="AE10" s="4" t="s">
        <v>64</v>
      </c>
      <c r="AF10" s="2">
        <v>22</v>
      </c>
      <c r="AI10" s="4">
        <v>3005</v>
      </c>
      <c r="AJ10" s="2">
        <v>4</v>
      </c>
      <c r="AQ10" s="4" t="s">
        <v>98</v>
      </c>
      <c r="AR10" s="39">
        <v>28098</v>
      </c>
      <c r="AU10" s="4" t="s">
        <v>98</v>
      </c>
      <c r="AV10" s="2">
        <v>14</v>
      </c>
      <c r="AY10" s="4" t="s">
        <v>98</v>
      </c>
      <c r="AZ10" s="1">
        <v>28098</v>
      </c>
      <c r="BB10" s="48" t="str">
        <f t="shared" si="8"/>
        <v>L1</v>
      </c>
      <c r="BC10" s="49">
        <f t="shared" si="9"/>
        <v>35750</v>
      </c>
      <c r="BF10" s="4" t="s">
        <v>64</v>
      </c>
      <c r="BG10" s="6">
        <v>99</v>
      </c>
      <c r="BI10" s="46" t="str">
        <f t="shared" si="3"/>
        <v>June</v>
      </c>
      <c r="BJ10" s="53">
        <f t="shared" si="4"/>
        <v>99</v>
      </c>
      <c r="BK10" s="46">
        <f t="shared" si="5"/>
        <v>99</v>
      </c>
      <c r="BL10" s="54" t="str">
        <f t="shared" si="6"/>
        <v/>
      </c>
      <c r="BZ10" s="4" t="s">
        <v>58</v>
      </c>
      <c r="CA10" s="43">
        <v>24782</v>
      </c>
      <c r="CF10" s="4" t="s">
        <v>2</v>
      </c>
      <c r="CG10" s="43">
        <v>258344</v>
      </c>
      <c r="CQ10" s="4" t="s">
        <v>65</v>
      </c>
      <c r="CR10" s="2">
        <v>8</v>
      </c>
      <c r="CS10" s="2">
        <v>8</v>
      </c>
      <c r="CX10" s="4" t="s">
        <v>64</v>
      </c>
      <c r="CY10" s="43">
        <v>12019</v>
      </c>
      <c r="CZ10" s="43">
        <v>3122</v>
      </c>
      <c r="DA10" s="43">
        <v>0</v>
      </c>
      <c r="DB10" s="43">
        <v>1914</v>
      </c>
      <c r="DC10" s="43">
        <v>1846</v>
      </c>
      <c r="DD10" s="43">
        <v>7530</v>
      </c>
      <c r="DE10" s="43">
        <v>3132</v>
      </c>
      <c r="DF10" s="43">
        <v>0</v>
      </c>
      <c r="DG10" s="43">
        <v>2441</v>
      </c>
      <c r="DH10" s="43">
        <v>32004</v>
      </c>
      <c r="DJ10" s="4" t="s">
        <v>86</v>
      </c>
      <c r="DN10" s="68" t="s">
        <v>91</v>
      </c>
      <c r="DO10" s="43">
        <v>59973</v>
      </c>
      <c r="DR10" s="4" t="s">
        <v>54</v>
      </c>
      <c r="DS10" s="43">
        <v>11557</v>
      </c>
      <c r="DT10" s="43">
        <v>19018</v>
      </c>
      <c r="DU10" s="43">
        <v>30575</v>
      </c>
    </row>
    <row r="11" spans="2:125" x14ac:dyDescent="0.25">
      <c r="B11" s="4" t="s">
        <v>2</v>
      </c>
      <c r="C11" s="2">
        <v>90</v>
      </c>
      <c r="H11" s="4" t="s">
        <v>51</v>
      </c>
      <c r="I11" s="1">
        <v>22566</v>
      </c>
      <c r="N11" s="4" t="s">
        <v>65</v>
      </c>
      <c r="O11" s="39">
        <v>8677</v>
      </c>
      <c r="P11" s="39">
        <v>8677</v>
      </c>
      <c r="AE11" s="4" t="s">
        <v>65</v>
      </c>
      <c r="AF11" s="2">
        <v>8</v>
      </c>
      <c r="AI11" s="4">
        <v>3006</v>
      </c>
      <c r="AJ11" s="2">
        <v>19</v>
      </c>
      <c r="AQ11" s="4" t="s">
        <v>2</v>
      </c>
      <c r="AR11" s="39">
        <v>258344</v>
      </c>
      <c r="AU11" s="4" t="s">
        <v>2</v>
      </c>
      <c r="AV11" s="2">
        <v>207</v>
      </c>
      <c r="AY11" s="4" t="s">
        <v>2</v>
      </c>
      <c r="AZ11" s="1">
        <v>258344</v>
      </c>
      <c r="BF11" s="4" t="s">
        <v>65</v>
      </c>
      <c r="BG11" s="6">
        <v>82.5</v>
      </c>
      <c r="BI11" s="46" t="str">
        <f t="shared" si="3"/>
        <v>July</v>
      </c>
      <c r="BJ11" s="53">
        <f t="shared" si="4"/>
        <v>82.5</v>
      </c>
      <c r="BK11" s="46" t="str">
        <f t="shared" si="5"/>
        <v/>
      </c>
      <c r="BL11" s="54" t="str">
        <f t="shared" si="6"/>
        <v/>
      </c>
      <c r="BZ11" s="4" t="s">
        <v>51</v>
      </c>
      <c r="CA11" s="43">
        <v>22566</v>
      </c>
      <c r="CQ11" s="4" t="s">
        <v>66</v>
      </c>
      <c r="CR11" s="2">
        <v>7</v>
      </c>
      <c r="CS11" s="2">
        <v>7</v>
      </c>
      <c r="CX11" s="4" t="s">
        <v>65</v>
      </c>
      <c r="CY11" s="43">
        <v>0</v>
      </c>
      <c r="CZ11" s="43">
        <v>0</v>
      </c>
      <c r="DA11" s="43">
        <v>0</v>
      </c>
      <c r="DB11" s="43">
        <v>2300</v>
      </c>
      <c r="DC11" s="43">
        <v>3496</v>
      </c>
      <c r="DD11" s="43">
        <v>0</v>
      </c>
      <c r="DE11" s="43">
        <v>2881</v>
      </c>
      <c r="DF11" s="43">
        <v>0</v>
      </c>
      <c r="DG11" s="43">
        <v>0</v>
      </c>
      <c r="DH11" s="43">
        <v>8677</v>
      </c>
      <c r="DJ11" s="4" t="s">
        <v>87</v>
      </c>
      <c r="DN11" s="4" t="s">
        <v>57</v>
      </c>
      <c r="DO11" s="43">
        <v>114998</v>
      </c>
      <c r="DR11" s="4" t="s">
        <v>59</v>
      </c>
      <c r="DS11" s="43">
        <v>5460</v>
      </c>
      <c r="DT11" s="43">
        <v>20295</v>
      </c>
      <c r="DU11" s="43">
        <v>25755</v>
      </c>
    </row>
    <row r="12" spans="2:125" x14ac:dyDescent="0.25">
      <c r="H12" s="4" t="s">
        <v>56</v>
      </c>
      <c r="I12" s="1">
        <v>20416</v>
      </c>
      <c r="N12" s="4" t="s">
        <v>66</v>
      </c>
      <c r="O12" s="39">
        <v>11416</v>
      </c>
      <c r="P12" s="39">
        <v>11416</v>
      </c>
      <c r="AE12" s="4" t="s">
        <v>66</v>
      </c>
      <c r="AF12" s="2">
        <v>9</v>
      </c>
      <c r="AI12" s="4" t="s">
        <v>2</v>
      </c>
      <c r="AJ12" s="2">
        <v>90</v>
      </c>
      <c r="BF12" s="4" t="s">
        <v>66</v>
      </c>
      <c r="BG12" s="6">
        <v>97.5</v>
      </c>
      <c r="BI12" s="46" t="str">
        <f t="shared" si="3"/>
        <v>August</v>
      </c>
      <c r="BJ12" s="53">
        <f t="shared" si="4"/>
        <v>97.5</v>
      </c>
      <c r="BK12" s="46" t="str">
        <f t="shared" si="5"/>
        <v/>
      </c>
      <c r="BL12" s="54" t="str">
        <f t="shared" si="6"/>
        <v/>
      </c>
      <c r="BZ12" s="4" t="s">
        <v>56</v>
      </c>
      <c r="CA12" s="43">
        <v>20416</v>
      </c>
      <c r="CQ12" s="4" t="s">
        <v>67</v>
      </c>
      <c r="CR12" s="2">
        <v>13</v>
      </c>
      <c r="CS12" s="2">
        <v>13</v>
      </c>
      <c r="CX12" s="4" t="s">
        <v>66</v>
      </c>
      <c r="CY12" s="43">
        <v>2086</v>
      </c>
      <c r="CZ12" s="43">
        <v>0</v>
      </c>
      <c r="DA12" s="43">
        <v>2431</v>
      </c>
      <c r="DB12" s="43">
        <v>2705</v>
      </c>
      <c r="DC12" s="43">
        <v>0</v>
      </c>
      <c r="DD12" s="43">
        <v>0</v>
      </c>
      <c r="DE12" s="43">
        <v>0</v>
      </c>
      <c r="DF12" s="43">
        <v>0</v>
      </c>
      <c r="DG12" s="43">
        <v>4194</v>
      </c>
      <c r="DH12" s="43">
        <v>11416</v>
      </c>
      <c r="DJ12" s="4" t="s">
        <v>88</v>
      </c>
      <c r="DN12" s="68" t="s">
        <v>92</v>
      </c>
      <c r="DO12" s="43">
        <v>18784</v>
      </c>
      <c r="DR12" s="4" t="s">
        <v>60</v>
      </c>
      <c r="DS12" s="43">
        <v>0</v>
      </c>
      <c r="DT12" s="43">
        <v>27559</v>
      </c>
      <c r="DU12" s="43">
        <v>27559</v>
      </c>
    </row>
    <row r="13" spans="2:125" x14ac:dyDescent="0.25">
      <c r="H13" s="4" t="s">
        <v>52</v>
      </c>
      <c r="I13" s="1">
        <v>19287</v>
      </c>
      <c r="N13" s="4" t="s">
        <v>67</v>
      </c>
      <c r="O13" s="39">
        <v>16651</v>
      </c>
      <c r="P13" s="39">
        <v>16651</v>
      </c>
      <c r="AE13" s="4" t="s">
        <v>67</v>
      </c>
      <c r="AF13" s="2">
        <v>10</v>
      </c>
      <c r="BF13" s="4" t="s">
        <v>67</v>
      </c>
      <c r="BG13" s="6">
        <v>95</v>
      </c>
      <c r="BI13" s="46" t="str">
        <f t="shared" si="3"/>
        <v>September</v>
      </c>
      <c r="BJ13" s="53">
        <f t="shared" si="4"/>
        <v>95</v>
      </c>
      <c r="BK13" s="46" t="str">
        <f t="shared" si="5"/>
        <v/>
      </c>
      <c r="BL13" s="54" t="str">
        <f t="shared" si="6"/>
        <v/>
      </c>
      <c r="BZ13" s="4" t="s">
        <v>52</v>
      </c>
      <c r="CA13" s="43">
        <v>19287</v>
      </c>
      <c r="CQ13" s="4" t="s">
        <v>68</v>
      </c>
      <c r="CR13" s="2">
        <v>14</v>
      </c>
      <c r="CS13" s="2">
        <v>14</v>
      </c>
      <c r="CX13" s="4" t="s">
        <v>67</v>
      </c>
      <c r="CY13" s="43">
        <v>0</v>
      </c>
      <c r="CZ13" s="43">
        <v>0</v>
      </c>
      <c r="DA13" s="43">
        <v>9276</v>
      </c>
      <c r="DB13" s="43">
        <v>1329</v>
      </c>
      <c r="DC13" s="43">
        <v>3296</v>
      </c>
      <c r="DD13" s="43">
        <v>0</v>
      </c>
      <c r="DE13" s="43">
        <v>0</v>
      </c>
      <c r="DF13" s="43">
        <v>2750</v>
      </c>
      <c r="DG13" s="43">
        <v>0</v>
      </c>
      <c r="DH13" s="43">
        <v>16651</v>
      </c>
      <c r="DJ13" s="4" t="s">
        <v>89</v>
      </c>
      <c r="DN13" s="68" t="s">
        <v>91</v>
      </c>
      <c r="DO13" s="43">
        <v>96214</v>
      </c>
      <c r="DR13" s="4" t="s">
        <v>52</v>
      </c>
      <c r="DS13" s="43">
        <v>4558</v>
      </c>
      <c r="DT13" s="43">
        <v>14729</v>
      </c>
      <c r="DU13" s="43">
        <v>19287</v>
      </c>
    </row>
    <row r="14" spans="2:125" x14ac:dyDescent="0.25">
      <c r="H14" s="4" t="s">
        <v>55</v>
      </c>
      <c r="I14" s="1">
        <v>12722</v>
      </c>
      <c r="N14" s="4" t="s">
        <v>68</v>
      </c>
      <c r="O14" s="39">
        <v>27234</v>
      </c>
      <c r="P14" s="39">
        <v>27234</v>
      </c>
      <c r="AE14" s="4" t="s">
        <v>68</v>
      </c>
      <c r="AF14" s="2">
        <v>26</v>
      </c>
      <c r="BF14" s="4" t="s">
        <v>68</v>
      </c>
      <c r="BG14" s="6">
        <v>93</v>
      </c>
      <c r="BI14" s="46" t="str">
        <f t="shared" si="3"/>
        <v>October</v>
      </c>
      <c r="BJ14" s="53">
        <f t="shared" si="4"/>
        <v>93</v>
      </c>
      <c r="BK14" s="46" t="str">
        <f t="shared" si="5"/>
        <v/>
      </c>
      <c r="BL14" s="54" t="str">
        <f t="shared" si="6"/>
        <v/>
      </c>
      <c r="BZ14" s="4" t="s">
        <v>55</v>
      </c>
      <c r="CA14" s="43">
        <v>12722</v>
      </c>
      <c r="CQ14" s="4" t="s">
        <v>69</v>
      </c>
      <c r="CR14" s="2">
        <v>16</v>
      </c>
      <c r="CS14" s="2">
        <v>16</v>
      </c>
      <c r="CX14" s="4" t="s">
        <v>68</v>
      </c>
      <c r="CY14" s="43">
        <v>4561</v>
      </c>
      <c r="CZ14" s="43">
        <v>4814</v>
      </c>
      <c r="DA14" s="43">
        <v>3987</v>
      </c>
      <c r="DB14" s="43">
        <v>1787</v>
      </c>
      <c r="DC14" s="43">
        <v>5682</v>
      </c>
      <c r="DD14" s="43">
        <v>0</v>
      </c>
      <c r="DE14" s="43">
        <v>5384</v>
      </c>
      <c r="DF14" s="43">
        <v>1019</v>
      </c>
      <c r="DG14" s="43">
        <v>0</v>
      </c>
      <c r="DH14" s="43">
        <v>27234</v>
      </c>
      <c r="DJ14" s="4" t="s">
        <v>2</v>
      </c>
      <c r="DN14" s="4" t="s">
        <v>2</v>
      </c>
      <c r="DO14" s="43">
        <v>258344</v>
      </c>
      <c r="DR14" s="4" t="s">
        <v>56</v>
      </c>
      <c r="DS14" s="43">
        <v>9276</v>
      </c>
      <c r="DT14" s="43">
        <v>11140</v>
      </c>
      <c r="DU14" s="43">
        <v>20416</v>
      </c>
    </row>
    <row r="15" spans="2:125" x14ac:dyDescent="0.25">
      <c r="H15" s="4" t="s">
        <v>2</v>
      </c>
      <c r="I15" s="2">
        <v>258344</v>
      </c>
      <c r="N15" s="4" t="s">
        <v>69</v>
      </c>
      <c r="O15" s="39">
        <v>21275</v>
      </c>
      <c r="P15" s="39">
        <v>21275</v>
      </c>
      <c r="AE15" s="4" t="s">
        <v>69</v>
      </c>
      <c r="AF15" s="2">
        <v>21</v>
      </c>
      <c r="BF15" s="4" t="s">
        <v>69</v>
      </c>
      <c r="BG15" s="6">
        <v>66.666666666666671</v>
      </c>
      <c r="BI15" s="46" t="str">
        <f t="shared" si="3"/>
        <v>November</v>
      </c>
      <c r="BJ15" s="53">
        <f t="shared" si="4"/>
        <v>66.666666666666671</v>
      </c>
      <c r="BK15" s="46" t="str">
        <f t="shared" si="5"/>
        <v/>
      </c>
      <c r="BL15" s="51">
        <f t="shared" si="6"/>
        <v>66.666666666666671</v>
      </c>
      <c r="BZ15" s="4" t="s">
        <v>2</v>
      </c>
      <c r="CA15" s="43">
        <v>258344</v>
      </c>
      <c r="CQ15" s="4" t="s">
        <v>70</v>
      </c>
      <c r="CR15" s="2">
        <v>16</v>
      </c>
      <c r="CS15" s="2">
        <v>16</v>
      </c>
      <c r="CX15" s="4" t="s">
        <v>69</v>
      </c>
      <c r="CY15" s="43">
        <v>3850</v>
      </c>
      <c r="CZ15" s="43">
        <v>1297</v>
      </c>
      <c r="DA15" s="43">
        <v>0</v>
      </c>
      <c r="DB15" s="43">
        <v>5343</v>
      </c>
      <c r="DC15" s="43">
        <v>0</v>
      </c>
      <c r="DD15" s="43">
        <v>4897</v>
      </c>
      <c r="DE15" s="43">
        <v>0</v>
      </c>
      <c r="DF15" s="43">
        <v>2452</v>
      </c>
      <c r="DG15" s="43">
        <v>3436</v>
      </c>
      <c r="DH15" s="43">
        <v>21275</v>
      </c>
      <c r="DR15" s="4" t="s">
        <v>58</v>
      </c>
      <c r="DS15" s="43">
        <v>7567</v>
      </c>
      <c r="DT15" s="43">
        <v>17215</v>
      </c>
      <c r="DU15" s="43">
        <v>24782</v>
      </c>
    </row>
    <row r="16" spans="2:125" x14ac:dyDescent="0.25">
      <c r="N16" s="4" t="s">
        <v>70</v>
      </c>
      <c r="O16" s="39">
        <v>22830</v>
      </c>
      <c r="P16" s="39">
        <v>22830</v>
      </c>
      <c r="AE16" s="4" t="s">
        <v>70</v>
      </c>
      <c r="AF16" s="2">
        <v>20</v>
      </c>
      <c r="BF16" s="4" t="s">
        <v>70</v>
      </c>
      <c r="BG16" s="6">
        <v>82.5</v>
      </c>
      <c r="BI16" s="48" t="str">
        <f t="shared" si="3"/>
        <v>December</v>
      </c>
      <c r="BJ16" s="57">
        <f t="shared" si="4"/>
        <v>82.5</v>
      </c>
      <c r="BK16" s="48" t="str">
        <f t="shared" si="5"/>
        <v/>
      </c>
      <c r="BL16" s="55" t="str">
        <f t="shared" si="6"/>
        <v/>
      </c>
      <c r="CQ16" s="4" t="s">
        <v>71</v>
      </c>
      <c r="CR16" s="2">
        <v>25</v>
      </c>
      <c r="CS16" s="2">
        <v>25</v>
      </c>
      <c r="CX16" s="4" t="s">
        <v>70</v>
      </c>
      <c r="CY16" s="43">
        <v>3909</v>
      </c>
      <c r="CZ16" s="43">
        <v>0</v>
      </c>
      <c r="DA16" s="43">
        <v>0</v>
      </c>
      <c r="DB16" s="43">
        <v>2053</v>
      </c>
      <c r="DC16" s="43">
        <v>6504</v>
      </c>
      <c r="DD16" s="43">
        <v>0</v>
      </c>
      <c r="DE16" s="43">
        <v>0</v>
      </c>
      <c r="DF16" s="43">
        <v>5870</v>
      </c>
      <c r="DG16" s="43">
        <v>4494</v>
      </c>
      <c r="DH16" s="43">
        <v>22830</v>
      </c>
      <c r="DR16" s="4" t="s">
        <v>2</v>
      </c>
      <c r="DS16" s="43">
        <v>59277</v>
      </c>
      <c r="DT16" s="43">
        <v>199067</v>
      </c>
      <c r="DU16" s="43">
        <v>258344</v>
      </c>
    </row>
    <row r="17" spans="14:112" x14ac:dyDescent="0.25">
      <c r="N17" s="4" t="s">
        <v>2</v>
      </c>
      <c r="O17" s="39">
        <v>258344</v>
      </c>
      <c r="P17" s="39">
        <v>258344</v>
      </c>
      <c r="AE17" s="4" t="s">
        <v>2</v>
      </c>
      <c r="AF17" s="2">
        <v>207</v>
      </c>
      <c r="BF17" s="4" t="s">
        <v>2</v>
      </c>
      <c r="BG17" s="6">
        <v>85.333333333333329</v>
      </c>
      <c r="CQ17" s="4" t="s">
        <v>2</v>
      </c>
      <c r="CR17" s="2">
        <v>167</v>
      </c>
      <c r="CS17" s="2">
        <v>167</v>
      </c>
      <c r="CX17" s="4" t="s">
        <v>71</v>
      </c>
      <c r="CY17" s="43">
        <v>0</v>
      </c>
      <c r="CZ17" s="43">
        <v>4038</v>
      </c>
      <c r="DA17" s="43">
        <v>7417</v>
      </c>
      <c r="DB17" s="43">
        <v>4407</v>
      </c>
      <c r="DC17" s="43">
        <v>3743</v>
      </c>
      <c r="DD17" s="43">
        <v>4966</v>
      </c>
      <c r="DE17" s="43">
        <v>1585</v>
      </c>
      <c r="DF17" s="43">
        <v>5763</v>
      </c>
      <c r="DG17" s="43">
        <v>4464</v>
      </c>
      <c r="DH17" s="43">
        <v>36383</v>
      </c>
    </row>
    <row r="18" spans="14:112" x14ac:dyDescent="0.25">
      <c r="CX18" s="4" t="s">
        <v>2</v>
      </c>
      <c r="CY18" s="43">
        <v>30437</v>
      </c>
      <c r="CZ18" s="43">
        <v>20324</v>
      </c>
      <c r="DA18" s="43">
        <v>32518</v>
      </c>
      <c r="DB18" s="43">
        <v>39246</v>
      </c>
      <c r="DC18" s="43">
        <v>39697</v>
      </c>
      <c r="DD18" s="43">
        <v>26953</v>
      </c>
      <c r="DE18" s="43">
        <v>20583</v>
      </c>
      <c r="DF18" s="43">
        <v>29557</v>
      </c>
      <c r="DG18" s="43">
        <v>19029</v>
      </c>
      <c r="DH18" s="43">
        <v>258344</v>
      </c>
    </row>
  </sheetData>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60D9-7790-4020-8CB0-A021328233FB}">
  <sheetPr>
    <tabColor theme="9"/>
  </sheetPr>
  <dimension ref="A1:R35"/>
  <sheetViews>
    <sheetView workbookViewId="0">
      <selection activeCell="Q31" sqref="Q31"/>
    </sheetView>
  </sheetViews>
  <sheetFormatPr defaultRowHeight="15" x14ac:dyDescent="0.25"/>
  <cols>
    <col min="1" max="3" width="10.7109375" customWidth="1"/>
    <col min="10" max="10" width="18" bestFit="1" customWidth="1"/>
    <col min="11" max="11" width="19.140625" bestFit="1" customWidth="1"/>
    <col min="12" max="12" width="14.5703125" bestFit="1" customWidth="1"/>
    <col min="13" max="13" width="12.7109375" bestFit="1" customWidth="1"/>
    <col min="14" max="14" width="20.140625" bestFit="1" customWidth="1"/>
    <col min="15" max="15" width="13.42578125" bestFit="1" customWidth="1"/>
    <col min="16" max="16" width="12" bestFit="1" customWidth="1"/>
    <col min="17" max="17" width="12.7109375" bestFit="1" customWidth="1"/>
    <col min="18" max="18" width="12.5703125" bestFit="1" customWidth="1"/>
  </cols>
  <sheetData>
    <row r="1" spans="1:15" x14ac:dyDescent="0.25">
      <c r="A1" s="7" t="s">
        <v>6</v>
      </c>
      <c r="B1" s="7" t="s">
        <v>4</v>
      </c>
      <c r="C1" s="7" t="s">
        <v>5</v>
      </c>
    </row>
    <row r="2" spans="1:15" x14ac:dyDescent="0.25">
      <c r="A2" s="6">
        <v>20</v>
      </c>
      <c r="B2" s="5">
        <v>10</v>
      </c>
      <c r="C2" s="6">
        <v>12</v>
      </c>
    </row>
    <row r="3" spans="1:15" x14ac:dyDescent="0.25">
      <c r="A3" s="6">
        <v>26</v>
      </c>
      <c r="B3" s="5">
        <v>20</v>
      </c>
      <c r="C3" s="6">
        <v>15</v>
      </c>
    </row>
    <row r="4" spans="1:15" x14ac:dyDescent="0.25">
      <c r="A4" s="6">
        <v>30</v>
      </c>
      <c r="B4" s="5">
        <v>35</v>
      </c>
      <c r="C4" s="6">
        <v>10</v>
      </c>
      <c r="J4" t="s">
        <v>7</v>
      </c>
    </row>
    <row r="5" spans="1:15" ht="15.75" thickBot="1" x14ac:dyDescent="0.3">
      <c r="A5" s="6">
        <v>35</v>
      </c>
      <c r="B5" s="5">
        <v>40</v>
      </c>
      <c r="C5" s="6">
        <v>20</v>
      </c>
    </row>
    <row r="6" spans="1:15" x14ac:dyDescent="0.25">
      <c r="A6" s="6">
        <v>38</v>
      </c>
      <c r="B6" s="5">
        <v>35</v>
      </c>
      <c r="C6" s="6">
        <v>25</v>
      </c>
      <c r="J6" s="11" t="s">
        <v>8</v>
      </c>
      <c r="K6" s="11"/>
    </row>
    <row r="7" spans="1:15" x14ac:dyDescent="0.25">
      <c r="A7" s="6">
        <v>40</v>
      </c>
      <c r="B7" s="5">
        <v>50</v>
      </c>
      <c r="C7" s="6">
        <v>20</v>
      </c>
      <c r="J7" s="8" t="s">
        <v>9</v>
      </c>
      <c r="K7" s="8">
        <v>0.76425921729435897</v>
      </c>
    </row>
    <row r="8" spans="1:15" x14ac:dyDescent="0.25">
      <c r="A8" s="6">
        <v>45</v>
      </c>
      <c r="B8" s="5">
        <v>60</v>
      </c>
      <c r="C8" s="6">
        <v>10</v>
      </c>
      <c r="J8" s="8" t="s">
        <v>10</v>
      </c>
      <c r="K8" s="8">
        <v>0.58409215121938618</v>
      </c>
    </row>
    <row r="9" spans="1:15" x14ac:dyDescent="0.25">
      <c r="J9" s="8" t="s">
        <v>11</v>
      </c>
      <c r="K9" s="8">
        <v>0.37613822682907927</v>
      </c>
    </row>
    <row r="10" spans="1:15" x14ac:dyDescent="0.25">
      <c r="J10" s="8" t="s">
        <v>12</v>
      </c>
      <c r="K10" s="8">
        <v>4.5829407985943913</v>
      </c>
    </row>
    <row r="11" spans="1:15" ht="15.75" thickBot="1" x14ac:dyDescent="0.3">
      <c r="J11" s="9" t="s">
        <v>13</v>
      </c>
      <c r="K11" s="9">
        <v>7</v>
      </c>
    </row>
    <row r="13" spans="1:15" ht="15.75" thickBot="1" x14ac:dyDescent="0.3">
      <c r="J13" t="s">
        <v>14</v>
      </c>
    </row>
    <row r="14" spans="1:15" x14ac:dyDescent="0.25">
      <c r="J14" s="10"/>
      <c r="K14" s="10" t="s">
        <v>19</v>
      </c>
      <c r="L14" s="10" t="s">
        <v>20</v>
      </c>
      <c r="M14" s="10" t="s">
        <v>21</v>
      </c>
      <c r="N14" s="10" t="s">
        <v>0</v>
      </c>
      <c r="O14" s="10" t="s">
        <v>22</v>
      </c>
    </row>
    <row r="15" spans="1:15" x14ac:dyDescent="0.25">
      <c r="J15" s="8" t="s">
        <v>15</v>
      </c>
      <c r="K15" s="8">
        <v>2</v>
      </c>
      <c r="L15" s="8">
        <v>117.98661454631602</v>
      </c>
      <c r="M15" s="8">
        <v>58.99330727315801</v>
      </c>
      <c r="N15" s="8">
        <v>2.8087575309380015</v>
      </c>
      <c r="O15" s="8">
        <v>0.17297933867731793</v>
      </c>
    </row>
    <row r="16" spans="1:15" x14ac:dyDescent="0.25">
      <c r="J16" s="8" t="s">
        <v>16</v>
      </c>
      <c r="K16" s="8">
        <v>4</v>
      </c>
      <c r="L16" s="8">
        <v>84.013385453683981</v>
      </c>
      <c r="M16" s="8">
        <v>21.003346363420995</v>
      </c>
      <c r="N16" s="8"/>
      <c r="O16" s="8"/>
    </row>
    <row r="17" spans="10:18" ht="15.75" thickBot="1" x14ac:dyDescent="0.3">
      <c r="J17" s="9" t="s">
        <v>17</v>
      </c>
      <c r="K17" s="9">
        <v>6</v>
      </c>
      <c r="L17" s="9">
        <v>202</v>
      </c>
      <c r="M17" s="9"/>
      <c r="N17" s="9"/>
      <c r="O17" s="9"/>
    </row>
    <row r="18" spans="10:18" ht="15.75" thickBot="1" x14ac:dyDescent="0.3"/>
    <row r="19" spans="10:18" x14ac:dyDescent="0.25">
      <c r="J19" s="10"/>
      <c r="K19" s="10" t="s">
        <v>23</v>
      </c>
      <c r="L19" s="10" t="s">
        <v>12</v>
      </c>
      <c r="M19" s="10" t="s">
        <v>24</v>
      </c>
      <c r="N19" s="10" t="s">
        <v>25</v>
      </c>
      <c r="O19" s="10" t="s">
        <v>26</v>
      </c>
      <c r="P19" s="10" t="s">
        <v>27</v>
      </c>
      <c r="Q19" s="10" t="s">
        <v>28</v>
      </c>
      <c r="R19" s="10" t="s">
        <v>29</v>
      </c>
    </row>
    <row r="20" spans="10:18" x14ac:dyDescent="0.25">
      <c r="J20" s="8" t="s">
        <v>18</v>
      </c>
      <c r="K20" s="8">
        <v>-14.045249940772333</v>
      </c>
      <c r="L20" s="8">
        <v>13.074694424138858</v>
      </c>
      <c r="M20" s="8">
        <v>-1.0742316022959288</v>
      </c>
      <c r="N20" s="8">
        <v>0.34320176438058592</v>
      </c>
      <c r="O20" s="8">
        <v>-50.346421276629542</v>
      </c>
      <c r="P20" s="8">
        <v>22.255921395084879</v>
      </c>
      <c r="Q20" s="8">
        <v>-50.346421276629542</v>
      </c>
      <c r="R20" s="8">
        <v>22.255921395084879</v>
      </c>
    </row>
    <row r="21" spans="10:18" x14ac:dyDescent="0.25">
      <c r="J21" s="8" t="s">
        <v>6</v>
      </c>
      <c r="K21" s="8">
        <v>1.8261075574508414</v>
      </c>
      <c r="L21" s="8">
        <v>0.77433714793152031</v>
      </c>
      <c r="M21" s="8">
        <v>2.3582848405618995</v>
      </c>
      <c r="N21" s="8">
        <v>7.7808376957188521E-2</v>
      </c>
      <c r="O21" s="8">
        <v>-0.32379702669644761</v>
      </c>
      <c r="P21" s="8">
        <v>3.9760121415981304</v>
      </c>
      <c r="Q21" s="8">
        <v>-0.32379702669644761</v>
      </c>
      <c r="R21" s="8">
        <v>3.9760121415981304</v>
      </c>
    </row>
    <row r="22" spans="10:18" ht="15.75" thickBot="1" x14ac:dyDescent="0.3">
      <c r="J22" s="9" t="s">
        <v>4</v>
      </c>
      <c r="K22" s="9">
        <v>-0.86796967543236225</v>
      </c>
      <c r="L22" s="9">
        <v>0.39489903016470063</v>
      </c>
      <c r="M22" s="9">
        <v>-2.1979534238672551</v>
      </c>
      <c r="N22" s="9">
        <v>9.2864341303015185E-2</v>
      </c>
      <c r="O22" s="9">
        <v>-1.9643851547805011</v>
      </c>
      <c r="P22" s="9">
        <v>0.22844580391577662</v>
      </c>
      <c r="Q22" s="9">
        <v>-1.9643851547805011</v>
      </c>
      <c r="R22" s="9">
        <v>0.22844580391577662</v>
      </c>
    </row>
    <row r="26" spans="10:18" x14ac:dyDescent="0.25">
      <c r="J26" t="s">
        <v>30</v>
      </c>
      <c r="N26" t="s">
        <v>34</v>
      </c>
    </row>
    <row r="27" spans="10:18" ht="15.75" thickBot="1" x14ac:dyDescent="0.3"/>
    <row r="28" spans="10:18" x14ac:dyDescent="0.25">
      <c r="J28" s="10" t="s">
        <v>31</v>
      </c>
      <c r="K28" s="10" t="s">
        <v>32</v>
      </c>
      <c r="L28" s="10" t="s">
        <v>33</v>
      </c>
      <c r="N28" s="10" t="s">
        <v>35</v>
      </c>
      <c r="O28" s="10" t="s">
        <v>5</v>
      </c>
    </row>
    <row r="29" spans="10:18" x14ac:dyDescent="0.25">
      <c r="J29" s="8">
        <v>1</v>
      </c>
      <c r="K29" s="8">
        <v>13.797204453920873</v>
      </c>
      <c r="L29" s="8">
        <v>-1.7972044539208731</v>
      </c>
      <c r="N29" s="8">
        <v>7.1428571428571432</v>
      </c>
      <c r="O29" s="8">
        <v>10</v>
      </c>
    </row>
    <row r="30" spans="10:18" x14ac:dyDescent="0.25">
      <c r="J30" s="8">
        <v>2</v>
      </c>
      <c r="K30" s="8">
        <v>16.074153044302292</v>
      </c>
      <c r="L30" s="8">
        <v>-1.0741530443022924</v>
      </c>
      <c r="N30" s="8">
        <v>21.428571428571431</v>
      </c>
      <c r="O30" s="8">
        <v>10</v>
      </c>
    </row>
    <row r="31" spans="10:18" x14ac:dyDescent="0.25">
      <c r="J31" s="8">
        <v>3</v>
      </c>
      <c r="K31" s="8">
        <v>10.359038142620232</v>
      </c>
      <c r="L31" s="8">
        <v>-0.35903814262023204</v>
      </c>
      <c r="N31" s="8">
        <v>35.714285714285715</v>
      </c>
      <c r="O31" s="8">
        <v>12</v>
      </c>
    </row>
    <row r="32" spans="10:18" x14ac:dyDescent="0.25">
      <c r="J32" s="8">
        <v>4</v>
      </c>
      <c r="K32" s="8">
        <v>15.149727552712633</v>
      </c>
      <c r="L32" s="8">
        <v>4.8502724472873666</v>
      </c>
      <c r="N32" s="8">
        <v>50.000000000000007</v>
      </c>
      <c r="O32" s="8">
        <v>15</v>
      </c>
    </row>
    <row r="33" spans="10:15" x14ac:dyDescent="0.25">
      <c r="J33" s="8">
        <v>5</v>
      </c>
      <c r="K33" s="8">
        <v>24.967898602226963</v>
      </c>
      <c r="L33" s="8">
        <v>3.2101397773036666E-2</v>
      </c>
      <c r="N33" s="8">
        <v>64.285714285714292</v>
      </c>
      <c r="O33" s="8">
        <v>20</v>
      </c>
    </row>
    <row r="34" spans="10:15" x14ac:dyDescent="0.25">
      <c r="J34" s="8">
        <v>6</v>
      </c>
      <c r="K34" s="8">
        <v>15.600568585643209</v>
      </c>
      <c r="L34" s="8">
        <v>4.3994314143567905</v>
      </c>
      <c r="N34" s="8">
        <v>78.571428571428569</v>
      </c>
      <c r="O34" s="8">
        <v>20</v>
      </c>
    </row>
    <row r="35" spans="10:15" ht="15.75" thickBot="1" x14ac:dyDescent="0.3">
      <c r="J35" s="9">
        <v>7</v>
      </c>
      <c r="K35" s="9">
        <v>16.0514096185738</v>
      </c>
      <c r="L35" s="9">
        <v>-6.0514096185737998</v>
      </c>
      <c r="N35" s="9">
        <v>92.857142857142861</v>
      </c>
      <c r="O35" s="9">
        <v>25</v>
      </c>
    </row>
  </sheetData>
  <sortState xmlns:xlrd2="http://schemas.microsoft.com/office/spreadsheetml/2017/richdata2" ref="O29:O35">
    <sortCondition ref="O2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27509-E0A4-4D97-9707-0842A1A5C2DB}">
  <sheetPr>
    <tabColor theme="7"/>
  </sheetPr>
  <dimension ref="A1:J34"/>
  <sheetViews>
    <sheetView showGridLines="0" tabSelected="1" workbookViewId="0">
      <pane ySplit="1" topLeftCell="A5" activePane="bottomLeft" state="frozen"/>
      <selection pane="bottomLeft" activeCell="O11" sqref="O11"/>
    </sheetView>
  </sheetViews>
  <sheetFormatPr defaultRowHeight="15" x14ac:dyDescent="0.25"/>
  <cols>
    <col min="1" max="1" width="18.28515625" customWidth="1"/>
    <col min="4" max="10" width="12.7109375" customWidth="1"/>
  </cols>
  <sheetData>
    <row r="1" spans="1:10" x14ac:dyDescent="0.25">
      <c r="A1" s="97" t="s">
        <v>135</v>
      </c>
      <c r="B1" s="97"/>
      <c r="C1" s="97"/>
      <c r="D1" s="96">
        <v>2020</v>
      </c>
      <c r="E1" s="96">
        <f>+D1+1</f>
        <v>2021</v>
      </c>
      <c r="F1" s="95">
        <f>+E1+1</f>
        <v>2022</v>
      </c>
      <c r="G1" s="95">
        <f>+F1+1</f>
        <v>2023</v>
      </c>
      <c r="H1" s="95">
        <f>+G1+1</f>
        <v>2024</v>
      </c>
      <c r="I1" s="95">
        <f>+H1+1</f>
        <v>2025</v>
      </c>
      <c r="J1" s="95">
        <f>+I1+1</f>
        <v>2026</v>
      </c>
    </row>
    <row r="2" spans="1:10" x14ac:dyDescent="0.25">
      <c r="A2" t="s">
        <v>136</v>
      </c>
    </row>
    <row r="3" spans="1:10" x14ac:dyDescent="0.25">
      <c r="A3" s="71" t="s">
        <v>134</v>
      </c>
    </row>
    <row r="4" spans="1:10" x14ac:dyDescent="0.25">
      <c r="A4" s="71" t="s">
        <v>133</v>
      </c>
      <c r="B4" s="71"/>
      <c r="C4" s="71"/>
      <c r="D4" s="94">
        <v>7918.9</v>
      </c>
      <c r="E4" s="94">
        <v>8916.1</v>
      </c>
      <c r="F4" s="93">
        <f>E4*(1+F14)</f>
        <v>9807.7100000000009</v>
      </c>
      <c r="G4" s="93">
        <f>F4*(1+G14)</f>
        <v>10788.481000000002</v>
      </c>
      <c r="H4" s="93">
        <f>G4*(1+H14)</f>
        <v>11867.329100000003</v>
      </c>
      <c r="I4" s="93">
        <f>H4*(1+I14)</f>
        <v>13054.062010000003</v>
      </c>
      <c r="J4" s="93">
        <f>I4*(1+J14)</f>
        <v>14359.468211000005</v>
      </c>
    </row>
    <row r="5" spans="1:10" x14ac:dyDescent="0.25">
      <c r="A5" s="90" t="s">
        <v>123</v>
      </c>
      <c r="B5" s="90"/>
      <c r="C5" s="90"/>
      <c r="D5" s="89">
        <v>6224.8</v>
      </c>
      <c r="E5" s="89">
        <v>6938.9</v>
      </c>
      <c r="F5" s="88">
        <f>F4*F15</f>
        <v>7650.0138000000006</v>
      </c>
      <c r="G5" s="88">
        <f>G4*G15</f>
        <v>8415.0151800000021</v>
      </c>
      <c r="H5" s="88">
        <f>H4*H15</f>
        <v>9256.5166980000031</v>
      </c>
      <c r="I5" s="88">
        <f>I4*I15</f>
        <v>10182.168367800003</v>
      </c>
      <c r="J5" s="88">
        <f>J4*J15</f>
        <v>11200.385204580005</v>
      </c>
    </row>
    <row r="6" spans="1:10" x14ac:dyDescent="0.25">
      <c r="A6" t="s">
        <v>132</v>
      </c>
      <c r="D6" s="91">
        <f>D4-D5</f>
        <v>1694.0999999999995</v>
      </c>
      <c r="E6" s="91">
        <f>E4-E5</f>
        <v>1977.2000000000007</v>
      </c>
      <c r="F6" s="73">
        <f>F4-F5</f>
        <v>2157.6962000000003</v>
      </c>
      <c r="G6" s="73">
        <f>G4-G5</f>
        <v>2373.4658199999994</v>
      </c>
      <c r="H6" s="73">
        <f>H4-H5</f>
        <v>2610.8124019999996</v>
      </c>
      <c r="I6" s="73">
        <f>I4-I5</f>
        <v>2871.8936422000006</v>
      </c>
      <c r="J6" s="73">
        <f>J4-J5</f>
        <v>3159.0830064199999</v>
      </c>
    </row>
    <row r="7" spans="1:10" x14ac:dyDescent="0.25">
      <c r="A7" t="s">
        <v>126</v>
      </c>
      <c r="D7" s="92">
        <v>3.6</v>
      </c>
      <c r="E7" s="92">
        <v>2.9</v>
      </c>
      <c r="F7" s="73">
        <f>E7*(1+F16)</f>
        <v>2.3199999999999998</v>
      </c>
      <c r="G7" s="73">
        <f>F7*(1+G16)</f>
        <v>1.8559999999999999</v>
      </c>
      <c r="H7" s="73">
        <f>G7*(1+H16)</f>
        <v>1.4847999999999999</v>
      </c>
      <c r="I7" s="73">
        <f>H7*(1+I16)</f>
        <v>1.18784</v>
      </c>
      <c r="J7" s="73">
        <f>I7*(1+J16)</f>
        <v>0.95027200000000001</v>
      </c>
    </row>
    <row r="8" spans="1:10" x14ac:dyDescent="0.25">
      <c r="A8" s="90" t="s">
        <v>122</v>
      </c>
      <c r="B8" s="90"/>
      <c r="C8" s="90"/>
      <c r="D8" s="89">
        <f>809.8+313.1+41.7+48.7+36.4</f>
        <v>1249.7000000000003</v>
      </c>
      <c r="E8" s="89">
        <f>845.8+293.6+41.3+54.7+24.7</f>
        <v>1260.1000000000001</v>
      </c>
      <c r="F8" s="88">
        <f>F17</f>
        <v>1270.5865487717051</v>
      </c>
      <c r="G8" s="88">
        <f>G17</f>
        <v>1281.160366573758</v>
      </c>
      <c r="H8" s="88">
        <f>H17</f>
        <v>1291.8221796587918</v>
      </c>
      <c r="I8" s="88">
        <f>I17</f>
        <v>1302.5727203233123</v>
      </c>
      <c r="J8" s="88">
        <f>J17</f>
        <v>1313.4127269579944</v>
      </c>
    </row>
    <row r="9" spans="1:10" x14ac:dyDescent="0.25">
      <c r="A9" t="s">
        <v>131</v>
      </c>
      <c r="D9" s="91">
        <f>D6+D7-D8</f>
        <v>447.99999999999909</v>
      </c>
      <c r="E9" s="91">
        <f>E6+E7-E8</f>
        <v>720.00000000000068</v>
      </c>
      <c r="F9" s="73">
        <f>F6+F7-F8</f>
        <v>889.42965122829537</v>
      </c>
      <c r="G9" s="73">
        <f>G6+G7-G8</f>
        <v>1094.1614534262417</v>
      </c>
      <c r="H9" s="73">
        <f>H6+H7-H8</f>
        <v>1320.4750223412079</v>
      </c>
      <c r="I9" s="73">
        <f>I6+I7-I8</f>
        <v>1570.5087618766884</v>
      </c>
      <c r="J9" s="73">
        <f>J6+J7-J8</f>
        <v>1846.6205514620056</v>
      </c>
    </row>
    <row r="10" spans="1:10" x14ac:dyDescent="0.25">
      <c r="A10" s="90" t="s">
        <v>121</v>
      </c>
      <c r="B10" s="90"/>
      <c r="C10" s="90"/>
      <c r="D10" s="89">
        <v>145.69999999999999</v>
      </c>
      <c r="E10" s="89">
        <v>213.9</v>
      </c>
      <c r="F10" s="88">
        <f>F9*F18</f>
        <v>276.74894780294716</v>
      </c>
      <c r="G10" s="88">
        <f>G9*G18</f>
        <v>332.7545250492372</v>
      </c>
      <c r="H10" s="88">
        <f>H9*H18</f>
        <v>406.22537494401178</v>
      </c>
      <c r="I10" s="88">
        <f>I9*I18</f>
        <v>480.38258100562064</v>
      </c>
      <c r="J10" s="88">
        <f>J9*J18</f>
        <v>566.46270468348246</v>
      </c>
    </row>
    <row r="11" spans="1:10" x14ac:dyDescent="0.25">
      <c r="A11" s="87" t="s">
        <v>130</v>
      </c>
      <c r="B11" s="87"/>
      <c r="C11" s="87"/>
      <c r="D11" s="86">
        <f>D9-D10</f>
        <v>302.2999999999991</v>
      </c>
      <c r="E11" s="86">
        <f>E9-E10</f>
        <v>506.1000000000007</v>
      </c>
      <c r="F11" s="85">
        <f>F9-F10</f>
        <v>612.68070342534816</v>
      </c>
      <c r="G11" s="85">
        <f>G9-G10</f>
        <v>761.40692837700453</v>
      </c>
      <c r="H11" s="85">
        <f>H9-H10</f>
        <v>914.24964739719621</v>
      </c>
      <c r="I11" s="85">
        <f>I9-I10</f>
        <v>1090.1261808710678</v>
      </c>
      <c r="J11" s="85">
        <f>J9-J10</f>
        <v>1280.157846778523</v>
      </c>
    </row>
    <row r="13" spans="1:10" x14ac:dyDescent="0.25">
      <c r="A13" s="71" t="s">
        <v>129</v>
      </c>
    </row>
    <row r="14" spans="1:10" x14ac:dyDescent="0.25">
      <c r="A14" t="s">
        <v>128</v>
      </c>
      <c r="E14" s="84">
        <f>E4/D4-1</f>
        <v>0.12592658071196761</v>
      </c>
      <c r="F14" s="83">
        <v>0.1</v>
      </c>
      <c r="G14" s="83">
        <v>0.1</v>
      </c>
      <c r="H14" s="83">
        <v>0.1</v>
      </c>
      <c r="I14" s="83">
        <v>0.1</v>
      </c>
      <c r="J14" s="83">
        <v>0.1</v>
      </c>
    </row>
    <row r="15" spans="1:10" x14ac:dyDescent="0.25">
      <c r="A15" t="s">
        <v>127</v>
      </c>
      <c r="D15" s="80">
        <f>D5/D4</f>
        <v>0.78606877217795412</v>
      </c>
      <c r="E15" s="80">
        <f>E5/E4</f>
        <v>0.77824385101109217</v>
      </c>
      <c r="F15" s="79">
        <v>0.78</v>
      </c>
      <c r="G15" s="79">
        <v>0.78</v>
      </c>
      <c r="H15" s="79">
        <v>0.78</v>
      </c>
      <c r="I15" s="79">
        <v>0.78</v>
      </c>
      <c r="J15" s="79">
        <v>0.78</v>
      </c>
    </row>
    <row r="16" spans="1:10" x14ac:dyDescent="0.25">
      <c r="A16" t="s">
        <v>126</v>
      </c>
      <c r="E16" s="80">
        <f>E7/D7-1</f>
        <v>-0.19444444444444453</v>
      </c>
      <c r="F16" s="82">
        <v>-0.2</v>
      </c>
      <c r="G16" s="82">
        <v>-0.2</v>
      </c>
      <c r="H16" s="82">
        <v>-0.2</v>
      </c>
      <c r="I16" s="82">
        <v>-0.2</v>
      </c>
      <c r="J16" s="82">
        <v>-0.2</v>
      </c>
    </row>
    <row r="17" spans="1:10" x14ac:dyDescent="0.25">
      <c r="A17" t="s">
        <v>122</v>
      </c>
      <c r="D17" s="72">
        <f>D8</f>
        <v>1249.7000000000003</v>
      </c>
      <c r="E17" s="72">
        <f>E8</f>
        <v>1260.1000000000001</v>
      </c>
      <c r="F17" s="81">
        <f>E17*(E17/D17)</f>
        <v>1270.5865487717051</v>
      </c>
      <c r="G17" s="81">
        <f>F17*(F17/E17)</f>
        <v>1281.160366573758</v>
      </c>
      <c r="H17" s="81">
        <f>G17*(G17/F17)</f>
        <v>1291.8221796587918</v>
      </c>
      <c r="I17" s="81">
        <f>H17*(H17/G17)</f>
        <v>1302.5727203233123</v>
      </c>
      <c r="J17" s="81">
        <f>I17*(I17/H17)</f>
        <v>1313.4127269579944</v>
      </c>
    </row>
    <row r="18" spans="1:10" x14ac:dyDescent="0.25">
      <c r="A18" t="s">
        <v>125</v>
      </c>
      <c r="D18" s="80">
        <f>D10/D9</f>
        <v>0.32522321428571493</v>
      </c>
      <c r="E18" s="80">
        <f>E10/E9</f>
        <v>0.29708333333333303</v>
      </c>
      <c r="F18" s="79">
        <f>AVERAGE(D18,E18)</f>
        <v>0.31115327380952396</v>
      </c>
      <c r="G18" s="79">
        <f>AVERAGE(E18,F18)</f>
        <v>0.30411830357142849</v>
      </c>
      <c r="H18" s="79">
        <f>AVERAGE(F18,G18)</f>
        <v>0.30763578869047625</v>
      </c>
      <c r="I18" s="79">
        <f>AVERAGE(G18,H18)</f>
        <v>0.30587704613095235</v>
      </c>
      <c r="J18" s="79">
        <f>AVERAGE(H18,I18)</f>
        <v>0.3067564174107143</v>
      </c>
    </row>
    <row r="20" spans="1:10" x14ac:dyDescent="0.25">
      <c r="A20" s="71" t="s">
        <v>124</v>
      </c>
    </row>
    <row r="21" spans="1:10" x14ac:dyDescent="0.25">
      <c r="A21" t="s">
        <v>123</v>
      </c>
      <c r="C21" s="70">
        <v>8</v>
      </c>
      <c r="D21" s="78">
        <v>6224.8</v>
      </c>
      <c r="E21" s="78">
        <v>6938.9</v>
      </c>
      <c r="F21" s="73">
        <f>F5</f>
        <v>7650.0138000000006</v>
      </c>
      <c r="G21" s="73">
        <f>G5</f>
        <v>8415.0151800000021</v>
      </c>
      <c r="H21" s="73">
        <f>H5</f>
        <v>9256.5166980000031</v>
      </c>
      <c r="I21" s="73">
        <f>I5</f>
        <v>10182.168367800003</v>
      </c>
      <c r="J21" s="73">
        <f>J5</f>
        <v>11200.385204580005</v>
      </c>
    </row>
    <row r="22" spans="1:10" x14ac:dyDescent="0.25">
      <c r="A22" t="s">
        <v>122</v>
      </c>
      <c r="C22" s="70">
        <v>10</v>
      </c>
      <c r="D22" s="78">
        <f>809.8+313.1+41.7+48.7+36.4</f>
        <v>1249.7000000000003</v>
      </c>
      <c r="E22" s="78">
        <f>845.8+293.6+41.3+54.7+24.7</f>
        <v>1260.1000000000001</v>
      </c>
      <c r="F22" s="73">
        <f>F8</f>
        <v>1270.5865487717051</v>
      </c>
      <c r="G22" s="73">
        <f>G8</f>
        <v>1281.160366573758</v>
      </c>
      <c r="H22" s="73">
        <f>H8</f>
        <v>1291.8221796587918</v>
      </c>
      <c r="I22" s="73">
        <f>I8</f>
        <v>1302.5727203233123</v>
      </c>
      <c r="J22" s="73">
        <f>J8</f>
        <v>1313.4127269579944</v>
      </c>
    </row>
    <row r="23" spans="1:10" x14ac:dyDescent="0.25">
      <c r="A23" s="77" t="s">
        <v>121</v>
      </c>
      <c r="B23" s="77"/>
      <c r="C23" s="76">
        <v>3</v>
      </c>
      <c r="D23" s="75">
        <v>145.69999999999999</v>
      </c>
      <c r="E23" s="75">
        <v>213.9</v>
      </c>
      <c r="F23" s="74">
        <f>F10</f>
        <v>276.74894780294716</v>
      </c>
      <c r="G23" s="74">
        <f>G10</f>
        <v>332.7545250492372</v>
      </c>
      <c r="H23" s="74">
        <f>H10</f>
        <v>406.22537494401178</v>
      </c>
      <c r="I23" s="74">
        <f>I10</f>
        <v>480.38258100562064</v>
      </c>
      <c r="J23" s="74">
        <f>J10</f>
        <v>566.46270468348246</v>
      </c>
    </row>
    <row r="24" spans="1:10" x14ac:dyDescent="0.25">
      <c r="A24" t="s">
        <v>17</v>
      </c>
      <c r="C24">
        <f>SUM(C21,C22,C23)</f>
        <v>21</v>
      </c>
      <c r="D24" s="72">
        <f>SUM(D21,D22,D23)</f>
        <v>7620.2</v>
      </c>
      <c r="E24" s="72">
        <f>SUM(E21,E22,E23)</f>
        <v>8412.9</v>
      </c>
      <c r="F24" s="72">
        <f>SUM(F21,F22,F23)</f>
        <v>9197.3492965746536</v>
      </c>
      <c r="G24" s="72">
        <f>SUM(G21,G22,G23)</f>
        <v>10028.930071622997</v>
      </c>
      <c r="H24" s="72">
        <f>SUM(H21,H22,H23)</f>
        <v>10954.564252602806</v>
      </c>
      <c r="I24" s="72">
        <f>SUM(I21,I22,I23)</f>
        <v>11965.123669128936</v>
      </c>
      <c r="J24" s="72">
        <f>SUM(J21,J22,J23)</f>
        <v>13080.260636221483</v>
      </c>
    </row>
    <row r="26" spans="1:10" x14ac:dyDescent="0.25">
      <c r="A26" t="s">
        <v>112</v>
      </c>
      <c r="D26" s="72">
        <f>AVERAGE(D21,D22,D23)</f>
        <v>2540.0666666666666</v>
      </c>
      <c r="E26" s="72">
        <f>AVERAGE(E21,E22,E23)</f>
        <v>2804.2999999999997</v>
      </c>
      <c r="F26" s="72">
        <f>AVERAGE(F21,F22,F23)</f>
        <v>3065.7830988582177</v>
      </c>
      <c r="G26" s="72">
        <f>AVERAGE(G21,G22,G23)</f>
        <v>3342.9766905409992</v>
      </c>
      <c r="H26" s="72">
        <f>AVERAGE(H21,H22,H23)</f>
        <v>3651.5214175342685</v>
      </c>
      <c r="I26" s="72">
        <f>AVERAGE(I21,I22,I23)</f>
        <v>3988.3745563763118</v>
      </c>
      <c r="J26" s="72">
        <f>AVERAGE(J21,J22,J23)</f>
        <v>4360.0868787404943</v>
      </c>
    </row>
    <row r="27" spans="1:10" x14ac:dyDescent="0.25">
      <c r="A27" t="s">
        <v>120</v>
      </c>
      <c r="D27" s="73">
        <f>SUMPRODUCT(D21:D23,$C$21:$C$23)/$C$24</f>
        <v>2987.261904761905</v>
      </c>
      <c r="E27" s="73">
        <f>SUMPRODUCT(E21:E23,$C$21:$C$23)/$C$24</f>
        <v>3273.9952380952377</v>
      </c>
      <c r="F27" s="73">
        <f>SUMPRODUCT(F21:F23,$C$21:$C$23)/$C$24</f>
        <v>3558.8677491012327</v>
      </c>
      <c r="G27" s="73">
        <f>SUMPRODUCT(G21:G23,$C$21:$C$23)/$C$24</f>
        <v>3863.3327943278719</v>
      </c>
      <c r="H27" s="73">
        <f>SUMPRODUCT(H21:H23,$C$21:$C$23)/$C$24</f>
        <v>4199.4776907342848</v>
      </c>
      <c r="I27" s="73">
        <f>SUMPRODUCT(I21:I23,$C$21:$C$23)/$C$24</f>
        <v>4567.8200899357143</v>
      </c>
      <c r="J27" s="73">
        <f>SUMPRODUCT(J21:J23,$C$21:$C$23)/$C$24</f>
        <v>4973.1712866795442</v>
      </c>
    </row>
    <row r="28" spans="1:10" x14ac:dyDescent="0.25">
      <c r="D28" s="72"/>
      <c r="E28" s="72"/>
      <c r="F28" s="72"/>
      <c r="G28" s="72"/>
      <c r="H28" s="72"/>
      <c r="I28" s="72"/>
      <c r="J28" s="72"/>
    </row>
    <row r="29" spans="1:10" x14ac:dyDescent="0.25">
      <c r="A29" s="71" t="s">
        <v>119</v>
      </c>
    </row>
    <row r="30" spans="1:10" x14ac:dyDescent="0.25">
      <c r="A30" t="str">
        <f xml:space="preserve"> "If &lt; "&amp;B30</f>
        <v>If &lt; 750</v>
      </c>
      <c r="B30" s="70">
        <v>750</v>
      </c>
      <c r="D30">
        <f>IF(D11&lt;$B$30,D11,0)</f>
        <v>302.2999999999991</v>
      </c>
      <c r="E30">
        <f>IF(E11&lt;$B$30,E11,0)</f>
        <v>506.1000000000007</v>
      </c>
      <c r="F30">
        <f>IF(F11&lt;$B$30,F11,0)</f>
        <v>612.68070342534816</v>
      </c>
      <c r="G30">
        <f>IF(G11&lt;$B$30,G11,0)</f>
        <v>0</v>
      </c>
      <c r="H30">
        <f>IF(H11&lt;$B$30,H11,0)</f>
        <v>0</v>
      </c>
      <c r="I30">
        <f>IF(I11&lt;$B$30,I11,0)</f>
        <v>0</v>
      </c>
      <c r="J30">
        <f>IF(J11&lt;$B$30,J11,0)</f>
        <v>0</v>
      </c>
    </row>
    <row r="31" spans="1:10" x14ac:dyDescent="0.25">
      <c r="A31" t="str">
        <f xml:space="preserve"> "If &gt;= "&amp;B31</f>
        <v>If &gt;= 750</v>
      </c>
      <c r="B31" s="70">
        <v>750</v>
      </c>
      <c r="D31">
        <f>IF(D11&gt;=$B$31,D11,0)</f>
        <v>0</v>
      </c>
      <c r="E31">
        <f>IF(E11&gt;=$B$31,E11,0)</f>
        <v>0</v>
      </c>
      <c r="F31">
        <f>IF(F11&gt;=$B$31,F11,0)</f>
        <v>0</v>
      </c>
      <c r="G31">
        <f>IF(G11&gt;=$B$31,G11,0)</f>
        <v>761.40692837700453</v>
      </c>
      <c r="H31">
        <f>IF(H11&gt;=$B$31,H11,0)</f>
        <v>914.24964739719621</v>
      </c>
      <c r="I31">
        <f>IF(I11&gt;=$B$31,I11,0)</f>
        <v>1090.1261808710678</v>
      </c>
      <c r="J31">
        <f>IF(J11&gt;=$B$31,J11,0)</f>
        <v>1280.157846778523</v>
      </c>
    </row>
    <row r="32" spans="1:10" x14ac:dyDescent="0.25">
      <c r="A32" t="s">
        <v>118</v>
      </c>
      <c r="D32">
        <f>SUM(D30:D31)</f>
        <v>302.2999999999991</v>
      </c>
      <c r="E32">
        <f>SUM(E30:E31)</f>
        <v>506.1000000000007</v>
      </c>
      <c r="F32">
        <f>SUM(F30:F31)</f>
        <v>612.68070342534816</v>
      </c>
      <c r="G32">
        <f>SUM(G30:G31)</f>
        <v>761.40692837700453</v>
      </c>
      <c r="H32">
        <f>SUM(H30:H31)</f>
        <v>914.24964739719621</v>
      </c>
      <c r="I32">
        <f>SUM(I30:I31)</f>
        <v>1090.1261808710678</v>
      </c>
      <c r="J32">
        <f>SUM(J30:J31)</f>
        <v>1280.157846778523</v>
      </c>
    </row>
    <row r="34" spans="1:10" x14ac:dyDescent="0.25">
      <c r="A34" t="s">
        <v>117</v>
      </c>
      <c r="D34" s="69" t="str">
        <f>IF(D32=D11, "OK", "ERROR")</f>
        <v>OK</v>
      </c>
      <c r="E34" s="69" t="str">
        <f>IF(E32=E11, "OK", "ERROR")</f>
        <v>OK</v>
      </c>
      <c r="F34" s="69" t="str">
        <f>IF(F32=F11, "OK", "ERROR")</f>
        <v>OK</v>
      </c>
      <c r="G34" s="69" t="str">
        <f>IF(G32=G11, "OK", "ERROR")</f>
        <v>OK</v>
      </c>
      <c r="H34" s="69" t="str">
        <f>IF(H32=H11, "OK", "ERROR")</f>
        <v>OK</v>
      </c>
      <c r="I34" s="69" t="str">
        <f>IF(I32=I11, "OK", "ERROR")</f>
        <v>OK</v>
      </c>
      <c r="J34" s="69" t="str">
        <f>IF(J32=J11, "OK", "ERROR")</f>
        <v>OK</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F A A B Q S w M E F A A C A A g A E 3 2 b V P n 3 o 9 C k A A A A 9 w A A A B I A H A B D b 2 5 m a W c v U G F j a 2 F n Z S 5 4 b W w g o h g A K K A U A A A A A A A A A A A A A A A A A A A A A A A A A A A A h Y 9 N D o I w G E S v Q r q n f 2 w I K T X G r S Q m R u O 2 K R U a 4 c P Q Y r m b C 4 / k F c Q o 6 s 7 l v H m L m f v 1 J h Z j 2 0 Q X 0 z v b Q Y 4 Y p i g y o L v S Q p W j w R / j F C 2 k 2 C h 9 U p W J J h l c N r o y R 7 X 3 5 4 y Q E A I O C e 7 6 i n B K G T k U 6 6 2 u T a v Q R 7 b / 5 d i C 8 w q 0 Q V L s X 2 M k x 4 w m m L G U Y y r I T E V h 4 W v w a f C z / Y F i N T R + 6 I 0 0 E C 9 3 g s x R k P c J + Q B Q S w M E F A A C A A g A E 3 2 b 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9 m 1 S t h q 0 b + Q I A A F 4 P A A A T A B w A R m 9 y b X V s Y X M v U 2 V j d G l v b j E u b S C i G A A o o B Q A A A A A A A A A A A A A A A A A A A A A A A A A A A B 1 l 0 t v 2 k A Y R f d I / I e R s z G S h f D 4 S S M W F b R S N 4 k a S D e l C w L T Y N X M I H t M E k X 5 7 x 0 H k G 9 Q L h t g P v y Y I 3 H P d a 3 W t j B a z I / v 4 X W / 1 + / V 2 1 W l N u L K u 1 F P Y q G e r Z i Z d b N T 2 g p f D j w x E a W y / Z 5 w r 7 l p q r V y K 9 P 6 M D z / y v 9 e l G o 4 N d q 6 L 7 X v T b 8 s 7 2 t V 1 c u D q o x e 3 m o 1 q 4 q D W s 5 U / c + a / f L T y w z t s / U G w e + Z K o t d Y V U 1 8 Q I v E F N T N j t d T 8 a j Q H z T a 7 M p 9 O M k l I k M x M / G W D W 3 L 6 W a d B + H N 0 a r P 4 P g e L t X 3 n S 7 0 o 9 u c 4 u X v W p 3 s l g 9 u B 8 t q p W u / 5 p q d z x 9 O 6 z 9 4 9 6 C 1 1 f v u B q 6 y 1 s 3 E d b d 6 1 s g z u v S r f / Q N o 2 H 7 X E w i N g g Z o O E D V I 2 y N g g Z 4 M x G 4 Q j O g n p h G 4 + p L s P 6 f Z D u v + Q A g g p g Z A i C C k D S R l I y k B S B p I y k J S B p A w k Z S A p A 0 k Z S M o g o g w i y i D i f w L K I K I M I s o g o g w i y i C i D C L K I K Y M Y s o g p g x i n g S U Q U w Z x J R B T B n E l E F M G S S U Q U I Z J J R B Q h k k P A 4 p g 4 Q y S C i D h D J I K I O U M k g p g 5 Q y S C m D l D J I u R M o g 5 Q y S C m D l D L I K I O M M s g o g 4 w y y C i D j D L I u B g p g 4 w y y C i D n D L I K Y O c M s g p g 5 w y y C m D n D L I e T u g D H L K Y D z 6 U I D e u l J 1 r / f F w T W u z b m e d c 3 q N L q 1 W 1 W d h v 5 F C / v Y p K A 7 Q V u C f g S N C D o Q t B 7 o O d h s s M t g e 8 G + g g 0 F O w m 2 E O w d 2 D S w W 2 C b w P 6 A j Q E 7 A r Y C 7 A F o f n Q 9 2 h 1 9 j g Z H Z 6 O l 0 c t o Y n Q v 2 h b 9 i k Z F h 6 I 1 0 Z N o R n Q h 2 g 9 9 h 4 Z D p 6 H F 0 F t o K n Q T 2 g j 9 g 8 Z B x 6 B V 0 C N o D n Q F 2 g F 9 g A b A z M e U x 1 z H J M f s x r T G f M Z E x g z G 1 M W c x W T F L M X 0 x L z E h M R M x B T E 3 M O k w 2 z D N M P 8 w s T C j M J U w h z q k s f l k P f V 2 q p 4 a G w b G d 6 v V d k o r 8 u g O + W e L m u X K X f m C f L n t N w u + p 8 F V X e C 9 2 f A v W l P 8 X 7 o x d N h O / E v L z P o 9 w p N T 3 D 9 H 1 B L A Q I t A B Q A A g A I A B N 9 m 1 T 5 9 6 P Q p A A A A P c A A A A S A A A A A A A A A A A A A A A A A A A A A A B D b 2 5 m a W c v U G F j a 2 F n Z S 5 4 b W x Q S w E C L Q A U A A I A C A A T f Z t U D 8 r p q 6 Q A A A D p A A A A E w A A A A A A A A A A A A A A A A D w A A A A W 0 N v b n R l b n R f V H l w Z X N d L n h t b F B L A Q I t A B Q A A g A I A B N 9 m 1 S t h q 0 b + Q I A A F 4 P A A A T A A A A A A A A A A A A A A A A A O E 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K A A A A A A A A 5 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X c l M j B U Z X h 0 J T I w R G 9 j d W 1 l b n 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I t M D Q t M j d U M D U 6 M z k 6 M D E u N T Y 5 M T I w M l o i I C 8 + P E V u d H J 5 I F R 5 c G U 9 I k Z p b G x D b 2 x 1 b W 5 U e X B l c y I g V m F s d W U 9 I n N B Q T 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O Z X c g V G V 4 d C B E b 2 N 1 b W V u d C A o M i k v Q X V 0 b 1 J l b W 9 2 Z W R D b 2 x 1 b W 5 z M S 5 7 Q 2 9 s d W 1 u M S w w f S Z x d W 9 0 O 1 0 s J n F 1 b 3 Q 7 Q 2 9 s d W 1 u Q 2 9 1 b n Q m c X V v d D s 6 M S w m c X V v d D t L Z X l D b 2 x 1 b W 5 O Y W 1 l c y Z x d W 9 0 O z p b X S w m c X V v d D t D b 2 x 1 b W 5 J Z G V u d G l 0 a W V z J n F 1 b 3 Q 7 O l s m c X V v d D t T Z W N 0 a W 9 u M S 9 O Z X c g V G V 4 d C B E b 2 N 1 b W V u d C A o M i k v Q X V 0 b 1 J l b W 9 2 Z W R D b 2 x 1 b W 5 z M S 5 7 Q 2 9 s d W 1 u M S w w f S Z x d W 9 0 O 1 0 s J n F 1 b 3 Q 7 U m V s Y X R p b 2 5 z a G l w S W 5 m b y Z x d W 9 0 O z p b X X 0 i I C 8 + P C 9 T d G F i b G V F b n R y a W V z P j w v S X R l b T 4 8 S X R l b T 4 8 S X R l b U x v Y 2 F 0 a W 9 u P j x J d G V t V H l w Z T 5 G b 3 J t d W x h P C 9 J d G V t V H l w Z T 4 8 S X R l b V B h d G g + U 2 V j d G l v b j E v T m V 3 J T I w V G V 4 d C U y M E R v Y 3 V t Z W 5 0 J T I w K D I p L 1 N v d X J j Z T w v S X R l b V B h d G g + P C 9 J d G V t T G 9 j Y X R p b 2 4 + P F N 0 Y W J s Z U V u d H J p Z X M g L z 4 8 L 0 l 0 Z W 0 + P E l 0 Z W 0 + P E l 0 Z W 1 M b 2 N h d G l v b j 4 8 S X R l b V R 5 c G U + R m 9 y b X V s Y T w v S X R l b V R 5 c G U + P E l 0 Z W 1 Q Y X R o P l N l Y 3 R p b 2 4 x L 0 5 l d y U y M F R l e H Q l M j B E b 2 N 1 b W V u d C U y M C g y K S 9 D a G F u Z 2 V k J T I w V H l w Z T w v S X R l b V B h d G g + P C 9 J d G V t T G 9 j Y X R p b 2 4 + P F N 0 Y W J s Z U V u d H J p Z X M g L z 4 8 L 0 l 0 Z W 0 + P E l 0 Z W 0 + P E l 0 Z W 1 M b 2 N h d G l v b j 4 8 S X R l b V R 5 c G U + R m 9 y b X V s Y T w v S X R l b V R 5 c G U + P E l 0 Z W 1 Q Y X R o P l N l Y 3 R p b 2 4 x L 0 5 l d y U y M F R l e H Q l M j B E b 2 N 1 b W V u d C U y M C g y K S 9 V b n B p d m 9 0 Z W Q l M j B D b 2 x 1 b W 5 z P C 9 J d G V t U G F 0 a D 4 8 L 0 l 0 Z W 1 M b 2 N h d G l v b j 4 8 U 3 R h Y m x l R W 5 0 c m l l c y A v P j w v S X R l b T 4 8 S X R l b T 4 8 S X R l b U x v Y 2 F 0 a W 9 u P j x J d G V t V H l w Z T 5 G b 3 J t d W x h P C 9 J d G V t V H l w Z T 4 8 S X R l b V B h d G g + U 2 V j d G l v b j E v T m V 3 J T I w V G V 4 d C U y M E R v Y 3 V t Z W 5 0 J T I w K D I p L 1 J l d m V y c 2 V k J T I w U m 9 3 c z w v S X R l b V B h d G g + P C 9 J d G V t T G 9 j Y X R p b 2 4 + P F N 0 Y W J s Z U V u d H J p Z X M g L z 4 8 L 0 l 0 Z W 0 + P E l 0 Z W 0 + P E l 0 Z W 1 M b 2 N h d G l v b j 4 8 S X R l b V R 5 c G U + R m 9 y b X V s Y T w v S X R l b V R 5 c G U + P E l 0 Z W 1 Q Y X R o P l N l Y 3 R p b 2 4 x L 0 5 l d y U y M F R l e H Q l M j B E b 2 N 1 b W V u d C U y M C g y K S 9 U c m F u c 3 B v c 2 V k J T I w V G F i b G U 8 L 0 l 0 Z W 1 Q Y X R o P j w v S X R l b U x v Y 2 F 0 a W 9 u P j x T d G F i b G V F b n R y a W V z I C 8 + P C 9 J d G V t P j w v S X R l b X M + P C 9 M b 2 N h b F B h Y 2 t h Z 2 V N Z X R h Z G F 0 Y U Z p b G U + F g A A A F B L B Q Y A A A A A A A A A A A A A A A A A A A A A A A A m A Q A A A Q A A A N C M n d 8 B F d E R j H o A w E / C l + s B A A A A S u + n Z Q E u H E G j l n j u N f S h 4 g A A A A A C A A A A A A A Q Z g A A A A E A A C A A A A A O q S U K N c 9 / Z G J h O f g 5 i j g a L t g k Y N s 1 j X f B I v O 2 e H Q c N A A A A A A O g A A A A A I A A C A A A A B u t 5 E l u a q D U o x 1 M J O + T f k p a C R y G a q + Y C p h 6 L U 7 i l + 0 e F A A A A B U z N Q z / M / T k A a F 6 Q p L E h U 1 o z x s Z + p l x v s Y Q 5 p + w R r e H d R 5 q T E p r Y v v p i k 9 E h p B A i d d h d e p s q 6 X 7 Y T u g S m Z t Q u X J o o s s V V / d j O o P j / l s J J f s U A A A A C E H A C b 9 6 k G K G e I l 9 C t k 1 H N Z p r f 4 2 + k A / X m H m Y O / C o G x Z v f L m F x / V x q 3 e 8 Z N e B 1 H I 1 c r W F m O 2 S p U X R E m b + z b N M O < / D a t a M a s h u p > 
</file>

<file path=customXml/itemProps1.xml><?xml version="1.0" encoding="utf-8"?>
<ds:datastoreItem xmlns:ds="http://schemas.openxmlformats.org/officeDocument/2006/customXml" ds:itemID="{82B40C4A-38C9-4CE0-AC84-AF1F4727A0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Database</vt:lpstr>
      <vt:lpstr>Pivot tables</vt:lpstr>
      <vt:lpstr>Basic Regression</vt:lpstr>
      <vt:lpstr>Basic Financial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Veronika Varaksina</dc:creator>
  <cp:lastModifiedBy>Veronika Varaksina</cp:lastModifiedBy>
  <dcterms:created xsi:type="dcterms:W3CDTF">2022-04-25T01:59:17Z</dcterms:created>
  <dcterms:modified xsi:type="dcterms:W3CDTF">2022-04-29T06:47:56Z</dcterms:modified>
</cp:coreProperties>
</file>