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ronica.villarreal\Documents\Taller\"/>
    </mc:Choice>
  </mc:AlternateContent>
  <xr:revisionPtr revIDLastSave="0" documentId="13_ncr:1_{05872A5B-DA13-4517-8F88-292C691D57CC}" xr6:coauthVersionLast="36" xr6:coauthVersionMax="36" xr10:uidLastSave="{00000000-0000-0000-0000-000000000000}"/>
  <workbookProtection workbookAlgorithmName="SHA-512" workbookHashValue="UWl78cvN0XqaitdnNHB26SBYV8IHx51ljBBm2/utOf06OkUhSE6/OY3ARbchtLnSiE8u8E4Ym/pVwWRFLKsvew==" workbookSaltValue="RnUpkr5wLpjmxf1+OjNlrA==" workbookSpinCount="100000" lockStructure="1"/>
  <bookViews>
    <workbookView xWindow="0" yWindow="0" windowWidth="15240" windowHeight="7545" xr2:uid="{00000000-000D-0000-FFFF-FFFF00000000}"/>
  </bookViews>
  <sheets>
    <sheet name="Movimientos" sheetId="3" r:id="rId1"/>
    <sheet name="Inventario" sheetId="1" r:id="rId2"/>
  </sheets>
  <definedNames>
    <definedName name="SegmentaciónDeDatos_..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E66" i="3" l="1"/>
  <c r="G64" i="3"/>
  <c r="C71" i="1" l="1"/>
  <c r="K71" i="1" s="1"/>
  <c r="C70" i="1"/>
  <c r="K70" i="1" s="1"/>
  <c r="C72" i="1" l="1"/>
  <c r="K72" i="1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C30" i="1" l="1"/>
  <c r="K30" i="1" s="1"/>
  <c r="I30" i="1" l="1"/>
  <c r="I71" i="1"/>
  <c r="I72" i="1"/>
  <c r="I70" i="1"/>
  <c r="H7" i="3" l="1"/>
  <c r="H8" i="3"/>
  <c r="H9" i="3"/>
  <c r="C32" i="1"/>
  <c r="K32" i="1" s="1"/>
  <c r="C33" i="1"/>
  <c r="K33" i="1" s="1"/>
  <c r="C34" i="1"/>
  <c r="K34" i="1" s="1"/>
  <c r="C35" i="1"/>
  <c r="K35" i="1" s="1"/>
  <c r="C36" i="1"/>
  <c r="K36" i="1" s="1"/>
  <c r="C37" i="1"/>
  <c r="K37" i="1" s="1"/>
  <c r="C38" i="1"/>
  <c r="K38" i="1" s="1"/>
  <c r="C39" i="1"/>
  <c r="K39" i="1" s="1"/>
  <c r="C40" i="1"/>
  <c r="K40" i="1" s="1"/>
  <c r="C41" i="1"/>
  <c r="K41" i="1" s="1"/>
  <c r="C42" i="1"/>
  <c r="K42" i="1" s="1"/>
  <c r="C43" i="1"/>
  <c r="K43" i="1" s="1"/>
  <c r="C44" i="1"/>
  <c r="K44" i="1" s="1"/>
  <c r="C45" i="1"/>
  <c r="K45" i="1" s="1"/>
  <c r="C46" i="1"/>
  <c r="K46" i="1" s="1"/>
  <c r="C47" i="1"/>
  <c r="K47" i="1" s="1"/>
  <c r="C48" i="1"/>
  <c r="K48" i="1" s="1"/>
  <c r="C49" i="1"/>
  <c r="K49" i="1" s="1"/>
  <c r="C50" i="1"/>
  <c r="K50" i="1" s="1"/>
  <c r="C51" i="1"/>
  <c r="K51" i="1" s="1"/>
  <c r="C52" i="1"/>
  <c r="K52" i="1" s="1"/>
  <c r="C53" i="1"/>
  <c r="K53" i="1" s="1"/>
  <c r="C54" i="1"/>
  <c r="K54" i="1" s="1"/>
  <c r="C55" i="1"/>
  <c r="K55" i="1" s="1"/>
  <c r="C56" i="1"/>
  <c r="K56" i="1" s="1"/>
  <c r="C57" i="1"/>
  <c r="K57" i="1" s="1"/>
  <c r="C58" i="1"/>
  <c r="K58" i="1" s="1"/>
  <c r="C59" i="1"/>
  <c r="K59" i="1" s="1"/>
  <c r="C60" i="1"/>
  <c r="K60" i="1" s="1"/>
  <c r="C61" i="1"/>
  <c r="K61" i="1" s="1"/>
  <c r="C62" i="1"/>
  <c r="K62" i="1" s="1"/>
  <c r="C63" i="1"/>
  <c r="K63" i="1" s="1"/>
  <c r="C64" i="1"/>
  <c r="K64" i="1" s="1"/>
  <c r="C65" i="1"/>
  <c r="K65" i="1" s="1"/>
  <c r="C66" i="1"/>
  <c r="K66" i="1" s="1"/>
  <c r="C67" i="1"/>
  <c r="K67" i="1" s="1"/>
  <c r="C68" i="1"/>
  <c r="K68" i="1" s="1"/>
  <c r="C69" i="1"/>
  <c r="K69" i="1" s="1"/>
  <c r="C8" i="1"/>
  <c r="K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16" i="1"/>
  <c r="K16" i="1" s="1"/>
  <c r="C17" i="1"/>
  <c r="K17" i="1" s="1"/>
  <c r="C18" i="1"/>
  <c r="K18" i="1" s="1"/>
  <c r="C19" i="1"/>
  <c r="K19" i="1" s="1"/>
  <c r="C20" i="1"/>
  <c r="K20" i="1" s="1"/>
  <c r="C21" i="1"/>
  <c r="K21" i="1" s="1"/>
  <c r="C22" i="1"/>
  <c r="K22" i="1" s="1"/>
  <c r="C23" i="1"/>
  <c r="K23" i="1" s="1"/>
  <c r="C24" i="1"/>
  <c r="K24" i="1" s="1"/>
  <c r="C25" i="1"/>
  <c r="K25" i="1" s="1"/>
  <c r="C26" i="1"/>
  <c r="K26" i="1" s="1"/>
  <c r="C27" i="1"/>
  <c r="K27" i="1" s="1"/>
  <c r="C28" i="1"/>
  <c r="K28" i="1" s="1"/>
  <c r="C29" i="1"/>
  <c r="K29" i="1" s="1"/>
  <c r="C31" i="1"/>
  <c r="K31" i="1" s="1"/>
  <c r="C7" i="1"/>
  <c r="K7" i="1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7" i="3"/>
  <c r="E68" i="3"/>
  <c r="E69" i="3"/>
  <c r="E70" i="3"/>
  <c r="E71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5" i="3"/>
  <c r="G66" i="3"/>
  <c r="G67" i="3"/>
  <c r="G68" i="3"/>
  <c r="G69" i="3"/>
  <c r="G70" i="3"/>
  <c r="G71" i="3"/>
  <c r="H6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I65" i="1"/>
  <c r="I40" i="1"/>
  <c r="I9" i="1" l="1"/>
  <c r="I32" i="1"/>
  <c r="I33" i="1"/>
  <c r="I31" i="1"/>
  <c r="I14" i="1"/>
  <c r="I44" i="1"/>
  <c r="I29" i="1"/>
  <c r="I43" i="1"/>
  <c r="I28" i="1"/>
  <c r="I58" i="1"/>
  <c r="I27" i="1"/>
  <c r="I41" i="1"/>
  <c r="I26" i="1"/>
  <c r="I23" i="1"/>
  <c r="I22" i="1"/>
  <c r="I36" i="1"/>
  <c r="I67" i="1"/>
  <c r="I20" i="1"/>
  <c r="I66" i="1"/>
  <c r="I50" i="1"/>
  <c r="I18" i="1"/>
  <c r="I17" i="1"/>
  <c r="I63" i="1"/>
  <c r="I7" i="1"/>
  <c r="I10" i="1"/>
  <c r="I54" i="1"/>
  <c r="I55" i="1"/>
  <c r="I42" i="1"/>
  <c r="I45" i="1"/>
  <c r="I47" i="1"/>
  <c r="I56" i="1"/>
  <c r="I35" i="1"/>
  <c r="I49" i="1"/>
  <c r="I46" i="1"/>
  <c r="I25" i="1"/>
  <c r="I64" i="1"/>
  <c r="I62" i="1"/>
  <c r="I61" i="1"/>
  <c r="I19" i="1"/>
  <c r="L8" i="1"/>
  <c r="I60" i="1"/>
  <c r="I24" i="1"/>
  <c r="I8" i="1"/>
  <c r="I57" i="1"/>
  <c r="I11" i="1"/>
  <c r="I68" i="1"/>
  <c r="I52" i="1"/>
  <c r="I69" i="1"/>
  <c r="I39" i="1"/>
  <c r="I53" i="1"/>
  <c r="I13" i="1"/>
  <c r="I59" i="1"/>
  <c r="I38" i="1"/>
  <c r="I51" i="1"/>
  <c r="I37" i="1"/>
  <c r="I12" i="1"/>
  <c r="I34" i="1"/>
  <c r="I15" i="1"/>
  <c r="I16" i="1"/>
  <c r="I48" i="1"/>
  <c r="I21" i="1"/>
  <c r="C6" i="1"/>
  <c r="K6" i="1" s="1"/>
  <c r="I6" i="1" l="1"/>
</calcChain>
</file>

<file path=xl/sharedStrings.xml><?xml version="1.0" encoding="utf-8"?>
<sst xmlns="http://schemas.openxmlformats.org/spreadsheetml/2006/main" count="279" uniqueCount="105">
  <si>
    <t>CodigoBarra</t>
  </si>
  <si>
    <t>Cantidad</t>
  </si>
  <si>
    <t>Foto</t>
  </si>
  <si>
    <t xml:space="preserve">Filtro </t>
  </si>
  <si>
    <t>WK 10 034 z</t>
  </si>
  <si>
    <t>Marca</t>
  </si>
  <si>
    <t>Tipo</t>
  </si>
  <si>
    <t>Mann</t>
  </si>
  <si>
    <t>Codigo</t>
  </si>
  <si>
    <t>PrecioCosto</t>
  </si>
  <si>
    <t>PrecioVenta</t>
  </si>
  <si>
    <t>Stock</t>
  </si>
  <si>
    <t xml:space="preserve"> </t>
  </si>
  <si>
    <t>Fecha</t>
  </si>
  <si>
    <t>LiquiMoly</t>
  </si>
  <si>
    <t>Motul</t>
  </si>
  <si>
    <t>.</t>
  </si>
  <si>
    <t>CU 2939</t>
  </si>
  <si>
    <t>CU 29 003-2</t>
  </si>
  <si>
    <t>C 27 009</t>
  </si>
  <si>
    <t>FP 2450</t>
  </si>
  <si>
    <t>CUK 2882</t>
  </si>
  <si>
    <t>FP 2842</t>
  </si>
  <si>
    <t>CUK 26 009</t>
  </si>
  <si>
    <t>WK 9016</t>
  </si>
  <si>
    <t>C 30 005</t>
  </si>
  <si>
    <t>WK 853/3 x</t>
  </si>
  <si>
    <t>CU 2450</t>
  </si>
  <si>
    <t>WK 6002</t>
  </si>
  <si>
    <t/>
  </si>
  <si>
    <t>PU 936/2 x</t>
  </si>
  <si>
    <t>WK 730/1</t>
  </si>
  <si>
    <t>WK 69</t>
  </si>
  <si>
    <t>HU 711/51 x</t>
  </si>
  <si>
    <t>HU 6013 z</t>
  </si>
  <si>
    <t>W 712/94</t>
  </si>
  <si>
    <t>HU 719/6 x</t>
  </si>
  <si>
    <t>H 6003 z</t>
  </si>
  <si>
    <t>C 37 153/1</t>
  </si>
  <si>
    <t>C 31 003/1</t>
  </si>
  <si>
    <t>Wix</t>
  </si>
  <si>
    <t>WA9744</t>
  </si>
  <si>
    <t>WP 9036</t>
  </si>
  <si>
    <t>WA9689</t>
  </si>
  <si>
    <t>WL7503</t>
  </si>
  <si>
    <t>WA9580</t>
  </si>
  <si>
    <t>WA48045</t>
  </si>
  <si>
    <t>WF36010</t>
  </si>
  <si>
    <t>WF8465</t>
  </si>
  <si>
    <t>CA5377 D</t>
  </si>
  <si>
    <t>Fram</t>
  </si>
  <si>
    <t>2Q0 819 644</t>
  </si>
  <si>
    <t>Oem</t>
  </si>
  <si>
    <t>1F0129620</t>
  </si>
  <si>
    <t>1F0 129 620</t>
  </si>
  <si>
    <t>04E115561H</t>
  </si>
  <si>
    <t>04E 115 561 H</t>
  </si>
  <si>
    <t>06D115562</t>
  </si>
  <si>
    <t>06D 115 562</t>
  </si>
  <si>
    <t>P1567C6</t>
  </si>
  <si>
    <t>1567C6</t>
  </si>
  <si>
    <t>Citroen</t>
  </si>
  <si>
    <t>Aceite</t>
  </si>
  <si>
    <t>5W-40 4l</t>
  </si>
  <si>
    <t>5W-40 1L</t>
  </si>
  <si>
    <t>Multi CVTF</t>
  </si>
  <si>
    <t>ATF VI</t>
  </si>
  <si>
    <t>SAE 10W60 1L</t>
  </si>
  <si>
    <t>SAE 10W60 5L</t>
  </si>
  <si>
    <t>SAE 5W-40 5L</t>
  </si>
  <si>
    <t>049115561.2</t>
  </si>
  <si>
    <t>06A/115561/B/</t>
  </si>
  <si>
    <t>L3L115562</t>
  </si>
  <si>
    <t>L71115562C</t>
  </si>
  <si>
    <t>L6Q201511C</t>
  </si>
  <si>
    <t>074/115562//</t>
  </si>
  <si>
    <t>L6Q820367B</t>
  </si>
  <si>
    <t>L7K/129620//</t>
  </si>
  <si>
    <t>L1K819653B</t>
  </si>
  <si>
    <t>F1J0/129620//</t>
  </si>
  <si>
    <t>AKX-35279</t>
  </si>
  <si>
    <t>JZZ129620D</t>
  </si>
  <si>
    <t>JZZ 129 620D</t>
  </si>
  <si>
    <t>030 115 561 AR</t>
  </si>
  <si>
    <t>Lubricante</t>
  </si>
  <si>
    <t>Pros</t>
  </si>
  <si>
    <t>G052180A2</t>
  </si>
  <si>
    <t>Multi 01J</t>
  </si>
  <si>
    <t>G052529A2</t>
  </si>
  <si>
    <t>G052171A2</t>
  </si>
  <si>
    <t>Shell</t>
  </si>
  <si>
    <t>G  004000M2</t>
  </si>
  <si>
    <t>G  052182A2</t>
  </si>
  <si>
    <t>Caja DSG</t>
  </si>
  <si>
    <t xml:space="preserve">Caja manual </t>
  </si>
  <si>
    <t>Hidráulico verde</t>
  </si>
  <si>
    <t>HX8 5w40</t>
  </si>
  <si>
    <t>Aditivo</t>
  </si>
  <si>
    <t>Limpia Inyectores</t>
  </si>
  <si>
    <t>Wega</t>
  </si>
  <si>
    <t>C0000000001</t>
  </si>
  <si>
    <t>Inventario</t>
  </si>
  <si>
    <t>W 719/45</t>
  </si>
  <si>
    <t>..</t>
  </si>
  <si>
    <t>Entradas y salidas.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</si>
</sst>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dd/m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0"/>
      <name val="Calibri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ode 128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/>
      <top style="medium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9" fillId="4" borderId="1" applyNumberFormat="0" applyAlignment="0" applyProtection="0"/>
    <xf numFmtId="2" fontId="9" fillId="5" borderId="1">
      <alignment horizontal="center"/>
    </xf>
  </cellStyleXfs>
  <cellXfs count="6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2" borderId="0" xfId="0" applyFont="1" applyFill="1"/>
    <xf numFmtId="0" fontId="6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" fontId="10" fillId="0" borderId="0" xfId="0" applyNumberFormat="1" applyFont="1" applyBorder="1" applyAlignment="1">
      <alignment horizontal="right"/>
    </xf>
    <xf numFmtId="1" fontId="10" fillId="0" borderId="0" xfId="0" applyNumberFormat="1" applyFont="1" applyAlignment="1">
      <alignment horizontal="right"/>
    </xf>
    <xf numFmtId="49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1" fontId="7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43" fontId="0" fillId="0" borderId="2" xfId="1" applyNumberFormat="1" applyFont="1" applyBorder="1" applyAlignment="1">
      <alignment horizontal="center"/>
    </xf>
    <xf numFmtId="0" fontId="7" fillId="6" borderId="2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43" fontId="0" fillId="6" borderId="2" xfId="1" applyNumberFormat="1" applyFont="1" applyFill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1" fontId="7" fillId="6" borderId="2" xfId="0" applyNumberFormat="1" applyFont="1" applyFill="1" applyBorder="1" applyAlignment="1">
      <alignment horizontal="center"/>
    </xf>
    <xf numFmtId="0" fontId="7" fillId="0" borderId="2" xfId="0" applyFont="1" applyBorder="1"/>
    <xf numFmtId="0" fontId="7" fillId="6" borderId="2" xfId="0" applyFont="1" applyFill="1" applyBorder="1"/>
    <xf numFmtId="1" fontId="7" fillId="0" borderId="2" xfId="0" applyNumberFormat="1" applyFont="1" applyBorder="1"/>
    <xf numFmtId="1" fontId="10" fillId="0" borderId="2" xfId="0" applyNumberFormat="1" applyFont="1" applyBorder="1" applyAlignment="1">
      <alignment horizontal="center"/>
    </xf>
    <xf numFmtId="1" fontId="10" fillId="6" borderId="2" xfId="0" applyNumberFormat="1" applyFont="1" applyFill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0" fillId="6" borderId="4" xfId="0" applyNumberFormat="1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49" fontId="10" fillId="0" borderId="0" xfId="0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horizontal="left"/>
    </xf>
    <xf numFmtId="164" fontId="0" fillId="6" borderId="0" xfId="0" applyNumberFormat="1" applyFont="1" applyFill="1" applyBorder="1" applyAlignment="1">
      <alignment horizontal="center"/>
    </xf>
    <xf numFmtId="1" fontId="10" fillId="6" borderId="3" xfId="0" applyNumberFormat="1" applyFont="1" applyFill="1" applyBorder="1" applyAlignment="1">
      <alignment horizontal="center"/>
    </xf>
    <xf numFmtId="1" fontId="7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NumberFormat="1" applyFont="1" applyFill="1" applyBorder="1" applyAlignment="1">
      <alignment horizontal="center"/>
    </xf>
    <xf numFmtId="43" fontId="0" fillId="6" borderId="3" xfId="1" applyNumberFormat="1" applyFont="1" applyFill="1" applyBorder="1" applyAlignment="1">
      <alignment horizontal="center"/>
    </xf>
    <xf numFmtId="0" fontId="7" fillId="6" borderId="3" xfId="0" applyFont="1" applyFill="1" applyBorder="1"/>
    <xf numFmtId="0" fontId="14" fillId="7" borderId="5" xfId="0" applyFont="1" applyFill="1" applyBorder="1" applyAlignment="1">
      <alignment horizontal="center"/>
    </xf>
    <xf numFmtId="1" fontId="11" fillId="2" borderId="5" xfId="0" applyNumberFormat="1" applyFont="1" applyFill="1" applyBorder="1" applyAlignment="1">
      <alignment horizontal="center"/>
    </xf>
    <xf numFmtId="43" fontId="11" fillId="2" borderId="5" xfId="1" applyFont="1" applyFill="1" applyBorder="1" applyAlignment="1">
      <alignment horizontal="left"/>
    </xf>
    <xf numFmtId="0" fontId="11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left"/>
    </xf>
    <xf numFmtId="0" fontId="11" fillId="3" borderId="5" xfId="2" applyFont="1" applyBorder="1" applyAlignment="1">
      <alignment horizontal="center"/>
    </xf>
    <xf numFmtId="49" fontId="13" fillId="7" borderId="5" xfId="0" applyNumberFormat="1" applyFont="1" applyFill="1" applyBorder="1" applyAlignment="1">
      <alignment horizontal="center"/>
    </xf>
    <xf numFmtId="0" fontId="13" fillId="7" borderId="5" xfId="0" applyFont="1" applyFill="1" applyBorder="1"/>
    <xf numFmtId="0" fontId="12" fillId="8" borderId="5" xfId="0" applyFont="1" applyFill="1" applyBorder="1" applyAlignment="1">
      <alignment horizontal="center"/>
    </xf>
    <xf numFmtId="0" fontId="12" fillId="8" borderId="5" xfId="3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Border="1" applyAlignment="1">
      <alignment horizontal="left"/>
    </xf>
    <xf numFmtId="0" fontId="15" fillId="0" borderId="0" xfId="0" applyFont="1" applyBorder="1"/>
    <xf numFmtId="0" fontId="15" fillId="0" borderId="0" xfId="0" applyFont="1" applyAlignment="1">
      <alignment horizontal="center"/>
    </xf>
  </cellXfs>
  <cellStyles count="5">
    <cellStyle name="Celda de comprobación" xfId="3" builtinId="23"/>
    <cellStyle name="Énfasis5" xfId="2" builtinId="45"/>
    <cellStyle name="Estilo 1" xfId="4" xr:uid="{1F80CDD1-5152-401D-90F1-81E47D20F65F}"/>
    <cellStyle name="Millares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;@"/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medium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bottom style="thin">
          <color theme="6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rgb="FFFF5050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StyleLight1 2" pivot="0" table="0" count="10" xr9:uid="{0D67EA5C-0E37-4F6B-99AA-80C38C177CED}">
      <tableStyleElement type="wholeTable" dxfId="47"/>
      <tableStyleElement type="headerRow" dxfId="46"/>
    </tableStyle>
    <tableStyle name="SlicerStyleLight3 2" pivot="0" table="0" count="10" xr9:uid="{00000000-0011-0000-FFFF-FFFF00000000}">
      <tableStyleElement type="wholeTable" dxfId="45"/>
      <tableStyleElement type="headerRow" dxfId="44"/>
    </tableStyle>
    <tableStyle name="SlicerStyleLight6 2" pivot="0" table="0" count="10" xr9:uid="{00000000-0011-0000-FFFF-FFFF01000000}">
      <tableStyleElement type="wholeTable" dxfId="43"/>
      <tableStyleElement type="headerRow" dxfId="42"/>
    </tableStyle>
  </tableStyles>
  <colors>
    <mruColors>
      <color rgb="FFFF5050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190501</xdr:colOff>
      <xdr:row>0</xdr:row>
      <xdr:rowOff>177799</xdr:rowOff>
    </xdr:from>
    <xdr:to>
      <xdr:col>11</xdr:col>
      <xdr:colOff>63501</xdr:colOff>
      <xdr:row>3</xdr:row>
      <xdr:rowOff>174624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..">
              <a:extLst>
                <a:ext uri="{FF2B5EF4-FFF2-40B4-BE49-F238E27FC236}">
                  <a16:creationId xmlns:a16="http://schemas.microsoft.com/office/drawing/2014/main" id="{291E19AE-4E22-4B19-989D-7A96CDE00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.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1" y="177799"/>
              <a:ext cx="3365500" cy="671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404813</xdr:colOff>
      <xdr:row>2</xdr:row>
      <xdr:rowOff>31750</xdr:rowOff>
    </xdr:from>
    <xdr:to>
      <xdr:col>9</xdr:col>
      <xdr:colOff>648231</xdr:colOff>
      <xdr:row>3</xdr:row>
      <xdr:rowOff>23813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BE918A8-5342-4D76-BE6E-584121823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8313" y="515938"/>
          <a:ext cx="243418" cy="18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682625</xdr:colOff>
      <xdr:row>2</xdr:row>
      <xdr:rowOff>23812</xdr:rowOff>
    </xdr:from>
    <xdr:to>
      <xdr:col>7</xdr:col>
      <xdr:colOff>947209</xdr:colOff>
      <xdr:row>3</xdr:row>
      <xdr:rowOff>31750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5BF59B6-1A13-42B4-9F6D-66E00DA24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508000"/>
          <a:ext cx="264584" cy="198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.." xr10:uid="{4AD92A3D-1A33-4125-A92C-7ABD4A8470B7}" sourceName="..">
  <extLst>
    <x:ext xmlns:x15="http://schemas.microsoft.com/office/spreadsheetml/2010/11/main" uri="{2F2917AC-EB37-4324-AD4E-5DD8C200BD13}">
      <x15:tableSlicerCache tableId="6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.." xr10:uid="{7FCCDE6A-F686-4DBD-8A2E-9B75E9612F0F}" cache="SegmentaciónDeDatos_.." caption="Stock" columnCount="3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478B5-9BDF-45E8-AAF1-872E157E4B84}" name="Tabla3" displayName="Tabla3" ref="B5:I71" totalsRowShown="0" headerRowDxfId="26" headerRowBorderDxfId="25" tableBorderDxfId="24">
  <autoFilter ref="B5:I71" xr:uid="{E551C6D7-42EB-4126-8685-B4731CBAB766}"/>
  <tableColumns count="8">
    <tableColumn id="1" xr3:uid="{DE3AAA3D-2E03-41D4-89C6-90C63FED7A66}" name="Fecha" dataDxfId="23"/>
    <tableColumn id="2" xr3:uid="{2439EC05-ED3D-41EB-ADA5-BC47F1FC11CB}" name="CodigoBarra" dataDxfId="22"/>
    <tableColumn id="3" xr3:uid="{88FBB425-C430-420C-B90A-A8EAA23AED38}" name="Cantidad" dataDxfId="21"/>
    <tableColumn id="4" xr3:uid="{7FFD76F1-6D49-442C-98A6-3745C2D60F54}" name="Tipo" dataDxfId="20">
      <calculatedColumnFormula>VLOOKUP(C6,Inventario!B:H,5,FALSE)</calculatedColumnFormula>
    </tableColumn>
    <tableColumn id="5" xr3:uid="{6AEDD884-B221-4B79-AF31-090D5E3DF783}" name="Marca" dataDxfId="19">
      <calculatedColumnFormula>VLOOKUP(C6,Inventario!B:H,6,FALSE)</calculatedColumnFormula>
    </tableColumn>
    <tableColumn id="6" xr3:uid="{58450B3F-E3D5-443E-BA8D-9B26292FFAB3}" name="Codigo" dataDxfId="18">
      <calculatedColumnFormula>VLOOKUP(C6,Inventario!B:H,7,FALSE)</calculatedColumnFormula>
    </tableColumn>
    <tableColumn id="7" xr3:uid="{26060C90-13B0-4267-90DF-F2FB9AF393E0}" name="PrecioVenta" dataDxfId="17" dataCellStyle="Millares">
      <calculatedColumnFormula>VLOOKUP(C6,Inventario!B:H,4,FALSE)</calculatedColumnFormula>
    </tableColumn>
    <tableColumn id="8" xr3:uid="{9D5C50A9-8A35-49F2-9333-CAE09CC103E3}" name="Stock" dataDxfId="16">
      <calculatedColumnFormula>SUMIFS($D$4:D6,$C$4:C6,Movimientos!$C6)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6" displayName="Tabla6" ref="B5:K72" totalsRowShown="0" headerRowDxfId="10">
  <autoFilter ref="B5:K72" xr:uid="{00000000-0009-0000-0100-000006000000}"/>
  <tableColumns count="10">
    <tableColumn id="1" xr3:uid="{00000000-0010-0000-0100-000001000000}" name="CodigoBarra" dataDxfId="9"/>
    <tableColumn id="2" xr3:uid="{00000000-0010-0000-0100-000002000000}" name="Stock" dataDxfId="8">
      <calculatedColumnFormula>SUMIF(Movimientos!C:C,B6,Movimientos!D:D)</calculatedColumnFormula>
    </tableColumn>
    <tableColumn id="3" xr3:uid="{00000000-0010-0000-0100-000003000000}" name="PrecioCosto" dataDxfId="7"/>
    <tableColumn id="4" xr3:uid="{00000000-0010-0000-0100-000004000000}" name="PrecioVenta" dataDxfId="6"/>
    <tableColumn id="5" xr3:uid="{00000000-0010-0000-0100-000005000000}" name="Tipo" dataDxfId="5"/>
    <tableColumn id="6" xr3:uid="{00000000-0010-0000-0100-000006000000}" name="Marca" dataDxfId="4"/>
    <tableColumn id="7" xr3:uid="{00000000-0010-0000-0100-000007000000}" name="Codigo" dataDxfId="3"/>
    <tableColumn id="10" xr3:uid="{00000000-0010-0000-0100-00000A000000}" name="." dataDxfId="2">
      <calculatedColumnFormula>IF( Tabla6[[#This Row],[Stock]]=0, 0,   IF(   Tabla6[[#This Row],[Stock]] =1, 1, 2) )</calculatedColumnFormula>
    </tableColumn>
    <tableColumn id="15" xr3:uid="{EE65230A-4A5C-47C4-BEBC-3805656CF335}" name="Foto" dataDxfId="1"/>
    <tableColumn id="8" xr3:uid="{2C540DDA-0B55-451C-946E-D947021CFA82}" name=".." dataDxfId="0">
      <calculatedColumnFormula>IF( Tabla6[[#This Row],[Stock]]=0, "Sin Stock",   IF(   Tabla6[[#This Row],[Stock]] =1, "Solo uno", "Ok") 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812C56-CDA0-470E-AFCA-4B9425BB7818}">
  <we:reference id="wa104381026" version="1.2.0.0" store="es-ES" storeType="OMEX"/>
  <we:alternateReferences>
    <we:reference id="wa104381026" version="1.2.0.0" store="wa10438102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1"/>
  <sheetViews>
    <sheetView showGridLines="0" tabSelected="1" zoomScale="120" zoomScaleNormal="120" workbookViewId="0">
      <pane ySplit="5" topLeftCell="A54" activePane="bottomLeft" state="frozen"/>
      <selection pane="bottomLeft" activeCell="B2" sqref="B2"/>
    </sheetView>
  </sheetViews>
  <sheetFormatPr baseColWidth="10" defaultRowHeight="15" x14ac:dyDescent="0.25"/>
  <cols>
    <col min="2" max="2" width="15" style="2" customWidth="1"/>
    <col min="3" max="3" width="17.5703125" style="3" bestFit="1" customWidth="1"/>
    <col min="4" max="4" width="14.28515625" style="2" bestFit="1" customWidth="1"/>
    <col min="5" max="5" width="10.28515625" style="4" bestFit="1" customWidth="1"/>
    <col min="6" max="6" width="11.7109375" style="4" bestFit="1" customWidth="1"/>
    <col min="7" max="7" width="16.7109375" style="4" bestFit="1" customWidth="1"/>
    <col min="8" max="8" width="17.42578125" style="4" bestFit="1" customWidth="1"/>
    <col min="9" max="9" width="11" bestFit="1" customWidth="1"/>
  </cols>
  <sheetData>
    <row r="2" spans="2:9" ht="23.25" x14ac:dyDescent="0.35">
      <c r="B2" s="14" t="s">
        <v>104</v>
      </c>
    </row>
    <row r="5" spans="2:9" ht="15.75" x14ac:dyDescent="0.25">
      <c r="B5" s="62" t="s">
        <v>13</v>
      </c>
      <c r="C5" s="63" t="s">
        <v>0</v>
      </c>
      <c r="D5" s="63" t="s">
        <v>1</v>
      </c>
      <c r="E5" s="54" t="s">
        <v>6</v>
      </c>
      <c r="F5" s="54" t="s">
        <v>5</v>
      </c>
      <c r="G5" s="54" t="s">
        <v>8</v>
      </c>
      <c r="H5" s="54" t="s">
        <v>10</v>
      </c>
      <c r="I5" s="54" t="s">
        <v>11</v>
      </c>
    </row>
    <row r="6" spans="2:9" ht="15.75" thickBot="1" x14ac:dyDescent="0.3">
      <c r="B6" s="47">
        <v>44823</v>
      </c>
      <c r="C6" s="48">
        <v>4011558353834</v>
      </c>
      <c r="D6" s="49">
        <v>5</v>
      </c>
      <c r="E6" s="50" t="str">
        <f>VLOOKUP(C6,Inventario!B:H,5,FALSE)</f>
        <v xml:space="preserve">Filtro </v>
      </c>
      <c r="F6" s="50" t="str">
        <f>VLOOKUP(C6,Inventario!B:H,6,FALSE)</f>
        <v>Mann</v>
      </c>
      <c r="G6" s="51" t="str">
        <f>VLOOKUP(C6,Inventario!B:H,7,FALSE)</f>
        <v>WK 10 034 z</v>
      </c>
      <c r="H6" s="52">
        <f>VLOOKUP(C6,Inventario!B:H,4,FALSE)</f>
        <v>0</v>
      </c>
      <c r="I6" s="53">
        <f>SUMIFS($D$4:D6,$C$4:C6,Movimientos!$C6)</f>
        <v>5</v>
      </c>
    </row>
    <row r="7" spans="2:9" ht="15.75" thickBot="1" x14ac:dyDescent="0.3">
      <c r="B7" s="37">
        <v>44823</v>
      </c>
      <c r="C7" s="32">
        <v>4011558308902</v>
      </c>
      <c r="D7" s="19">
        <v>2</v>
      </c>
      <c r="E7" s="20" t="str">
        <f>VLOOKUP(C7,Inventario!B:H,5,FALSE)</f>
        <v xml:space="preserve">Filtro </v>
      </c>
      <c r="F7" s="20" t="str">
        <f>VLOOKUP(C7,Inventario!B:H,6,FALSE)</f>
        <v>Mann</v>
      </c>
      <c r="G7" s="21" t="str">
        <f>VLOOKUP(C7,Inventario!B:H,7,FALSE)</f>
        <v>CU 2939</v>
      </c>
      <c r="H7" s="22">
        <f>VLOOKUP(C7,Inventario!B:H,4,FALSE)</f>
        <v>0</v>
      </c>
      <c r="I7" s="29">
        <f>SUMIFS($D$4:D7,$C$4:C7,Movimientos!$C7)</f>
        <v>2</v>
      </c>
    </row>
    <row r="8" spans="2:9" ht="15.75" thickBot="1" x14ac:dyDescent="0.3">
      <c r="B8" s="37">
        <v>44823</v>
      </c>
      <c r="C8" s="33">
        <v>4011558042424</v>
      </c>
      <c r="D8" s="23">
        <v>5</v>
      </c>
      <c r="E8" s="24" t="str">
        <f>VLOOKUP(C8,Inventario!B:H,5,FALSE)</f>
        <v xml:space="preserve">Filtro </v>
      </c>
      <c r="F8" s="24" t="str">
        <f>VLOOKUP(C8,Inventario!B:H,6,FALSE)</f>
        <v>Mann</v>
      </c>
      <c r="G8" s="25" t="str">
        <f>VLOOKUP(C8,Inventario!B:H,7,FALSE)</f>
        <v>CU 29 003-2</v>
      </c>
      <c r="H8" s="26">
        <f>VLOOKUP(C8,Inventario!B:H,4,FALSE)</f>
        <v>0</v>
      </c>
      <c r="I8" s="30">
        <f>SUMIFS($D$4:D8,$C$4:C8,Movimientos!$C8)</f>
        <v>5</v>
      </c>
    </row>
    <row r="9" spans="2:9" ht="15.75" thickBot="1" x14ac:dyDescent="0.3">
      <c r="B9" s="37">
        <v>44823</v>
      </c>
      <c r="C9" s="32">
        <v>4011558025717</v>
      </c>
      <c r="D9" s="27">
        <v>4</v>
      </c>
      <c r="E9" s="20" t="str">
        <f>VLOOKUP(C9,Inventario!B:H,5,FALSE)</f>
        <v xml:space="preserve">Filtro </v>
      </c>
      <c r="F9" s="20" t="str">
        <f>VLOOKUP(C9,Inventario!B:H,6,FALSE)</f>
        <v>Mann</v>
      </c>
      <c r="G9" s="21" t="str">
        <f>VLOOKUP(C9,Inventario!B:H,7,FALSE)</f>
        <v>C 27 009</v>
      </c>
      <c r="H9" s="22">
        <f>VLOOKUP(C9,Inventario!B:H,4,FALSE)</f>
        <v>0</v>
      </c>
      <c r="I9" s="29">
        <f>SUMIFS($D$4:D9,$C$4:C9,Movimientos!$C9)</f>
        <v>4</v>
      </c>
    </row>
    <row r="10" spans="2:9" ht="15.75" thickBot="1" x14ac:dyDescent="0.3">
      <c r="B10" s="37">
        <v>44823</v>
      </c>
      <c r="C10" s="33">
        <v>4011558057800</v>
      </c>
      <c r="D10" s="28">
        <v>5</v>
      </c>
      <c r="E10" s="24" t="str">
        <f>VLOOKUP(C10,Inventario!B:H,5,FALSE)</f>
        <v xml:space="preserve">Filtro </v>
      </c>
      <c r="F10" s="24" t="str">
        <f>VLOOKUP(C10,Inventario!B:H,6,FALSE)</f>
        <v>Mann</v>
      </c>
      <c r="G10" s="25" t="str">
        <f>VLOOKUP(C10,Inventario!B:H,7,FALSE)</f>
        <v>FP 2450</v>
      </c>
      <c r="H10" s="26">
        <f>VLOOKUP(C10,Inventario!B:H,4,FALSE)</f>
        <v>0</v>
      </c>
      <c r="I10" s="30">
        <f>SUMIFS($D$4:D10,$C$4:C10,Movimientos!$C10)</f>
        <v>5</v>
      </c>
    </row>
    <row r="11" spans="2:9" ht="15.75" thickBot="1" x14ac:dyDescent="0.3">
      <c r="B11" s="37">
        <v>44823</v>
      </c>
      <c r="C11" s="32">
        <v>4011558400408</v>
      </c>
      <c r="D11" s="19">
        <v>3</v>
      </c>
      <c r="E11" s="20" t="str">
        <f>VLOOKUP(C11,Inventario!B:H,5,FALSE)</f>
        <v xml:space="preserve">Filtro </v>
      </c>
      <c r="F11" s="20" t="str">
        <f>VLOOKUP(C11,Inventario!B:H,6,FALSE)</f>
        <v>Mann</v>
      </c>
      <c r="G11" s="21" t="str">
        <f>VLOOKUP(C11,Inventario!B:H,7,FALSE)</f>
        <v>CUK 2882</v>
      </c>
      <c r="H11" s="22">
        <f>VLOOKUP(C11,Inventario!B:H,4,FALSE)</f>
        <v>0</v>
      </c>
      <c r="I11" s="29">
        <f>SUMIFS($D$4:D11,$C$4:C11,Movimientos!$C11)</f>
        <v>3</v>
      </c>
    </row>
    <row r="12" spans="2:9" ht="15.75" thickBot="1" x14ac:dyDescent="0.3">
      <c r="B12" s="37">
        <v>44823</v>
      </c>
      <c r="C12" s="33">
        <v>4011558057893</v>
      </c>
      <c r="D12" s="28">
        <v>5</v>
      </c>
      <c r="E12" s="24" t="str">
        <f>VLOOKUP(C12,Inventario!B:H,5,FALSE)</f>
        <v xml:space="preserve">Filtro </v>
      </c>
      <c r="F12" s="24" t="str">
        <f>VLOOKUP(C12,Inventario!B:H,6,FALSE)</f>
        <v>Mann</v>
      </c>
      <c r="G12" s="25" t="str">
        <f>VLOOKUP(C12,Inventario!B:H,7,FALSE)</f>
        <v>FP 2842</v>
      </c>
      <c r="H12" s="26">
        <f>VLOOKUP(C12,Inventario!B:H,4,FALSE)</f>
        <v>0</v>
      </c>
      <c r="I12" s="30">
        <f>SUMIFS($D$4:D12,$C$4:C12,Movimientos!$C12)</f>
        <v>5</v>
      </c>
    </row>
    <row r="13" spans="2:9" ht="15.75" thickBot="1" x14ac:dyDescent="0.3">
      <c r="B13" s="37">
        <v>44823</v>
      </c>
      <c r="C13" s="32">
        <v>4011558026776</v>
      </c>
      <c r="D13" s="27">
        <v>5</v>
      </c>
      <c r="E13" s="20" t="str">
        <f>VLOOKUP(C13,Inventario!B:H,5,FALSE)</f>
        <v xml:space="preserve">Filtro </v>
      </c>
      <c r="F13" s="20" t="str">
        <f>VLOOKUP(C13,Inventario!B:H,6,FALSE)</f>
        <v>Mann</v>
      </c>
      <c r="G13" s="21" t="str">
        <f>VLOOKUP(C13,Inventario!B:H,7,FALSE)</f>
        <v>CUK 26 009</v>
      </c>
      <c r="H13" s="22">
        <f>VLOOKUP(C13,Inventario!B:H,4,FALSE)</f>
        <v>0</v>
      </c>
      <c r="I13" s="31">
        <f>SUMIFS($D$4:D13,$C$4:C13,Movimientos!$C13)</f>
        <v>5</v>
      </c>
    </row>
    <row r="14" spans="2:9" ht="15.75" thickBot="1" x14ac:dyDescent="0.3">
      <c r="B14" s="37">
        <v>44823</v>
      </c>
      <c r="C14" s="33">
        <v>4011558031275</v>
      </c>
      <c r="D14" s="23">
        <v>3</v>
      </c>
      <c r="E14" s="24" t="str">
        <f>VLOOKUP(C14,Inventario!B:H,5,FALSE)</f>
        <v xml:space="preserve">Filtro </v>
      </c>
      <c r="F14" s="24" t="str">
        <f>VLOOKUP(C14,Inventario!B:H,6,FALSE)</f>
        <v>Mann</v>
      </c>
      <c r="G14" s="25" t="str">
        <f>VLOOKUP(C14,Inventario!B:H,7,FALSE)</f>
        <v>WK 9016</v>
      </c>
      <c r="H14" s="26">
        <f>VLOOKUP(C14,Inventario!B:H,4,FALSE)</f>
        <v>0</v>
      </c>
      <c r="I14" s="30">
        <f>SUMIFS($D$4:D14,$C$4:C14,Movimientos!$C14)</f>
        <v>3</v>
      </c>
    </row>
    <row r="15" spans="2:9" ht="15.75" thickBot="1" x14ac:dyDescent="0.3">
      <c r="B15" s="37">
        <v>44823</v>
      </c>
      <c r="C15" s="32">
        <v>4011558028725</v>
      </c>
      <c r="D15" s="27">
        <v>1</v>
      </c>
      <c r="E15" s="20" t="str">
        <f>VLOOKUP(C15,Inventario!B:H,5,FALSE)</f>
        <v xml:space="preserve">Filtro </v>
      </c>
      <c r="F15" s="20" t="str">
        <f>VLOOKUP(C15,Inventario!B:H,6,FALSE)</f>
        <v>Mann</v>
      </c>
      <c r="G15" s="21" t="str">
        <f>VLOOKUP(C15,Inventario!B:H,7,FALSE)</f>
        <v>C 30 005</v>
      </c>
      <c r="H15" s="22">
        <f>VLOOKUP(C15,Inventario!B:H,4,FALSE)</f>
        <v>0</v>
      </c>
      <c r="I15" s="29">
        <f>SUMIFS($D$4:D15,$C$4:C15,Movimientos!$C15)</f>
        <v>1</v>
      </c>
    </row>
    <row r="16" spans="2:9" ht="15.75" thickBot="1" x14ac:dyDescent="0.3">
      <c r="B16" s="37">
        <v>44823</v>
      </c>
      <c r="C16" s="33">
        <v>4011558936303</v>
      </c>
      <c r="D16" s="23">
        <v>10</v>
      </c>
      <c r="E16" s="24" t="str">
        <f>VLOOKUP(C16,Inventario!B:H,5,FALSE)</f>
        <v xml:space="preserve">Filtro </v>
      </c>
      <c r="F16" s="24" t="str">
        <f>VLOOKUP(C16,Inventario!B:H,6,FALSE)</f>
        <v>Mann</v>
      </c>
      <c r="G16" s="25" t="str">
        <f>VLOOKUP(C16,Inventario!B:H,7,FALSE)</f>
        <v>WK 853/3 x</v>
      </c>
      <c r="H16" s="26">
        <f>VLOOKUP(C16,Inventario!B:H,4,FALSE)</f>
        <v>0</v>
      </c>
      <c r="I16" s="30">
        <f>SUMIFS($D$4:D16,$C$4:C16,Movimientos!$C16)</f>
        <v>10</v>
      </c>
    </row>
    <row r="17" spans="2:9" ht="15.75" thickBot="1" x14ac:dyDescent="0.3">
      <c r="B17" s="37">
        <v>44823</v>
      </c>
      <c r="C17" s="32">
        <v>4011558542108</v>
      </c>
      <c r="D17" s="27">
        <v>3</v>
      </c>
      <c r="E17" s="20" t="str">
        <f>VLOOKUP(C17,Inventario!B:H,5,FALSE)</f>
        <v xml:space="preserve">Filtro </v>
      </c>
      <c r="F17" s="20" t="str">
        <f>VLOOKUP(C17,Inventario!B:H,6,FALSE)</f>
        <v>Mann</v>
      </c>
      <c r="G17" s="21" t="str">
        <f>VLOOKUP(C17,Inventario!B:H,7,FALSE)</f>
        <v>CU 2450</v>
      </c>
      <c r="H17" s="22">
        <f>VLOOKUP(C17,Inventario!B:H,4,FALSE)</f>
        <v>0</v>
      </c>
      <c r="I17" s="29">
        <f>SUMIFS($D$4:D17,$C$4:C17,Movimientos!$C17)</f>
        <v>3</v>
      </c>
    </row>
    <row r="18" spans="2:9" ht="15.75" thickBot="1" x14ac:dyDescent="0.3">
      <c r="B18" s="37">
        <v>44823</v>
      </c>
      <c r="C18" s="33">
        <v>4011558682507</v>
      </c>
      <c r="D18" s="28">
        <v>4</v>
      </c>
      <c r="E18" s="24" t="str">
        <f>VLOOKUP(C18,Inventario!B:H,5,FALSE)</f>
        <v xml:space="preserve">Filtro </v>
      </c>
      <c r="F18" s="24" t="str">
        <f>VLOOKUP(C18,Inventario!B:H,6,FALSE)</f>
        <v>Mann</v>
      </c>
      <c r="G18" s="25" t="str">
        <f>VLOOKUP(C18,Inventario!B:H,7,FALSE)</f>
        <v>PU 936/2 x</v>
      </c>
      <c r="H18" s="26">
        <f>VLOOKUP(C18,Inventario!B:H,4,FALSE)</f>
        <v>0</v>
      </c>
      <c r="I18" s="30">
        <f>SUMIFS($D$4:D18,$C$4:C18,Movimientos!$C18)</f>
        <v>4</v>
      </c>
    </row>
    <row r="19" spans="2:9" ht="15.75" thickBot="1" x14ac:dyDescent="0.3">
      <c r="B19" s="37">
        <v>44823</v>
      </c>
      <c r="C19" s="32">
        <v>4011558916206</v>
      </c>
      <c r="D19" s="19">
        <v>5</v>
      </c>
      <c r="E19" s="20" t="str">
        <f>VLOOKUP(C19,Inventario!B:H,5,FALSE)</f>
        <v xml:space="preserve">Filtro </v>
      </c>
      <c r="F19" s="20" t="str">
        <f>VLOOKUP(C19,Inventario!B:H,6,FALSE)</f>
        <v>Mann</v>
      </c>
      <c r="G19" s="21" t="str">
        <f>VLOOKUP(C19,Inventario!B:H,7,FALSE)</f>
        <v>WK 730/1</v>
      </c>
      <c r="H19" s="22">
        <f>VLOOKUP(C19,Inventario!B:H,4,FALSE)</f>
        <v>0</v>
      </c>
      <c r="I19" s="29">
        <f>SUMIFS($D$4:D19,$C$4:C19,Movimientos!$C19)</f>
        <v>5</v>
      </c>
    </row>
    <row r="20" spans="2:9" ht="15.75" thickBot="1" x14ac:dyDescent="0.3">
      <c r="B20" s="37">
        <v>44823</v>
      </c>
      <c r="C20" s="33">
        <v>4011558955106</v>
      </c>
      <c r="D20" s="28">
        <v>1</v>
      </c>
      <c r="E20" s="24" t="str">
        <f>VLOOKUP(C20,Inventario!B:H,5,FALSE)</f>
        <v xml:space="preserve">Filtro </v>
      </c>
      <c r="F20" s="24" t="str">
        <f>VLOOKUP(C20,Inventario!B:H,6,FALSE)</f>
        <v>Mann</v>
      </c>
      <c r="G20" s="25" t="str">
        <f>VLOOKUP(C20,Inventario!B:H,7,FALSE)</f>
        <v>WK 69</v>
      </c>
      <c r="H20" s="26">
        <f>VLOOKUP(C20,Inventario!B:H,4,FALSE)</f>
        <v>0</v>
      </c>
      <c r="I20" s="30">
        <f>SUMIFS($D$4:D20,$C$4:C20,Movimientos!$C20)</f>
        <v>1</v>
      </c>
    </row>
    <row r="21" spans="2:9" ht="15.75" thickBot="1" x14ac:dyDescent="0.3">
      <c r="B21" s="37">
        <v>44823</v>
      </c>
      <c r="C21" s="32">
        <v>7893390402188</v>
      </c>
      <c r="D21" s="19">
        <v>4</v>
      </c>
      <c r="E21" s="20" t="str">
        <f>VLOOKUP(C21,Inventario!B:H,5,FALSE)</f>
        <v xml:space="preserve">Filtro </v>
      </c>
      <c r="F21" s="20" t="str">
        <f>VLOOKUP(C21,Inventario!B:H,6,FALSE)</f>
        <v>Mann</v>
      </c>
      <c r="G21" s="21" t="str">
        <f>VLOOKUP(C21,Inventario!B:H,7,FALSE)</f>
        <v>HU 711/51 x</v>
      </c>
      <c r="H21" s="22">
        <f>VLOOKUP(C21,Inventario!B:H,4,FALSE)</f>
        <v>0</v>
      </c>
      <c r="I21" s="29">
        <f>SUMIFS($D$4:D21,$C$4:C21,Movimientos!$C21)</f>
        <v>4</v>
      </c>
    </row>
    <row r="22" spans="2:9" ht="15.75" thickBot="1" x14ac:dyDescent="0.3">
      <c r="B22" s="37">
        <v>44823</v>
      </c>
      <c r="C22" s="33">
        <v>4011558093358</v>
      </c>
      <c r="D22" s="28">
        <v>2</v>
      </c>
      <c r="E22" s="24" t="str">
        <f>VLOOKUP(C22,Inventario!B:H,5,FALSE)</f>
        <v xml:space="preserve">Filtro </v>
      </c>
      <c r="F22" s="24" t="str">
        <f>VLOOKUP(C22,Inventario!B:H,6,FALSE)</f>
        <v>Mann</v>
      </c>
      <c r="G22" s="25" t="str">
        <f>VLOOKUP(C22,Inventario!B:H,7,FALSE)</f>
        <v>HU 6013 z</v>
      </c>
      <c r="H22" s="26">
        <f>VLOOKUP(C22,Inventario!B:H,4,FALSE)</f>
        <v>0</v>
      </c>
      <c r="I22" s="30">
        <f>SUMIFS($D$4:D22,$C$4:C22,Movimientos!$C22)</f>
        <v>2</v>
      </c>
    </row>
    <row r="23" spans="2:9" ht="15.75" thickBot="1" x14ac:dyDescent="0.3">
      <c r="B23" s="37">
        <v>44823</v>
      </c>
      <c r="C23" s="32">
        <v>4011558009038</v>
      </c>
      <c r="D23" s="27">
        <v>2</v>
      </c>
      <c r="E23" s="20" t="str">
        <f>VLOOKUP(C23,Inventario!B:H,5,FALSE)</f>
        <v xml:space="preserve">Filtro </v>
      </c>
      <c r="F23" s="20" t="str">
        <f>VLOOKUP(C23,Inventario!B:H,6,FALSE)</f>
        <v>Mann</v>
      </c>
      <c r="G23" s="21" t="str">
        <f>VLOOKUP(C23,Inventario!B:H,7,FALSE)</f>
        <v>WK 6002</v>
      </c>
      <c r="H23" s="22">
        <f>VLOOKUP(C23,Inventario!B:H,4,FALSE)</f>
        <v>0</v>
      </c>
      <c r="I23" s="29">
        <f>SUMIFS($D$4:D23,$C$4:C23,Movimientos!$C23)</f>
        <v>2</v>
      </c>
    </row>
    <row r="24" spans="2:9" ht="15.75" thickBot="1" x14ac:dyDescent="0.3">
      <c r="B24" s="37">
        <v>44823</v>
      </c>
      <c r="C24" s="33">
        <v>4011558041403</v>
      </c>
      <c r="D24" s="28">
        <v>4</v>
      </c>
      <c r="E24" s="24" t="str">
        <f>VLOOKUP(C24,Inventario!B:H,5,FALSE)</f>
        <v xml:space="preserve">Filtro </v>
      </c>
      <c r="F24" s="24" t="str">
        <f>VLOOKUP(C24,Inventario!B:H,6,FALSE)</f>
        <v>Mann</v>
      </c>
      <c r="G24" s="25" t="str">
        <f>VLOOKUP(C24,Inventario!B:H,7,FALSE)</f>
        <v>W 712/94</v>
      </c>
      <c r="H24" s="26">
        <f>VLOOKUP(C24,Inventario!B:H,4,FALSE)</f>
        <v>0</v>
      </c>
      <c r="I24" s="30">
        <f>SUMIFS($D$4:D24,$C$4:C24,Movimientos!$C24)</f>
        <v>4</v>
      </c>
    </row>
    <row r="25" spans="2:9" ht="15.75" thickBot="1" x14ac:dyDescent="0.3">
      <c r="B25" s="37">
        <v>44823</v>
      </c>
      <c r="C25" s="32">
        <v>4011558293000</v>
      </c>
      <c r="D25" s="19">
        <v>4</v>
      </c>
      <c r="E25" s="20" t="str">
        <f>VLOOKUP(C25,Inventario!B:H,5,FALSE)</f>
        <v xml:space="preserve">Filtro </v>
      </c>
      <c r="F25" s="20" t="str">
        <f>VLOOKUP(C25,Inventario!B:H,6,FALSE)</f>
        <v>Mann</v>
      </c>
      <c r="G25" s="21" t="str">
        <f>VLOOKUP(C25,Inventario!B:H,7,FALSE)</f>
        <v>HU 719/6 x</v>
      </c>
      <c r="H25" s="22">
        <f>VLOOKUP(C25,Inventario!B:H,4,FALSE)</f>
        <v>0</v>
      </c>
      <c r="I25" s="29">
        <f>SUMIFS($D$4:D25,$C$4:C25,Movimientos!$C25)</f>
        <v>4</v>
      </c>
    </row>
    <row r="26" spans="2:9" ht="15.75" thickBot="1" x14ac:dyDescent="0.3">
      <c r="B26" s="37">
        <v>44823</v>
      </c>
      <c r="C26" s="33">
        <v>4011558071240</v>
      </c>
      <c r="D26" s="28">
        <v>3</v>
      </c>
      <c r="E26" s="24" t="str">
        <f>VLOOKUP(C26,Inventario!B:H,5,FALSE)</f>
        <v xml:space="preserve">Filtro </v>
      </c>
      <c r="F26" s="24" t="str">
        <f>VLOOKUP(C26,Inventario!B:H,6,FALSE)</f>
        <v>Mann</v>
      </c>
      <c r="G26" s="25" t="str">
        <f>VLOOKUP(C26,Inventario!B:H,7,FALSE)</f>
        <v>H 6003 z</v>
      </c>
      <c r="H26" s="26">
        <f>VLOOKUP(C26,Inventario!B:H,4,FALSE)</f>
        <v>0</v>
      </c>
      <c r="I26" s="30">
        <f>SUMIFS($D$4:D26,$C$4:C26,Movimientos!$C26)</f>
        <v>3</v>
      </c>
    </row>
    <row r="27" spans="2:9" ht="15.75" thickBot="1" x14ac:dyDescent="0.3">
      <c r="B27" s="37">
        <v>44823</v>
      </c>
      <c r="C27" s="32">
        <v>4011558200909</v>
      </c>
      <c r="D27" s="19">
        <v>5</v>
      </c>
      <c r="E27" s="20" t="str">
        <f>VLOOKUP(C27,Inventario!B:H,5,FALSE)</f>
        <v xml:space="preserve">Filtro </v>
      </c>
      <c r="F27" s="20" t="str">
        <f>VLOOKUP(C27,Inventario!B:H,6,FALSE)</f>
        <v>Mann</v>
      </c>
      <c r="G27" s="21" t="str">
        <f>VLOOKUP(C27,Inventario!B:H,7,FALSE)</f>
        <v>C 37 153/1</v>
      </c>
      <c r="H27" s="22">
        <f>VLOOKUP(C27,Inventario!B:H,4,FALSE)</f>
        <v>0</v>
      </c>
      <c r="I27" s="29">
        <f>SUMIFS($D$4:D27,$C$4:C27,Movimientos!$C27)</f>
        <v>5</v>
      </c>
    </row>
    <row r="28" spans="2:9" ht="15.75" thickBot="1" x14ac:dyDescent="0.3">
      <c r="B28" s="37">
        <v>44823</v>
      </c>
      <c r="C28" s="33">
        <v>4011558028725</v>
      </c>
      <c r="D28" s="23">
        <v>4</v>
      </c>
      <c r="E28" s="24" t="str">
        <f>VLOOKUP(C28,Inventario!B:H,5,FALSE)</f>
        <v xml:space="preserve">Filtro </v>
      </c>
      <c r="F28" s="24" t="str">
        <f>VLOOKUP(C28,Inventario!B:H,6,FALSE)</f>
        <v>Mann</v>
      </c>
      <c r="G28" s="25" t="str">
        <f>VLOOKUP(C28,Inventario!B:H,7,FALSE)</f>
        <v>C 30 005</v>
      </c>
      <c r="H28" s="26">
        <f>VLOOKUP(C28,Inventario!B:H,4,FALSE)</f>
        <v>0</v>
      </c>
      <c r="I28" s="30">
        <f>SUMIFS($D$4:D28,$C$4:C28,Movimientos!$C28)</f>
        <v>5</v>
      </c>
    </row>
    <row r="29" spans="2:9" ht="15.75" thickBot="1" x14ac:dyDescent="0.3">
      <c r="B29" s="37">
        <v>44823</v>
      </c>
      <c r="C29" s="32">
        <v>7790184000264</v>
      </c>
      <c r="D29" s="27">
        <v>7</v>
      </c>
      <c r="E29" s="20" t="str">
        <f>VLOOKUP(C29,Inventario!B:H,5,FALSE)</f>
        <v xml:space="preserve">Filtro </v>
      </c>
      <c r="F29" s="20" t="str">
        <f>VLOOKUP(C29,Inventario!B:H,6,FALSE)</f>
        <v>Mann</v>
      </c>
      <c r="G29" s="21" t="str">
        <f>VLOOKUP(C29,Inventario!B:H,7,FALSE)</f>
        <v>C 31 003/1</v>
      </c>
      <c r="H29" s="22">
        <f>VLOOKUP(C29,Inventario!B:H,4,FALSE)</f>
        <v>0</v>
      </c>
      <c r="I29" s="29">
        <f>SUMIFS($D$4:D29,$C$4:C29,Movimientos!$C29)</f>
        <v>7</v>
      </c>
    </row>
    <row r="30" spans="2:9" ht="15.75" thickBot="1" x14ac:dyDescent="0.3">
      <c r="B30" s="37">
        <v>44823</v>
      </c>
      <c r="C30" s="33">
        <v>7790184004644</v>
      </c>
      <c r="D30" s="23">
        <v>1</v>
      </c>
      <c r="E30" s="24" t="str">
        <f>VLOOKUP(C30,Inventario!B:H,5,FALSE)</f>
        <v xml:space="preserve">Filtro </v>
      </c>
      <c r="F30" s="24" t="str">
        <f>VLOOKUP(C30,Inventario!B:H,6,FALSE)</f>
        <v>Wix</v>
      </c>
      <c r="G30" s="25" t="str">
        <f>VLOOKUP(C30,Inventario!B:H,7,FALSE)</f>
        <v>WA9744</v>
      </c>
      <c r="H30" s="26">
        <f>VLOOKUP(C30,Inventario!B:H,4,FALSE)</f>
        <v>0</v>
      </c>
      <c r="I30" s="30">
        <f>SUMIFS($D$4:D30,$C$4:C30,Movimientos!$C30)</f>
        <v>1</v>
      </c>
    </row>
    <row r="31" spans="2:9" ht="15.75" thickBot="1" x14ac:dyDescent="0.3">
      <c r="B31" s="37">
        <v>44823</v>
      </c>
      <c r="C31" s="32">
        <v>5050026351698</v>
      </c>
      <c r="D31" s="27">
        <v>9</v>
      </c>
      <c r="E31" s="20" t="str">
        <f>VLOOKUP(C31,Inventario!B:H,5,FALSE)</f>
        <v xml:space="preserve">Filtro </v>
      </c>
      <c r="F31" s="20" t="str">
        <f>VLOOKUP(C31,Inventario!B:H,6,FALSE)</f>
        <v>Wix</v>
      </c>
      <c r="G31" s="21" t="str">
        <f>VLOOKUP(C31,Inventario!B:H,7,FALSE)</f>
        <v>WA9580</v>
      </c>
      <c r="H31" s="22">
        <f>VLOOKUP(C31,Inventario!B:H,4,FALSE)</f>
        <v>0</v>
      </c>
      <c r="I31" s="29">
        <f>SUMIFS($D$4:D31,$C$4:C31,Movimientos!$C31)</f>
        <v>9</v>
      </c>
    </row>
    <row r="32" spans="2:9" ht="15.75" thickBot="1" x14ac:dyDescent="0.3">
      <c r="B32" s="37">
        <v>44823</v>
      </c>
      <c r="C32" s="33">
        <v>5904608750303</v>
      </c>
      <c r="D32" s="23">
        <v>1</v>
      </c>
      <c r="E32" s="24" t="str">
        <f>VLOOKUP(C32,Inventario!B:H,5,FALSE)</f>
        <v xml:space="preserve">Filtro </v>
      </c>
      <c r="F32" s="24" t="str">
        <f>VLOOKUP(C32,Inventario!B:H,6,FALSE)</f>
        <v>Wix</v>
      </c>
      <c r="G32" s="25" t="str">
        <f>VLOOKUP(C32,Inventario!B:H,7,FALSE)</f>
        <v>WL7503</v>
      </c>
      <c r="H32" s="26">
        <f>VLOOKUP(C32,Inventario!B:H,4,FALSE)</f>
        <v>0</v>
      </c>
      <c r="I32" s="30">
        <f>SUMIFS($D$4:D32,$C$4:C32,Movimientos!$C32)</f>
        <v>1</v>
      </c>
    </row>
    <row r="33" spans="2:9" ht="15.75" thickBot="1" x14ac:dyDescent="0.3">
      <c r="B33" s="37">
        <v>44823</v>
      </c>
      <c r="C33" s="32">
        <v>5904608968906</v>
      </c>
      <c r="D33" s="27">
        <v>4</v>
      </c>
      <c r="E33" s="20" t="str">
        <f>VLOOKUP(C33,Inventario!B:H,5,FALSE)</f>
        <v xml:space="preserve">Filtro </v>
      </c>
      <c r="F33" s="20" t="str">
        <f>VLOOKUP(C33,Inventario!B:H,6,FALSE)</f>
        <v>Wix</v>
      </c>
      <c r="G33" s="21" t="str">
        <f>VLOOKUP(C33,Inventario!B:H,7,FALSE)</f>
        <v>WA9689</v>
      </c>
      <c r="H33" s="22">
        <f>VLOOKUP(C33,Inventario!B:H,4,FALSE)</f>
        <v>0</v>
      </c>
      <c r="I33" s="29">
        <f>SUMIFS($D$4:D33,$C$4:C33,Movimientos!$C33)</f>
        <v>4</v>
      </c>
    </row>
    <row r="34" spans="2:9" ht="15.75" thickBot="1" x14ac:dyDescent="0.3">
      <c r="B34" s="37">
        <v>44823</v>
      </c>
      <c r="C34" s="33">
        <v>7790184003357</v>
      </c>
      <c r="D34" s="28">
        <v>5</v>
      </c>
      <c r="E34" s="24" t="str">
        <f>VLOOKUP(C34,Inventario!B:H,5,FALSE)</f>
        <v xml:space="preserve">Filtro </v>
      </c>
      <c r="F34" s="24" t="str">
        <f>VLOOKUP(C34,Inventario!B:H,6,FALSE)</f>
        <v>Wix</v>
      </c>
      <c r="G34" s="25" t="str">
        <f>VLOOKUP(C34,Inventario!B:H,7,FALSE)</f>
        <v>WA48045</v>
      </c>
      <c r="H34" s="26">
        <f>VLOOKUP(C34,Inventario!B:H,4,FALSE)</f>
        <v>0</v>
      </c>
      <c r="I34" s="30">
        <f>SUMIFS($D$4:D34,$C$4:C34,Movimientos!$C34)</f>
        <v>5</v>
      </c>
    </row>
    <row r="35" spans="2:9" ht="15.75" thickBot="1" x14ac:dyDescent="0.3">
      <c r="B35" s="37">
        <v>44823</v>
      </c>
      <c r="C35" s="32">
        <v>5050026343945</v>
      </c>
      <c r="D35" s="27">
        <v>8</v>
      </c>
      <c r="E35" s="20" t="str">
        <f>VLOOKUP(C35,Inventario!B:H,5,FALSE)</f>
        <v xml:space="preserve">Filtro </v>
      </c>
      <c r="F35" s="20" t="str">
        <f>VLOOKUP(C35,Inventario!B:H,6,FALSE)</f>
        <v>Wix</v>
      </c>
      <c r="G35" s="21" t="str">
        <f>VLOOKUP(C35,Inventario!B:H,7,FALSE)</f>
        <v>WP 9036</v>
      </c>
      <c r="H35" s="22">
        <f>VLOOKUP(C35,Inventario!B:H,4,FALSE)</f>
        <v>0</v>
      </c>
      <c r="I35" s="29">
        <f>SUMIFS($D$4:D35,$C$4:C35,Movimientos!$C35)</f>
        <v>8</v>
      </c>
    </row>
    <row r="36" spans="2:9" ht="15.75" thickBot="1" x14ac:dyDescent="0.3">
      <c r="B36" s="37">
        <v>44823</v>
      </c>
      <c r="C36" s="33">
        <v>7893390802124</v>
      </c>
      <c r="D36" s="23">
        <v>10</v>
      </c>
      <c r="E36" s="24" t="str">
        <f>VLOOKUP(C36,Inventario!B:H,5,FALSE)</f>
        <v xml:space="preserve">Filtro </v>
      </c>
      <c r="F36" s="24" t="str">
        <f>VLOOKUP(C36,Inventario!B:H,6,FALSE)</f>
        <v>Wix</v>
      </c>
      <c r="G36" s="25" t="str">
        <f>VLOOKUP(C36,Inventario!B:H,7,FALSE)</f>
        <v>WF36010</v>
      </c>
      <c r="H36" s="26">
        <f>VLOOKUP(C36,Inventario!B:H,4,FALSE)</f>
        <v>0</v>
      </c>
      <c r="I36" s="30">
        <f>SUMIFS($D$4:D36,$C$4:C36,Movimientos!$C36)</f>
        <v>10</v>
      </c>
    </row>
    <row r="37" spans="2:9" ht="15.75" thickBot="1" x14ac:dyDescent="0.3">
      <c r="B37" s="37">
        <v>44823</v>
      </c>
      <c r="C37" s="32">
        <v>5904608846501</v>
      </c>
      <c r="D37" s="27">
        <v>6</v>
      </c>
      <c r="E37" s="20" t="str">
        <f>VLOOKUP(C37,Inventario!B:H,5,FALSE)</f>
        <v xml:space="preserve">Filtro </v>
      </c>
      <c r="F37" s="20" t="str">
        <f>VLOOKUP(C37,Inventario!B:H,6,FALSE)</f>
        <v>Wix</v>
      </c>
      <c r="G37" s="21" t="str">
        <f>VLOOKUP(C37,Inventario!B:H,7,FALSE)</f>
        <v>WF8465</v>
      </c>
      <c r="H37" s="22">
        <f>VLOOKUP(C37,Inventario!B:H,4,FALSE)</f>
        <v>0</v>
      </c>
      <c r="I37" s="29">
        <f>SUMIFS($D$4:D37,$C$4:C37,Movimientos!$C37)</f>
        <v>6</v>
      </c>
    </row>
    <row r="38" spans="2:9" ht="15.75" thickBot="1" x14ac:dyDescent="0.3">
      <c r="B38" s="37">
        <v>44823</v>
      </c>
      <c r="C38" s="33">
        <v>7797954537746</v>
      </c>
      <c r="D38" s="23">
        <v>1</v>
      </c>
      <c r="E38" s="24" t="str">
        <f>VLOOKUP(C38,Inventario!B:H,5,FALSE)</f>
        <v xml:space="preserve">Filtro </v>
      </c>
      <c r="F38" s="24" t="str">
        <f>VLOOKUP(C38,Inventario!B:H,6,FALSE)</f>
        <v>Fram</v>
      </c>
      <c r="G38" s="25" t="str">
        <f>VLOOKUP(C38,Inventario!B:H,7,FALSE)</f>
        <v>CA5377 D</v>
      </c>
      <c r="H38" s="26">
        <f>VLOOKUP(C38,Inventario!B:H,4,FALSE)</f>
        <v>0</v>
      </c>
      <c r="I38" s="30">
        <f>SUMIFS($D$4:D38,$C$4:C38,Movimientos!$C38)</f>
        <v>1</v>
      </c>
    </row>
    <row r="39" spans="2:9" ht="15.75" thickBot="1" x14ac:dyDescent="0.3">
      <c r="B39" s="37">
        <v>44823</v>
      </c>
      <c r="C39" s="32" t="s">
        <v>51</v>
      </c>
      <c r="D39" s="27">
        <v>1</v>
      </c>
      <c r="E39" s="20" t="str">
        <f>VLOOKUP(C39,Inventario!B:H,5,FALSE)</f>
        <v xml:space="preserve">Filtro </v>
      </c>
      <c r="F39" s="20" t="str">
        <f>VLOOKUP(C39,Inventario!B:H,6,FALSE)</f>
        <v>Oem</v>
      </c>
      <c r="G39" s="21" t="str">
        <f>VLOOKUP(C39,Inventario!B:H,7,FALSE)</f>
        <v>2Q0 819 644</v>
      </c>
      <c r="H39" s="22">
        <f>VLOOKUP(C39,Inventario!B:H,4,FALSE)</f>
        <v>0</v>
      </c>
      <c r="I39" s="29">
        <f>SUMIFS($D$4:D39,$C$4:C39,Movimientos!$C39)</f>
        <v>1</v>
      </c>
    </row>
    <row r="40" spans="2:9" ht="15.75" thickBot="1" x14ac:dyDescent="0.3">
      <c r="B40" s="37">
        <v>44823</v>
      </c>
      <c r="C40" s="33" t="s">
        <v>53</v>
      </c>
      <c r="D40" s="23">
        <v>4</v>
      </c>
      <c r="E40" s="24" t="str">
        <f>VLOOKUP(C40,Inventario!B:H,5,FALSE)</f>
        <v xml:space="preserve">Filtro </v>
      </c>
      <c r="F40" s="24" t="str">
        <f>VLOOKUP(C40,Inventario!B:H,6,FALSE)</f>
        <v>Oem</v>
      </c>
      <c r="G40" s="25" t="str">
        <f>VLOOKUP(C40,Inventario!B:H,7,FALSE)</f>
        <v>1F0 129 620</v>
      </c>
      <c r="H40" s="26">
        <f>VLOOKUP(C40,Inventario!B:H,4,FALSE)</f>
        <v>0</v>
      </c>
      <c r="I40" s="30">
        <f>SUMIFS($D$4:D40,$C$4:C40,Movimientos!$C40)</f>
        <v>4</v>
      </c>
    </row>
    <row r="41" spans="2:9" ht="15.75" thickBot="1" x14ac:dyDescent="0.3">
      <c r="B41" s="37">
        <v>44823</v>
      </c>
      <c r="C41" s="32" t="s">
        <v>55</v>
      </c>
      <c r="D41" s="27">
        <v>5</v>
      </c>
      <c r="E41" s="20" t="str">
        <f>VLOOKUP(C41,Inventario!B:H,5,FALSE)</f>
        <v xml:space="preserve">Filtro </v>
      </c>
      <c r="F41" s="20" t="str">
        <f>VLOOKUP(C41,Inventario!B:H,6,FALSE)</f>
        <v>Oem</v>
      </c>
      <c r="G41" s="21" t="str">
        <f>VLOOKUP(C41,Inventario!B:H,7,FALSE)</f>
        <v>04E 115 561 H</v>
      </c>
      <c r="H41" s="22">
        <f>VLOOKUP(C41,Inventario!B:H,4,FALSE)</f>
        <v>0</v>
      </c>
      <c r="I41" s="29">
        <f>SUMIFS($D$4:D41,$C$4:C41,Movimientos!$C41)</f>
        <v>5</v>
      </c>
    </row>
    <row r="42" spans="2:9" ht="15.75" thickBot="1" x14ac:dyDescent="0.3">
      <c r="B42" s="37">
        <v>44823</v>
      </c>
      <c r="C42" s="33" t="s">
        <v>57</v>
      </c>
      <c r="D42" s="23">
        <v>4</v>
      </c>
      <c r="E42" s="24" t="str">
        <f>VLOOKUP(C42,Inventario!B:H,5,FALSE)</f>
        <v xml:space="preserve">Filtro </v>
      </c>
      <c r="F42" s="24" t="str">
        <f>VLOOKUP(C42,Inventario!B:H,6,FALSE)</f>
        <v>Oem</v>
      </c>
      <c r="G42" s="25" t="str">
        <f>VLOOKUP(C42,Inventario!B:H,7,FALSE)</f>
        <v>06D 115 562</v>
      </c>
      <c r="H42" s="26">
        <f>VLOOKUP(C42,Inventario!B:H,4,FALSE)</f>
        <v>0</v>
      </c>
      <c r="I42" s="30">
        <f>SUMIFS($D$4:D42,$C$4:C42,Movimientos!$C42)</f>
        <v>4</v>
      </c>
    </row>
    <row r="43" spans="2:9" ht="15.75" thickBot="1" x14ac:dyDescent="0.3">
      <c r="B43" s="37">
        <v>44823</v>
      </c>
      <c r="C43" s="32" t="s">
        <v>59</v>
      </c>
      <c r="D43" s="27">
        <v>1</v>
      </c>
      <c r="E43" s="20" t="str">
        <f>VLOOKUP(C43,Inventario!B:H,5,FALSE)</f>
        <v xml:space="preserve">Filtro </v>
      </c>
      <c r="F43" s="20" t="str">
        <f>VLOOKUP(C43,Inventario!B:H,6,FALSE)</f>
        <v>Citroen</v>
      </c>
      <c r="G43" s="21" t="str">
        <f>VLOOKUP(C43,Inventario!B:H,7,FALSE)</f>
        <v>1567C6</v>
      </c>
      <c r="H43" s="22">
        <f>VLOOKUP(C43,Inventario!B:H,4,FALSE)</f>
        <v>0</v>
      </c>
      <c r="I43" s="29">
        <f>SUMIFS($D$4:D43,$C$4:C43,Movimientos!$C43)</f>
        <v>1</v>
      </c>
    </row>
    <row r="44" spans="2:9" ht="15.75" thickBot="1" x14ac:dyDescent="0.3">
      <c r="B44" s="37">
        <v>44823</v>
      </c>
      <c r="C44" s="33">
        <v>4100420085789</v>
      </c>
      <c r="D44" s="28">
        <v>20</v>
      </c>
      <c r="E44" s="24" t="str">
        <f>VLOOKUP(C44,Inventario!B:H,5,FALSE)</f>
        <v>Aceite</v>
      </c>
      <c r="F44" s="24" t="str">
        <f>VLOOKUP(C44,Inventario!B:H,6,FALSE)</f>
        <v>LiquiMoly</v>
      </c>
      <c r="G44" s="25" t="str">
        <f>VLOOKUP(C44,Inventario!B:H,7,FALSE)</f>
        <v>5W-40 4l</v>
      </c>
      <c r="H44" s="26">
        <f>VLOOKUP(C44,Inventario!B:H,4,FALSE)</f>
        <v>0</v>
      </c>
      <c r="I44" s="30">
        <f>SUMIFS($D$4:D44,$C$4:C44,Movimientos!$C44)</f>
        <v>20</v>
      </c>
    </row>
    <row r="45" spans="2:9" ht="15.75" thickBot="1" x14ac:dyDescent="0.3">
      <c r="B45" s="37">
        <v>44823</v>
      </c>
      <c r="C45" s="32">
        <v>4100420085765</v>
      </c>
      <c r="D45" s="19">
        <v>9</v>
      </c>
      <c r="E45" s="20" t="str">
        <f>VLOOKUP(C45,Inventario!B:H,5,FALSE)</f>
        <v>Aceite</v>
      </c>
      <c r="F45" s="20" t="str">
        <f>VLOOKUP(C45,Inventario!B:H,6,FALSE)</f>
        <v>LiquiMoly</v>
      </c>
      <c r="G45" s="21" t="str">
        <f>VLOOKUP(C45,Inventario!B:H,7,FALSE)</f>
        <v>5W-40 1L</v>
      </c>
      <c r="H45" s="22">
        <f>VLOOKUP(C45,Inventario!B:H,4,FALSE)</f>
        <v>0</v>
      </c>
      <c r="I45" s="29">
        <f>SUMIFS($D$4:D45,$C$4:C45,Movimientos!$C45)</f>
        <v>9</v>
      </c>
    </row>
    <row r="46" spans="2:9" ht="15.75" thickBot="1" x14ac:dyDescent="0.3">
      <c r="B46" s="37">
        <v>44823</v>
      </c>
      <c r="C46" s="33">
        <v>3374650246239</v>
      </c>
      <c r="D46" s="23">
        <v>15</v>
      </c>
      <c r="E46" s="24" t="str">
        <f>VLOOKUP(C46,Inventario!B:H,5,FALSE)</f>
        <v>Aceite</v>
      </c>
      <c r="F46" s="24" t="str">
        <f>VLOOKUP(C46,Inventario!B:H,6,FALSE)</f>
        <v>Motul</v>
      </c>
      <c r="G46" s="25" t="str">
        <f>VLOOKUP(C46,Inventario!B:H,7,FALSE)</f>
        <v>Multi CVTF</v>
      </c>
      <c r="H46" s="26">
        <f>VLOOKUP(C46,Inventario!B:H,4,FALSE)</f>
        <v>0</v>
      </c>
      <c r="I46" s="30">
        <f>SUMIFS($D$4:D46,$C$4:C46,Movimientos!$C46)</f>
        <v>15</v>
      </c>
    </row>
    <row r="47" spans="2:9" ht="15.75" thickBot="1" x14ac:dyDescent="0.3">
      <c r="B47" s="37">
        <v>44823</v>
      </c>
      <c r="C47" s="32">
        <v>3374650240657</v>
      </c>
      <c r="D47" s="27">
        <v>14</v>
      </c>
      <c r="E47" s="20" t="str">
        <f>VLOOKUP(C47,Inventario!B:H,5,FALSE)</f>
        <v>Aceite</v>
      </c>
      <c r="F47" s="20" t="str">
        <f>VLOOKUP(C47,Inventario!B:H,6,FALSE)</f>
        <v>Motul</v>
      </c>
      <c r="G47" s="21" t="str">
        <f>VLOOKUP(C47,Inventario!B:H,7,FALSE)</f>
        <v>ATF VI</v>
      </c>
      <c r="H47" s="22">
        <f>VLOOKUP(C47,Inventario!B:H,4,FALSE)</f>
        <v>0</v>
      </c>
      <c r="I47" s="29">
        <f>SUMIFS($D$4:D47,$C$4:C47,Movimientos!$C47)</f>
        <v>14</v>
      </c>
    </row>
    <row r="48" spans="2:9" ht="15.75" thickBot="1" x14ac:dyDescent="0.3">
      <c r="B48" s="37">
        <v>44823</v>
      </c>
      <c r="C48" s="33">
        <v>3374650020099</v>
      </c>
      <c r="D48" s="23">
        <v>12</v>
      </c>
      <c r="E48" s="24" t="str">
        <f>VLOOKUP(C48,Inventario!B:H,5,FALSE)</f>
        <v>Aceite</v>
      </c>
      <c r="F48" s="24" t="str">
        <f>VLOOKUP(C48,Inventario!B:H,6,FALSE)</f>
        <v>Motul</v>
      </c>
      <c r="G48" s="25" t="str">
        <f>VLOOKUP(C48,Inventario!B:H,7,FALSE)</f>
        <v>SAE 5W-40 5L</v>
      </c>
      <c r="H48" s="26">
        <f>VLOOKUP(C48,Inventario!B:H,4,FALSE)</f>
        <v>0</v>
      </c>
      <c r="I48" s="30">
        <f>SUMIFS($D$4:D48,$C$4:C48,Movimientos!$C48)</f>
        <v>12</v>
      </c>
    </row>
    <row r="49" spans="2:9" ht="15.75" thickBot="1" x14ac:dyDescent="0.3">
      <c r="B49" s="37">
        <v>44823</v>
      </c>
      <c r="C49" s="32">
        <v>3374650256559</v>
      </c>
      <c r="D49" s="27">
        <v>1</v>
      </c>
      <c r="E49" s="20" t="str">
        <f>VLOOKUP(C49,Inventario!B:H,5,FALSE)</f>
        <v>Aceite</v>
      </c>
      <c r="F49" s="20" t="str">
        <f>VLOOKUP(C49,Inventario!B:H,6,FALSE)</f>
        <v>Motul</v>
      </c>
      <c r="G49" s="21" t="str">
        <f>VLOOKUP(C49,Inventario!B:H,7,FALSE)</f>
        <v>SAE 10W60 5L</v>
      </c>
      <c r="H49" s="22">
        <f>VLOOKUP(C49,Inventario!B:H,4,FALSE)</f>
        <v>0</v>
      </c>
      <c r="I49" s="29">
        <f>SUMIFS($D$4:D49,$C$4:C49,Movimientos!$C49)</f>
        <v>1</v>
      </c>
    </row>
    <row r="50" spans="2:9" ht="15.75" thickBot="1" x14ac:dyDescent="0.3">
      <c r="B50" s="37">
        <v>44823</v>
      </c>
      <c r="C50" s="33">
        <v>3374650256535</v>
      </c>
      <c r="D50" s="23">
        <v>1</v>
      </c>
      <c r="E50" s="24" t="str">
        <f>VLOOKUP(C50,Inventario!B:H,5,FALSE)</f>
        <v>Aceite</v>
      </c>
      <c r="F50" s="24" t="str">
        <f>VLOOKUP(C50,Inventario!B:H,6,FALSE)</f>
        <v>Motul</v>
      </c>
      <c r="G50" s="25" t="str">
        <f>VLOOKUP(C50,Inventario!B:H,7,FALSE)</f>
        <v>SAE 10W60 1L</v>
      </c>
      <c r="H50" s="26">
        <f>VLOOKUP(C50,Inventario!B:H,4,FALSE)</f>
        <v>0</v>
      </c>
      <c r="I50" s="30">
        <f>SUMIFS($D$4:D50,$C$4:C50,Movimientos!$C50)</f>
        <v>1</v>
      </c>
    </row>
    <row r="51" spans="2:9" ht="15.75" thickBot="1" x14ac:dyDescent="0.3">
      <c r="B51" s="37">
        <v>44823</v>
      </c>
      <c r="C51" s="34" t="s">
        <v>70</v>
      </c>
      <c r="D51" s="27">
        <v>5</v>
      </c>
      <c r="E51" s="20" t="str">
        <f>VLOOKUP(C51,Inventario!B:H,5,FALSE)</f>
        <v xml:space="preserve">Filtro </v>
      </c>
      <c r="F51" s="20" t="str">
        <f>VLOOKUP(C51,Inventario!B:H,6,FALSE)</f>
        <v>Oem</v>
      </c>
      <c r="G51" s="21" t="str">
        <f>VLOOKUP(C51,Inventario!B:H,7,FALSE)</f>
        <v>049115561.2</v>
      </c>
      <c r="H51" s="22">
        <f>VLOOKUP(C51,Inventario!B:H,4,FALSE)</f>
        <v>0</v>
      </c>
      <c r="I51" s="29">
        <f>SUMIFS($D$4:D51,$C$4:C51,Movimientos!$C51)</f>
        <v>5</v>
      </c>
    </row>
    <row r="52" spans="2:9" ht="15.75" thickBot="1" x14ac:dyDescent="0.3">
      <c r="B52" s="37">
        <v>44823</v>
      </c>
      <c r="C52" s="35" t="s">
        <v>71</v>
      </c>
      <c r="D52" s="23">
        <v>5</v>
      </c>
      <c r="E52" s="24" t="str">
        <f>VLOOKUP(C52,Inventario!B:H,5,FALSE)</f>
        <v xml:space="preserve">Filtro </v>
      </c>
      <c r="F52" s="24" t="str">
        <f>VLOOKUP(C52,Inventario!B:H,6,FALSE)</f>
        <v>Oem</v>
      </c>
      <c r="G52" s="25" t="str">
        <f>VLOOKUP(C52,Inventario!B:H,7,FALSE)</f>
        <v>06A/115561/B/</v>
      </c>
      <c r="H52" s="26">
        <f>VLOOKUP(C52,Inventario!B:H,4,FALSE)</f>
        <v>0</v>
      </c>
      <c r="I52" s="30">
        <f>SUMIFS($D$4:D52,$C$4:C52,Movimientos!$C52)</f>
        <v>5</v>
      </c>
    </row>
    <row r="53" spans="2:9" ht="15.75" thickBot="1" x14ac:dyDescent="0.3">
      <c r="B53" s="37">
        <v>44823</v>
      </c>
      <c r="C53" s="36" t="s">
        <v>72</v>
      </c>
      <c r="D53" s="27">
        <v>2</v>
      </c>
      <c r="E53" s="20" t="str">
        <f>VLOOKUP(C53,Inventario!B:H,5,FALSE)</f>
        <v xml:space="preserve">Filtro </v>
      </c>
      <c r="F53" s="20" t="str">
        <f>VLOOKUP(C53,Inventario!B:H,6,FALSE)</f>
        <v>Oem</v>
      </c>
      <c r="G53" s="21" t="str">
        <f>VLOOKUP(C53,Inventario!B:H,7,FALSE)</f>
        <v>L3L115562</v>
      </c>
      <c r="H53" s="22">
        <f>VLOOKUP(C53,Inventario!B:H,4,FALSE)</f>
        <v>0</v>
      </c>
      <c r="I53" s="29">
        <f>SUMIFS($D$4:D53,$C$4:C53,Movimientos!$C53)</f>
        <v>2</v>
      </c>
    </row>
    <row r="54" spans="2:9" ht="15.75" thickBot="1" x14ac:dyDescent="0.3">
      <c r="B54" s="37">
        <v>44823</v>
      </c>
      <c r="C54" s="35" t="s">
        <v>73</v>
      </c>
      <c r="D54" s="23">
        <v>4</v>
      </c>
      <c r="E54" s="24" t="str">
        <f>VLOOKUP(C54,Inventario!B:H,5,FALSE)</f>
        <v xml:space="preserve">Filtro </v>
      </c>
      <c r="F54" s="24" t="str">
        <f>VLOOKUP(C54,Inventario!B:H,6,FALSE)</f>
        <v>Oem</v>
      </c>
      <c r="G54" s="25" t="str">
        <f>VLOOKUP(C54,Inventario!B:H,7,FALSE)</f>
        <v>L71115562C</v>
      </c>
      <c r="H54" s="26">
        <f>VLOOKUP(C54,Inventario!B:H,4,FALSE)</f>
        <v>0</v>
      </c>
      <c r="I54" s="30">
        <f>SUMIFS($D$4:D54,$C$4:C54,Movimientos!$C54)</f>
        <v>4</v>
      </c>
    </row>
    <row r="55" spans="2:9" ht="15.75" thickBot="1" x14ac:dyDescent="0.3">
      <c r="B55" s="37">
        <v>44823</v>
      </c>
      <c r="C55" s="36" t="s">
        <v>74</v>
      </c>
      <c r="D55" s="27">
        <v>1</v>
      </c>
      <c r="E55" s="20" t="str">
        <f>VLOOKUP(C55,Inventario!B:H,5,FALSE)</f>
        <v xml:space="preserve">Filtro </v>
      </c>
      <c r="F55" s="20" t="str">
        <f>VLOOKUP(C55,Inventario!B:H,6,FALSE)</f>
        <v>Oem</v>
      </c>
      <c r="G55" s="21" t="str">
        <f>VLOOKUP(C55,Inventario!B:H,7,FALSE)</f>
        <v>L6Q201511C</v>
      </c>
      <c r="H55" s="22">
        <f>VLOOKUP(C55,Inventario!B:H,4,FALSE)</f>
        <v>0</v>
      </c>
      <c r="I55" s="29">
        <f>SUMIFS($D$4:D55,$C$4:C55,Movimientos!$C55)</f>
        <v>1</v>
      </c>
    </row>
    <row r="56" spans="2:9" ht="15.75" thickBot="1" x14ac:dyDescent="0.3">
      <c r="B56" s="37">
        <v>44823</v>
      </c>
      <c r="C56" s="35" t="s">
        <v>75</v>
      </c>
      <c r="D56" s="23">
        <v>5</v>
      </c>
      <c r="E56" s="24" t="str">
        <f>VLOOKUP(C56,Inventario!B:H,5,FALSE)</f>
        <v xml:space="preserve">Filtro </v>
      </c>
      <c r="F56" s="24" t="str">
        <f>VLOOKUP(C56,Inventario!B:H,6,FALSE)</f>
        <v>Oem</v>
      </c>
      <c r="G56" s="25" t="str">
        <f>VLOOKUP(C56,Inventario!B:H,7,FALSE)</f>
        <v>074/115562//</v>
      </c>
      <c r="H56" s="26">
        <f>VLOOKUP(C56,Inventario!B:H,4,FALSE)</f>
        <v>0</v>
      </c>
      <c r="I56" s="30">
        <f>SUMIFS($D$4:D56,$C$4:C56,Movimientos!$C56)</f>
        <v>5</v>
      </c>
    </row>
    <row r="57" spans="2:9" ht="15.75" thickBot="1" x14ac:dyDescent="0.3">
      <c r="B57" s="37">
        <v>44823</v>
      </c>
      <c r="C57" s="36" t="s">
        <v>76</v>
      </c>
      <c r="D57" s="27">
        <v>1</v>
      </c>
      <c r="E57" s="20" t="str">
        <f>VLOOKUP(C57,Inventario!B:H,5,FALSE)</f>
        <v xml:space="preserve">Filtro </v>
      </c>
      <c r="F57" s="20" t="str">
        <f>VLOOKUP(C57,Inventario!B:H,6,FALSE)</f>
        <v>Oem</v>
      </c>
      <c r="G57" s="21" t="str">
        <f>VLOOKUP(C57,Inventario!B:H,7,FALSE)</f>
        <v>L6Q820367B</v>
      </c>
      <c r="H57" s="22">
        <f>VLOOKUP(C57,Inventario!B:H,4,FALSE)</f>
        <v>0</v>
      </c>
      <c r="I57" s="29">
        <f>SUMIFS($D$4:D57,$C$4:C57,Movimientos!$C57)</f>
        <v>1</v>
      </c>
    </row>
    <row r="58" spans="2:9" ht="15.75" thickBot="1" x14ac:dyDescent="0.3">
      <c r="B58" s="37">
        <v>44823</v>
      </c>
      <c r="C58" s="35" t="s">
        <v>77</v>
      </c>
      <c r="D58" s="23">
        <v>1</v>
      </c>
      <c r="E58" s="24" t="str">
        <f>VLOOKUP(C58,Inventario!B:H,5,FALSE)</f>
        <v xml:space="preserve">Filtro </v>
      </c>
      <c r="F58" s="24" t="str">
        <f>VLOOKUP(C58,Inventario!B:H,6,FALSE)</f>
        <v>Oem</v>
      </c>
      <c r="G58" s="25" t="str">
        <f>VLOOKUP(C58,Inventario!B:H,7,FALSE)</f>
        <v>L7K/129620//</v>
      </c>
      <c r="H58" s="26">
        <f>VLOOKUP(C58,Inventario!B:H,4,FALSE)</f>
        <v>0</v>
      </c>
      <c r="I58" s="30">
        <f>SUMIFS($D$4:D58,$C$4:C58,Movimientos!$C58)</f>
        <v>1</v>
      </c>
    </row>
    <row r="59" spans="2:9" ht="15.75" thickBot="1" x14ac:dyDescent="0.3">
      <c r="B59" s="37">
        <v>44823</v>
      </c>
      <c r="C59" s="36" t="s">
        <v>78</v>
      </c>
      <c r="D59" s="27">
        <v>1</v>
      </c>
      <c r="E59" s="20" t="str">
        <f>VLOOKUP(C59,Inventario!B:H,5,FALSE)</f>
        <v xml:space="preserve">Filtro </v>
      </c>
      <c r="F59" s="20" t="str">
        <f>VLOOKUP(C59,Inventario!B:H,6,FALSE)</f>
        <v>Oem</v>
      </c>
      <c r="G59" s="21" t="str">
        <f>VLOOKUP(C59,Inventario!B:H,7,FALSE)</f>
        <v>L1K819653B</v>
      </c>
      <c r="H59" s="22">
        <f>VLOOKUP(C59,Inventario!B:H,4,FALSE)</f>
        <v>0</v>
      </c>
      <c r="I59" s="29">
        <f>SUMIFS($D$4:D59,$C$4:C59,Movimientos!$C59)</f>
        <v>1</v>
      </c>
    </row>
    <row r="60" spans="2:9" ht="15.75" thickBot="1" x14ac:dyDescent="0.3">
      <c r="B60" s="37">
        <v>44823</v>
      </c>
      <c r="C60" s="35" t="s">
        <v>79</v>
      </c>
      <c r="D60" s="23">
        <v>1</v>
      </c>
      <c r="E60" s="24" t="str">
        <f>VLOOKUP(C60,Inventario!B:H,5,FALSE)</f>
        <v xml:space="preserve">Filtro </v>
      </c>
      <c r="F60" s="24" t="str">
        <f>VLOOKUP(C60,Inventario!B:H,6,FALSE)</f>
        <v>Oem</v>
      </c>
      <c r="G60" s="25" t="str">
        <f>VLOOKUP(C60,Inventario!B:H,7,FALSE)</f>
        <v>F1J0/129620//</v>
      </c>
      <c r="H60" s="26">
        <f>VLOOKUP(C60,Inventario!B:H,4,FALSE)</f>
        <v>0</v>
      </c>
      <c r="I60" s="30">
        <f>SUMIFS($D$4:D60,$C$4:C60,Movimientos!$C60)</f>
        <v>1</v>
      </c>
    </row>
    <row r="61" spans="2:9" ht="15.75" thickBot="1" x14ac:dyDescent="0.3">
      <c r="B61" s="37">
        <v>44823</v>
      </c>
      <c r="C61" s="36" t="s">
        <v>80</v>
      </c>
      <c r="D61" s="27">
        <v>1</v>
      </c>
      <c r="E61" s="20" t="str">
        <f>VLOOKUP(C61,Inventario!B:H,5,FALSE)</f>
        <v xml:space="preserve">Filtro </v>
      </c>
      <c r="F61" s="20" t="str">
        <f>VLOOKUP(C61,Inventario!B:H,6,FALSE)</f>
        <v>Wega</v>
      </c>
      <c r="G61" s="21" t="str">
        <f>VLOOKUP(C61,Inventario!B:H,7,FALSE)</f>
        <v>AKX-35279</v>
      </c>
      <c r="H61" s="22">
        <f>VLOOKUP(C61,Inventario!B:H,4,FALSE)</f>
        <v>0</v>
      </c>
      <c r="I61" s="29">
        <f>SUMIFS($D$4:D61,$C$4:C61,Movimientos!$C61)</f>
        <v>1</v>
      </c>
    </row>
    <row r="62" spans="2:9" ht="15.75" thickBot="1" x14ac:dyDescent="0.3">
      <c r="B62" s="37">
        <v>44823</v>
      </c>
      <c r="C62" s="33" t="s">
        <v>81</v>
      </c>
      <c r="D62" s="23">
        <v>1</v>
      </c>
      <c r="E62" s="24" t="str">
        <f>VLOOKUP(C62,Inventario!B:H,5,FALSE)</f>
        <v xml:space="preserve">Filtro </v>
      </c>
      <c r="F62" s="24" t="str">
        <f>VLOOKUP(C62,Inventario!B:H,6,FALSE)</f>
        <v>Oem</v>
      </c>
      <c r="G62" s="25" t="str">
        <f>VLOOKUP(C62,Inventario!B:H,7,FALSE)</f>
        <v>JZZ 129 620D</v>
      </c>
      <c r="H62" s="26">
        <f>VLOOKUP(C62,Inventario!B:H,4,FALSE)</f>
        <v>0</v>
      </c>
      <c r="I62" s="30">
        <f>SUMIFS($D$4:D62,$C$4:C62,Movimientos!$C62)</f>
        <v>1</v>
      </c>
    </row>
    <row r="63" spans="2:9" ht="15.75" thickBot="1" x14ac:dyDescent="0.3">
      <c r="B63" s="37">
        <v>44823</v>
      </c>
      <c r="C63" s="36" t="s">
        <v>83</v>
      </c>
      <c r="D63" s="27">
        <v>8</v>
      </c>
      <c r="E63" s="20" t="str">
        <f>VLOOKUP(C63,Inventario!B:H,5,FALSE)</f>
        <v xml:space="preserve">Filtro </v>
      </c>
      <c r="F63" s="20" t="str">
        <f>VLOOKUP(C63,Inventario!B:H,6,FALSE)</f>
        <v>Oem</v>
      </c>
      <c r="G63" s="21" t="str">
        <f>VLOOKUP(C63,Inventario!B:H,7,FALSE)</f>
        <v>030 115 561 AR</v>
      </c>
      <c r="H63" s="22">
        <f>VLOOKUP(C63,Inventario!B:H,4,FALSE)</f>
        <v>0</v>
      </c>
      <c r="I63" s="29">
        <f>SUMIFS($D$4:D63,$C$4:C63,Movimientos!$C63)</f>
        <v>8</v>
      </c>
    </row>
    <row r="64" spans="2:9" ht="15.75" thickBot="1" x14ac:dyDescent="0.3">
      <c r="B64" s="37">
        <v>44823</v>
      </c>
      <c r="C64" s="33" t="s">
        <v>100</v>
      </c>
      <c r="D64" s="23">
        <v>9</v>
      </c>
      <c r="E64" s="24" t="str">
        <f>VLOOKUP(C64,Inventario!B:H,5,FALSE)</f>
        <v>Lubricante</v>
      </c>
      <c r="F64" s="24" t="str">
        <f>VLOOKUP(C64,Inventario!B:H,6,FALSE)</f>
        <v>Pros</v>
      </c>
      <c r="G64" s="25" t="str">
        <f>VLOOKUP(C64,Inventario!B:H,7,FALSE)</f>
        <v>C0000000001</v>
      </c>
      <c r="H64" s="26">
        <f>VLOOKUP(C64,Inventario!B:H,4,FALSE)</f>
        <v>0</v>
      </c>
      <c r="I64" s="30">
        <f>SUMIFS($D$4:D64,$C$4:C64,Movimientos!$C64)</f>
        <v>9</v>
      </c>
    </row>
    <row r="65" spans="2:9" ht="15.75" thickBot="1" x14ac:dyDescent="0.3">
      <c r="B65" s="37">
        <v>44823</v>
      </c>
      <c r="C65" s="32">
        <v>4100420021244</v>
      </c>
      <c r="D65" s="27">
        <v>4</v>
      </c>
      <c r="E65" s="20" t="str">
        <f>VLOOKUP(C65,Inventario!B:H,5,FALSE)</f>
        <v>Aditivo</v>
      </c>
      <c r="F65" s="20" t="str">
        <f>VLOOKUP(C65,Inventario!B:H,6,FALSE)</f>
        <v>LiquiMoly</v>
      </c>
      <c r="G65" s="21" t="str">
        <f>VLOOKUP(C65,Inventario!B:H,7,FALSE)</f>
        <v>Limpia Inyectores</v>
      </c>
      <c r="H65" s="22">
        <f>VLOOKUP(C65,Inventario!B:H,4,FALSE)</f>
        <v>0</v>
      </c>
      <c r="I65" s="29">
        <f>SUMIFS($D$4:D65,$C$4:C65,Movimientos!$C65)</f>
        <v>4</v>
      </c>
    </row>
    <row r="66" spans="2:9" ht="15.75" thickBot="1" x14ac:dyDescent="0.3">
      <c r="B66" s="37">
        <v>44823</v>
      </c>
      <c r="C66" s="33" t="s">
        <v>86</v>
      </c>
      <c r="D66" s="23">
        <v>2</v>
      </c>
      <c r="E66" s="24" t="str">
        <f>VLOOKUP(C66,Inventario!B:H,5,FALSE)</f>
        <v>Aceite</v>
      </c>
      <c r="F66" s="24" t="str">
        <f>VLOOKUP(C66,Inventario!B:H,6,FALSE)</f>
        <v>Oem</v>
      </c>
      <c r="G66" s="25" t="str">
        <f>VLOOKUP(C66,Inventario!B:H,7,FALSE)</f>
        <v>Multi 01J</v>
      </c>
      <c r="H66" s="26">
        <f>VLOOKUP(C66,Inventario!B:H,4,FALSE)</f>
        <v>0</v>
      </c>
      <c r="I66" s="30">
        <f>SUMIFS($D$4:D66,$C$4:C66,Movimientos!$C66)</f>
        <v>2</v>
      </c>
    </row>
    <row r="67" spans="2:9" ht="15.75" thickBot="1" x14ac:dyDescent="0.3">
      <c r="B67" s="37">
        <v>44823</v>
      </c>
      <c r="C67" s="32" t="s">
        <v>88</v>
      </c>
      <c r="D67" s="27">
        <v>1</v>
      </c>
      <c r="E67" s="20" t="str">
        <f>VLOOKUP(C67,Inventario!B:H,5,FALSE)</f>
        <v>Aceite</v>
      </c>
      <c r="F67" s="20" t="str">
        <f>VLOOKUP(C67,Inventario!B:H,6,FALSE)</f>
        <v>Oem</v>
      </c>
      <c r="G67" s="21" t="str">
        <f>VLOOKUP(C67,Inventario!B:H,7,FALSE)</f>
        <v>Caja DSG</v>
      </c>
      <c r="H67" s="22">
        <f>VLOOKUP(C67,Inventario!B:H,4,FALSE)</f>
        <v>0</v>
      </c>
      <c r="I67" s="29">
        <f>SUMIFS($D$4:D67,$C$4:C67,Movimientos!$C67)</f>
        <v>1</v>
      </c>
    </row>
    <row r="68" spans="2:9" ht="15.75" thickBot="1" x14ac:dyDescent="0.3">
      <c r="B68" s="37">
        <v>44823</v>
      </c>
      <c r="C68" s="33" t="s">
        <v>89</v>
      </c>
      <c r="D68" s="23">
        <v>1</v>
      </c>
      <c r="E68" s="24" t="str">
        <f>VLOOKUP(C68,Inventario!B:H,5,FALSE)</f>
        <v>Aceite</v>
      </c>
      <c r="F68" s="24" t="str">
        <f>VLOOKUP(C68,Inventario!B:H,6,FALSE)</f>
        <v>Oem</v>
      </c>
      <c r="G68" s="25" t="str">
        <f>VLOOKUP(C68,Inventario!B:H,7,FALSE)</f>
        <v xml:space="preserve">Caja manual </v>
      </c>
      <c r="H68" s="26">
        <f>VLOOKUP(C68,Inventario!B:H,4,FALSE)</f>
        <v>0</v>
      </c>
      <c r="I68" s="30">
        <f>SUMIFS($D$4:D68,$C$4:C68,Movimientos!$C68)</f>
        <v>1</v>
      </c>
    </row>
    <row r="69" spans="2:9" ht="15.75" thickBot="1" x14ac:dyDescent="0.3">
      <c r="B69" s="37">
        <v>44823</v>
      </c>
      <c r="C69" s="32">
        <v>5011987863552</v>
      </c>
      <c r="D69" s="27">
        <v>1</v>
      </c>
      <c r="E69" s="20" t="str">
        <f>VLOOKUP(C69,Inventario!B:H,5,FALSE)</f>
        <v>Aceite</v>
      </c>
      <c r="F69" s="20" t="str">
        <f>VLOOKUP(C69,Inventario!B:H,6,FALSE)</f>
        <v>Shell</v>
      </c>
      <c r="G69" s="21" t="str">
        <f>VLOOKUP(C69,Inventario!B:H,7,FALSE)</f>
        <v>HX8 5w40</v>
      </c>
      <c r="H69" s="22">
        <f>VLOOKUP(C69,Inventario!B:H,4,FALSE)</f>
        <v>0</v>
      </c>
      <c r="I69" s="29">
        <f>SUMIFS($D$4:D69,$C$4:C69,Movimientos!$C69)</f>
        <v>1</v>
      </c>
    </row>
    <row r="70" spans="2:9" ht="15.75" thickBot="1" x14ac:dyDescent="0.3">
      <c r="B70" s="37">
        <v>44823</v>
      </c>
      <c r="C70" s="33" t="s">
        <v>91</v>
      </c>
      <c r="D70" s="23">
        <v>2</v>
      </c>
      <c r="E70" s="24" t="str">
        <f>VLOOKUP(C70,Inventario!B:H,5,FALSE)</f>
        <v>Aceite</v>
      </c>
      <c r="F70" s="24" t="str">
        <f>VLOOKUP(C70,Inventario!B:H,6,FALSE)</f>
        <v>Oem</v>
      </c>
      <c r="G70" s="25" t="str">
        <f>VLOOKUP(C70,Inventario!B:H,7,FALSE)</f>
        <v>Hidráulico verde</v>
      </c>
      <c r="H70" s="26">
        <f>VLOOKUP(C70,Inventario!B:H,4,FALSE)</f>
        <v>0</v>
      </c>
      <c r="I70" s="30">
        <f>SUMIFS($D$4:D70,$C$4:C70,Movimientos!$C70)</f>
        <v>2</v>
      </c>
    </row>
    <row r="71" spans="2:9" x14ac:dyDescent="0.25">
      <c r="B71" s="37">
        <v>44823</v>
      </c>
      <c r="C71" s="32" t="s">
        <v>92</v>
      </c>
      <c r="D71" s="27">
        <v>2</v>
      </c>
      <c r="E71" s="20" t="str">
        <f>VLOOKUP(C71,Inventario!B:H,5,FALSE)</f>
        <v>Aceite</v>
      </c>
      <c r="F71" s="20" t="str">
        <f>VLOOKUP(C71,Inventario!B:H,6,FALSE)</f>
        <v>Oem</v>
      </c>
      <c r="G71" s="21" t="str">
        <f>VLOOKUP(C71,Inventario!B:H,7,FALSE)</f>
        <v>Caja DSG</v>
      </c>
      <c r="H71" s="22">
        <f>VLOOKUP(C71,Inventario!B:H,4,FALSE)</f>
        <v>0</v>
      </c>
      <c r="I71" s="29">
        <f>SUMIFS($D$4:D71,$C$4:C71,Movimientos!$C71)</f>
        <v>2</v>
      </c>
    </row>
  </sheetData>
  <sheetProtection insertColumns="0" insertRows="0" autoFilter="0"/>
  <protectedRanges>
    <protectedRange sqref="B6:D71" name="Rango1"/>
  </protectedRanges>
  <conditionalFormatting sqref="C65:C71 C6:C50">
    <cfRule type="expression" dxfId="41" priority="146">
      <formula>#REF!&lt;0</formula>
    </cfRule>
  </conditionalFormatting>
  <conditionalFormatting sqref="C64">
    <cfRule type="expression" dxfId="40" priority="50">
      <formula>$C65&lt;0</formula>
    </cfRule>
  </conditionalFormatting>
  <conditionalFormatting sqref="C6:C7 C9 C13:C16 C27 C29:C33 C35:C42 C46:C47 C49 C65:C70 D6:D70">
    <cfRule type="expression" dxfId="39" priority="56">
      <formula>$C7&lt;0</formula>
    </cfRule>
  </conditionalFormatting>
  <conditionalFormatting sqref="C8 C17 C28 C43 C45 C71:D71">
    <cfRule type="expression" dxfId="38" priority="57">
      <formula>#REF!&lt;0</formula>
    </cfRule>
  </conditionalFormatting>
  <conditionalFormatting sqref="C10:C12">
    <cfRule type="expression" dxfId="37" priority="55">
      <formula>$C11&lt;0</formula>
    </cfRule>
  </conditionalFormatting>
  <conditionalFormatting sqref="C18:C21">
    <cfRule type="expression" dxfId="36" priority="54">
      <formula>#REF!&lt;0</formula>
    </cfRule>
  </conditionalFormatting>
  <conditionalFormatting sqref="C22">
    <cfRule type="expression" dxfId="35" priority="58">
      <formula>$D25&lt;0</formula>
    </cfRule>
  </conditionalFormatting>
  <conditionalFormatting sqref="C34">
    <cfRule type="expression" dxfId="34" priority="53">
      <formula>$C35&lt;0</formula>
    </cfRule>
  </conditionalFormatting>
  <conditionalFormatting sqref="C44">
    <cfRule type="expression" dxfId="33" priority="59">
      <formula>$C43&lt;0</formula>
    </cfRule>
  </conditionalFormatting>
  <conditionalFormatting sqref="C48">
    <cfRule type="expression" dxfId="32" priority="60">
      <formula>$C52&lt;0</formula>
    </cfRule>
  </conditionalFormatting>
  <conditionalFormatting sqref="C50">
    <cfRule type="expression" dxfId="31" priority="61">
      <formula>$B48&lt;0</formula>
    </cfRule>
  </conditionalFormatting>
  <conditionalFormatting sqref="D6:D71">
    <cfRule type="expression" dxfId="30" priority="52">
      <formula>$C6=0</formula>
    </cfRule>
  </conditionalFormatting>
  <conditionalFormatting sqref="C51:C63">
    <cfRule type="expression" dxfId="29" priority="51">
      <formula>$C52&lt;0</formula>
    </cfRule>
  </conditionalFormatting>
  <conditionalFormatting sqref="C48">
    <cfRule type="expression" dxfId="28" priority="49">
      <formula>$C49&lt;0</formula>
    </cfRule>
  </conditionalFormatting>
  <conditionalFormatting sqref="I6:I71">
    <cfRule type="cellIs" dxfId="27" priority="44" operator="lessThan">
      <formula>1</formula>
    </cfRule>
  </conditionalFormatting>
  <dataValidations count="1">
    <dataValidation type="custom" allowBlank="1" showInputMessage="1" showErrorMessage="1" sqref="D6:D71" xr:uid="{5ED8D544-A6E6-4238-9881-5EFE50DBA8D5}">
      <formula1>I6&gt;=0</formula1>
    </dataValidation>
  </dataValidations>
  <pageMargins left="0.25" right="0.25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3" id="{C9FB18F7-11C3-4FC3-B90F-AAABFAD34E6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D5:D71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72"/>
  <sheetViews>
    <sheetView showGridLines="0" zoomScale="120" zoomScaleNormal="120" workbookViewId="0">
      <pane ySplit="5" topLeftCell="A48" activePane="bottomLeft" state="frozen"/>
      <selection pane="bottomLeft" activeCell="L3" sqref="L3"/>
    </sheetView>
  </sheetViews>
  <sheetFormatPr baseColWidth="10" defaultRowHeight="15" x14ac:dyDescent="0.25"/>
  <cols>
    <col min="2" max="2" width="17.5703125" style="5" bestFit="1" customWidth="1"/>
    <col min="3" max="3" width="11" style="6" bestFit="1" customWidth="1"/>
    <col min="4" max="4" width="16.28515625" style="10" bestFit="1" customWidth="1"/>
    <col min="5" max="5" width="16.5703125" style="10" bestFit="1" customWidth="1"/>
    <col min="6" max="6" width="10.28515625" style="7" bestFit="1" customWidth="1"/>
    <col min="7" max="7" width="11.7109375" style="7" bestFit="1" customWidth="1"/>
    <col min="8" max="8" width="16.7109375" style="7" bestFit="1" customWidth="1"/>
    <col min="9" max="9" width="3.85546875" style="4" bestFit="1" customWidth="1"/>
    <col min="10" max="10" width="10" bestFit="1" customWidth="1"/>
    <col min="11" max="11" width="14.85546875" hidden="1" customWidth="1"/>
  </cols>
  <sheetData>
    <row r="2" spans="1:14" ht="23.25" x14ac:dyDescent="0.35">
      <c r="B2" s="13" t="s">
        <v>101</v>
      </c>
    </row>
    <row r="4" spans="1:14" x14ac:dyDescent="0.25">
      <c r="M4" s="11"/>
    </row>
    <row r="5" spans="1:14" ht="18" customHeight="1" x14ac:dyDescent="0.25">
      <c r="B5" s="55" t="s">
        <v>0</v>
      </c>
      <c r="C5" s="60" t="s">
        <v>11</v>
      </c>
      <c r="D5" s="56" t="s">
        <v>9</v>
      </c>
      <c r="E5" s="56" t="s">
        <v>10</v>
      </c>
      <c r="F5" s="57" t="s">
        <v>6</v>
      </c>
      <c r="G5" s="57" t="s">
        <v>5</v>
      </c>
      <c r="H5" s="58" t="s">
        <v>8</v>
      </c>
      <c r="I5" s="61" t="s">
        <v>16</v>
      </c>
      <c r="J5" s="59" t="s">
        <v>2</v>
      </c>
      <c r="K5" s="8" t="s">
        <v>103</v>
      </c>
      <c r="L5" s="12"/>
    </row>
    <row r="6" spans="1:14" x14ac:dyDescent="0.25">
      <c r="B6" s="15">
        <v>4011558353834</v>
      </c>
      <c r="C6" s="38">
        <f>SUMIF(Movimientos!C:C,B6,Movimientos!D:D)</f>
        <v>5</v>
      </c>
      <c r="D6" s="18"/>
      <c r="E6" s="18"/>
      <c r="F6" s="39" t="s">
        <v>3</v>
      </c>
      <c r="G6" s="39" t="s">
        <v>7</v>
      </c>
      <c r="H6" s="18" t="s">
        <v>4</v>
      </c>
      <c r="I6" s="40">
        <f>IF( Tabla6[[#This Row],[Stock]]=0, 0,   IF(   Tabla6[[#This Row],[Stock]] =1, 1, 2) )</f>
        <v>2</v>
      </c>
      <c r="J6" s="39"/>
      <c r="K6" s="64" t="str">
        <f>IF( Tabla6[[#This Row],[Stock]]=0, "Sin Stock",   IF(   Tabla6[[#This Row],[Stock]] =1, "Solo uno", "Ok") )</f>
        <v>Ok</v>
      </c>
    </row>
    <row r="7" spans="1:14" x14ac:dyDescent="0.25">
      <c r="B7" s="15">
        <v>4011558308902</v>
      </c>
      <c r="C7" s="38">
        <f>SUMIF(Movimientos!C:C,B7,Movimientos!D:D)</f>
        <v>2</v>
      </c>
      <c r="D7" s="18"/>
      <c r="E7" s="18"/>
      <c r="F7" s="39" t="s">
        <v>3</v>
      </c>
      <c r="G7" s="39" t="s">
        <v>7</v>
      </c>
      <c r="H7" s="18" t="s">
        <v>17</v>
      </c>
      <c r="I7" s="40">
        <f>IF( Tabla6[[#This Row],[Stock]]=0, 0,   IF(   Tabla6[[#This Row],[Stock]] =1, 1, 2) )</f>
        <v>2</v>
      </c>
      <c r="J7" s="39"/>
      <c r="K7" s="64" t="str">
        <f>IF( Tabla6[[#This Row],[Stock]]=0, "Sin Stock",   IF(   Tabla6[[#This Row],[Stock]] =1, "Solo uno", "Ok") )</f>
        <v>Ok</v>
      </c>
    </row>
    <row r="8" spans="1:14" x14ac:dyDescent="0.25">
      <c r="B8" s="15">
        <v>4011558042424</v>
      </c>
      <c r="C8" s="38">
        <f>SUMIF(Movimientos!C:C,B8,Movimientos!D:D)</f>
        <v>5</v>
      </c>
      <c r="D8" s="18"/>
      <c r="E8" s="18"/>
      <c r="F8" s="39" t="s">
        <v>3</v>
      </c>
      <c r="G8" s="39" t="s">
        <v>7</v>
      </c>
      <c r="H8" s="18" t="s">
        <v>18</v>
      </c>
      <c r="I8" s="40">
        <f>IF( Tabla6[[#This Row],[Stock]]=0, 0,   IF(   Tabla6[[#This Row],[Stock]] =1, 1, 2) )</f>
        <v>2</v>
      </c>
      <c r="J8" s="39"/>
      <c r="K8" s="64" t="str">
        <f>IF( Tabla6[[#This Row],[Stock]]=0, "Sin Stock",   IF(   Tabla6[[#This Row],[Stock]] =1, "Solo uno", "Ok") )</f>
        <v>Ok</v>
      </c>
      <c r="L8" s="9">
        <f>IF( Tabla6[[#This Row],[Stock]]=0, 0,   IF(   Tabla6[[#This Row],[Stock]] =1, 1, 2) )</f>
        <v>2</v>
      </c>
    </row>
    <row r="9" spans="1:14" x14ac:dyDescent="0.25">
      <c r="B9" s="15">
        <v>4011558025717</v>
      </c>
      <c r="C9" s="38">
        <f>SUMIF(Movimientos!C:C,B9,Movimientos!D:D)</f>
        <v>4</v>
      </c>
      <c r="D9" s="18"/>
      <c r="E9" s="18"/>
      <c r="F9" s="39" t="s">
        <v>3</v>
      </c>
      <c r="G9" s="39" t="s">
        <v>7</v>
      </c>
      <c r="H9" s="18" t="s">
        <v>19</v>
      </c>
      <c r="I9" s="40">
        <f>IF( Tabla6[[#This Row],[Stock]]=0, 0,   IF(   Tabla6[[#This Row],[Stock]] =1, 1, 2) )</f>
        <v>2</v>
      </c>
      <c r="J9" s="39"/>
      <c r="K9" s="64" t="str">
        <f>IF( Tabla6[[#This Row],[Stock]]=0, "Sin Stock",   IF(   Tabla6[[#This Row],[Stock]] =1, "Solo uno", "Ok") )</f>
        <v>Ok</v>
      </c>
    </row>
    <row r="10" spans="1:14" s="1" customFormat="1" ht="16.5" x14ac:dyDescent="0.25">
      <c r="A10" s="1" t="s">
        <v>12</v>
      </c>
      <c r="B10" s="15">
        <v>4011558057800</v>
      </c>
      <c r="C10" s="38">
        <f>SUMIF(Movimientos!C:C,B10,Movimientos!D:D)</f>
        <v>5</v>
      </c>
      <c r="D10" s="18"/>
      <c r="E10" s="18"/>
      <c r="F10" s="39" t="s">
        <v>3</v>
      </c>
      <c r="G10" s="39" t="s">
        <v>7</v>
      </c>
      <c r="H10" s="18" t="s">
        <v>20</v>
      </c>
      <c r="I10" s="40">
        <f>IF( Tabla6[[#This Row],[Stock]]=0, 0,   IF(   Tabla6[[#This Row],[Stock]] =1, 1, 2) )</f>
        <v>2</v>
      </c>
      <c r="J10" s="39"/>
      <c r="K10" s="46" t="str">
        <f>IF( Tabla6[[#This Row],[Stock]]=0, "Sin Stock",   IF(   Tabla6[[#This Row],[Stock]] =1, "Solo uno", "Ok") )</f>
        <v>Ok</v>
      </c>
      <c r="N10" s="66"/>
    </row>
    <row r="11" spans="1:14" s="1" customFormat="1" x14ac:dyDescent="0.25">
      <c r="B11" s="15">
        <v>4011558400408</v>
      </c>
      <c r="C11" s="38">
        <f>SUMIF(Movimientos!C:C,B11,Movimientos!D:D)</f>
        <v>3</v>
      </c>
      <c r="D11" s="18"/>
      <c r="E11" s="18"/>
      <c r="F11" s="39" t="s">
        <v>3</v>
      </c>
      <c r="G11" s="39" t="s">
        <v>7</v>
      </c>
      <c r="H11" s="18" t="s">
        <v>21</v>
      </c>
      <c r="I11" s="40">
        <f>IF( Tabla6[[#This Row],[Stock]]=0, 0,   IF(   Tabla6[[#This Row],[Stock]] =1, 1, 2) )</f>
        <v>2</v>
      </c>
      <c r="J11" s="39"/>
      <c r="K11" s="46" t="str">
        <f>IF( Tabla6[[#This Row],[Stock]]=0, "Sin Stock",   IF(   Tabla6[[#This Row],[Stock]] =1, "Solo uno", "Ok") )</f>
        <v>Ok</v>
      </c>
    </row>
    <row r="12" spans="1:14" s="1" customFormat="1" x14ac:dyDescent="0.25">
      <c r="B12" s="15">
        <v>4011558057893</v>
      </c>
      <c r="C12" s="38">
        <f>SUMIF(Movimientos!C:C,B12,Movimientos!D:D)</f>
        <v>5</v>
      </c>
      <c r="D12" s="18"/>
      <c r="E12" s="18"/>
      <c r="F12" s="39" t="s">
        <v>3</v>
      </c>
      <c r="G12" s="39" t="s">
        <v>7</v>
      </c>
      <c r="H12" s="18" t="s">
        <v>22</v>
      </c>
      <c r="I12" s="41">
        <f>IF( Tabla6[[#This Row],[Stock]]=0, 0,   IF(   Tabla6[[#This Row],[Stock]] =1, 1, 2) )</f>
        <v>2</v>
      </c>
      <c r="J12" s="39"/>
      <c r="K12" s="46" t="str">
        <f>IF( Tabla6[[#This Row],[Stock]]=0, "Sin Stock",   IF(   Tabla6[[#This Row],[Stock]] =1, "Solo uno", "Ok") )</f>
        <v>Ok</v>
      </c>
    </row>
    <row r="13" spans="1:14" s="1" customFormat="1" x14ac:dyDescent="0.25">
      <c r="B13" s="15">
        <v>4011558026776</v>
      </c>
      <c r="C13" s="38">
        <f>SUMIF(Movimientos!C:C,B13,Movimientos!D:D)</f>
        <v>5</v>
      </c>
      <c r="D13" s="18"/>
      <c r="E13" s="18"/>
      <c r="F13" s="39" t="s">
        <v>3</v>
      </c>
      <c r="G13" s="39" t="s">
        <v>7</v>
      </c>
      <c r="H13" s="18" t="s">
        <v>23</v>
      </c>
      <c r="I13" s="41">
        <f>IF( Tabla6[[#This Row],[Stock]]=0, 0,   IF(   Tabla6[[#This Row],[Stock]] =1, 1, 2) )</f>
        <v>2</v>
      </c>
      <c r="J13" s="39"/>
      <c r="K13" s="46" t="str">
        <f>IF( Tabla6[[#This Row],[Stock]]=0, "Sin Stock",   IF(   Tabla6[[#This Row],[Stock]] =1, "Solo uno", "Ok") )</f>
        <v>Ok</v>
      </c>
    </row>
    <row r="14" spans="1:14" s="1" customFormat="1" x14ac:dyDescent="0.25">
      <c r="B14" s="15">
        <v>4011558031275</v>
      </c>
      <c r="C14" s="38">
        <f>SUMIF(Movimientos!C:C,B14,Movimientos!D:D)</f>
        <v>3</v>
      </c>
      <c r="D14" s="18"/>
      <c r="E14" s="18"/>
      <c r="F14" s="39" t="s">
        <v>3</v>
      </c>
      <c r="G14" s="39" t="s">
        <v>7</v>
      </c>
      <c r="H14" s="18" t="s">
        <v>24</v>
      </c>
      <c r="I14" s="41">
        <f>IF( Tabla6[[#This Row],[Stock]]=0, 0,   IF(   Tabla6[[#This Row],[Stock]] =1, 1, 2) )</f>
        <v>2</v>
      </c>
      <c r="J14" s="39"/>
      <c r="K14" s="46" t="str">
        <f>IF( Tabla6[[#This Row],[Stock]]=0, "Sin Stock",   IF(   Tabla6[[#This Row],[Stock]] =1, "Solo uno", "Ok") )</f>
        <v>Ok</v>
      </c>
    </row>
    <row r="15" spans="1:14" s="1" customFormat="1" x14ac:dyDescent="0.25">
      <c r="B15" s="15">
        <v>4011558028725</v>
      </c>
      <c r="C15" s="38">
        <f>SUMIF(Movimientos!C:C,B15,Movimientos!D:D)</f>
        <v>5</v>
      </c>
      <c r="D15" s="18"/>
      <c r="E15" s="18"/>
      <c r="F15" s="39" t="s">
        <v>3</v>
      </c>
      <c r="G15" s="39" t="s">
        <v>7</v>
      </c>
      <c r="H15" s="18" t="s">
        <v>25</v>
      </c>
      <c r="I15" s="41">
        <f>IF( Tabla6[[#This Row],[Stock]]=0, 0,   IF(   Tabla6[[#This Row],[Stock]] =1, 1, 2) )</f>
        <v>2</v>
      </c>
      <c r="J15" s="39"/>
      <c r="K15" s="46" t="str">
        <f>IF( Tabla6[[#This Row],[Stock]]=0, "Sin Stock",   IF(   Tabla6[[#This Row],[Stock]] =1, "Solo uno", "Ok") )</f>
        <v>Ok</v>
      </c>
    </row>
    <row r="16" spans="1:14" x14ac:dyDescent="0.25">
      <c r="B16" s="15">
        <v>4011558936303</v>
      </c>
      <c r="C16" s="38">
        <f>SUMIF(Movimientos!C:C,B16,Movimientos!D:D)</f>
        <v>10</v>
      </c>
      <c r="D16" s="18"/>
      <c r="E16" s="18"/>
      <c r="F16" s="39" t="s">
        <v>3</v>
      </c>
      <c r="G16" s="39" t="s">
        <v>7</v>
      </c>
      <c r="H16" s="18" t="s">
        <v>26</v>
      </c>
      <c r="I16" s="41">
        <f>IF( Tabla6[[#This Row],[Stock]]=0, 0,   IF(   Tabla6[[#This Row],[Stock]] =1, 1, 2) )</f>
        <v>2</v>
      </c>
      <c r="J16" s="39"/>
      <c r="K16" s="64" t="str">
        <f>IF( Tabla6[[#This Row],[Stock]]=0, "Sin Stock",   IF(   Tabla6[[#This Row],[Stock]] =1, "Solo uno", "Ok") )</f>
        <v>Ok</v>
      </c>
    </row>
    <row r="17" spans="2:11" x14ac:dyDescent="0.25">
      <c r="B17" s="15">
        <v>4011558542108</v>
      </c>
      <c r="C17" s="38">
        <f>SUMIF(Movimientos!C:C,B17,Movimientos!D:D)</f>
        <v>3</v>
      </c>
      <c r="D17" s="18"/>
      <c r="E17" s="18"/>
      <c r="F17" s="39" t="s">
        <v>3</v>
      </c>
      <c r="G17" s="39" t="s">
        <v>7</v>
      </c>
      <c r="H17" s="18" t="s">
        <v>27</v>
      </c>
      <c r="I17" s="41">
        <f>IF( Tabla6[[#This Row],[Stock]]=0, 0,   IF(   Tabla6[[#This Row],[Stock]] =1, 1, 2) )</f>
        <v>2</v>
      </c>
      <c r="J17" s="39"/>
      <c r="K17" s="64" t="str">
        <f>IF( Tabla6[[#This Row],[Stock]]=0, "Sin Stock",   IF(   Tabla6[[#This Row],[Stock]] =1, "Solo uno", "Ok") )</f>
        <v>Ok</v>
      </c>
    </row>
    <row r="18" spans="2:11" x14ac:dyDescent="0.25">
      <c r="B18" s="15">
        <v>4011558682507</v>
      </c>
      <c r="C18" s="38">
        <f>SUMIF(Movimientos!C:C,B18,Movimientos!D:D)</f>
        <v>4</v>
      </c>
      <c r="D18" s="17" t="s">
        <v>29</v>
      </c>
      <c r="E18" s="18"/>
      <c r="F18" s="39" t="s">
        <v>3</v>
      </c>
      <c r="G18" s="39" t="s">
        <v>7</v>
      </c>
      <c r="H18" s="18" t="s">
        <v>30</v>
      </c>
      <c r="I18" s="41">
        <f>IF( Tabla6[[#This Row],[Stock]]=0, 0,   IF(   Tabla6[[#This Row],[Stock]] =1, 1, 2) )</f>
        <v>2</v>
      </c>
      <c r="J18" s="39"/>
      <c r="K18" s="64" t="str">
        <f>IF( Tabla6[[#This Row],[Stock]]=0, "Sin Stock",   IF(   Tabla6[[#This Row],[Stock]] =1, "Solo uno", "Ok") )</f>
        <v>Ok</v>
      </c>
    </row>
    <row r="19" spans="2:11" x14ac:dyDescent="0.25">
      <c r="B19" s="15">
        <v>4011558916206</v>
      </c>
      <c r="C19" s="38">
        <f>SUMIF(Movimientos!C:C,B19,Movimientos!D:D)</f>
        <v>5</v>
      </c>
      <c r="D19" s="17" t="s">
        <v>29</v>
      </c>
      <c r="E19" s="18"/>
      <c r="F19" s="39" t="s">
        <v>3</v>
      </c>
      <c r="G19" s="39" t="s">
        <v>7</v>
      </c>
      <c r="H19" s="18" t="s">
        <v>31</v>
      </c>
      <c r="I19" s="41">
        <f>IF( Tabla6[[#This Row],[Stock]]=0, 0,   IF(   Tabla6[[#This Row],[Stock]] =1, 1, 2) )</f>
        <v>2</v>
      </c>
      <c r="J19" s="39"/>
      <c r="K19" s="64" t="str">
        <f>IF( Tabla6[[#This Row],[Stock]]=0, "Sin Stock",   IF(   Tabla6[[#This Row],[Stock]] =1, "Solo uno", "Ok") )</f>
        <v>Ok</v>
      </c>
    </row>
    <row r="20" spans="2:11" x14ac:dyDescent="0.25">
      <c r="B20" s="15">
        <v>4011558955106</v>
      </c>
      <c r="C20" s="38">
        <f>SUMIF(Movimientos!C:C,B20,Movimientos!D:D)</f>
        <v>1</v>
      </c>
      <c r="D20" s="17" t="s">
        <v>29</v>
      </c>
      <c r="E20" s="18"/>
      <c r="F20" s="39" t="s">
        <v>3</v>
      </c>
      <c r="G20" s="39" t="s">
        <v>7</v>
      </c>
      <c r="H20" s="18" t="s">
        <v>32</v>
      </c>
      <c r="I20" s="41">
        <f>IF( Tabla6[[#This Row],[Stock]]=0, 0,   IF(   Tabla6[[#This Row],[Stock]] =1, 1, 2) )</f>
        <v>1</v>
      </c>
      <c r="J20" s="39"/>
      <c r="K20" s="64" t="str">
        <f>IF( Tabla6[[#This Row],[Stock]]=0, "Sin Stock",   IF(   Tabla6[[#This Row],[Stock]] =1, "Solo uno", "Ok") )</f>
        <v>Solo uno</v>
      </c>
    </row>
    <row r="21" spans="2:11" x14ac:dyDescent="0.25">
      <c r="B21" s="15">
        <v>7893390402188</v>
      </c>
      <c r="C21" s="38">
        <f>SUMIF(Movimientos!C:C,B21,Movimientos!D:D)</f>
        <v>4</v>
      </c>
      <c r="D21" s="17" t="s">
        <v>29</v>
      </c>
      <c r="E21" s="18"/>
      <c r="F21" s="39" t="s">
        <v>3</v>
      </c>
      <c r="G21" s="39" t="s">
        <v>7</v>
      </c>
      <c r="H21" s="18" t="s">
        <v>33</v>
      </c>
      <c r="I21" s="41">
        <f>IF( Tabla6[[#This Row],[Stock]]=0, 0,   IF(   Tabla6[[#This Row],[Stock]] =1, 1, 2) )</f>
        <v>2</v>
      </c>
      <c r="J21" s="39"/>
      <c r="K21" s="64" t="str">
        <f>IF( Tabla6[[#This Row],[Stock]]=0, "Sin Stock",   IF(   Tabla6[[#This Row],[Stock]] =1, "Solo uno", "Ok") )</f>
        <v>Ok</v>
      </c>
    </row>
    <row r="22" spans="2:11" x14ac:dyDescent="0.25">
      <c r="B22" s="15">
        <v>4011558093358</v>
      </c>
      <c r="C22" s="38">
        <f>SUMIF(Movimientos!C:C,B22,Movimientos!D:D)</f>
        <v>2</v>
      </c>
      <c r="D22" s="18"/>
      <c r="E22" s="18"/>
      <c r="F22" s="39" t="s">
        <v>3</v>
      </c>
      <c r="G22" s="42" t="s">
        <v>7</v>
      </c>
      <c r="H22" s="43" t="s">
        <v>34</v>
      </c>
      <c r="I22" s="41">
        <f>IF( Tabla6[[#This Row],[Stock]]=0, 0,   IF(   Tabla6[[#This Row],[Stock]] =1, 1, 2) )</f>
        <v>2</v>
      </c>
      <c r="J22" s="39"/>
      <c r="K22" s="64" t="str">
        <f>IF( Tabla6[[#This Row],[Stock]]=0, "Sin Stock",   IF(   Tabla6[[#This Row],[Stock]] =1, "Solo uno", "Ok") )</f>
        <v>Ok</v>
      </c>
    </row>
    <row r="23" spans="2:11" x14ac:dyDescent="0.25">
      <c r="B23" s="15">
        <v>4011558009038</v>
      </c>
      <c r="C23" s="38">
        <f>SUMIF(Movimientos!C:C,B23,Movimientos!D:D)</f>
        <v>2</v>
      </c>
      <c r="D23" s="18"/>
      <c r="E23" s="18"/>
      <c r="F23" s="39" t="s">
        <v>3</v>
      </c>
      <c r="G23" s="39" t="s">
        <v>7</v>
      </c>
      <c r="H23" s="18" t="s">
        <v>28</v>
      </c>
      <c r="I23" s="41">
        <f>IF( Tabla6[[#This Row],[Stock]]=0, 0,   IF(   Tabla6[[#This Row],[Stock]] =1, 1, 2) )</f>
        <v>2</v>
      </c>
      <c r="J23" s="39"/>
      <c r="K23" s="64" t="str">
        <f>IF( Tabla6[[#This Row],[Stock]]=0, "Sin Stock",   IF(   Tabla6[[#This Row],[Stock]] =1, "Solo uno", "Ok") )</f>
        <v>Ok</v>
      </c>
    </row>
    <row r="24" spans="2:11" x14ac:dyDescent="0.25">
      <c r="B24" s="16">
        <v>4011558041403</v>
      </c>
      <c r="C24" s="38">
        <f>SUMIF(Movimientos!C:C,B24,Movimientos!D:D)</f>
        <v>4</v>
      </c>
      <c r="D24" s="17" t="s">
        <v>29</v>
      </c>
      <c r="E24" s="18"/>
      <c r="F24" s="39" t="s">
        <v>3</v>
      </c>
      <c r="G24" s="39" t="s">
        <v>7</v>
      </c>
      <c r="H24" s="18" t="s">
        <v>35</v>
      </c>
      <c r="I24" s="41">
        <f>IF( Tabla6[[#This Row],[Stock]]=0, 0,   IF(   Tabla6[[#This Row],[Stock]] =1, 1, 2) )</f>
        <v>2</v>
      </c>
      <c r="J24" s="39"/>
      <c r="K24" s="64" t="str">
        <f>IF( Tabla6[[#This Row],[Stock]]=0, "Sin Stock",   IF(   Tabla6[[#This Row],[Stock]] =1, "Solo uno", "Ok") )</f>
        <v>Ok</v>
      </c>
    </row>
    <row r="25" spans="2:11" x14ac:dyDescent="0.25">
      <c r="B25" s="16">
        <v>4011558293000</v>
      </c>
      <c r="C25" s="38">
        <f>SUMIF(Movimientos!C:C,B25,Movimientos!D:D)</f>
        <v>4</v>
      </c>
      <c r="D25" s="17" t="s">
        <v>29</v>
      </c>
      <c r="E25" s="18"/>
      <c r="F25" s="39" t="s">
        <v>3</v>
      </c>
      <c r="G25" s="39" t="s">
        <v>7</v>
      </c>
      <c r="H25" s="18" t="s">
        <v>36</v>
      </c>
      <c r="I25" s="41">
        <f>IF( Tabla6[[#This Row],[Stock]]=0, 0,   IF(   Tabla6[[#This Row],[Stock]] =1, 1, 2) )</f>
        <v>2</v>
      </c>
      <c r="J25" s="39"/>
      <c r="K25" s="64" t="str">
        <f>IF( Tabla6[[#This Row],[Stock]]=0, "Sin Stock",   IF(   Tabla6[[#This Row],[Stock]] =1, "Solo uno", "Ok") )</f>
        <v>Ok</v>
      </c>
    </row>
    <row r="26" spans="2:11" x14ac:dyDescent="0.25">
      <c r="B26" s="16">
        <v>4011558071240</v>
      </c>
      <c r="C26" s="38">
        <f>SUMIF(Movimientos!C:C,B26,Movimientos!D:D)</f>
        <v>3</v>
      </c>
      <c r="D26" s="17" t="s">
        <v>29</v>
      </c>
      <c r="E26" s="18"/>
      <c r="F26" s="39" t="s">
        <v>3</v>
      </c>
      <c r="G26" s="39" t="s">
        <v>7</v>
      </c>
      <c r="H26" s="18" t="s">
        <v>37</v>
      </c>
      <c r="I26" s="41">
        <f>IF( Tabla6[[#This Row],[Stock]]=0, 0,   IF(   Tabla6[[#This Row],[Stock]] =1, 1, 2) )</f>
        <v>2</v>
      </c>
      <c r="J26" s="39"/>
      <c r="K26" s="64" t="str">
        <f>IF( Tabla6[[#This Row],[Stock]]=0, "Sin Stock",   IF(   Tabla6[[#This Row],[Stock]] =1, "Solo uno", "Ok") )</f>
        <v>Ok</v>
      </c>
    </row>
    <row r="27" spans="2:11" x14ac:dyDescent="0.25">
      <c r="B27" s="16">
        <v>4011558200909</v>
      </c>
      <c r="C27" s="38">
        <f>SUMIF(Movimientos!C:C,B27,Movimientos!D:D)</f>
        <v>5</v>
      </c>
      <c r="D27" s="17" t="s">
        <v>29</v>
      </c>
      <c r="E27" s="18"/>
      <c r="F27" s="39" t="s">
        <v>3</v>
      </c>
      <c r="G27" s="39" t="s">
        <v>7</v>
      </c>
      <c r="H27" s="18" t="s">
        <v>38</v>
      </c>
      <c r="I27" s="41">
        <f>IF( Tabla6[[#This Row],[Stock]]=0, 0,   IF(   Tabla6[[#This Row],[Stock]] =1, 1, 2) )</f>
        <v>2</v>
      </c>
      <c r="J27" s="39"/>
      <c r="K27" s="64" t="str">
        <f>IF( Tabla6[[#This Row],[Stock]]=0, "Sin Stock",   IF(   Tabla6[[#This Row],[Stock]] =1, "Solo uno", "Ok") )</f>
        <v>Ok</v>
      </c>
    </row>
    <row r="28" spans="2:11" x14ac:dyDescent="0.25">
      <c r="B28" s="15">
        <v>4011558028725</v>
      </c>
      <c r="C28" s="38">
        <f>SUMIF(Movimientos!C:C,B28,Movimientos!D:D)</f>
        <v>5</v>
      </c>
      <c r="D28" s="18"/>
      <c r="E28" s="18"/>
      <c r="F28" s="39" t="s">
        <v>3</v>
      </c>
      <c r="G28" s="39" t="s">
        <v>7</v>
      </c>
      <c r="H28" s="18" t="s">
        <v>25</v>
      </c>
      <c r="I28" s="41">
        <f>IF( Tabla6[[#This Row],[Stock]]=0, 0,   IF(   Tabla6[[#This Row],[Stock]] =1, 1, 2) )</f>
        <v>2</v>
      </c>
      <c r="J28" s="39"/>
      <c r="K28" s="64" t="str">
        <f>IF( Tabla6[[#This Row],[Stock]]=0, "Sin Stock",   IF(   Tabla6[[#This Row],[Stock]] =1, "Solo uno", "Ok") )</f>
        <v>Ok</v>
      </c>
    </row>
    <row r="29" spans="2:11" x14ac:dyDescent="0.25">
      <c r="B29" s="15">
        <v>7790184000264</v>
      </c>
      <c r="C29" s="38">
        <f>SUMIF(Movimientos!C:C,B29,Movimientos!D:D)</f>
        <v>7</v>
      </c>
      <c r="D29" s="18"/>
      <c r="E29" s="18"/>
      <c r="F29" s="39" t="s">
        <v>3</v>
      </c>
      <c r="G29" s="39" t="s">
        <v>7</v>
      </c>
      <c r="H29" s="18" t="s">
        <v>39</v>
      </c>
      <c r="I29" s="41">
        <f>IF( Tabla6[[#This Row],[Stock]]=0, 0,   IF(   Tabla6[[#This Row],[Stock]] =1, 1, 2) )</f>
        <v>2</v>
      </c>
      <c r="J29" s="39"/>
      <c r="K29" s="64" t="str">
        <f>IF( Tabla6[[#This Row],[Stock]]=0, "Sin Stock",   IF(   Tabla6[[#This Row],[Stock]] =1, "Solo uno", "Ok") )</f>
        <v>Ok</v>
      </c>
    </row>
    <row r="30" spans="2:11" x14ac:dyDescent="0.25">
      <c r="B30" s="15"/>
      <c r="C30" s="44">
        <f>SUMIF(Movimientos!C:C,B30,Movimientos!D:D)</f>
        <v>0</v>
      </c>
      <c r="D30" s="18"/>
      <c r="E30" s="18"/>
      <c r="F30" s="39" t="s">
        <v>3</v>
      </c>
      <c r="G30" s="39" t="s">
        <v>7</v>
      </c>
      <c r="H30" s="43" t="s">
        <v>102</v>
      </c>
      <c r="I30" s="40">
        <f>IF( Tabla6[[#This Row],[Stock]]=0, 0,   IF(   Tabla6[[#This Row],[Stock]] =1, 1, 2) )</f>
        <v>0</v>
      </c>
      <c r="J30" s="45"/>
      <c r="K30" s="64" t="str">
        <f>IF( Tabla6[[#This Row],[Stock]]=0, "Sin Stock",   IF(   Tabla6[[#This Row],[Stock]] =1, "Solo uno", "Ok") )</f>
        <v>Sin Stock</v>
      </c>
    </row>
    <row r="31" spans="2:11" x14ac:dyDescent="0.25">
      <c r="B31" s="15">
        <v>7790184004644</v>
      </c>
      <c r="C31" s="38">
        <f>SUMIF(Movimientos!C:C,B31,Movimientos!D:D)</f>
        <v>1</v>
      </c>
      <c r="D31" s="18"/>
      <c r="E31" s="18"/>
      <c r="F31" s="39" t="s">
        <v>3</v>
      </c>
      <c r="G31" s="39" t="s">
        <v>40</v>
      </c>
      <c r="H31" s="18" t="s">
        <v>41</v>
      </c>
      <c r="I31" s="41">
        <f>IF( Tabla6[[#This Row],[Stock]]=0, 0,   IF(   Tabla6[[#This Row],[Stock]] =1, 1, 2) )</f>
        <v>1</v>
      </c>
      <c r="J31" s="39" t="s">
        <v>12</v>
      </c>
      <c r="K31" s="64" t="str">
        <f>IF( Tabla6[[#This Row],[Stock]]=0, "Sin Stock",   IF(   Tabla6[[#This Row],[Stock]] =1, "Solo uno", "Ok") )</f>
        <v>Solo uno</v>
      </c>
    </row>
    <row r="32" spans="2:11" x14ac:dyDescent="0.25">
      <c r="B32" s="15">
        <v>5904608750303</v>
      </c>
      <c r="C32" s="38">
        <f>SUMIF(Movimientos!C:C,B32,Movimientos!D:D)</f>
        <v>1</v>
      </c>
      <c r="D32" s="18"/>
      <c r="E32" s="18"/>
      <c r="F32" s="39" t="s">
        <v>3</v>
      </c>
      <c r="G32" s="39" t="s">
        <v>40</v>
      </c>
      <c r="H32" s="18" t="s">
        <v>44</v>
      </c>
      <c r="I32" s="41">
        <f>IF( Tabla6[[#This Row],[Stock]]=0, 0,   IF(   Tabla6[[#This Row],[Stock]] =1, 1, 2) )</f>
        <v>1</v>
      </c>
      <c r="J32" s="39"/>
      <c r="K32" s="64" t="str">
        <f>IF( Tabla6[[#This Row],[Stock]]=0, "Sin Stock",   IF(   Tabla6[[#This Row],[Stock]] =1, "Solo uno", "Ok") )</f>
        <v>Solo uno</v>
      </c>
    </row>
    <row r="33" spans="2:11" x14ac:dyDescent="0.25">
      <c r="B33" s="15">
        <v>5904608968906</v>
      </c>
      <c r="C33" s="38">
        <f>SUMIF(Movimientos!C:C,B33,Movimientos!D:D)</f>
        <v>4</v>
      </c>
      <c r="D33" s="18"/>
      <c r="E33" s="18"/>
      <c r="F33" s="39" t="s">
        <v>3</v>
      </c>
      <c r="G33" s="39" t="s">
        <v>40</v>
      </c>
      <c r="H33" s="18" t="s">
        <v>43</v>
      </c>
      <c r="I33" s="41">
        <f>IF( Tabla6[[#This Row],[Stock]]=0, 0,   IF(   Tabla6[[#This Row],[Stock]] =1, 1, 2) )</f>
        <v>2</v>
      </c>
      <c r="J33" s="45"/>
      <c r="K33" s="64" t="str">
        <f>IF( Tabla6[[#This Row],[Stock]]=0, "Sin Stock",   IF(   Tabla6[[#This Row],[Stock]] =1, "Solo uno", "Ok") )</f>
        <v>Ok</v>
      </c>
    </row>
    <row r="34" spans="2:11" x14ac:dyDescent="0.25">
      <c r="B34" s="15">
        <v>7790184003357</v>
      </c>
      <c r="C34" s="38">
        <f>SUMIF(Movimientos!C:C,B34,Movimientos!D:D)</f>
        <v>5</v>
      </c>
      <c r="D34" s="41"/>
      <c r="E34" s="43"/>
      <c r="F34" s="42" t="s">
        <v>3</v>
      </c>
      <c r="G34" s="42" t="s">
        <v>40</v>
      </c>
      <c r="H34" s="43" t="s">
        <v>46</v>
      </c>
      <c r="I34" s="41">
        <f>IF( Tabla6[[#This Row],[Stock]]=0, 0,   IF(   Tabla6[[#This Row],[Stock]] =1, 1, 2) )</f>
        <v>2</v>
      </c>
      <c r="J34" s="39"/>
      <c r="K34" s="64" t="str">
        <f>IF( Tabla6[[#This Row],[Stock]]=0, "Sin Stock",   IF(   Tabla6[[#This Row],[Stock]] =1, "Solo uno", "Ok") )</f>
        <v>Ok</v>
      </c>
    </row>
    <row r="35" spans="2:11" x14ac:dyDescent="0.25">
      <c r="B35" s="15">
        <v>5050026343945</v>
      </c>
      <c r="C35" s="38">
        <f>SUMIF(Movimientos!C:C,B35,Movimientos!D:D)</f>
        <v>8</v>
      </c>
      <c r="D35" s="18"/>
      <c r="E35" s="18"/>
      <c r="F35" s="39" t="s">
        <v>3</v>
      </c>
      <c r="G35" s="39" t="s">
        <v>40</v>
      </c>
      <c r="H35" s="18" t="s">
        <v>42</v>
      </c>
      <c r="I35" s="41">
        <f>IF( Tabla6[[#This Row],[Stock]]=0, 0,   IF(   Tabla6[[#This Row],[Stock]] =1, 1, 2) )</f>
        <v>2</v>
      </c>
      <c r="J35" s="39"/>
      <c r="K35" s="64" t="str">
        <f>IF( Tabla6[[#This Row],[Stock]]=0, "Sin Stock",   IF(   Tabla6[[#This Row],[Stock]] =1, "Solo uno", "Ok") )</f>
        <v>Ok</v>
      </c>
    </row>
    <row r="36" spans="2:11" x14ac:dyDescent="0.25">
      <c r="B36" s="15">
        <v>7893390802124</v>
      </c>
      <c r="C36" s="38">
        <f>SUMIF(Movimientos!C:C,B36,Movimientos!D:D)</f>
        <v>10</v>
      </c>
      <c r="D36" s="18"/>
      <c r="E36" s="18"/>
      <c r="F36" s="39" t="s">
        <v>3</v>
      </c>
      <c r="G36" s="39" t="s">
        <v>40</v>
      </c>
      <c r="H36" s="18" t="s">
        <v>47</v>
      </c>
      <c r="I36" s="41">
        <f>IF( Tabla6[[#This Row],[Stock]]=0, 0,   IF(   Tabla6[[#This Row],[Stock]] =1, 1, 2) )</f>
        <v>2</v>
      </c>
      <c r="J36" s="39"/>
      <c r="K36" s="64" t="str">
        <f>IF( Tabla6[[#This Row],[Stock]]=0, "Sin Stock",   IF(   Tabla6[[#This Row],[Stock]] =1, "Solo uno", "Ok") )</f>
        <v>Ok</v>
      </c>
    </row>
    <row r="37" spans="2:11" x14ac:dyDescent="0.25">
      <c r="B37" s="15">
        <v>5904608846501</v>
      </c>
      <c r="C37" s="38">
        <f>SUMIF(Movimientos!C:C,B37,Movimientos!D:D)</f>
        <v>6</v>
      </c>
      <c r="D37" s="18"/>
      <c r="E37" s="18"/>
      <c r="F37" s="39" t="s">
        <v>3</v>
      </c>
      <c r="G37" s="39" t="s">
        <v>40</v>
      </c>
      <c r="H37" s="18" t="s">
        <v>48</v>
      </c>
      <c r="I37" s="41">
        <f>IF( Tabla6[[#This Row],[Stock]]=0, 0,   IF(   Tabla6[[#This Row],[Stock]] =1, 1, 2) )</f>
        <v>2</v>
      </c>
      <c r="J37" s="39"/>
      <c r="K37" s="64" t="str">
        <f>IF( Tabla6[[#This Row],[Stock]]=0, "Sin Stock",   IF(   Tabla6[[#This Row],[Stock]] =1, "Solo uno", "Ok") )</f>
        <v>Ok</v>
      </c>
    </row>
    <row r="38" spans="2:11" x14ac:dyDescent="0.25">
      <c r="B38" s="15">
        <v>7797954537746</v>
      </c>
      <c r="C38" s="38">
        <f>SUMIF(Movimientos!C:C,B38,Movimientos!D:D)</f>
        <v>1</v>
      </c>
      <c r="D38" s="18"/>
      <c r="E38" s="18"/>
      <c r="F38" s="39" t="s">
        <v>3</v>
      </c>
      <c r="G38" s="39" t="s">
        <v>50</v>
      </c>
      <c r="H38" s="18" t="s">
        <v>49</v>
      </c>
      <c r="I38" s="41">
        <f>IF( Tabla6[[#This Row],[Stock]]=0, 0,   IF(   Tabla6[[#This Row],[Stock]] =1, 1, 2) )</f>
        <v>1</v>
      </c>
      <c r="J38" s="39"/>
      <c r="K38" s="64" t="str">
        <f>IF( Tabla6[[#This Row],[Stock]]=0, "Sin Stock",   IF(   Tabla6[[#This Row],[Stock]] =1, "Solo uno", "Ok") )</f>
        <v>Solo uno</v>
      </c>
    </row>
    <row r="39" spans="2:11" x14ac:dyDescent="0.25">
      <c r="B39" s="15" t="s">
        <v>51</v>
      </c>
      <c r="C39" s="38">
        <f>SUMIF(Movimientos!C:C,B39,Movimientos!D:D)</f>
        <v>1</v>
      </c>
      <c r="D39" s="18"/>
      <c r="E39" s="18"/>
      <c r="F39" s="39" t="s">
        <v>3</v>
      </c>
      <c r="G39" s="39" t="s">
        <v>52</v>
      </c>
      <c r="H39" s="18" t="s">
        <v>51</v>
      </c>
      <c r="I39" s="41">
        <f>IF( Tabla6[[#This Row],[Stock]]=0, 0,   IF(   Tabla6[[#This Row],[Stock]] =1, 1, 2) )</f>
        <v>1</v>
      </c>
      <c r="J39" s="39"/>
      <c r="K39" s="64" t="str">
        <f>IF( Tabla6[[#This Row],[Stock]]=0, "Sin Stock",   IF(   Tabla6[[#This Row],[Stock]] =1, "Solo uno", "Ok") )</f>
        <v>Solo uno</v>
      </c>
    </row>
    <row r="40" spans="2:11" x14ac:dyDescent="0.25">
      <c r="B40" s="15" t="s">
        <v>53</v>
      </c>
      <c r="C40" s="38">
        <f>SUMIF(Movimientos!C:C,B40,Movimientos!D:D)</f>
        <v>4</v>
      </c>
      <c r="D40" s="18"/>
      <c r="E40" s="18"/>
      <c r="F40" s="39" t="s">
        <v>3</v>
      </c>
      <c r="G40" s="39" t="s">
        <v>52</v>
      </c>
      <c r="H40" s="18" t="s">
        <v>54</v>
      </c>
      <c r="I40" s="41">
        <f>IF( Tabla6[[#This Row],[Stock]]=0, 0,   IF(   Tabla6[[#This Row],[Stock]] =1, 1, 2) )</f>
        <v>2</v>
      </c>
      <c r="J40" s="39"/>
      <c r="K40" s="64" t="str">
        <f>IF( Tabla6[[#This Row],[Stock]]=0, "Sin Stock",   IF(   Tabla6[[#This Row],[Stock]] =1, "Solo uno", "Ok") )</f>
        <v>Ok</v>
      </c>
    </row>
    <row r="41" spans="2:11" x14ac:dyDescent="0.25">
      <c r="B41" s="15" t="s">
        <v>55</v>
      </c>
      <c r="C41" s="38">
        <f>SUMIF(Movimientos!C:C,B41,Movimientos!D:D)</f>
        <v>5</v>
      </c>
      <c r="D41" s="18"/>
      <c r="E41" s="18"/>
      <c r="F41" s="39" t="s">
        <v>3</v>
      </c>
      <c r="G41" s="39" t="s">
        <v>52</v>
      </c>
      <c r="H41" s="18" t="s">
        <v>56</v>
      </c>
      <c r="I41" s="41">
        <f>IF( Tabla6[[#This Row],[Stock]]=0, 0,   IF(   Tabla6[[#This Row],[Stock]] =1, 1, 2) )</f>
        <v>2</v>
      </c>
      <c r="J41" s="39"/>
      <c r="K41" s="64" t="str">
        <f>IF( Tabla6[[#This Row],[Stock]]=0, "Sin Stock",   IF(   Tabla6[[#This Row],[Stock]] =1, "Solo uno", "Ok") )</f>
        <v>Ok</v>
      </c>
    </row>
    <row r="42" spans="2:11" x14ac:dyDescent="0.25">
      <c r="B42" s="15">
        <v>4100420085789</v>
      </c>
      <c r="C42" s="38">
        <f>SUMIF(Movimientos!C:C,B42,Movimientos!D:D)</f>
        <v>20</v>
      </c>
      <c r="D42" s="18"/>
      <c r="E42" s="41"/>
      <c r="F42" s="42" t="s">
        <v>62</v>
      </c>
      <c r="G42" s="42" t="s">
        <v>14</v>
      </c>
      <c r="H42" s="43" t="s">
        <v>63</v>
      </c>
      <c r="I42" s="41">
        <f>IF( Tabla6[[#This Row],[Stock]]=0, 0,   IF(   Tabla6[[#This Row],[Stock]] =1, 1, 2) )</f>
        <v>2</v>
      </c>
      <c r="J42" s="45"/>
      <c r="K42" s="64" t="str">
        <f>IF( Tabla6[[#This Row],[Stock]]=0, "Sin Stock",   IF(   Tabla6[[#This Row],[Stock]] =1, "Solo uno", "Ok") )</f>
        <v>Ok</v>
      </c>
    </row>
    <row r="43" spans="2:11" x14ac:dyDescent="0.25">
      <c r="B43" s="15">
        <v>4100420085765</v>
      </c>
      <c r="C43" s="38">
        <f>SUMIF(Movimientos!C:C,B43,Movimientos!D:D)</f>
        <v>9</v>
      </c>
      <c r="D43" s="18"/>
      <c r="E43" s="41"/>
      <c r="F43" s="42" t="s">
        <v>62</v>
      </c>
      <c r="G43" s="42" t="s">
        <v>14</v>
      </c>
      <c r="H43" s="43" t="s">
        <v>64</v>
      </c>
      <c r="I43" s="41">
        <f>IF( Tabla6[[#This Row],[Stock]]=0, 0,   IF(   Tabla6[[#This Row],[Stock]] =1, 1, 2) )</f>
        <v>2</v>
      </c>
      <c r="J43" s="39"/>
      <c r="K43" s="64" t="str">
        <f>IF( Tabla6[[#This Row],[Stock]]=0, "Sin Stock",   IF(   Tabla6[[#This Row],[Stock]] =1, "Solo uno", "Ok") )</f>
        <v>Ok</v>
      </c>
    </row>
    <row r="44" spans="2:11" x14ac:dyDescent="0.25">
      <c r="B44" s="15">
        <v>3374650246239</v>
      </c>
      <c r="C44" s="38">
        <f>SUMIF(Movimientos!C:C,B44,Movimientos!D:D)</f>
        <v>15</v>
      </c>
      <c r="D44" s="18"/>
      <c r="E44" s="18"/>
      <c r="F44" s="39" t="s">
        <v>62</v>
      </c>
      <c r="G44" s="39" t="s">
        <v>15</v>
      </c>
      <c r="H44" s="18" t="s">
        <v>65</v>
      </c>
      <c r="I44" s="41">
        <f>IF( Tabla6[[#This Row],[Stock]]=0, 0,   IF(   Tabla6[[#This Row],[Stock]] =1, 1, 2) )</f>
        <v>2</v>
      </c>
      <c r="J44" s="39"/>
      <c r="K44" s="64" t="str">
        <f>IF( Tabla6[[#This Row],[Stock]]=0, "Sin Stock",   IF(   Tabla6[[#This Row],[Stock]] =1, "Solo uno", "Ok") )</f>
        <v>Ok</v>
      </c>
    </row>
    <row r="45" spans="2:11" x14ac:dyDescent="0.25">
      <c r="B45" s="15">
        <v>3374650240657</v>
      </c>
      <c r="C45" s="38">
        <f>SUMIF(Movimientos!C:C,B45,Movimientos!D:D)</f>
        <v>14</v>
      </c>
      <c r="D45" s="18"/>
      <c r="E45" s="18"/>
      <c r="F45" s="39" t="s">
        <v>62</v>
      </c>
      <c r="G45" s="39" t="s">
        <v>15</v>
      </c>
      <c r="H45" s="18" t="s">
        <v>66</v>
      </c>
      <c r="I45" s="41">
        <f>IF( Tabla6[[#This Row],[Stock]]=0, 0,   IF(   Tabla6[[#This Row],[Stock]] =1, 1, 2) )</f>
        <v>2</v>
      </c>
      <c r="J45" s="39"/>
      <c r="K45" s="64" t="str">
        <f>IF( Tabla6[[#This Row],[Stock]]=0, "Sin Stock",   IF(   Tabla6[[#This Row],[Stock]] =1, "Solo uno", "Ok") )</f>
        <v>Ok</v>
      </c>
    </row>
    <row r="46" spans="2:11" x14ac:dyDescent="0.25">
      <c r="B46" s="15">
        <v>3374650020099</v>
      </c>
      <c r="C46" s="38">
        <f>SUMIF(Movimientos!C:C,B46,Movimientos!D:D)</f>
        <v>12</v>
      </c>
      <c r="D46" s="18"/>
      <c r="E46" s="18"/>
      <c r="F46" s="39" t="s">
        <v>62</v>
      </c>
      <c r="G46" s="39" t="s">
        <v>15</v>
      </c>
      <c r="H46" s="18" t="s">
        <v>69</v>
      </c>
      <c r="I46" s="41">
        <f>IF( Tabla6[[#This Row],[Stock]]=0, 0,   IF(   Tabla6[[#This Row],[Stock]] =1, 1, 2) )</f>
        <v>2</v>
      </c>
      <c r="J46" s="39"/>
      <c r="K46" s="64" t="str">
        <f>IF( Tabla6[[#This Row],[Stock]]=0, "Sin Stock",   IF(   Tabla6[[#This Row],[Stock]] =1, "Solo uno", "Ok") )</f>
        <v>Ok</v>
      </c>
    </row>
    <row r="47" spans="2:11" x14ac:dyDescent="0.25">
      <c r="B47" s="15">
        <v>3374650256559</v>
      </c>
      <c r="C47" s="38">
        <f>SUMIF(Movimientos!C:C,B47,Movimientos!D:D)</f>
        <v>1</v>
      </c>
      <c r="D47" s="18"/>
      <c r="E47" s="18"/>
      <c r="F47" s="39" t="s">
        <v>62</v>
      </c>
      <c r="G47" s="39" t="s">
        <v>15</v>
      </c>
      <c r="H47" s="18" t="s">
        <v>68</v>
      </c>
      <c r="I47" s="41">
        <f>IF( Tabla6[[#This Row],[Stock]]=0, 0,   IF(   Tabla6[[#This Row],[Stock]] =1, 1, 2) )</f>
        <v>1</v>
      </c>
      <c r="J47" s="39"/>
      <c r="K47" s="64" t="str">
        <f>IF( Tabla6[[#This Row],[Stock]]=0, "Sin Stock",   IF(   Tabla6[[#This Row],[Stock]] =1, "Solo uno", "Ok") )</f>
        <v>Solo uno</v>
      </c>
    </row>
    <row r="48" spans="2:11" x14ac:dyDescent="0.25">
      <c r="B48" s="15">
        <v>3374650256535</v>
      </c>
      <c r="C48" s="38">
        <f>SUMIF(Movimientos!C:C,B48,Movimientos!D:D)</f>
        <v>1</v>
      </c>
      <c r="D48" s="18"/>
      <c r="E48" s="18"/>
      <c r="F48" s="39" t="s">
        <v>62</v>
      </c>
      <c r="G48" s="39" t="s">
        <v>15</v>
      </c>
      <c r="H48" s="18" t="s">
        <v>67</v>
      </c>
      <c r="I48" s="41">
        <f>IF( Tabla6[[#This Row],[Stock]]=0, 0,   IF(   Tabla6[[#This Row],[Stock]] =1, 1, 2) )</f>
        <v>1</v>
      </c>
      <c r="J48" s="39"/>
      <c r="K48" s="64" t="str">
        <f>IF( Tabla6[[#This Row],[Stock]]=0, "Sin Stock",   IF(   Tabla6[[#This Row],[Stock]] =1, "Solo uno", "Ok") )</f>
        <v>Solo uno</v>
      </c>
    </row>
    <row r="49" spans="2:14" x14ac:dyDescent="0.25">
      <c r="B49" s="17" t="s">
        <v>70</v>
      </c>
      <c r="C49" s="38">
        <f>SUMIF(Movimientos!C:C,B49,Movimientos!D:D)</f>
        <v>5</v>
      </c>
      <c r="D49" s="18"/>
      <c r="E49" s="18"/>
      <c r="F49" s="39" t="s">
        <v>3</v>
      </c>
      <c r="G49" s="39" t="s">
        <v>52</v>
      </c>
      <c r="H49" s="17" t="s">
        <v>70</v>
      </c>
      <c r="I49" s="41">
        <f>IF( Tabla6[[#This Row],[Stock]]=0, 0,   IF(   Tabla6[[#This Row],[Stock]] =1, 1, 2) )</f>
        <v>2</v>
      </c>
      <c r="J49" s="39"/>
      <c r="K49" s="64" t="str">
        <f>IF( Tabla6[[#This Row],[Stock]]=0, "Sin Stock",   IF(   Tabla6[[#This Row],[Stock]] =1, "Solo uno", "Ok") )</f>
        <v>Ok</v>
      </c>
    </row>
    <row r="50" spans="2:14" x14ac:dyDescent="0.25">
      <c r="B50" s="18" t="s">
        <v>71</v>
      </c>
      <c r="C50" s="38">
        <f>SUMIF(Movimientos!C:C,B50,Movimientos!D:D)</f>
        <v>5</v>
      </c>
      <c r="D50" s="18"/>
      <c r="E50" s="18"/>
      <c r="F50" s="39" t="s">
        <v>3</v>
      </c>
      <c r="G50" s="39" t="s">
        <v>52</v>
      </c>
      <c r="H50" s="18" t="s">
        <v>71</v>
      </c>
      <c r="I50" s="41">
        <f>IF( Tabla6[[#This Row],[Stock]]=0, 0,   IF(   Tabla6[[#This Row],[Stock]] =1, 1, 2) )</f>
        <v>2</v>
      </c>
      <c r="J50" s="39"/>
      <c r="K50" s="64" t="str">
        <f>IF( Tabla6[[#This Row],[Stock]]=0, "Sin Stock",   IF(   Tabla6[[#This Row],[Stock]] =1, "Solo uno", "Ok") )</f>
        <v>Ok</v>
      </c>
    </row>
    <row r="51" spans="2:14" x14ac:dyDescent="0.25">
      <c r="B51" s="18" t="s">
        <v>72</v>
      </c>
      <c r="C51" s="38">
        <f>SUMIF(Movimientos!C:C,B51,Movimientos!D:D)</f>
        <v>2</v>
      </c>
      <c r="D51" s="18"/>
      <c r="E51" s="18"/>
      <c r="F51" s="39" t="s">
        <v>3</v>
      </c>
      <c r="G51" s="39" t="s">
        <v>52</v>
      </c>
      <c r="H51" s="18" t="s">
        <v>72</v>
      </c>
      <c r="I51" s="41">
        <f>IF( Tabla6[[#This Row],[Stock]]=0, 0,   IF(   Tabla6[[#This Row],[Stock]] =1, 1, 2) )</f>
        <v>2</v>
      </c>
      <c r="J51" s="39"/>
      <c r="K51" s="64" t="str">
        <f>IF( Tabla6[[#This Row],[Stock]]=0, "Sin Stock",   IF(   Tabla6[[#This Row],[Stock]] =1, "Solo uno", "Ok") )</f>
        <v>Ok</v>
      </c>
    </row>
    <row r="52" spans="2:14" x14ac:dyDescent="0.25">
      <c r="B52" s="18" t="s">
        <v>73</v>
      </c>
      <c r="C52" s="38">
        <f>SUMIF(Movimientos!C:C,B52,Movimientos!D:D)</f>
        <v>4</v>
      </c>
      <c r="D52" s="18"/>
      <c r="E52" s="18"/>
      <c r="F52" s="39" t="s">
        <v>3</v>
      </c>
      <c r="G52" s="39" t="s">
        <v>52</v>
      </c>
      <c r="H52" s="18" t="s">
        <v>73</v>
      </c>
      <c r="I52" s="41">
        <f>IF( Tabla6[[#This Row],[Stock]]=0, 0,   IF(   Tabla6[[#This Row],[Stock]] =1, 1, 2) )</f>
        <v>2</v>
      </c>
      <c r="J52" s="39"/>
      <c r="K52" s="64" t="str">
        <f>IF( Tabla6[[#This Row],[Stock]]=0, "Sin Stock",   IF(   Tabla6[[#This Row],[Stock]] =1, "Solo uno", "Ok") )</f>
        <v>Ok</v>
      </c>
      <c r="N52" s="11"/>
    </row>
    <row r="53" spans="2:14" x14ac:dyDescent="0.25">
      <c r="B53" s="18" t="s">
        <v>74</v>
      </c>
      <c r="C53" s="38">
        <f>SUMIF(Movimientos!C:C,B53,Movimientos!D:D)</f>
        <v>1</v>
      </c>
      <c r="D53" s="18"/>
      <c r="E53" s="18"/>
      <c r="F53" s="39" t="s">
        <v>3</v>
      </c>
      <c r="G53" s="39" t="s">
        <v>52</v>
      </c>
      <c r="H53" s="18" t="s">
        <v>74</v>
      </c>
      <c r="I53" s="41">
        <f>IF( Tabla6[[#This Row],[Stock]]=0, 0,   IF(   Tabla6[[#This Row],[Stock]] =1, 1, 2) )</f>
        <v>1</v>
      </c>
      <c r="J53" s="39"/>
      <c r="K53" s="64" t="str">
        <f>IF( Tabla6[[#This Row],[Stock]]=0, "Sin Stock",   IF(   Tabla6[[#This Row],[Stock]] =1, "Solo uno", "Ok") )</f>
        <v>Solo uno</v>
      </c>
    </row>
    <row r="54" spans="2:14" x14ac:dyDescent="0.25">
      <c r="B54" s="18" t="s">
        <v>75</v>
      </c>
      <c r="C54" s="38">
        <f>SUMIF(Movimientos!C:C,B54,Movimientos!D:D)</f>
        <v>5</v>
      </c>
      <c r="D54" s="18"/>
      <c r="E54" s="18"/>
      <c r="F54" s="39" t="s">
        <v>3</v>
      </c>
      <c r="G54" s="39" t="s">
        <v>52</v>
      </c>
      <c r="H54" s="18" t="s">
        <v>75</v>
      </c>
      <c r="I54" s="41">
        <f>IF( Tabla6[[#This Row],[Stock]]=0, 0,   IF(   Tabla6[[#This Row],[Stock]] =1, 1, 2) )</f>
        <v>2</v>
      </c>
      <c r="J54" s="39"/>
      <c r="K54" s="64" t="str">
        <f>IF( Tabla6[[#This Row],[Stock]]=0, "Sin Stock",   IF(   Tabla6[[#This Row],[Stock]] =1, "Solo uno", "Ok") )</f>
        <v>Ok</v>
      </c>
    </row>
    <row r="55" spans="2:14" x14ac:dyDescent="0.25">
      <c r="B55" s="18" t="s">
        <v>76</v>
      </c>
      <c r="C55" s="38">
        <f>SUMIF(Movimientos!C:C,B55,Movimientos!D:D)</f>
        <v>1</v>
      </c>
      <c r="D55" s="18"/>
      <c r="E55" s="18"/>
      <c r="F55" s="39" t="s">
        <v>3</v>
      </c>
      <c r="G55" s="39" t="s">
        <v>52</v>
      </c>
      <c r="H55" s="18" t="s">
        <v>76</v>
      </c>
      <c r="I55" s="41">
        <f>IF( Tabla6[[#This Row],[Stock]]=0, 0,   IF(   Tabla6[[#This Row],[Stock]] =1, 1, 2) )</f>
        <v>1</v>
      </c>
      <c r="J55" s="39"/>
      <c r="K55" s="64" t="str">
        <f>IF( Tabla6[[#This Row],[Stock]]=0, "Sin Stock",   IF(   Tabla6[[#This Row],[Stock]] =1, "Solo uno", "Ok") )</f>
        <v>Solo uno</v>
      </c>
    </row>
    <row r="56" spans="2:14" x14ac:dyDescent="0.25">
      <c r="B56" s="18" t="s">
        <v>77</v>
      </c>
      <c r="C56" s="38">
        <f>SUMIF(Movimientos!C:C,B56,Movimientos!D:D)</f>
        <v>1</v>
      </c>
      <c r="D56" s="18"/>
      <c r="E56" s="18"/>
      <c r="F56" s="39" t="s">
        <v>3</v>
      </c>
      <c r="G56" s="39" t="s">
        <v>52</v>
      </c>
      <c r="H56" s="18" t="s">
        <v>77</v>
      </c>
      <c r="I56" s="41">
        <f>IF( Tabla6[[#This Row],[Stock]]=0, 0,   IF(   Tabla6[[#This Row],[Stock]] =1, 1, 2) )</f>
        <v>1</v>
      </c>
      <c r="J56" s="39"/>
      <c r="K56" s="64" t="str">
        <f>IF( Tabla6[[#This Row],[Stock]]=0, "Sin Stock",   IF(   Tabla6[[#This Row],[Stock]] =1, "Solo uno", "Ok") )</f>
        <v>Solo uno</v>
      </c>
    </row>
    <row r="57" spans="2:14" x14ac:dyDescent="0.25">
      <c r="B57" s="18" t="s">
        <v>78</v>
      </c>
      <c r="C57" s="38">
        <f>SUMIF(Movimientos!C:C,B57,Movimientos!D:D)</f>
        <v>1</v>
      </c>
      <c r="D57" s="18"/>
      <c r="E57" s="18"/>
      <c r="F57" s="39" t="s">
        <v>3</v>
      </c>
      <c r="G57" s="39" t="s">
        <v>52</v>
      </c>
      <c r="H57" s="18" t="s">
        <v>78</v>
      </c>
      <c r="I57" s="41">
        <f>IF( Tabla6[[#This Row],[Stock]]=0, 0,   IF(   Tabla6[[#This Row],[Stock]] =1, 1, 2) )</f>
        <v>1</v>
      </c>
      <c r="J57" s="39"/>
      <c r="K57" s="64" t="str">
        <f>IF( Tabla6[[#This Row],[Stock]]=0, "Sin Stock",   IF(   Tabla6[[#This Row],[Stock]] =1, "Solo uno", "Ok") )</f>
        <v>Solo uno</v>
      </c>
    </row>
    <row r="58" spans="2:14" x14ac:dyDescent="0.25">
      <c r="B58" s="18" t="s">
        <v>79</v>
      </c>
      <c r="C58" s="38">
        <f>SUMIF(Movimientos!C:C,B58,Movimientos!D:D)</f>
        <v>1</v>
      </c>
      <c r="D58" s="18"/>
      <c r="E58" s="18"/>
      <c r="F58" s="39" t="s">
        <v>3</v>
      </c>
      <c r="G58" s="39" t="s">
        <v>52</v>
      </c>
      <c r="H58" s="18" t="s">
        <v>79</v>
      </c>
      <c r="I58" s="41">
        <f>IF( Tabla6[[#This Row],[Stock]]=0, 0,   IF(   Tabla6[[#This Row],[Stock]] =1, 1, 2) )</f>
        <v>1</v>
      </c>
      <c r="J58" s="39"/>
      <c r="K58" s="64" t="str">
        <f>IF( Tabla6[[#This Row],[Stock]]=0, "Sin Stock",   IF(   Tabla6[[#This Row],[Stock]] =1, "Solo uno", "Ok") )</f>
        <v>Solo uno</v>
      </c>
    </row>
    <row r="59" spans="2:14" x14ac:dyDescent="0.25">
      <c r="B59" s="18" t="s">
        <v>80</v>
      </c>
      <c r="C59" s="38">
        <f>SUMIF(Movimientos!C:C,B59,Movimientos!D:D)</f>
        <v>1</v>
      </c>
      <c r="D59" s="18"/>
      <c r="E59" s="18"/>
      <c r="F59" s="39" t="s">
        <v>3</v>
      </c>
      <c r="G59" s="39" t="s">
        <v>99</v>
      </c>
      <c r="H59" s="18" t="s">
        <v>80</v>
      </c>
      <c r="I59" s="41">
        <f>IF( Tabla6[[#This Row],[Stock]]=0, 0,   IF(   Tabla6[[#This Row],[Stock]] =1, 1, 2) )</f>
        <v>1</v>
      </c>
      <c r="J59" s="39"/>
      <c r="K59" s="64" t="str">
        <f>IF( Tabla6[[#This Row],[Stock]]=0, "Sin Stock",   IF(   Tabla6[[#This Row],[Stock]] =1, "Solo uno", "Ok") )</f>
        <v>Solo uno</v>
      </c>
    </row>
    <row r="60" spans="2:14" x14ac:dyDescent="0.25">
      <c r="B60" s="15" t="s">
        <v>81</v>
      </c>
      <c r="C60" s="38">
        <f>SUMIF(Movimientos!C:C,B60,Movimientos!D:D)</f>
        <v>1</v>
      </c>
      <c r="D60" s="18"/>
      <c r="E60" s="18"/>
      <c r="F60" s="39" t="s">
        <v>3</v>
      </c>
      <c r="G60" s="39" t="s">
        <v>52</v>
      </c>
      <c r="H60" s="18" t="s">
        <v>82</v>
      </c>
      <c r="I60" s="41">
        <f>IF( Tabla6[[#This Row],[Stock]]=0, 0,   IF(   Tabla6[[#This Row],[Stock]] =1, 1, 2) )</f>
        <v>1</v>
      </c>
      <c r="J60" s="39"/>
      <c r="K60" s="64" t="str">
        <f>IF( Tabla6[[#This Row],[Stock]]=0, "Sin Stock",   IF(   Tabla6[[#This Row],[Stock]] =1, "Solo uno", "Ok") )</f>
        <v>Solo uno</v>
      </c>
    </row>
    <row r="61" spans="2:14" x14ac:dyDescent="0.25">
      <c r="B61" s="18" t="s">
        <v>83</v>
      </c>
      <c r="C61" s="38">
        <f>SUMIF(Movimientos!C:C,B61,Movimientos!D:D)</f>
        <v>8</v>
      </c>
      <c r="D61" s="18"/>
      <c r="E61" s="18"/>
      <c r="F61" s="39" t="s">
        <v>3</v>
      </c>
      <c r="G61" s="39" t="s">
        <v>52</v>
      </c>
      <c r="H61" s="18" t="s">
        <v>83</v>
      </c>
      <c r="I61" s="41">
        <f>IF( Tabla6[[#This Row],[Stock]]=0, 0,   IF(   Tabla6[[#This Row],[Stock]] =1, 1, 2) )</f>
        <v>2</v>
      </c>
      <c r="J61" s="39"/>
      <c r="K61" s="64" t="str">
        <f>IF( Tabla6[[#This Row],[Stock]]=0, "Sin Stock",   IF(   Tabla6[[#This Row],[Stock]] =1, "Solo uno", "Ok") )</f>
        <v>Ok</v>
      </c>
    </row>
    <row r="62" spans="2:14" ht="16.5" x14ac:dyDescent="0.25">
      <c r="B62" s="15" t="s">
        <v>100</v>
      </c>
      <c r="C62" s="38">
        <f>SUMIF(Movimientos!C:C,B62,Movimientos!D:D)</f>
        <v>9</v>
      </c>
      <c r="D62" s="18"/>
      <c r="E62" s="18"/>
      <c r="F62" s="39" t="s">
        <v>84</v>
      </c>
      <c r="G62" s="39" t="s">
        <v>85</v>
      </c>
      <c r="H62" s="15" t="s">
        <v>100</v>
      </c>
      <c r="I62" s="41">
        <f>IF( Tabla6[[#This Row],[Stock]]=0, 0,   IF(   Tabla6[[#This Row],[Stock]] =1, 1, 2) )</f>
        <v>2</v>
      </c>
      <c r="J62" s="39"/>
      <c r="K62" s="64" t="str">
        <f>IF( Tabla6[[#This Row],[Stock]]=0, "Sin Stock",   IF(   Tabla6[[#This Row],[Stock]] =1, "Solo uno", "Ok") )</f>
        <v>Ok</v>
      </c>
      <c r="M62" s="67" t="str">
        <f>Tabla6[[#This Row],[Codigo]]</f>
        <v>C0000000001</v>
      </c>
    </row>
    <row r="63" spans="2:14" x14ac:dyDescent="0.25">
      <c r="B63" s="15">
        <v>4100420021244</v>
      </c>
      <c r="C63" s="38">
        <f>SUMIF(Movimientos!C:C,B63,Movimientos!D:D)</f>
        <v>4</v>
      </c>
      <c r="D63" s="18"/>
      <c r="E63" s="18"/>
      <c r="F63" s="39" t="s">
        <v>97</v>
      </c>
      <c r="G63" s="39" t="s">
        <v>14</v>
      </c>
      <c r="H63" s="46" t="s">
        <v>98</v>
      </c>
      <c r="I63" s="41">
        <f>IF( Tabla6[[#This Row],[Stock]]=0, 0,   IF(   Tabla6[[#This Row],[Stock]] =1, 1, 2) )</f>
        <v>2</v>
      </c>
      <c r="J63" s="39"/>
      <c r="K63" s="64" t="str">
        <f>IF( Tabla6[[#This Row],[Stock]]=0, "Sin Stock",   IF(   Tabla6[[#This Row],[Stock]] =1, "Solo uno", "Ok") )</f>
        <v>Ok</v>
      </c>
    </row>
    <row r="64" spans="2:14" x14ac:dyDescent="0.25">
      <c r="B64" s="15" t="s">
        <v>86</v>
      </c>
      <c r="C64" s="38">
        <f>SUMIF(Movimientos!C:C,B64,Movimientos!D:D)</f>
        <v>2</v>
      </c>
      <c r="D64" s="18"/>
      <c r="E64" s="18"/>
      <c r="F64" s="39" t="s">
        <v>62</v>
      </c>
      <c r="G64" s="39" t="s">
        <v>52</v>
      </c>
      <c r="H64" s="18" t="s">
        <v>87</v>
      </c>
      <c r="I64" s="41">
        <f>IF( Tabla6[[#This Row],[Stock]]=0, 0,   IF(   Tabla6[[#This Row],[Stock]] =1, 1, 2) )</f>
        <v>2</v>
      </c>
      <c r="J64" s="39"/>
      <c r="K64" s="65" t="str">
        <f>IF( Tabla6[[#This Row],[Stock]]=0, "Sin Stock",   IF(   Tabla6[[#This Row],[Stock]] =1, "Solo uno", "Ok") )</f>
        <v>Ok</v>
      </c>
    </row>
    <row r="65" spans="2:11" x14ac:dyDescent="0.25">
      <c r="B65" s="15" t="s">
        <v>88</v>
      </c>
      <c r="C65" s="38">
        <f>SUMIF(Movimientos!C:C,B65,Movimientos!D:D)</f>
        <v>1</v>
      </c>
      <c r="D65" s="18"/>
      <c r="E65" s="18"/>
      <c r="F65" s="39" t="s">
        <v>62</v>
      </c>
      <c r="G65" s="39" t="s">
        <v>52</v>
      </c>
      <c r="H65" s="18" t="s">
        <v>93</v>
      </c>
      <c r="I65" s="41">
        <f>IF( Tabla6[[#This Row],[Stock]]=0, 0,   IF(   Tabla6[[#This Row],[Stock]] =1, 1, 2) )</f>
        <v>1</v>
      </c>
      <c r="J65" s="39"/>
      <c r="K65" s="64" t="str">
        <f>IF( Tabla6[[#This Row],[Stock]]=0, "Sin Stock",   IF(   Tabla6[[#This Row],[Stock]] =1, "Solo uno", "Ok") )</f>
        <v>Solo uno</v>
      </c>
    </row>
    <row r="66" spans="2:11" x14ac:dyDescent="0.25">
      <c r="B66" s="15" t="s">
        <v>89</v>
      </c>
      <c r="C66" s="38">
        <f>SUMIF(Movimientos!C:C,B66,Movimientos!D:D)</f>
        <v>1</v>
      </c>
      <c r="D66" s="18"/>
      <c r="E66" s="18"/>
      <c r="F66" s="39" t="s">
        <v>62</v>
      </c>
      <c r="G66" s="39" t="s">
        <v>52</v>
      </c>
      <c r="H66" s="18" t="s">
        <v>94</v>
      </c>
      <c r="I66" s="41">
        <f>IF( Tabla6[[#This Row],[Stock]]=0, 0,   IF(   Tabla6[[#This Row],[Stock]] =1, 1, 2) )</f>
        <v>1</v>
      </c>
      <c r="J66" s="39"/>
      <c r="K66" s="64" t="str">
        <f>IF( Tabla6[[#This Row],[Stock]]=0, "Sin Stock",   IF(   Tabla6[[#This Row],[Stock]] =1, "Solo uno", "Ok") )</f>
        <v>Solo uno</v>
      </c>
    </row>
    <row r="67" spans="2:11" x14ac:dyDescent="0.25">
      <c r="B67" s="15">
        <v>5011987863552</v>
      </c>
      <c r="C67" s="38">
        <f>SUMIF(Movimientos!C:C,B67,Movimientos!D:D)</f>
        <v>1</v>
      </c>
      <c r="D67" s="18"/>
      <c r="E67" s="18"/>
      <c r="F67" s="39" t="s">
        <v>62</v>
      </c>
      <c r="G67" s="39" t="s">
        <v>90</v>
      </c>
      <c r="H67" s="18" t="s">
        <v>96</v>
      </c>
      <c r="I67" s="41">
        <f>IF( Tabla6[[#This Row],[Stock]]=0, 0,   IF(   Tabla6[[#This Row],[Stock]] =1, 1, 2) )</f>
        <v>1</v>
      </c>
      <c r="J67" s="39"/>
      <c r="K67" s="64" t="str">
        <f>IF( Tabla6[[#This Row],[Stock]]=0, "Sin Stock",   IF(   Tabla6[[#This Row],[Stock]] =1, "Solo uno", "Ok") )</f>
        <v>Solo uno</v>
      </c>
    </row>
    <row r="68" spans="2:11" x14ac:dyDescent="0.25">
      <c r="B68" s="15" t="s">
        <v>91</v>
      </c>
      <c r="C68" s="38">
        <f>SUMIF(Movimientos!C:C,B68,Movimientos!D:D)</f>
        <v>2</v>
      </c>
      <c r="D68" s="18"/>
      <c r="E68" s="18"/>
      <c r="F68" s="39" t="s">
        <v>62</v>
      </c>
      <c r="G68" s="39" t="s">
        <v>52</v>
      </c>
      <c r="H68" s="18" t="s">
        <v>95</v>
      </c>
      <c r="I68" s="41">
        <f>IF( Tabla6[[#This Row],[Stock]]=0, 0,   IF(   Tabla6[[#This Row],[Stock]] =1, 1, 2) )</f>
        <v>2</v>
      </c>
      <c r="J68" s="39"/>
      <c r="K68" s="64" t="str">
        <f>IF( Tabla6[[#This Row],[Stock]]=0, "Sin Stock",   IF(   Tabla6[[#This Row],[Stock]] =1, "Solo uno", "Ok") )</f>
        <v>Ok</v>
      </c>
    </row>
    <row r="69" spans="2:11" x14ac:dyDescent="0.25">
      <c r="B69" s="15" t="s">
        <v>92</v>
      </c>
      <c r="C69" s="38">
        <f>SUMIF(Movimientos!C:C,B69,Movimientos!D:D)</f>
        <v>2</v>
      </c>
      <c r="D69" s="18"/>
      <c r="E69" s="18"/>
      <c r="F69" s="39" t="s">
        <v>62</v>
      </c>
      <c r="G69" s="39" t="s">
        <v>52</v>
      </c>
      <c r="H69" s="18" t="s">
        <v>93</v>
      </c>
      <c r="I69" s="41">
        <f>IF( Tabla6[[#This Row],[Stock]]=0, 0,   IF(   Tabla6[[#This Row],[Stock]] =1, 1, 2) )</f>
        <v>2</v>
      </c>
      <c r="J69" s="39"/>
      <c r="K69" s="64" t="str">
        <f>IF( Tabla6[[#This Row],[Stock]]=0, "Sin Stock",   IF(   Tabla6[[#This Row],[Stock]] =1, "Solo uno", "Ok") )</f>
        <v>Ok</v>
      </c>
    </row>
    <row r="70" spans="2:11" x14ac:dyDescent="0.25">
      <c r="B70" s="15">
        <v>5050026351698</v>
      </c>
      <c r="C70" s="38">
        <f>SUMIF(Movimientos!C:C,B70,Movimientos!D:D)</f>
        <v>9</v>
      </c>
      <c r="D70" s="18"/>
      <c r="E70" s="18"/>
      <c r="F70" s="39" t="s">
        <v>3</v>
      </c>
      <c r="G70" s="39" t="s">
        <v>40</v>
      </c>
      <c r="H70" s="18" t="s">
        <v>45</v>
      </c>
      <c r="I70" s="40">
        <f>IF( Tabla6[[#This Row],[Stock]]=0, 0,   IF(   Tabla6[[#This Row],[Stock]] =1, 1, 2) )</f>
        <v>2</v>
      </c>
      <c r="J70" s="45"/>
      <c r="K70" s="64" t="str">
        <f>IF( Tabla6[[#This Row],[Stock]]=0, "Sin Stock",   IF(   Tabla6[[#This Row],[Stock]] =1, "Solo uno", "Ok") )</f>
        <v>Ok</v>
      </c>
    </row>
    <row r="71" spans="2:11" x14ac:dyDescent="0.25">
      <c r="B71" s="15" t="s">
        <v>57</v>
      </c>
      <c r="C71" s="38">
        <f>SUMIF(Movimientos!C:C,B71,Movimientos!D:D)</f>
        <v>4</v>
      </c>
      <c r="D71" s="18"/>
      <c r="E71" s="18"/>
      <c r="F71" s="39" t="s">
        <v>3</v>
      </c>
      <c r="G71" s="39" t="s">
        <v>52</v>
      </c>
      <c r="H71" s="18" t="s">
        <v>58</v>
      </c>
      <c r="I71" s="40">
        <f>IF( Tabla6[[#This Row],[Stock]]=0, 0,   IF(   Tabla6[[#This Row],[Stock]] =1, 1, 2) )</f>
        <v>2</v>
      </c>
      <c r="J71" s="45"/>
      <c r="K71" s="64" t="str">
        <f>IF( Tabla6[[#This Row],[Stock]]=0, "Sin Stock",   IF(   Tabla6[[#This Row],[Stock]] =1, "Solo uno", "Ok") )</f>
        <v>Ok</v>
      </c>
    </row>
    <row r="72" spans="2:11" x14ac:dyDescent="0.25">
      <c r="B72" s="15" t="s">
        <v>59</v>
      </c>
      <c r="C72" s="38">
        <f>SUMIF(Movimientos!C:C,B72,Movimientos!D:D)</f>
        <v>1</v>
      </c>
      <c r="D72" s="18"/>
      <c r="E72" s="18"/>
      <c r="F72" s="39" t="s">
        <v>3</v>
      </c>
      <c r="G72" s="39" t="s">
        <v>61</v>
      </c>
      <c r="H72" s="18" t="s">
        <v>60</v>
      </c>
      <c r="I72" s="40">
        <f>IF( Tabla6[[#This Row],[Stock]]=0, 0,   IF(   Tabla6[[#This Row],[Stock]] =1, 1, 2) )</f>
        <v>1</v>
      </c>
      <c r="J72" s="45"/>
      <c r="K72" s="64" t="str">
        <f>IF( Tabla6[[#This Row],[Stock]]=0, "Sin Stock",   IF(   Tabla6[[#This Row],[Stock]] =1, "Solo uno", "Ok") )</f>
        <v>Solo uno</v>
      </c>
    </row>
  </sheetData>
  <sheetProtection autoFilter="0"/>
  <protectedRanges>
    <protectedRange sqref="D6:H72 J6:J72 B6:B72" name="Rango1"/>
  </protectedRanges>
  <conditionalFormatting sqref="B1048568:H1048569">
    <cfRule type="expression" dxfId="15" priority="78">
      <formula>#REF!&lt;0</formula>
    </cfRule>
  </conditionalFormatting>
  <conditionalFormatting sqref="K64">
    <cfRule type="expression" dxfId="14" priority="3">
      <formula>$C59&lt;0</formula>
    </cfRule>
  </conditionalFormatting>
  <conditionalFormatting sqref="B1048535:H1048567">
    <cfRule type="expression" dxfId="13" priority="123">
      <formula>$C41&lt;0</formula>
    </cfRule>
  </conditionalFormatting>
  <conditionalFormatting sqref="B1048473:H1048534">
    <cfRule type="expression" dxfId="12" priority="131">
      <formula>$C3&lt;0</formula>
    </cfRule>
  </conditionalFormatting>
  <conditionalFormatting sqref="B1048570:H1048576">
    <cfRule type="expression" dxfId="11" priority="133">
      <formula>$C30&lt;0</formula>
    </cfRule>
  </conditionalFormatting>
  <pageMargins left="0.25" right="0.25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4DF7866-203D-4625-9E1E-B9C76EA5DB3A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3Symbols" iconId="0"/>
              <x14:cfIcon iconSet="3Symbols" iconId="1"/>
              <x14:cfIcon iconSet="NoIcons" iconId="0"/>
            </x14:iconSet>
          </x14:cfRule>
          <xm:sqref>L8</xm:sqref>
        </x14:conditionalFormatting>
        <x14:conditionalFormatting xmlns:xm="http://schemas.microsoft.com/office/excel/2006/main">
          <x14:cfRule type="iconSet" priority="136" id="{3A906F8B-690B-4436-AFA5-28475FC67EFC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3Symbols" iconId="0"/>
              <x14:cfIcon iconSet="3Symbols" iconId="1"/>
              <x14:cfIcon iconSet="NoIcons" iconId="0"/>
            </x14:iconSet>
          </x14:cfRule>
          <xm:sqref>I6:I72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Movimientos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Villarreal</dc:creator>
  <cp:lastModifiedBy>Veronica Villarreal</cp:lastModifiedBy>
  <cp:lastPrinted>2022-08-14T13:35:33Z</cp:lastPrinted>
  <dcterms:created xsi:type="dcterms:W3CDTF">2022-08-13T16:27:12Z</dcterms:created>
  <dcterms:modified xsi:type="dcterms:W3CDTF">2022-09-25T14:52:25Z</dcterms:modified>
</cp:coreProperties>
</file>