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一览" sheetId="1" r:id="rId1"/>
    <sheet name="桌游" sheetId="2" r:id="rId2"/>
    <sheet name="户外" sheetId="3" r:id="rId3"/>
    <sheet name="手办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D20" i="4"/>
  <c r="E20" i="4"/>
  <c r="B20" i="4"/>
  <c r="D9" i="4"/>
  <c r="C9" i="4"/>
  <c r="E9" i="4"/>
  <c r="B9" i="4"/>
  <c r="H3" i="4" l="1"/>
  <c r="H2" i="4"/>
  <c r="C16" i="3"/>
  <c r="D16" i="3"/>
  <c r="E16" i="3"/>
  <c r="B16" i="3"/>
  <c r="H3" i="3" s="1"/>
  <c r="C14" i="1"/>
  <c r="B12" i="1"/>
  <c r="E5" i="3"/>
  <c r="D5" i="3"/>
  <c r="C5" i="3"/>
  <c r="B5" i="3"/>
  <c r="H2" i="3" s="1"/>
  <c r="C9" i="2"/>
  <c r="D9" i="2"/>
  <c r="E9" i="2"/>
  <c r="F9" i="2"/>
  <c r="C20" i="2"/>
  <c r="I3" i="2" s="1"/>
  <c r="D20" i="2"/>
  <c r="E20" i="2"/>
  <c r="F20" i="2"/>
  <c r="H4" i="4" l="1"/>
  <c r="D14" i="1"/>
  <c r="B14" i="1"/>
  <c r="H4" i="3"/>
  <c r="I2" i="2"/>
  <c r="I4" i="2" s="1"/>
</calcChain>
</file>

<file path=xl/sharedStrings.xml><?xml version="1.0" encoding="utf-8"?>
<sst xmlns="http://schemas.openxmlformats.org/spreadsheetml/2006/main" count="105" uniqueCount="51">
  <si>
    <t>成本</t>
    <phoneticPr fontId="1" type="noConversion"/>
  </si>
  <si>
    <t>收入</t>
    <phoneticPr fontId="1" type="noConversion"/>
  </si>
  <si>
    <t>第1季度</t>
    <phoneticPr fontId="1" type="noConversion"/>
  </si>
  <si>
    <t>第2季度</t>
    <phoneticPr fontId="1" type="noConversion"/>
  </si>
  <si>
    <t>第3季度</t>
    <phoneticPr fontId="1" type="noConversion"/>
  </si>
  <si>
    <t>第4季度</t>
    <phoneticPr fontId="1" type="noConversion"/>
  </si>
  <si>
    <t>子类别</t>
    <phoneticPr fontId="1" type="noConversion"/>
  </si>
  <si>
    <t>类别</t>
    <phoneticPr fontId="1" type="noConversion"/>
  </si>
  <si>
    <t>薪资</t>
    <phoneticPr fontId="1" type="noConversion"/>
  </si>
  <si>
    <t>版权费</t>
    <phoneticPr fontId="1" type="noConversion"/>
  </si>
  <si>
    <t>列1</t>
  </si>
  <si>
    <t>汇总</t>
  </si>
  <si>
    <t>物流成本</t>
    <phoneticPr fontId="1" type="noConversion"/>
  </si>
  <si>
    <t>办公室租金</t>
    <phoneticPr fontId="1" type="noConversion"/>
  </si>
  <si>
    <t>仓库租金</t>
    <phoneticPr fontId="1" type="noConversion"/>
  </si>
  <si>
    <t>营销费用</t>
    <phoneticPr fontId="1" type="noConversion"/>
  </si>
  <si>
    <t>层层叠抽积木</t>
    <phoneticPr fontId="1" type="noConversion"/>
  </si>
  <si>
    <t>身份类</t>
    <phoneticPr fontId="1" type="noConversion"/>
  </si>
  <si>
    <t>天黑请闭眼</t>
    <phoneticPr fontId="1" type="noConversion"/>
  </si>
  <si>
    <t>狼人杀</t>
    <phoneticPr fontId="1" type="noConversion"/>
  </si>
  <si>
    <t>UNO</t>
    <phoneticPr fontId="1" type="noConversion"/>
  </si>
  <si>
    <t>阿瓦隆</t>
    <phoneticPr fontId="1" type="noConversion"/>
  </si>
  <si>
    <t>步步为营</t>
    <phoneticPr fontId="1" type="noConversion"/>
  </si>
  <si>
    <t>年度总销售</t>
    <phoneticPr fontId="1" type="noConversion"/>
  </si>
  <si>
    <t>年度总费用</t>
    <phoneticPr fontId="1" type="noConversion"/>
  </si>
  <si>
    <t>净收入</t>
    <phoneticPr fontId="1" type="noConversion"/>
  </si>
  <si>
    <t>答得喵玩具</t>
    <phoneticPr fontId="1" type="noConversion"/>
  </si>
  <si>
    <t>年度报告</t>
    <phoneticPr fontId="1" type="noConversion"/>
  </si>
  <si>
    <t>近期产品</t>
    <phoneticPr fontId="1" type="noConversion"/>
  </si>
  <si>
    <t>标题</t>
    <phoneticPr fontId="1" type="noConversion"/>
  </si>
  <si>
    <t>官网地址</t>
    <phoneticPr fontId="1" type="noConversion"/>
  </si>
  <si>
    <t>预计上市时间</t>
    <phoneticPr fontId="1" type="noConversion"/>
  </si>
  <si>
    <t>三国杀</t>
    <phoneticPr fontId="1" type="noConversion"/>
  </si>
  <si>
    <t>德国心脏病</t>
    <phoneticPr fontId="1" type="noConversion"/>
  </si>
  <si>
    <t>财务</t>
    <phoneticPr fontId="1" type="noConversion"/>
  </si>
  <si>
    <t>产品类别</t>
    <phoneticPr fontId="1" type="noConversion"/>
  </si>
  <si>
    <t>销售总额</t>
    <phoneticPr fontId="1" type="noConversion"/>
  </si>
  <si>
    <t>利润</t>
    <phoneticPr fontId="1" type="noConversion"/>
  </si>
  <si>
    <t>注释</t>
    <phoneticPr fontId="1" type="noConversion"/>
  </si>
  <si>
    <t>桌游</t>
    <phoneticPr fontId="1" type="noConversion"/>
  </si>
  <si>
    <t>户外</t>
    <phoneticPr fontId="1" type="noConversion"/>
  </si>
  <si>
    <t>手办</t>
    <phoneticPr fontId="1" type="noConversion"/>
  </si>
  <si>
    <t>登山设备</t>
    <phoneticPr fontId="1" type="noConversion"/>
  </si>
  <si>
    <t>骑行设备</t>
    <phoneticPr fontId="1" type="noConversion"/>
  </si>
  <si>
    <t>胜生勇利</t>
    <phoneticPr fontId="1" type="noConversion"/>
  </si>
  <si>
    <t>维克托</t>
    <phoneticPr fontId="1" type="noConversion"/>
  </si>
  <si>
    <t>木之本樱</t>
    <phoneticPr fontId="1" type="noConversion"/>
  </si>
  <si>
    <t>大道寺知世</t>
    <phoneticPr fontId="1" type="noConversion"/>
  </si>
  <si>
    <t>李小狼</t>
    <phoneticPr fontId="1" type="noConversion"/>
  </si>
  <si>
    <t>Smoky</t>
    <phoneticPr fontId="1" type="noConversion"/>
  </si>
  <si>
    <t>新业务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</si>
</sst>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22"/>
      <color theme="5" tint="0.79998168889431442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5" tint="0.79998168889431442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ont="1" applyFill="1"/>
    <xf numFmtId="0" fontId="0" fillId="0" borderId="0" xfId="0" applyFont="1"/>
    <xf numFmtId="0" fontId="0" fillId="0" borderId="1" xfId="0" applyFont="1" applyBorder="1"/>
    <xf numFmtId="44" fontId="0" fillId="0" borderId="0" xfId="0" applyNumberFormat="1"/>
    <xf numFmtId="44" fontId="0" fillId="3" borderId="0" xfId="0" applyNumberFormat="1" applyFont="1" applyFill="1"/>
    <xf numFmtId="44" fontId="0" fillId="0" borderId="0" xfId="0" applyNumberFormat="1" applyFont="1"/>
    <xf numFmtId="44" fontId="0" fillId="0" borderId="1" xfId="0" applyNumberFormat="1" applyFont="1" applyBorder="1"/>
    <xf numFmtId="0" fontId="2" fillId="2" borderId="2" xfId="0" applyFont="1" applyFill="1" applyBorder="1"/>
    <xf numFmtId="0" fontId="0" fillId="3" borderId="2" xfId="0" applyFont="1" applyFill="1" applyBorder="1"/>
    <xf numFmtId="44" fontId="0" fillId="3" borderId="2" xfId="0" applyNumberFormat="1" applyFont="1" applyFill="1" applyBorder="1"/>
    <xf numFmtId="0" fontId="3" fillId="0" borderId="0" xfId="0" applyFont="1"/>
    <xf numFmtId="0" fontId="6" fillId="4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4" borderId="0" xfId="0" applyFont="1" applyFill="1"/>
    <xf numFmtId="58" fontId="0" fillId="0" borderId="0" xfId="0" applyNumberFormat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0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EAE23C-4308-45BB-BF88-D329B97CBEB4}" name="表3" displayName="表3" ref="A10:E14" totalsRowCount="1">
  <autoFilter ref="A10:E13" xr:uid="{1B95F5B5-23C7-4EE5-B31D-D4E701580D07}"/>
  <tableColumns count="5">
    <tableColumn id="1" xr3:uid="{6658998C-DB8B-4042-9A06-23530FCC029A}" name="产品类别" totalsRowLabel="汇总"/>
    <tableColumn id="2" xr3:uid="{400626DD-5AC9-41D9-A093-BAB76B959312}" name="销售总额" totalsRowFunction="sum" dataDxfId="5" totalsRowDxfId="2">
      <calculatedColumnFormula>桌游!I2</calculatedColumnFormula>
    </tableColumn>
    <tableColumn id="3" xr3:uid="{5A8EFCC6-E143-4C44-AFFC-1C2A693B811E}" name="成本" totalsRowFunction="sum" dataDxfId="4" totalsRowDxfId="1">
      <calculatedColumnFormula>桌游!I3</calculatedColumnFormula>
    </tableColumn>
    <tableColumn id="4" xr3:uid="{FF5D4257-90D1-4315-8071-AEBDB9AB270A}" name="利润" totalsRowFunction="sum" dataDxfId="3" totalsRowDxfId="0">
      <calculatedColumnFormula>桌游!I4</calculatedColumnFormula>
    </tableColumn>
    <tableColumn id="5" xr3:uid="{0C549079-81AB-4E5B-BD7F-3D53F00C7C57}" name="注释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9FDA2-6A1C-43B5-86F8-9B4182C545BB}" name="表2" displayName="表2" ref="A2:F9" totalsRowCount="1">
  <autoFilter ref="A2:F8" xr:uid="{A68D0726-14A6-47FC-87C4-EDBD389A8B48}"/>
  <tableColumns count="6">
    <tableColumn id="1" xr3:uid="{1922E09B-6B3D-4CBC-88D5-C96B09939379}" name="类别" totalsRowLabel="汇总"/>
    <tableColumn id="2" xr3:uid="{EC031596-AF76-4D47-8383-7AC605E42AE8}" name="子类别"/>
    <tableColumn id="3" xr3:uid="{13477E98-46F3-4DA9-B7F7-E5C1D23CBAF0}" name="第1季度" totalsRowFunction="sum" dataDxfId="29" totalsRowDxfId="28"/>
    <tableColumn id="4" xr3:uid="{2A8903DC-8AD5-4D42-9AAA-D3F030F5F377}" name="第2季度" totalsRowFunction="sum" dataDxfId="27" totalsRowDxfId="26"/>
    <tableColumn id="5" xr3:uid="{14A05E86-3E5D-4752-BC64-1CC5ACF0C59C}" name="第3季度" totalsRowFunction="sum" dataDxfId="25" totalsRowDxfId="24"/>
    <tableColumn id="6" xr3:uid="{03524AB5-B2AB-478A-BBB2-5CDE4B6D3DF1}" name="第4季度" totalsRowFunction="sum" dataDxfId="23" totalsRowDxfId="2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1E1E01-F096-4C71-A9DD-E472B1493672}" name="表2_5" displayName="表2_5" ref="A2:E5" totalsRowCount="1">
  <autoFilter ref="A2:E4" xr:uid="{5507D199-1F9C-4171-8C0E-45C14BB8948B}"/>
  <tableColumns count="5">
    <tableColumn id="1" xr3:uid="{14694F62-81C9-49D4-8B4C-697011E7AAB5}" name="类别" totalsRowLabel="汇总"/>
    <tableColumn id="3" xr3:uid="{F3CE37CE-483E-4742-A068-502D8B639910}" name="第1季度" totalsRowFunction="sum" dataDxfId="21" totalsRowDxfId="20"/>
    <tableColumn id="4" xr3:uid="{FA08E67C-B3DF-4FA6-B2D3-BC81DF89E237}" name="第2季度" totalsRowFunction="sum" dataDxfId="19" totalsRowDxfId="18"/>
    <tableColumn id="5" xr3:uid="{7A016335-DA35-4A42-BA8E-A4AC426C20D1}" name="第3季度" totalsRowFunction="sum" dataDxfId="17" totalsRowDxfId="16"/>
    <tableColumn id="6" xr3:uid="{C11CEBC1-DE06-4B8F-9C54-7B2168BDE470}" name="第4季度" totalsRowFunction="sum" dataDxfId="15" totalsRowDxfId="14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371FF-65CB-4777-AC96-C7229F18298B}" name="表2_2" displayName="表2_2" ref="A2:E9" totalsRowCount="1">
  <autoFilter ref="A2:E8" xr:uid="{630C5A7A-2ADA-4FE5-AE83-2741C072D9B3}"/>
  <tableColumns count="5">
    <tableColumn id="1" xr3:uid="{35946C03-88B7-430D-B0F8-1A564F51DACB}" name="类别" totalsRowLabel="汇总"/>
    <tableColumn id="3" xr3:uid="{8177FD4C-F98E-4F50-8701-F41561E3AB7C}" name="第1季度" totalsRowFunction="sum" dataDxfId="13" totalsRowDxfId="9"/>
    <tableColumn id="4" xr3:uid="{68B23C7C-2DEB-4BC7-B7DF-2CA02AD61E7E}" name="第2季度" totalsRowFunction="sum" dataDxfId="12" totalsRowDxfId="8"/>
    <tableColumn id="5" xr3:uid="{F729FADE-4700-4BBA-9D21-0F32BDBED1A5}" name="第3季度" totalsRowFunction="sum" dataDxfId="11" totalsRowDxfId="7"/>
    <tableColumn id="6" xr3:uid="{CE5C8AA5-5796-4C2B-9522-963BDE982BF2}" name="第4季度" totalsRowFunction="sum" dataDxfId="10" totalsRowDxfId="6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14"/>
  <sheetViews>
    <sheetView tabSelected="1" workbookViewId="0">
      <selection sqref="A1:E1"/>
    </sheetView>
  </sheetViews>
  <sheetFormatPr defaultRowHeight="14.25" x14ac:dyDescent="0.2"/>
  <cols>
    <col min="1" max="1" width="13.875" customWidth="1"/>
    <col min="2" max="2" width="14" customWidth="1"/>
    <col min="3" max="3" width="15" customWidth="1"/>
    <col min="4" max="4" width="14" bestFit="1" customWidth="1"/>
    <col min="5" max="5" width="13" bestFit="1" customWidth="1"/>
  </cols>
  <sheetData>
    <row r="1" spans="1:5" ht="54.75" customHeight="1" x14ac:dyDescent="0.2">
      <c r="A1" s="17" t="s">
        <v>26</v>
      </c>
      <c r="B1" s="17"/>
      <c r="C1" s="17"/>
      <c r="D1" s="17"/>
      <c r="E1" s="17"/>
    </row>
    <row r="2" spans="1:5" x14ac:dyDescent="0.2">
      <c r="A2" s="18" t="s">
        <v>27</v>
      </c>
      <c r="B2" s="18"/>
      <c r="C2" s="18"/>
      <c r="D2" s="18"/>
      <c r="E2" s="18"/>
    </row>
    <row r="3" spans="1:5" x14ac:dyDescent="0.2">
      <c r="A3" s="15" t="s">
        <v>28</v>
      </c>
      <c r="B3" s="12"/>
      <c r="C3" s="12"/>
      <c r="D3" s="12"/>
      <c r="E3" s="12"/>
    </row>
    <row r="4" spans="1:5" x14ac:dyDescent="0.2">
      <c r="A4" s="13" t="s">
        <v>29</v>
      </c>
      <c r="B4" s="14"/>
      <c r="C4" s="14" t="s">
        <v>30</v>
      </c>
      <c r="D4" s="14"/>
      <c r="E4" s="14" t="s">
        <v>31</v>
      </c>
    </row>
    <row r="5" spans="1:5" x14ac:dyDescent="0.2">
      <c r="A5" t="s">
        <v>32</v>
      </c>
      <c r="E5" s="16">
        <v>42801</v>
      </c>
    </row>
    <row r="6" spans="1:5" x14ac:dyDescent="0.2">
      <c r="A6" t="s">
        <v>33</v>
      </c>
      <c r="E6" s="16">
        <v>42861</v>
      </c>
    </row>
    <row r="9" spans="1:5" x14ac:dyDescent="0.2">
      <c r="A9" t="s">
        <v>34</v>
      </c>
    </row>
    <row r="10" spans="1:5" x14ac:dyDescent="0.2">
      <c r="A10" t="s">
        <v>35</v>
      </c>
      <c r="B10" t="s">
        <v>36</v>
      </c>
      <c r="C10" t="s">
        <v>0</v>
      </c>
      <c r="D10" t="s">
        <v>37</v>
      </c>
      <c r="E10" t="s">
        <v>38</v>
      </c>
    </row>
    <row r="11" spans="1:5" x14ac:dyDescent="0.2">
      <c r="A11" t="s">
        <v>39</v>
      </c>
      <c r="B11" s="4">
        <v>8012400</v>
      </c>
      <c r="C11" s="4">
        <v>4079800</v>
      </c>
      <c r="D11" s="4">
        <v>3932600</v>
      </c>
    </row>
    <row r="12" spans="1:5" x14ac:dyDescent="0.2">
      <c r="A12" t="s">
        <v>40</v>
      </c>
      <c r="B12" s="4">
        <f>SUM(表2_5[[#Totals],[第1季度]:[第4季度]])</f>
        <v>2359000</v>
      </c>
      <c r="C12" s="4">
        <v>3919800</v>
      </c>
      <c r="D12" s="4">
        <v>-1560800</v>
      </c>
      <c r="E12" t="s">
        <v>50</v>
      </c>
    </row>
    <row r="13" spans="1:5" x14ac:dyDescent="0.2">
      <c r="A13" t="s">
        <v>41</v>
      </c>
      <c r="B13" s="4">
        <v>74356177</v>
      </c>
      <c r="C13" s="4">
        <v>4617700</v>
      </c>
      <c r="D13" s="4">
        <v>69738477</v>
      </c>
    </row>
    <row r="14" spans="1:5" x14ac:dyDescent="0.2">
      <c r="A14" t="s">
        <v>11</v>
      </c>
      <c r="B14" s="4">
        <f>SUBTOTAL(109,表3[销售总额])</f>
        <v>84727577</v>
      </c>
      <c r="C14" s="4">
        <f>SUBTOTAL(109,表3[成本])</f>
        <v>12617300</v>
      </c>
      <c r="D14" s="4">
        <f>SUBTOTAL(109,表3[利润])</f>
        <v>72110277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50DA-2FBE-4A4B-B1B9-A098DEC2B446}">
  <dimension ref="A1:I20"/>
  <sheetViews>
    <sheetView workbookViewId="0">
      <selection sqref="A1:XFD20"/>
    </sheetView>
  </sheetViews>
  <sheetFormatPr defaultRowHeight="14.25" x14ac:dyDescent="0.2"/>
  <cols>
    <col min="1" max="1" width="13" bestFit="1" customWidth="1"/>
    <col min="2" max="2" width="11" bestFit="1" customWidth="1"/>
    <col min="3" max="6" width="14" bestFit="1" customWidth="1"/>
    <col min="8" max="8" width="11" bestFit="1" customWidth="1"/>
    <col min="9" max="9" width="15.125" bestFit="1" customWidth="1"/>
  </cols>
  <sheetData>
    <row r="1" spans="1:9" x14ac:dyDescent="0.2">
      <c r="A1" s="11" t="s">
        <v>1</v>
      </c>
    </row>
    <row r="2" spans="1:9" x14ac:dyDescent="0.2">
      <c r="A2" t="s">
        <v>7</v>
      </c>
      <c r="B2" t="s">
        <v>6</v>
      </c>
      <c r="C2" t="s">
        <v>2</v>
      </c>
      <c r="D2" t="s">
        <v>3</v>
      </c>
      <c r="E2" t="s">
        <v>4</v>
      </c>
      <c r="F2" t="s">
        <v>5</v>
      </c>
      <c r="H2" t="s">
        <v>23</v>
      </c>
      <c r="I2" s="4">
        <f>SUM(表2[[#Totals],[第1季度]:[第4季度]])</f>
        <v>8012400</v>
      </c>
    </row>
    <row r="3" spans="1:9" x14ac:dyDescent="0.2">
      <c r="A3" t="s">
        <v>16</v>
      </c>
      <c r="C3" s="4">
        <v>103000</v>
      </c>
      <c r="D3" s="4">
        <v>105000</v>
      </c>
      <c r="E3" s="4">
        <v>113000</v>
      </c>
      <c r="F3" s="4">
        <v>102000</v>
      </c>
      <c r="H3" t="s">
        <v>24</v>
      </c>
      <c r="I3" s="4">
        <f>SUM(C20:F20)</f>
        <v>4079800</v>
      </c>
    </row>
    <row r="4" spans="1:9" x14ac:dyDescent="0.2">
      <c r="A4" t="s">
        <v>17</v>
      </c>
      <c r="B4" t="s">
        <v>18</v>
      </c>
      <c r="C4" s="4">
        <v>432000</v>
      </c>
      <c r="D4" s="4">
        <v>469000</v>
      </c>
      <c r="E4" s="4">
        <v>498000</v>
      </c>
      <c r="F4" s="4">
        <v>537000</v>
      </c>
      <c r="H4" t="s">
        <v>25</v>
      </c>
      <c r="I4" s="4">
        <f>I2-I3</f>
        <v>3932600</v>
      </c>
    </row>
    <row r="5" spans="1:9" x14ac:dyDescent="0.2">
      <c r="B5" t="s">
        <v>19</v>
      </c>
      <c r="C5" s="4">
        <v>760000</v>
      </c>
      <c r="D5" s="4">
        <v>781000</v>
      </c>
      <c r="E5" s="4">
        <v>796000</v>
      </c>
      <c r="F5" s="4">
        <v>815600</v>
      </c>
    </row>
    <row r="6" spans="1:9" x14ac:dyDescent="0.2">
      <c r="B6" t="s">
        <v>21</v>
      </c>
      <c r="C6" s="4">
        <v>112000</v>
      </c>
      <c r="D6" s="4">
        <v>149000</v>
      </c>
      <c r="E6" s="4">
        <v>124500</v>
      </c>
      <c r="F6" s="4">
        <v>138000</v>
      </c>
    </row>
    <row r="7" spans="1:9" x14ac:dyDescent="0.2">
      <c r="A7" t="s">
        <v>20</v>
      </c>
      <c r="C7" s="4">
        <v>231000</v>
      </c>
      <c r="D7" s="4">
        <v>256000</v>
      </c>
      <c r="E7" s="4">
        <v>254300</v>
      </c>
      <c r="F7" s="4">
        <v>267000</v>
      </c>
    </row>
    <row r="8" spans="1:9" x14ac:dyDescent="0.2">
      <c r="A8" t="s">
        <v>22</v>
      </c>
      <c r="C8" s="4">
        <v>210000</v>
      </c>
      <c r="D8" s="4">
        <v>240000</v>
      </c>
      <c r="E8" s="4">
        <v>265000</v>
      </c>
      <c r="F8" s="4">
        <v>254000</v>
      </c>
    </row>
    <row r="9" spans="1:9" x14ac:dyDescent="0.2">
      <c r="A9" t="s">
        <v>11</v>
      </c>
      <c r="C9" s="4">
        <f>SUBTOTAL(109,表2[第1季度])</f>
        <v>1848000</v>
      </c>
      <c r="D9" s="4">
        <f>SUBTOTAL(109,表2[第2季度])</f>
        <v>2000000</v>
      </c>
      <c r="E9" s="4">
        <f>SUBTOTAL(109,表2[第3季度])</f>
        <v>2050800</v>
      </c>
      <c r="F9" s="4">
        <f>SUBTOTAL(109,表2[第4季度])</f>
        <v>2113600</v>
      </c>
    </row>
    <row r="12" spans="1:9" ht="15" thickBot="1" x14ac:dyDescent="0.25">
      <c r="A12" s="11" t="s">
        <v>0</v>
      </c>
    </row>
    <row r="13" spans="1:9" ht="15" thickBot="1" x14ac:dyDescent="0.25">
      <c r="A13" s="8" t="s">
        <v>7</v>
      </c>
      <c r="B13" s="8" t="s">
        <v>10</v>
      </c>
      <c r="C13" s="8" t="s">
        <v>2</v>
      </c>
      <c r="D13" s="8" t="s">
        <v>3</v>
      </c>
      <c r="E13" s="8" t="s">
        <v>4</v>
      </c>
      <c r="F13" s="8" t="s">
        <v>5</v>
      </c>
    </row>
    <row r="14" spans="1:9" x14ac:dyDescent="0.2">
      <c r="A14" s="9" t="s">
        <v>8</v>
      </c>
      <c r="B14" s="9"/>
      <c r="C14" s="10">
        <v>750000</v>
      </c>
      <c r="D14" s="10">
        <v>750000</v>
      </c>
      <c r="E14" s="10">
        <v>750000</v>
      </c>
      <c r="F14" s="10">
        <v>750000</v>
      </c>
    </row>
    <row r="15" spans="1:9" x14ac:dyDescent="0.2">
      <c r="A15" s="2" t="s">
        <v>9</v>
      </c>
      <c r="B15" s="2"/>
      <c r="C15" s="6">
        <v>100000</v>
      </c>
      <c r="D15" s="6">
        <v>100000</v>
      </c>
      <c r="E15" s="6">
        <v>100000</v>
      </c>
      <c r="F15" s="6">
        <v>100000</v>
      </c>
    </row>
    <row r="16" spans="1:9" x14ac:dyDescent="0.2">
      <c r="A16" s="1" t="s">
        <v>12</v>
      </c>
      <c r="B16" s="1"/>
      <c r="C16" s="5">
        <v>45800</v>
      </c>
      <c r="D16" s="5">
        <v>46100</v>
      </c>
      <c r="E16" s="5">
        <v>47800</v>
      </c>
      <c r="F16" s="5">
        <v>48100</v>
      </c>
    </row>
    <row r="17" spans="1:6" x14ac:dyDescent="0.2">
      <c r="A17" s="2" t="s">
        <v>13</v>
      </c>
      <c r="B17" s="2"/>
      <c r="C17" s="6">
        <v>3000</v>
      </c>
      <c r="D17" s="6">
        <v>3000</v>
      </c>
      <c r="E17" s="6">
        <v>3000</v>
      </c>
      <c r="F17" s="6">
        <v>3000</v>
      </c>
    </row>
    <row r="18" spans="1:6" x14ac:dyDescent="0.2">
      <c r="A18" s="1" t="s">
        <v>14</v>
      </c>
      <c r="B18" s="1"/>
      <c r="C18" s="5">
        <v>20000</v>
      </c>
      <c r="D18" s="5">
        <v>20000</v>
      </c>
      <c r="E18" s="5">
        <v>20000</v>
      </c>
      <c r="F18" s="5">
        <v>20000</v>
      </c>
    </row>
    <row r="19" spans="1:6" ht="15" thickBot="1" x14ac:dyDescent="0.25">
      <c r="A19" s="2" t="s">
        <v>15</v>
      </c>
      <c r="B19" s="2"/>
      <c r="C19" s="6">
        <v>100000</v>
      </c>
      <c r="D19" s="6">
        <v>100000</v>
      </c>
      <c r="E19" s="6">
        <v>100000</v>
      </c>
      <c r="F19" s="6">
        <v>100000</v>
      </c>
    </row>
    <row r="20" spans="1:6" ht="15.75" thickTop="1" thickBot="1" x14ac:dyDescent="0.25">
      <c r="A20" s="3" t="s">
        <v>11</v>
      </c>
      <c r="B20" s="3"/>
      <c r="C20" s="7">
        <f>SUBTOTAL(109,桌游!$C$14:$C$19)</f>
        <v>1018800</v>
      </c>
      <c r="D20" s="7">
        <f>SUBTOTAL(109,桌游!$D$14:$D$19)</f>
        <v>1019100</v>
      </c>
      <c r="E20" s="7">
        <f>SUBTOTAL(109,桌游!$E$14:$E$19)</f>
        <v>1020800</v>
      </c>
      <c r="F20" s="7">
        <f>SUBTOTAL(109,桌游!$F$14:$F$19)</f>
        <v>1021100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F8BA-81F1-42C7-ACB0-FBB9E72CACF9}">
  <dimension ref="A1:H16"/>
  <sheetViews>
    <sheetView workbookViewId="0">
      <selection activeCell="H4" sqref="H4"/>
    </sheetView>
  </sheetViews>
  <sheetFormatPr defaultRowHeight="14.25" x14ac:dyDescent="0.2"/>
  <cols>
    <col min="1" max="1" width="11" bestFit="1" customWidth="1"/>
    <col min="2" max="5" width="14" bestFit="1" customWidth="1"/>
    <col min="8" max="8" width="15.125" bestFit="1" customWidth="1"/>
  </cols>
  <sheetData>
    <row r="1" spans="1:8" x14ac:dyDescent="0.2">
      <c r="A1" s="11" t="s">
        <v>1</v>
      </c>
    </row>
    <row r="2" spans="1:8" x14ac:dyDescent="0.2">
      <c r="A2" t="s">
        <v>7</v>
      </c>
      <c r="B2" t="s">
        <v>2</v>
      </c>
      <c r="C2" t="s">
        <v>3</v>
      </c>
      <c r="D2" t="s">
        <v>4</v>
      </c>
      <c r="E2" t="s">
        <v>5</v>
      </c>
      <c r="G2" t="s">
        <v>23</v>
      </c>
      <c r="H2" s="4">
        <f>SUM(表2_5[[#Totals],[第1季度]:[第4季度]])</f>
        <v>2359000</v>
      </c>
    </row>
    <row r="3" spans="1:8" x14ac:dyDescent="0.2">
      <c r="A3" t="s">
        <v>42</v>
      </c>
      <c r="B3" s="4">
        <v>103000</v>
      </c>
      <c r="C3" s="4">
        <v>105000</v>
      </c>
      <c r="D3" s="4">
        <v>113000</v>
      </c>
      <c r="E3" s="4">
        <v>102000</v>
      </c>
      <c r="G3" t="s">
        <v>24</v>
      </c>
      <c r="H3" s="4">
        <f>SUM(B16:E16)</f>
        <v>3919800</v>
      </c>
    </row>
    <row r="4" spans="1:8" x14ac:dyDescent="0.2">
      <c r="A4" t="s">
        <v>43</v>
      </c>
      <c r="B4" s="4">
        <v>432000</v>
      </c>
      <c r="C4" s="4">
        <v>469000</v>
      </c>
      <c r="D4" s="4">
        <v>498000</v>
      </c>
      <c r="E4" s="4">
        <v>537000</v>
      </c>
      <c r="G4" t="s">
        <v>25</v>
      </c>
      <c r="H4" s="4">
        <f>H2-H3</f>
        <v>-1560800</v>
      </c>
    </row>
    <row r="5" spans="1:8" x14ac:dyDescent="0.2">
      <c r="A5" t="s">
        <v>11</v>
      </c>
      <c r="B5" s="4">
        <f>SUBTOTAL(109,表2_5[第1季度])</f>
        <v>535000</v>
      </c>
      <c r="C5" s="4">
        <f>SUBTOTAL(109,表2_5[第2季度])</f>
        <v>574000</v>
      </c>
      <c r="D5" s="4">
        <f>SUBTOTAL(109,表2_5[第3季度])</f>
        <v>611000</v>
      </c>
      <c r="E5" s="4">
        <f>SUBTOTAL(109,表2_5[第4季度])</f>
        <v>639000</v>
      </c>
    </row>
    <row r="8" spans="1:8" ht="15" thickBot="1" x14ac:dyDescent="0.25">
      <c r="A8" s="11" t="s">
        <v>0</v>
      </c>
    </row>
    <row r="9" spans="1:8" ht="15" thickBot="1" x14ac:dyDescent="0.25">
      <c r="A9" s="8" t="s">
        <v>7</v>
      </c>
      <c r="B9" s="8" t="s">
        <v>2</v>
      </c>
      <c r="C9" s="8" t="s">
        <v>3</v>
      </c>
      <c r="D9" s="8" t="s">
        <v>4</v>
      </c>
      <c r="E9" s="8" t="s">
        <v>5</v>
      </c>
    </row>
    <row r="10" spans="1:8" x14ac:dyDescent="0.2">
      <c r="A10" s="9" t="s">
        <v>8</v>
      </c>
      <c r="B10" s="10">
        <v>750000</v>
      </c>
      <c r="C10" s="10">
        <v>750000</v>
      </c>
      <c r="D10" s="10">
        <v>750000</v>
      </c>
      <c r="E10" s="10">
        <v>750000</v>
      </c>
    </row>
    <row r="11" spans="1:8" x14ac:dyDescent="0.2">
      <c r="A11" s="2" t="s">
        <v>9</v>
      </c>
      <c r="B11" s="6">
        <v>100000</v>
      </c>
      <c r="C11" s="6">
        <v>100000</v>
      </c>
      <c r="D11" s="6">
        <v>100000</v>
      </c>
      <c r="E11" s="6">
        <v>100000</v>
      </c>
    </row>
    <row r="12" spans="1:8" x14ac:dyDescent="0.2">
      <c r="A12" s="1" t="s">
        <v>12</v>
      </c>
      <c r="B12" s="5">
        <v>5800</v>
      </c>
      <c r="C12" s="5">
        <v>6100</v>
      </c>
      <c r="D12" s="5">
        <v>7800</v>
      </c>
      <c r="E12" s="5">
        <v>8100</v>
      </c>
    </row>
    <row r="13" spans="1:8" x14ac:dyDescent="0.2">
      <c r="A13" s="2" t="s">
        <v>13</v>
      </c>
      <c r="B13" s="6">
        <v>3000</v>
      </c>
      <c r="C13" s="6">
        <v>3000</v>
      </c>
      <c r="D13" s="6">
        <v>3000</v>
      </c>
      <c r="E13" s="6">
        <v>3000</v>
      </c>
    </row>
    <row r="14" spans="1:8" x14ac:dyDescent="0.2">
      <c r="A14" s="1" t="s">
        <v>14</v>
      </c>
      <c r="B14" s="5">
        <v>20000</v>
      </c>
      <c r="C14" s="5">
        <v>20000</v>
      </c>
      <c r="D14" s="5">
        <v>20000</v>
      </c>
      <c r="E14" s="5">
        <v>20000</v>
      </c>
    </row>
    <row r="15" spans="1:8" ht="15" thickBot="1" x14ac:dyDescent="0.25">
      <c r="A15" s="2" t="s">
        <v>15</v>
      </c>
      <c r="B15" s="6">
        <v>100000</v>
      </c>
      <c r="C15" s="6">
        <v>100000</v>
      </c>
      <c r="D15" s="6">
        <v>100000</v>
      </c>
      <c r="E15" s="6">
        <v>100000</v>
      </c>
    </row>
    <row r="16" spans="1:8" ht="15.75" thickTop="1" thickBot="1" x14ac:dyDescent="0.25">
      <c r="A16" s="3" t="s">
        <v>11</v>
      </c>
      <c r="B16" s="7">
        <f>SUM(B10:B15)</f>
        <v>978800</v>
      </c>
      <c r="C16" s="7">
        <f t="shared" ref="C16:E16" si="0">SUM(C10:C15)</f>
        <v>979100</v>
      </c>
      <c r="D16" s="7">
        <f t="shared" si="0"/>
        <v>980800</v>
      </c>
      <c r="E16" s="7">
        <f t="shared" si="0"/>
        <v>981100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23A8-7BA7-40E6-A086-AB4CFC5DAFAB}">
  <dimension ref="A1:H20"/>
  <sheetViews>
    <sheetView workbookViewId="0">
      <selection activeCell="H2" sqref="H2"/>
    </sheetView>
  </sheetViews>
  <sheetFormatPr defaultRowHeight="14.25" x14ac:dyDescent="0.2"/>
  <cols>
    <col min="1" max="1" width="11" bestFit="1" customWidth="1"/>
    <col min="2" max="5" width="14" bestFit="1" customWidth="1"/>
    <col min="7" max="7" width="11" bestFit="1" customWidth="1"/>
    <col min="8" max="8" width="14" bestFit="1" customWidth="1"/>
  </cols>
  <sheetData>
    <row r="1" spans="1:8" x14ac:dyDescent="0.2">
      <c r="A1" s="11" t="s">
        <v>1</v>
      </c>
    </row>
    <row r="2" spans="1:8" x14ac:dyDescent="0.2">
      <c r="A2" t="s">
        <v>7</v>
      </c>
      <c r="B2" t="s">
        <v>2</v>
      </c>
      <c r="C2" t="s">
        <v>3</v>
      </c>
      <c r="D2" t="s">
        <v>4</v>
      </c>
      <c r="E2" t="s">
        <v>5</v>
      </c>
      <c r="G2" t="s">
        <v>23</v>
      </c>
      <c r="H2" s="4">
        <f>SUM(表2_2[[#Totals],[第1季度]:[第4季度]])</f>
        <v>74356177</v>
      </c>
    </row>
    <row r="3" spans="1:8" x14ac:dyDescent="0.2">
      <c r="A3" t="s">
        <v>44</v>
      </c>
      <c r="B3" s="4">
        <v>2729177</v>
      </c>
      <c r="C3" s="4">
        <v>2065010</v>
      </c>
      <c r="D3" s="4">
        <v>4692699</v>
      </c>
      <c r="E3" s="4">
        <v>1577890</v>
      </c>
      <c r="G3" t="s">
        <v>24</v>
      </c>
      <c r="H3" s="4">
        <f>SUM(B20:E20)</f>
        <v>4617700</v>
      </c>
    </row>
    <row r="4" spans="1:8" x14ac:dyDescent="0.2">
      <c r="A4" t="s">
        <v>45</v>
      </c>
      <c r="B4" s="4">
        <v>1657715</v>
      </c>
      <c r="C4" s="4">
        <v>3809273</v>
      </c>
      <c r="D4" s="4">
        <v>3782589</v>
      </c>
      <c r="E4" s="4">
        <v>4498348</v>
      </c>
      <c r="G4" t="s">
        <v>25</v>
      </c>
      <c r="H4" s="4">
        <f>H2-H3</f>
        <v>69738477</v>
      </c>
    </row>
    <row r="5" spans="1:8" x14ac:dyDescent="0.2">
      <c r="A5" t="s">
        <v>46</v>
      </c>
      <c r="B5" s="4">
        <v>4447303</v>
      </c>
      <c r="C5" s="4">
        <v>3476180</v>
      </c>
      <c r="D5" s="4">
        <v>3547759</v>
      </c>
      <c r="E5" s="4">
        <v>2494667</v>
      </c>
    </row>
    <row r="6" spans="1:8" x14ac:dyDescent="0.2">
      <c r="A6" t="s">
        <v>47</v>
      </c>
      <c r="B6" s="4">
        <v>2873702</v>
      </c>
      <c r="C6" s="4">
        <v>2781688</v>
      </c>
      <c r="D6" s="4">
        <v>2645004</v>
      </c>
      <c r="E6" s="4">
        <v>3891394</v>
      </c>
    </row>
    <row r="7" spans="1:8" x14ac:dyDescent="0.2">
      <c r="A7" t="s">
        <v>48</v>
      </c>
      <c r="B7" s="4">
        <v>4811517</v>
      </c>
      <c r="C7" s="4">
        <v>1009754</v>
      </c>
      <c r="D7" s="4">
        <v>2813163</v>
      </c>
      <c r="E7" s="4">
        <v>3802647</v>
      </c>
    </row>
    <row r="8" spans="1:8" x14ac:dyDescent="0.2">
      <c r="A8" t="s">
        <v>49</v>
      </c>
      <c r="B8" s="4">
        <v>3908626</v>
      </c>
      <c r="C8" s="4">
        <v>3816813</v>
      </c>
      <c r="D8" s="4">
        <v>1549990</v>
      </c>
      <c r="E8" s="4">
        <v>1673269</v>
      </c>
    </row>
    <row r="9" spans="1:8" x14ac:dyDescent="0.2">
      <c r="A9" t="s">
        <v>11</v>
      </c>
      <c r="B9" s="4">
        <f>SUBTOTAL(109,表2_2[第1季度])</f>
        <v>20428040</v>
      </c>
      <c r="C9" s="4">
        <f>SUBTOTAL(109,表2_2[第2季度])</f>
        <v>16958718</v>
      </c>
      <c r="D9" s="4">
        <f>SUBTOTAL(109,表2_2[第3季度])</f>
        <v>19031204</v>
      </c>
      <c r="E9" s="4">
        <f>SUBTOTAL(109,表2_2[第4季度])</f>
        <v>17938215</v>
      </c>
    </row>
    <row r="12" spans="1:8" ht="15" thickBot="1" x14ac:dyDescent="0.25">
      <c r="A12" s="11" t="s">
        <v>0</v>
      </c>
    </row>
    <row r="13" spans="1:8" ht="15" thickBot="1" x14ac:dyDescent="0.25">
      <c r="A13" s="8" t="s">
        <v>7</v>
      </c>
      <c r="B13" s="8" t="s">
        <v>2</v>
      </c>
      <c r="C13" s="8" t="s">
        <v>3</v>
      </c>
      <c r="D13" s="8" t="s">
        <v>4</v>
      </c>
      <c r="E13" s="8" t="s">
        <v>5</v>
      </c>
    </row>
    <row r="14" spans="1:8" x14ac:dyDescent="0.2">
      <c r="A14" s="9" t="s">
        <v>8</v>
      </c>
      <c r="B14" s="10">
        <v>750000</v>
      </c>
      <c r="C14" s="10">
        <v>750000</v>
      </c>
      <c r="D14" s="10">
        <v>750000</v>
      </c>
      <c r="E14" s="10">
        <v>750000</v>
      </c>
    </row>
    <row r="15" spans="1:8" x14ac:dyDescent="0.2">
      <c r="A15" s="2" t="s">
        <v>9</v>
      </c>
      <c r="B15" s="6">
        <v>100000</v>
      </c>
      <c r="C15" s="6">
        <v>100000</v>
      </c>
      <c r="D15" s="6">
        <v>100000</v>
      </c>
      <c r="E15" s="6">
        <v>100000</v>
      </c>
    </row>
    <row r="16" spans="1:8" x14ac:dyDescent="0.2">
      <c r="A16" s="1" t="s">
        <v>12</v>
      </c>
      <c r="B16" s="5">
        <v>553000</v>
      </c>
      <c r="C16" s="5">
        <v>56700</v>
      </c>
      <c r="D16" s="5">
        <v>71000</v>
      </c>
      <c r="E16" s="5">
        <v>45000</v>
      </c>
    </row>
    <row r="17" spans="1:5" x14ac:dyDescent="0.2">
      <c r="A17" s="2" t="s">
        <v>13</v>
      </c>
      <c r="B17" s="6">
        <v>3000</v>
      </c>
      <c r="C17" s="6">
        <v>3000</v>
      </c>
      <c r="D17" s="6">
        <v>3000</v>
      </c>
      <c r="E17" s="6">
        <v>3000</v>
      </c>
    </row>
    <row r="18" spans="1:5" x14ac:dyDescent="0.2">
      <c r="A18" s="1" t="s">
        <v>14</v>
      </c>
      <c r="B18" s="5">
        <v>20000</v>
      </c>
      <c r="C18" s="5">
        <v>20000</v>
      </c>
      <c r="D18" s="5">
        <v>20000</v>
      </c>
      <c r="E18" s="5">
        <v>20000</v>
      </c>
    </row>
    <row r="19" spans="1:5" ht="15" thickBot="1" x14ac:dyDescent="0.25">
      <c r="A19" s="2" t="s">
        <v>15</v>
      </c>
      <c r="B19" s="6">
        <v>100000</v>
      </c>
      <c r="C19" s="6">
        <v>100000</v>
      </c>
      <c r="D19" s="6">
        <v>100000</v>
      </c>
      <c r="E19" s="6">
        <v>100000</v>
      </c>
    </row>
    <row r="20" spans="1:5" ht="15.75" thickTop="1" thickBot="1" x14ac:dyDescent="0.25">
      <c r="A20" s="3" t="s">
        <v>11</v>
      </c>
      <c r="B20" s="7">
        <f>SUM(B14:B19)</f>
        <v>1526000</v>
      </c>
      <c r="C20" s="7">
        <f t="shared" ref="C20:E20" si="0">SUM(C14:C19)</f>
        <v>1029700</v>
      </c>
      <c r="D20" s="7">
        <f t="shared" si="0"/>
        <v>1044000</v>
      </c>
      <c r="E20" s="7">
        <f t="shared" si="0"/>
        <v>1018000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一览</vt:lpstr>
      <vt:lpstr>桌游</vt:lpstr>
      <vt:lpstr>户外</vt:lpstr>
      <vt:lpstr>手办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2017-09-20T07:07:32Z</dcterms:modified>
</cp:coreProperties>
</file>