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filterPrivacy="1"/>
  <bookViews>
    <workbookView xWindow="0" yWindow="0" windowWidth="22260" windowHeight="12645" activeTab="2" xr2:uid="{00000000-000D-0000-FFFF-FFFF00000000}"/>
  </bookViews>
  <sheets>
    <sheet name="库存情况" sheetId="1" r:id="rId1"/>
    <sheet name="销售分析" sheetId="2" r:id="rId2"/>
    <sheet name="最畅销车型" sheetId="3" r:id="rId3"/>
    <sheet name="付款计算器" sheetId="4" r:id="rId4"/>
  </sheets>
  <definedNames>
    <definedName name="_xlcn.WorksheetConnection_库存情况A1H401" hidden="1">库存情况!$A$1:$H$40</definedName>
  </definedNames>
  <calcPr calcId="171027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库存情况!$A$1:$H$40"/>
        </x15:modelTables>
      </x15:dataModel>
    </ext>
  </extLst>
</workbook>
</file>

<file path=xl/calcChain.xml><?xml version="1.0" encoding="utf-8"?>
<calcChain xmlns="http://schemas.openxmlformats.org/spreadsheetml/2006/main">
  <c r="B6" i="4" l="1"/>
  <c r="A4" i="3"/>
  <c r="A32" i="3"/>
  <c r="A16" i="3"/>
  <c r="A7" i="3"/>
  <c r="A9" i="3"/>
  <c r="A31" i="3"/>
  <c r="A15" i="3"/>
  <c r="A33" i="3"/>
  <c r="A34" i="3"/>
  <c r="A18" i="3"/>
  <c r="B3" i="3"/>
  <c r="A41" i="3"/>
  <c r="B9" i="3"/>
  <c r="A8" i="3"/>
  <c r="A23" i="3"/>
  <c r="A42" i="3"/>
  <c r="B31" i="3"/>
  <c r="B32" i="3"/>
  <c r="A44" i="3"/>
  <c r="A28" i="3"/>
  <c r="A12" i="3"/>
  <c r="A37" i="3"/>
  <c r="A43" i="3"/>
  <c r="A27" i="3"/>
  <c r="B27" i="3" s="1"/>
  <c r="A11" i="3"/>
  <c r="B11" i="3" s="1"/>
  <c r="A17" i="3"/>
  <c r="A46" i="3"/>
  <c r="A30" i="3"/>
  <c r="A14" i="3"/>
  <c r="A25" i="3"/>
  <c r="B25" i="3" s="1"/>
  <c r="B42" i="3"/>
  <c r="B34" i="3"/>
  <c r="B18" i="3"/>
  <c r="B15" i="3"/>
  <c r="B23" i="3"/>
  <c r="B12" i="3"/>
  <c r="B28" i="3"/>
  <c r="B44" i="3"/>
  <c r="A24" i="3"/>
  <c r="A39" i="3"/>
  <c r="A5" i="3"/>
  <c r="A10" i="3"/>
  <c r="B41" i="3"/>
  <c r="B43" i="3"/>
  <c r="A40" i="3"/>
  <c r="A36" i="3"/>
  <c r="A20" i="3"/>
  <c r="A21" i="3"/>
  <c r="A35" i="3"/>
  <c r="A19" i="3"/>
  <c r="A45" i="3"/>
  <c r="B45" i="3" s="1"/>
  <c r="A38" i="3"/>
  <c r="A22" i="3"/>
  <c r="A6" i="3"/>
  <c r="B33" i="3"/>
  <c r="B7" i="3"/>
  <c r="B46" i="3"/>
  <c r="B38" i="3"/>
  <c r="B30" i="3"/>
  <c r="B22" i="3"/>
  <c r="B14" i="3"/>
  <c r="B6" i="3"/>
  <c r="B17" i="3"/>
  <c r="B35" i="3"/>
  <c r="B4" i="3"/>
  <c r="B20" i="3"/>
  <c r="B36" i="3"/>
  <c r="B37" i="3"/>
  <c r="A29" i="3"/>
  <c r="C3" i="3"/>
  <c r="C37" i="3"/>
  <c r="C9" i="3"/>
  <c r="A26" i="3"/>
  <c r="A13" i="3"/>
  <c r="B13" i="3" s="1"/>
  <c r="C18" i="3"/>
  <c r="C13" i="3"/>
  <c r="B5" i="3"/>
  <c r="B16" i="3"/>
  <c r="B8" i="3"/>
  <c r="C8" i="3"/>
  <c r="B24" i="3"/>
  <c r="C24" i="3"/>
  <c r="C39" i="3"/>
  <c r="B39" i="3"/>
  <c r="B10" i="3"/>
  <c r="C10" i="3"/>
  <c r="B40" i="3"/>
  <c r="C40" i="3"/>
  <c r="B21" i="3"/>
  <c r="C21" i="3"/>
  <c r="C19" i="3"/>
  <c r="B19" i="3"/>
  <c r="B29" i="3"/>
  <c r="C29" i="3"/>
  <c r="C36" i="3"/>
  <c r="C20" i="3"/>
  <c r="C4" i="3"/>
  <c r="C25" i="3"/>
  <c r="C6" i="3"/>
  <c r="C22" i="3"/>
  <c r="C38" i="3"/>
  <c r="C7" i="3"/>
  <c r="C17" i="3"/>
  <c r="C27" i="3"/>
  <c r="C35" i="3"/>
  <c r="C45" i="3"/>
  <c r="C32" i="3"/>
  <c r="C42" i="3"/>
  <c r="C5" i="3"/>
  <c r="C44" i="3"/>
  <c r="C28" i="3"/>
  <c r="C12" i="3"/>
  <c r="C41" i="3"/>
  <c r="C14" i="3"/>
  <c r="C30" i="3"/>
  <c r="C46" i="3"/>
  <c r="C11" i="3"/>
  <c r="C31" i="3"/>
  <c r="C43" i="3"/>
  <c r="C16" i="3"/>
  <c r="C34" i="3"/>
  <c r="C23" i="3"/>
  <c r="C15" i="3"/>
  <c r="C33" i="3"/>
  <c r="C26" i="3"/>
  <c r="B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库存情况!$A$1:$H$40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库存情况A1H4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0">
    <s v="ThisWorkbookDataModel"/>
    <s v="[区域].[年份].&amp;[2017]"/>
    <s v="[区域].[车型].&amp;[提尔]"/>
    <s v="[区域].[车型].&amp;[海姆达尔]"/>
    <s v="[区域].[车型].&amp;[答得喵]"/>
    <s v="[区域].[年份].&amp;[2016]"/>
    <s v="[区域].[车型].&amp;[洛基]"/>
    <s v="[区域].[车型].&amp;[弗蕾亚]"/>
    <s v="[区域].[车型].&amp;[巴尔德尔]"/>
    <s v="[区域].[年份].&amp;[2015]"/>
    <s v="[区域].[车型].&amp;[布吉拉]"/>
    <s v="[区域].[车型].&amp;[弗雷]"/>
    <s v="[区域].[车型].&amp;[索尔]"/>
    <s v="[区域].[车型].&amp;[弗丽嘉]"/>
    <s v="[区域].[车型].&amp;[西芙]"/>
    <s v="[区域].[车型].&amp;[霍尔德尔]"/>
    <s v="[区域].[车型].&amp;[奥丁]"/>
    <s v="[Measures].[以下项目的总和:年度销量]"/>
    <s v="[区域].[年份].[All]"/>
    <s v="[Measures].[以下项目的总和:库存数量]"/>
  </metadataStrings>
  <mdxMetadata count="131">
    <mdx n="0" f="m">
      <t c="2">
        <n x="1"/>
        <n x="2"/>
      </t>
    </mdx>
    <mdx n="0" f="m">
      <t c="2">
        <n x="1"/>
        <n x="3"/>
      </t>
    </mdx>
    <mdx n="0" f="m">
      <t c="2">
        <n x="1"/>
        <n x="4"/>
      </t>
    </mdx>
    <mdx n="0" f="m">
      <t c="1">
        <n x="1"/>
      </t>
    </mdx>
    <mdx n="0" f="m">
      <t c="2">
        <n x="5"/>
        <n x="6"/>
      </t>
    </mdx>
    <mdx n="0" f="m">
      <t c="2">
        <n x="5"/>
        <n x="7"/>
      </t>
    </mdx>
    <mdx n="0" f="m">
      <t c="2">
        <n x="5"/>
        <n x="8"/>
      </t>
    </mdx>
    <mdx n="0" f="m">
      <t c="2">
        <n x="9"/>
        <n x="2"/>
      </t>
    </mdx>
    <mdx n="0" f="m">
      <t c="2">
        <n x="9"/>
        <n x="3"/>
      </t>
    </mdx>
    <mdx n="0" f="m">
      <t c="2">
        <n x="9"/>
        <n x="4"/>
      </t>
    </mdx>
    <mdx n="0" f="m">
      <t c="1">
        <n x="9"/>
      </t>
    </mdx>
    <mdx n="0" f="m">
      <t c="2">
        <n x="9"/>
        <n x="10"/>
      </t>
    </mdx>
    <mdx n="0" f="m">
      <t c="2">
        <n x="1"/>
        <n x="11"/>
      </t>
    </mdx>
    <mdx n="0" f="m">
      <t c="2">
        <n x="5"/>
        <n x="12"/>
      </t>
    </mdx>
    <mdx n="0" f="m">
      <t c="2">
        <n x="5"/>
        <n x="10"/>
      </t>
    </mdx>
    <mdx n="0" f="m">
      <t c="2">
        <n x="9"/>
        <n x="11"/>
      </t>
    </mdx>
    <mdx n="0" f="m">
      <t c="2">
        <n x="1"/>
        <n x="12"/>
      </t>
    </mdx>
    <mdx n="0" f="m">
      <t c="2">
        <n x="1"/>
        <n x="13"/>
      </t>
    </mdx>
    <mdx n="0" f="m">
      <t c="2">
        <n x="1"/>
        <n x="10"/>
      </t>
    </mdx>
    <mdx n="0" f="m">
      <t c="2">
        <n x="5"/>
        <n x="14"/>
      </t>
    </mdx>
    <mdx n="0" f="m">
      <t c="2">
        <n x="5"/>
        <n x="15"/>
      </t>
    </mdx>
    <mdx n="0" f="m">
      <t c="2">
        <n x="5"/>
        <n x="11"/>
      </t>
    </mdx>
    <mdx n="0" f="m">
      <t c="2">
        <n x="5"/>
        <n x="16"/>
      </t>
    </mdx>
    <mdx n="0" f="m">
      <t c="2">
        <n x="9"/>
        <n x="12"/>
      </t>
    </mdx>
    <mdx n="0" f="m">
      <t c="2">
        <n x="9"/>
        <n x="13"/>
      </t>
    </mdx>
    <mdx n="0" f="m">
      <t c="1">
        <n x="17"/>
      </t>
    </mdx>
    <mdx n="0" f="m">
      <t c="2">
        <n x="1"/>
        <n x="14"/>
      </t>
    </mdx>
    <mdx n="0" f="m">
      <t c="2">
        <n x="1"/>
        <n x="16"/>
      </t>
    </mdx>
    <mdx n="0" f="m">
      <t c="2">
        <n x="9"/>
        <n x="14"/>
      </t>
    </mdx>
    <mdx n="0" f="m">
      <t c="2">
        <n x="9"/>
        <n x="16"/>
      </t>
    </mdx>
    <mdx n="0" f="m">
      <t c="1">
        <n x="18"/>
      </t>
    </mdx>
    <mdx n="0" f="m">
      <t c="2">
        <n x="1"/>
        <n x="6"/>
      </t>
    </mdx>
    <mdx n="0" f="m">
      <t c="2">
        <n x="1"/>
        <n x="7"/>
      </t>
    </mdx>
    <mdx n="0" f="m">
      <t c="2">
        <n x="1"/>
        <n x="8"/>
      </t>
    </mdx>
    <mdx n="0" f="m">
      <t c="2">
        <n x="5"/>
        <n x="2"/>
      </t>
    </mdx>
    <mdx n="0" f="m">
      <t c="2">
        <n x="5"/>
        <n x="3"/>
      </t>
    </mdx>
    <mdx n="0" f="m">
      <t c="2">
        <n x="5"/>
        <n x="4"/>
      </t>
    </mdx>
    <mdx n="0" f="m">
      <t c="1">
        <n x="5"/>
      </t>
    </mdx>
    <mdx n="0" f="m">
      <t c="2">
        <n x="9"/>
        <n x="6"/>
      </t>
    </mdx>
    <mdx n="0" f="m">
      <t c="2">
        <n x="9"/>
        <n x="7"/>
      </t>
    </mdx>
    <mdx n="0" f="m">
      <t c="2">
        <n x="9"/>
        <n x="8"/>
      </t>
    </mdx>
    <mdx n="0" f="m">
      <t c="1">
        <n x="19"/>
      </t>
    </mdx>
    <mdx n="0" f="m">
      <t c="2">
        <n x="1"/>
        <n x="15"/>
      </t>
    </mdx>
    <mdx n="0" f="m">
      <t c="2">
        <n x="5"/>
        <n x="13"/>
      </t>
    </mdx>
    <mdx n="0" f="m">
      <t c="2">
        <n x="9"/>
        <n x="15"/>
      </t>
    </mdx>
    <mdx n="0" f="v">
      <t c="3">
        <n x="1"/>
        <n x="14"/>
        <n x="17"/>
      </t>
    </mdx>
    <mdx n="0" f="v">
      <t c="3">
        <n x="1"/>
        <n x="12"/>
        <n x="17"/>
      </t>
    </mdx>
    <mdx n="0" f="v">
      <t c="3">
        <n x="1"/>
        <n x="13"/>
        <n x="17"/>
      </t>
    </mdx>
    <mdx n="0" f="v">
      <t c="3">
        <n x="1"/>
        <n x="11"/>
        <n x="17"/>
      </t>
    </mdx>
    <mdx n="0" f="v">
      <t c="3">
        <n x="1"/>
        <n x="10"/>
        <n x="17"/>
      </t>
    </mdx>
    <mdx n="0" f="v">
      <t c="3">
        <n x="1"/>
        <n x="16"/>
        <n x="17"/>
      </t>
    </mdx>
    <mdx n="0" f="v">
      <t c="3">
        <n x="5"/>
        <n x="14"/>
        <n x="17"/>
      </t>
    </mdx>
    <mdx n="0" f="v">
      <t c="3">
        <n x="5"/>
        <n x="12"/>
        <n x="17"/>
      </t>
    </mdx>
    <mdx n="0" f="v">
      <t c="3">
        <n x="5"/>
        <n x="15"/>
        <n x="17"/>
      </t>
    </mdx>
    <mdx n="0" f="v">
      <t c="3">
        <n x="5"/>
        <n x="11"/>
        <n x="17"/>
      </t>
    </mdx>
    <mdx n="0" f="v">
      <t c="3">
        <n x="5"/>
        <n x="10"/>
        <n x="17"/>
      </t>
    </mdx>
    <mdx n="0" f="v">
      <t c="3">
        <n x="5"/>
        <n x="16"/>
        <n x="17"/>
      </t>
    </mdx>
    <mdx n="0" f="v">
      <t c="3">
        <n x="9"/>
        <n x="14"/>
        <n x="17"/>
      </t>
    </mdx>
    <mdx n="0" f="v">
      <t c="3">
        <n x="9"/>
        <n x="12"/>
        <n x="17"/>
      </t>
    </mdx>
    <mdx n="0" f="v">
      <t c="3">
        <n x="9"/>
        <n x="13"/>
        <n x="17"/>
      </t>
    </mdx>
    <mdx n="0" f="v">
      <t c="3">
        <n x="9"/>
        <n x="11"/>
        <n x="17"/>
      </t>
    </mdx>
    <mdx n="0" f="v">
      <t c="3">
        <n x="9"/>
        <n x="10"/>
        <n x="17"/>
      </t>
    </mdx>
    <mdx n="0" f="v">
      <t c="3">
        <n x="9"/>
        <n x="16"/>
        <n x="17"/>
      </t>
    </mdx>
    <mdx n="0" f="v">
      <t c="3">
        <n x="1"/>
        <n x="14"/>
        <n x="19"/>
      </t>
    </mdx>
    <mdx n="0" f="v">
      <t c="3">
        <n x="1"/>
        <n x="13"/>
        <n x="19"/>
      </t>
    </mdx>
    <mdx n="0" f="v">
      <t c="3">
        <n x="1"/>
        <n x="16"/>
        <n x="19"/>
      </t>
    </mdx>
    <mdx n="0" f="v">
      <t c="3">
        <n x="5"/>
        <n x="15"/>
        <n x="19"/>
      </t>
    </mdx>
    <mdx n="0" f="v">
      <t c="3">
        <n x="5"/>
        <n x="10"/>
        <n x="19"/>
      </t>
    </mdx>
    <mdx n="0" f="v">
      <t c="3">
        <n x="5"/>
        <n x="16"/>
        <n x="19"/>
      </t>
    </mdx>
    <mdx n="0" f="v">
      <t c="3">
        <n x="9"/>
        <n x="10"/>
        <n x="19"/>
      </t>
    </mdx>
    <mdx n="0" f="v">
      <t c="2">
        <n x="18"/>
        <n x="19"/>
      </t>
    </mdx>
    <mdx n="0" f="v">
      <t c="2">
        <n x="18"/>
        <n x="17"/>
      </t>
    </mdx>
    <mdx n="0" f="v">
      <t c="3">
        <n x="1"/>
        <n x="6"/>
        <n x="19"/>
      </t>
    </mdx>
    <mdx n="0" f="v">
      <t c="3">
        <n x="1"/>
        <n x="6"/>
        <n x="17"/>
      </t>
    </mdx>
    <mdx n="0" f="v">
      <t c="3">
        <n x="1"/>
        <n x="7"/>
        <n x="19"/>
      </t>
    </mdx>
    <mdx n="0" f="v">
      <t c="3">
        <n x="1"/>
        <n x="7"/>
        <n x="17"/>
      </t>
    </mdx>
    <mdx n="0" f="v">
      <t c="3">
        <n x="1"/>
        <n x="8"/>
        <n x="19"/>
      </t>
    </mdx>
    <mdx n="0" f="v">
      <t c="3">
        <n x="1"/>
        <n x="8"/>
        <n x="17"/>
      </t>
    </mdx>
    <mdx n="0" f="v">
      <t c="3">
        <n x="5"/>
        <n x="2"/>
        <n x="19"/>
      </t>
    </mdx>
    <mdx n="0" f="v">
      <t c="3">
        <n x="5"/>
        <n x="2"/>
        <n x="17"/>
      </t>
    </mdx>
    <mdx n="0" f="v">
      <t c="3">
        <n x="5"/>
        <n x="3"/>
        <n x="19"/>
      </t>
    </mdx>
    <mdx n="0" f="v">
      <t c="3">
        <n x="5"/>
        <n x="3"/>
        <n x="17"/>
      </t>
    </mdx>
    <mdx n="0" f="v">
      <t c="3">
        <n x="5"/>
        <n x="4"/>
        <n x="19"/>
      </t>
    </mdx>
    <mdx n="0" f="v">
      <t c="3">
        <n x="5"/>
        <n x="4"/>
        <n x="17"/>
      </t>
    </mdx>
    <mdx n="0" f="v">
      <t c="2">
        <n x="5"/>
        <n x="19"/>
      </t>
    </mdx>
    <mdx n="0" f="v">
      <t c="2">
        <n x="5"/>
        <n x="17"/>
      </t>
    </mdx>
    <mdx n="0" f="v">
      <t c="3">
        <n x="9"/>
        <n x="6"/>
        <n x="19"/>
      </t>
    </mdx>
    <mdx n="0" f="v">
      <t c="3">
        <n x="9"/>
        <n x="6"/>
        <n x="17"/>
      </t>
    </mdx>
    <mdx n="0" f="v">
      <t c="3">
        <n x="9"/>
        <n x="7"/>
        <n x="19"/>
      </t>
    </mdx>
    <mdx n="0" f="v">
      <t c="3">
        <n x="9"/>
        <n x="7"/>
        <n x="17"/>
      </t>
    </mdx>
    <mdx n="0" f="v">
      <t c="3">
        <n x="9"/>
        <n x="8"/>
        <n x="19"/>
      </t>
    </mdx>
    <mdx n="0" f="v">
      <t c="3">
        <n x="9"/>
        <n x="8"/>
        <n x="17"/>
      </t>
    </mdx>
    <mdx n="0" f="v">
      <t c="3">
        <n x="1"/>
        <n x="15"/>
        <n x="17"/>
      </t>
    </mdx>
    <mdx n="0" f="v">
      <t c="3">
        <n x="1"/>
        <n x="15"/>
        <n x="19"/>
      </t>
    </mdx>
    <mdx n="0" f="v">
      <t c="3">
        <n x="5"/>
        <n x="13"/>
        <n x="17"/>
      </t>
    </mdx>
    <mdx n="0" f="v">
      <t c="3">
        <n x="5"/>
        <n x="13"/>
        <n x="19"/>
      </t>
    </mdx>
    <mdx n="0" f="v">
      <t c="3">
        <n x="9"/>
        <n x="15"/>
        <n x="19"/>
      </t>
    </mdx>
    <mdx n="0" f="v">
      <t c="3">
        <n x="9"/>
        <n x="15"/>
        <n x="17"/>
      </t>
    </mdx>
    <mdx n="0" f="v">
      <t c="2">
        <n x="9"/>
        <n x="17"/>
      </t>
    </mdx>
    <mdx n="0" f="v">
      <t c="3">
        <n x="9"/>
        <n x="4"/>
        <n x="17"/>
      </t>
    </mdx>
    <mdx n="0" f="v">
      <t c="3">
        <n x="9"/>
        <n x="3"/>
        <n x="17"/>
      </t>
    </mdx>
    <mdx n="0" f="v">
      <t c="3">
        <n x="9"/>
        <n x="2"/>
        <n x="17"/>
      </t>
    </mdx>
    <mdx n="0" f="v">
      <t c="3">
        <n x="5"/>
        <n x="8"/>
        <n x="17"/>
      </t>
    </mdx>
    <mdx n="0" f="v">
      <t c="3">
        <n x="5"/>
        <n x="7"/>
        <n x="17"/>
      </t>
    </mdx>
    <mdx n="0" f="v">
      <t c="3">
        <n x="5"/>
        <n x="6"/>
        <n x="17"/>
      </t>
    </mdx>
    <mdx n="0" f="v">
      <t c="2">
        <n x="1"/>
        <n x="17"/>
      </t>
    </mdx>
    <mdx n="0" f="v">
      <t c="3">
        <n x="1"/>
        <n x="4"/>
        <n x="17"/>
      </t>
    </mdx>
    <mdx n="0" f="v">
      <t c="3">
        <n x="1"/>
        <n x="3"/>
        <n x="17"/>
      </t>
    </mdx>
    <mdx n="0" f="v">
      <t c="3">
        <n x="1"/>
        <n x="2"/>
        <n x="17"/>
      </t>
    </mdx>
    <mdx n="0" f="v">
      <t c="3">
        <n x="9"/>
        <n x="16"/>
        <n x="19"/>
      </t>
    </mdx>
    <mdx n="0" f="v">
      <t c="3">
        <n x="9"/>
        <n x="14"/>
        <n x="19"/>
      </t>
    </mdx>
    <mdx n="0" f="v">
      <t c="3">
        <n x="9"/>
        <n x="11"/>
        <n x="19"/>
      </t>
    </mdx>
    <mdx n="0" f="v">
      <t c="3">
        <n x="9"/>
        <n x="12"/>
        <n x="19"/>
      </t>
    </mdx>
    <mdx n="0" f="v">
      <t c="3">
        <n x="5"/>
        <n x="14"/>
        <n x="19"/>
      </t>
    </mdx>
    <mdx n="0" f="v">
      <t c="3">
        <n x="1"/>
        <n x="10"/>
        <n x="19"/>
      </t>
    </mdx>
    <mdx n="0" f="v">
      <t c="3">
        <n x="9"/>
        <n x="13"/>
        <n x="19"/>
      </t>
    </mdx>
    <mdx n="0" f="v">
      <t c="3">
        <n x="5"/>
        <n x="11"/>
        <n x="19"/>
      </t>
    </mdx>
    <mdx n="0" f="v">
      <t c="3">
        <n x="1"/>
        <n x="12"/>
        <n x="19"/>
      </t>
    </mdx>
    <mdx n="0" f="v">
      <t c="2">
        <n x="9"/>
        <n x="19"/>
      </t>
    </mdx>
    <mdx n="0" f="v">
      <t c="3">
        <n x="9"/>
        <n x="4"/>
        <n x="19"/>
      </t>
    </mdx>
    <mdx n="0" f="v">
      <t c="3">
        <n x="9"/>
        <n x="3"/>
        <n x="19"/>
      </t>
    </mdx>
    <mdx n="0" f="v">
      <t c="3">
        <n x="9"/>
        <n x="2"/>
        <n x="19"/>
      </t>
    </mdx>
    <mdx n="0" f="v">
      <t c="3">
        <n x="5"/>
        <n x="8"/>
        <n x="19"/>
      </t>
    </mdx>
    <mdx n="0" f="v">
      <t c="3">
        <n x="5"/>
        <n x="7"/>
        <n x="19"/>
      </t>
    </mdx>
    <mdx n="0" f="v">
      <t c="3">
        <n x="5"/>
        <n x="6"/>
        <n x="19"/>
      </t>
    </mdx>
    <mdx n="0" f="v">
      <t c="2">
        <n x="1"/>
        <n x="19"/>
      </t>
    </mdx>
    <mdx n="0" f="v">
      <t c="3">
        <n x="1"/>
        <n x="4"/>
        <n x="19"/>
      </t>
    </mdx>
    <mdx n="0" f="v">
      <t c="3">
        <n x="1"/>
        <n x="3"/>
        <n x="19"/>
      </t>
    </mdx>
    <mdx n="0" f="v">
      <t c="3">
        <n x="1"/>
        <n x="2"/>
        <n x="19"/>
      </t>
    </mdx>
    <mdx n="0" f="v">
      <t c="3">
        <n x="5"/>
        <n x="12"/>
        <n x="19"/>
      </t>
    </mdx>
    <mdx n="0" f="v">
      <t c="3">
        <n x="1"/>
        <n x="11"/>
        <n x="19"/>
      </t>
    </mdx>
  </mdxMetadata>
  <valueMetadata count="13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</valueMetadata>
</metadata>
</file>

<file path=xl/sharedStrings.xml><?xml version="1.0" encoding="utf-8"?>
<sst xmlns="http://schemas.openxmlformats.org/spreadsheetml/2006/main" count="76" uniqueCount="49">
  <si>
    <t>车型</t>
    <phoneticPr fontId="1" type="noConversion"/>
  </si>
  <si>
    <t>年份</t>
    <phoneticPr fontId="1" type="noConversion"/>
  </si>
  <si>
    <t>零售价</t>
    <phoneticPr fontId="1" type="noConversion"/>
  </si>
  <si>
    <t>库存数量</t>
    <phoneticPr fontId="1" type="noConversion"/>
  </si>
  <si>
    <t>上月销量</t>
    <phoneticPr fontId="1" type="noConversion"/>
  </si>
  <si>
    <t>前一个月销量</t>
    <phoneticPr fontId="1" type="noConversion"/>
  </si>
  <si>
    <t>年度销量</t>
    <phoneticPr fontId="1" type="noConversion"/>
  </si>
  <si>
    <t>销售优惠</t>
    <phoneticPr fontId="1" type="noConversion"/>
  </si>
  <si>
    <t>奥丁</t>
  </si>
  <si>
    <t>奥丁</t>
    <phoneticPr fontId="1" type="noConversion"/>
  </si>
  <si>
    <t>弗丽嘉</t>
  </si>
  <si>
    <t>弗丽嘉</t>
    <phoneticPr fontId="1" type="noConversion"/>
  </si>
  <si>
    <t>索尔</t>
  </si>
  <si>
    <t>索尔</t>
    <phoneticPr fontId="1" type="noConversion"/>
  </si>
  <si>
    <t>西芙</t>
  </si>
  <si>
    <t>西芙</t>
    <phoneticPr fontId="1" type="noConversion"/>
  </si>
  <si>
    <t>弗雷</t>
  </si>
  <si>
    <t>弗雷</t>
    <phoneticPr fontId="1" type="noConversion"/>
  </si>
  <si>
    <t>洛基</t>
  </si>
  <si>
    <t>洛基</t>
    <phoneticPr fontId="1" type="noConversion"/>
  </si>
  <si>
    <t>提尔</t>
  </si>
  <si>
    <t>提尔</t>
    <phoneticPr fontId="1" type="noConversion"/>
  </si>
  <si>
    <t>弗蕾亚</t>
  </si>
  <si>
    <t>弗蕾亚</t>
    <phoneticPr fontId="1" type="noConversion"/>
  </si>
  <si>
    <t>海姆达尔</t>
  </si>
  <si>
    <t>海姆达尔</t>
    <phoneticPr fontId="1" type="noConversion"/>
  </si>
  <si>
    <t>巴尔德尔</t>
  </si>
  <si>
    <t>巴尔德尔</t>
    <phoneticPr fontId="1" type="noConversion"/>
  </si>
  <si>
    <t>霍尔德尔</t>
  </si>
  <si>
    <t>霍尔德尔</t>
    <phoneticPr fontId="1" type="noConversion"/>
  </si>
  <si>
    <t>布吉拉</t>
  </si>
  <si>
    <t>布吉拉</t>
    <phoneticPr fontId="1" type="noConversion"/>
  </si>
  <si>
    <t>答得喵</t>
  </si>
  <si>
    <t>答得喵</t>
    <phoneticPr fontId="1" type="noConversion"/>
  </si>
  <si>
    <t>行标签</t>
  </si>
  <si>
    <t>总计</t>
  </si>
  <si>
    <t>求和项:上月销量</t>
  </si>
  <si>
    <t>求和项:前一个月销量</t>
  </si>
  <si>
    <t>销售价格</t>
    <phoneticPr fontId="1" type="noConversion"/>
  </si>
  <si>
    <t>销售税</t>
    <phoneticPr fontId="1" type="noConversion"/>
  </si>
  <si>
    <t>总计</t>
    <phoneticPr fontId="1" type="noConversion"/>
  </si>
  <si>
    <t>答得喵电动车</t>
    <phoneticPr fontId="1" type="noConversion"/>
  </si>
  <si>
    <t>付款计算器</t>
    <phoneticPr fontId="1" type="noConversion"/>
  </si>
  <si>
    <t>年利率</t>
    <phoneticPr fontId="1" type="noConversion"/>
  </si>
  <si>
    <t>首付款</t>
    <phoneticPr fontId="1" type="noConversion"/>
  </si>
  <si>
    <t>还清年限</t>
    <phoneticPr fontId="1" type="noConversion"/>
  </si>
  <si>
    <t>付款金额</t>
    <phoneticPr fontId="1" type="noConversion"/>
  </si>
  <si>
    <t>最畅销车型</t>
    <phoneticPr fontId="1" type="noConversion"/>
  </si>
  <si>
    <t>2014年最畅销车型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</si>
</sst>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8" formatCode="&quot;¥&quot;#,##0.00;[Red]&quot;¥&quot;\-#,##0.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7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7" fontId="0" fillId="3" borderId="2" xfId="0" applyNumberFormat="1" applyFont="1" applyFill="1" applyBorder="1"/>
    <xf numFmtId="0" fontId="0" fillId="3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7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7" fontId="0" fillId="0" borderId="5" xfId="0" applyNumberFormat="1" applyFont="1" applyBorder="1"/>
    <xf numFmtId="0" fontId="0" fillId="0" borderId="6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C4" s="3"/>
        <tr r="B4" s="3"/>
        <tr r="A4" s="3"/>
        <tr r="B26" s="3"/>
        <tr r="C26" s="3"/>
        <tr r="C33" s="3"/>
        <tr r="C15" s="3"/>
        <tr r="C23" s="3"/>
        <tr r="C34" s="3"/>
        <tr r="C16" s="3"/>
        <tr r="C43" s="3"/>
        <tr r="C31" s="3"/>
        <tr r="C11" s="3"/>
        <tr r="C46" s="3"/>
        <tr r="C30" s="3"/>
        <tr r="C14" s="3"/>
        <tr r="C41" s="3"/>
        <tr r="C12" s="3"/>
        <tr r="C28" s="3"/>
        <tr r="C44" s="3"/>
        <tr r="C5" s="3"/>
        <tr r="C42" s="3"/>
        <tr r="C32" s="3"/>
        <tr r="C45" s="3"/>
        <tr r="C35" s="3"/>
        <tr r="C27" s="3"/>
        <tr r="C17" s="3"/>
        <tr r="C7" s="3"/>
        <tr r="C38" s="3"/>
        <tr r="C22" s="3"/>
        <tr r="C6" s="3"/>
        <tr r="C25" s="3"/>
        <tr r="C20" s="3"/>
        <tr r="C36" s="3"/>
        <tr r="C29" s="3"/>
        <tr r="B29" s="3"/>
        <tr r="B19" s="3"/>
        <tr r="C19" s="3"/>
        <tr r="C21" s="3"/>
        <tr r="B21" s="3"/>
        <tr r="C40" s="3"/>
        <tr r="B40" s="3"/>
        <tr r="C10" s="3"/>
        <tr r="B10" s="3"/>
        <tr r="B39" s="3"/>
        <tr r="C39" s="3"/>
        <tr r="C24" s="3"/>
        <tr r="B24" s="3"/>
        <tr r="C8" s="3"/>
        <tr r="B8" s="3"/>
        <tr r="B16" s="3"/>
        <tr r="B5" s="3"/>
        <tr r="C13" s="3"/>
        <tr r="C18" s="3"/>
        <tr r="B13" s="3"/>
        <tr r="A13" s="3"/>
        <tr r="A26" s="3"/>
        <tr r="C9" s="3"/>
        <tr r="C37" s="3"/>
        <tr r="C3" s="3"/>
        <tr r="A29" s="3"/>
        <tr r="B37" s="3"/>
        <tr r="B36" s="3"/>
        <tr r="B20" s="3"/>
        <tr r="B35" s="3"/>
        <tr r="B17" s="3"/>
        <tr r="B6" s="3"/>
        <tr r="B14" s="3"/>
        <tr r="B22" s="3"/>
        <tr r="B30" s="3"/>
        <tr r="B38" s="3"/>
        <tr r="B46" s="3"/>
        <tr r="B7" s="3"/>
        <tr r="B33" s="3"/>
        <tr r="A6" s="3"/>
        <tr r="A22" s="3"/>
        <tr r="A38" s="3"/>
        <tr r="B45" s="3"/>
        <tr r="A45" s="3"/>
        <tr r="A19" s="3"/>
        <tr r="A35" s="3"/>
        <tr r="A21" s="3"/>
        <tr r="A20" s="3"/>
        <tr r="A36" s="3"/>
        <tr r="A40" s="3"/>
        <tr r="B43" s="3"/>
        <tr r="B41" s="3"/>
        <tr r="A10" s="3"/>
        <tr r="A5" s="3"/>
        <tr r="A39" s="3"/>
        <tr r="A24" s="3"/>
        <tr r="B44" s="3"/>
        <tr r="B28" s="3"/>
        <tr r="B12" s="3"/>
        <tr r="B23" s="3"/>
        <tr r="B15" s="3"/>
        <tr r="B18" s="3"/>
        <tr r="B34" s="3"/>
        <tr r="B42" s="3"/>
        <tr r="B25" s="3"/>
        <tr r="A25" s="3"/>
        <tr r="A14" s="3"/>
        <tr r="A30" s="3"/>
        <tr r="A46" s="3"/>
        <tr r="A17" s="3"/>
        <tr r="B11" s="3"/>
        <tr r="A11" s="3"/>
        <tr r="B27" s="3"/>
        <tr r="A27" s="3"/>
        <tr r="A43" s="3"/>
        <tr r="A37" s="3"/>
        <tr r="A12" s="3"/>
        <tr r="A28" s="3"/>
        <tr r="A44" s="3"/>
        <tr r="B32" s="3"/>
        <tr r="B31" s="3"/>
        <tr r="A42" s="3"/>
        <tr r="A23" s="3"/>
        <tr r="A8" s="3"/>
        <tr r="B9" s="3"/>
        <tr r="A41" s="3"/>
        <tr r="B3" s="3"/>
        <tr r="A18" s="3"/>
        <tr r="A34" s="3"/>
        <tr r="A33" s="3"/>
        <tr r="A15" s="3"/>
        <tr r="A31" s="3"/>
        <tr r="A9" s="3"/>
        <tr r="A7" s="3"/>
        <tr r="A16" s="3"/>
        <tr r="A3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[【答得喵】MOS-Excel2016-Expert-Project13.xlsx]销售分析!数据透视表14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销售分析!$B$3</c:f>
              <c:strCache>
                <c:ptCount val="1"/>
                <c:pt idx="0">
                  <c:v>求和项:上月销量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销售分析!$A$4:$A$56</c:f>
              <c:multiLvlStrCache>
                <c:ptCount val="3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2015</c:v>
                  </c:pt>
                  <c:pt idx="19">
                    <c:v>2016</c:v>
                  </c:pt>
                  <c:pt idx="20">
                    <c:v>2017</c:v>
                  </c:pt>
                  <c:pt idx="21">
                    <c:v>2015</c:v>
                  </c:pt>
                  <c:pt idx="22">
                    <c:v>2016</c:v>
                  </c:pt>
                  <c:pt idx="23">
                    <c:v>2017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2015</c:v>
                  </c:pt>
                  <c:pt idx="34">
                    <c:v>2016</c:v>
                  </c:pt>
                  <c:pt idx="35">
                    <c:v>2017</c:v>
                  </c:pt>
                  <c:pt idx="36">
                    <c:v>2015</c:v>
                  </c:pt>
                  <c:pt idx="37">
                    <c:v>2016</c:v>
                  </c:pt>
                  <c:pt idx="38">
                    <c:v>2017</c:v>
                  </c:pt>
                </c:lvl>
                <c:lvl>
                  <c:pt idx="0">
                    <c:v>奥丁</c:v>
                  </c:pt>
                  <c:pt idx="3">
                    <c:v>巴尔德尔</c:v>
                  </c:pt>
                  <c:pt idx="6">
                    <c:v>布吉拉</c:v>
                  </c:pt>
                  <c:pt idx="9">
                    <c:v>答得喵</c:v>
                  </c:pt>
                  <c:pt idx="12">
                    <c:v>弗雷</c:v>
                  </c:pt>
                  <c:pt idx="15">
                    <c:v>弗蕾亚</c:v>
                  </c:pt>
                  <c:pt idx="18">
                    <c:v>弗丽嘉</c:v>
                  </c:pt>
                  <c:pt idx="21">
                    <c:v>海姆达尔</c:v>
                  </c:pt>
                  <c:pt idx="24">
                    <c:v>霍尔德尔</c:v>
                  </c:pt>
                  <c:pt idx="27">
                    <c:v>洛基</c:v>
                  </c:pt>
                  <c:pt idx="30">
                    <c:v>索尔</c:v>
                  </c:pt>
                  <c:pt idx="33">
                    <c:v>提尔</c:v>
                  </c:pt>
                  <c:pt idx="36">
                    <c:v>西芙</c:v>
                  </c:pt>
                </c:lvl>
              </c:multiLvlStrCache>
            </c:multiLvlStrRef>
          </c:cat>
          <c:val>
            <c:numRef>
              <c:f>销售分析!$B$4:$B$56</c:f>
              <c:numCache>
                <c:formatCode>General</c:formatCode>
                <c:ptCount val="39"/>
                <c:pt idx="0">
                  <c:v>6134</c:v>
                </c:pt>
                <c:pt idx="1">
                  <c:v>3256</c:v>
                </c:pt>
                <c:pt idx="2">
                  <c:v>4718</c:v>
                </c:pt>
                <c:pt idx="3">
                  <c:v>1977</c:v>
                </c:pt>
                <c:pt idx="4">
                  <c:v>5975</c:v>
                </c:pt>
                <c:pt idx="5">
                  <c:v>4351</c:v>
                </c:pt>
                <c:pt idx="6">
                  <c:v>6382</c:v>
                </c:pt>
                <c:pt idx="7">
                  <c:v>4661</c:v>
                </c:pt>
                <c:pt idx="8">
                  <c:v>5009</c:v>
                </c:pt>
                <c:pt idx="9">
                  <c:v>2036</c:v>
                </c:pt>
                <c:pt idx="10">
                  <c:v>5467</c:v>
                </c:pt>
                <c:pt idx="11">
                  <c:v>5214</c:v>
                </c:pt>
                <c:pt idx="12">
                  <c:v>5810</c:v>
                </c:pt>
                <c:pt idx="13">
                  <c:v>5383</c:v>
                </c:pt>
                <c:pt idx="14">
                  <c:v>5764</c:v>
                </c:pt>
                <c:pt idx="15">
                  <c:v>2091</c:v>
                </c:pt>
                <c:pt idx="16">
                  <c:v>4803</c:v>
                </c:pt>
                <c:pt idx="17">
                  <c:v>3006</c:v>
                </c:pt>
                <c:pt idx="18">
                  <c:v>4510</c:v>
                </c:pt>
                <c:pt idx="19">
                  <c:v>3921</c:v>
                </c:pt>
                <c:pt idx="20">
                  <c:v>2586</c:v>
                </c:pt>
                <c:pt idx="21">
                  <c:v>2265</c:v>
                </c:pt>
                <c:pt idx="22">
                  <c:v>6913</c:v>
                </c:pt>
                <c:pt idx="23">
                  <c:v>3108</c:v>
                </c:pt>
                <c:pt idx="24">
                  <c:v>7000</c:v>
                </c:pt>
                <c:pt idx="25">
                  <c:v>2508</c:v>
                </c:pt>
                <c:pt idx="26">
                  <c:v>5210</c:v>
                </c:pt>
                <c:pt idx="27">
                  <c:v>1974</c:v>
                </c:pt>
                <c:pt idx="28">
                  <c:v>6433</c:v>
                </c:pt>
                <c:pt idx="29">
                  <c:v>5757</c:v>
                </c:pt>
                <c:pt idx="30">
                  <c:v>2272</c:v>
                </c:pt>
                <c:pt idx="31">
                  <c:v>3338</c:v>
                </c:pt>
                <c:pt idx="32">
                  <c:v>4549</c:v>
                </c:pt>
                <c:pt idx="33">
                  <c:v>3733</c:v>
                </c:pt>
                <c:pt idx="34">
                  <c:v>3941</c:v>
                </c:pt>
                <c:pt idx="35">
                  <c:v>2538</c:v>
                </c:pt>
                <c:pt idx="36">
                  <c:v>6857</c:v>
                </c:pt>
                <c:pt idx="37">
                  <c:v>1701</c:v>
                </c:pt>
                <c:pt idx="38">
                  <c:v>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E-43A8-B720-C0232BAF9489}"/>
            </c:ext>
          </c:extLst>
        </c:ser>
        <c:ser>
          <c:idx val="1"/>
          <c:order val="1"/>
          <c:tx>
            <c:strRef>
              <c:f>销售分析!$C$3</c:f>
              <c:strCache>
                <c:ptCount val="1"/>
                <c:pt idx="0">
                  <c:v>求和项:前一个月销量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销售分析!$A$4:$A$56</c:f>
              <c:multiLvlStrCache>
                <c:ptCount val="3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2015</c:v>
                  </c:pt>
                  <c:pt idx="19">
                    <c:v>2016</c:v>
                  </c:pt>
                  <c:pt idx="20">
                    <c:v>2017</c:v>
                  </c:pt>
                  <c:pt idx="21">
                    <c:v>2015</c:v>
                  </c:pt>
                  <c:pt idx="22">
                    <c:v>2016</c:v>
                  </c:pt>
                  <c:pt idx="23">
                    <c:v>2017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2015</c:v>
                  </c:pt>
                  <c:pt idx="34">
                    <c:v>2016</c:v>
                  </c:pt>
                  <c:pt idx="35">
                    <c:v>2017</c:v>
                  </c:pt>
                  <c:pt idx="36">
                    <c:v>2015</c:v>
                  </c:pt>
                  <c:pt idx="37">
                    <c:v>2016</c:v>
                  </c:pt>
                  <c:pt idx="38">
                    <c:v>2017</c:v>
                  </c:pt>
                </c:lvl>
                <c:lvl>
                  <c:pt idx="0">
                    <c:v>奥丁</c:v>
                  </c:pt>
                  <c:pt idx="3">
                    <c:v>巴尔德尔</c:v>
                  </c:pt>
                  <c:pt idx="6">
                    <c:v>布吉拉</c:v>
                  </c:pt>
                  <c:pt idx="9">
                    <c:v>答得喵</c:v>
                  </c:pt>
                  <c:pt idx="12">
                    <c:v>弗雷</c:v>
                  </c:pt>
                  <c:pt idx="15">
                    <c:v>弗蕾亚</c:v>
                  </c:pt>
                  <c:pt idx="18">
                    <c:v>弗丽嘉</c:v>
                  </c:pt>
                  <c:pt idx="21">
                    <c:v>海姆达尔</c:v>
                  </c:pt>
                  <c:pt idx="24">
                    <c:v>霍尔德尔</c:v>
                  </c:pt>
                  <c:pt idx="27">
                    <c:v>洛基</c:v>
                  </c:pt>
                  <c:pt idx="30">
                    <c:v>索尔</c:v>
                  </c:pt>
                  <c:pt idx="33">
                    <c:v>提尔</c:v>
                  </c:pt>
                  <c:pt idx="36">
                    <c:v>西芙</c:v>
                  </c:pt>
                </c:lvl>
              </c:multiLvlStrCache>
            </c:multiLvlStrRef>
          </c:cat>
          <c:val>
            <c:numRef>
              <c:f>销售分析!$C$4:$C$56</c:f>
              <c:numCache>
                <c:formatCode>General</c:formatCode>
                <c:ptCount val="39"/>
                <c:pt idx="0">
                  <c:v>3926</c:v>
                </c:pt>
                <c:pt idx="1">
                  <c:v>1654</c:v>
                </c:pt>
                <c:pt idx="2">
                  <c:v>1201</c:v>
                </c:pt>
                <c:pt idx="3">
                  <c:v>8957</c:v>
                </c:pt>
                <c:pt idx="4">
                  <c:v>4505</c:v>
                </c:pt>
                <c:pt idx="5">
                  <c:v>2903</c:v>
                </c:pt>
                <c:pt idx="6">
                  <c:v>5628</c:v>
                </c:pt>
                <c:pt idx="7">
                  <c:v>5232</c:v>
                </c:pt>
                <c:pt idx="8">
                  <c:v>8769</c:v>
                </c:pt>
                <c:pt idx="9">
                  <c:v>3448</c:v>
                </c:pt>
                <c:pt idx="10">
                  <c:v>2603</c:v>
                </c:pt>
                <c:pt idx="11">
                  <c:v>6605</c:v>
                </c:pt>
                <c:pt idx="12">
                  <c:v>7591</c:v>
                </c:pt>
                <c:pt idx="13">
                  <c:v>5023</c:v>
                </c:pt>
                <c:pt idx="14">
                  <c:v>4771</c:v>
                </c:pt>
                <c:pt idx="15">
                  <c:v>8640</c:v>
                </c:pt>
                <c:pt idx="16">
                  <c:v>7265</c:v>
                </c:pt>
                <c:pt idx="17">
                  <c:v>5422</c:v>
                </c:pt>
                <c:pt idx="18">
                  <c:v>5675</c:v>
                </c:pt>
                <c:pt idx="19">
                  <c:v>6923</c:v>
                </c:pt>
                <c:pt idx="20">
                  <c:v>3347</c:v>
                </c:pt>
                <c:pt idx="21">
                  <c:v>5612</c:v>
                </c:pt>
                <c:pt idx="22">
                  <c:v>6613</c:v>
                </c:pt>
                <c:pt idx="23">
                  <c:v>5208</c:v>
                </c:pt>
                <c:pt idx="24">
                  <c:v>5733</c:v>
                </c:pt>
                <c:pt idx="25">
                  <c:v>6280</c:v>
                </c:pt>
                <c:pt idx="26">
                  <c:v>6824</c:v>
                </c:pt>
                <c:pt idx="27">
                  <c:v>1475</c:v>
                </c:pt>
                <c:pt idx="28">
                  <c:v>6547</c:v>
                </c:pt>
                <c:pt idx="29">
                  <c:v>3543</c:v>
                </c:pt>
                <c:pt idx="30">
                  <c:v>8783</c:v>
                </c:pt>
                <c:pt idx="31">
                  <c:v>5155</c:v>
                </c:pt>
                <c:pt idx="32">
                  <c:v>3649</c:v>
                </c:pt>
                <c:pt idx="33">
                  <c:v>1238</c:v>
                </c:pt>
                <c:pt idx="34">
                  <c:v>7199</c:v>
                </c:pt>
                <c:pt idx="35">
                  <c:v>6517</c:v>
                </c:pt>
                <c:pt idx="36">
                  <c:v>6527</c:v>
                </c:pt>
                <c:pt idx="37">
                  <c:v>5359</c:v>
                </c:pt>
                <c:pt idx="38">
                  <c:v>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E-43A8-B720-C0232BAF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425032"/>
        <c:axId val="612426344"/>
      </c:barChart>
      <c:catAx>
        <c:axId val="6124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26344"/>
        <c:crosses val="autoZero"/>
        <c:auto val="1"/>
        <c:lblAlgn val="ctr"/>
        <c:lblOffset val="100"/>
        <c:noMultiLvlLbl val="0"/>
      </c:catAx>
      <c:valAx>
        <c:axId val="6124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2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6</xdr:row>
      <xdr:rowOff>95250</xdr:rowOff>
    </xdr:from>
    <xdr:to>
      <xdr:col>16</xdr:col>
      <xdr:colOff>142875</xdr:colOff>
      <xdr:row>22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B4BFCC-613D-4153-B7C5-675EC6CCD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2956.687171064812" createdVersion="6" refreshedVersion="6" minRefreshableVersion="3" recordCount="39" xr:uid="{5F2D9E8A-4849-4658-AE87-F4C5AF17AD5F}">
  <cacheSource type="worksheet">
    <worksheetSource ref="A1:H40" sheet="库存情况"/>
  </cacheSource>
  <cacheFields count="8">
    <cacheField name="车型" numFmtId="0">
      <sharedItems count="13">
        <s v="答得喵"/>
        <s v="奥丁"/>
        <s v="弗丽嘉"/>
        <s v="索尔"/>
        <s v="西芙"/>
        <s v="弗雷"/>
        <s v="洛基"/>
        <s v="提尔"/>
        <s v="弗蕾亚"/>
        <s v="海姆达尔"/>
        <s v="巴尔德尔"/>
        <s v="霍尔德尔"/>
        <s v="布吉拉"/>
      </sharedItems>
    </cacheField>
    <cacheField name="年份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零售价" numFmtId="7">
      <sharedItems containsSemiMixedTypes="0" containsString="0" containsNumber="1" containsInteger="1" minValue="28999" maxValue="66999"/>
    </cacheField>
    <cacheField name="库存数量" numFmtId="0">
      <sharedItems containsSemiMixedTypes="0" containsString="0" containsNumber="1" containsInteger="1" minValue="2273" maxValue="9970"/>
    </cacheField>
    <cacheField name="上月销量" numFmtId="0">
      <sharedItems containsSemiMixedTypes="0" containsString="0" containsNumber="1" containsInteger="1" minValue="1701" maxValue="7000"/>
    </cacheField>
    <cacheField name="前一个月销量" numFmtId="0">
      <sharedItems containsSemiMixedTypes="0" containsString="0" containsNumber="1" containsInteger="1" minValue="1201" maxValue="8957"/>
    </cacheField>
    <cacheField name="年度销量" numFmtId="0">
      <sharedItems containsSemiMixedTypes="0" containsString="0" containsNumber="1" containsInteger="1" minValue="10222" maxValue="99440"/>
    </cacheField>
    <cacheField name="销售优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作者" refreshedDate="42958.438777546296" backgroundQuery="1" createdVersion="3" refreshedVersion="6" minRefreshableVersion="3" recordCount="0" tupleCache="1" supportSubquery="1" supportAdvancedDrill="1" xr:uid="{0065CF8A-D9B6-4D17-BF58-36B1F2885499}">
  <cacheSource type="external" connectionId="1"/>
  <cacheFields count="3">
    <cacheField name="[Measures].[MeasuresLevel]" caption="MeasuresLevel" numFmtId="0">
      <sharedItems count="2">
        <s v="[Measures].[以下项目的总和:库存数量]" c="以下项目的总和:库存数量"/>
        <s v="[Measures].[以下项目的总和:年度销量]" c="以下项目的总和:年度销量"/>
      </sharedItems>
    </cacheField>
    <cacheField name="[区域].[年份].[年份]" caption="年份" numFmtId="0" hierarchy="2" level="1">
      <sharedItems count="3">
        <s v="[区域].[年份].&amp;[2015]" c="2015"/>
        <s v="[区域].[年份].&amp;[2016]" c="2016"/>
        <s v="[区域].[年份].&amp;[2017]" c="2017"/>
      </sharedItems>
    </cacheField>
    <cacheField name="[区域].[车型].[车型]" caption="车型" numFmtId="0" hierarchy="1" level="1">
      <sharedItems count="13">
        <s v="[区域].[车型].&amp;[奥丁]" c="奥丁"/>
        <s v="[区域].[车型].&amp;[巴尔德尔]" c="巴尔德尔"/>
        <s v="[区域].[车型].&amp;[布吉拉]" c="布吉拉"/>
        <s v="[区域].[车型].&amp;[答得喵]" c="答得喵"/>
        <s v="[区域].[车型].&amp;[弗雷]" c="弗雷"/>
        <s v="[区域].[车型].&amp;[弗蕾亚]" c="弗蕾亚"/>
        <s v="[区域].[车型].&amp;[弗丽嘉]" c="弗丽嘉"/>
        <s v="[区域].[车型].&amp;[海姆达尔]" c="海姆达尔"/>
        <s v="[区域].[车型].&amp;[霍尔德尔]" c="霍尔德尔"/>
        <s v="[区域].[车型].&amp;[洛基]" c="洛基"/>
        <s v="[区域].[车型].&amp;[索尔]" c="索尔"/>
        <s v="[区域].[车型].&amp;[提尔]" c="提尔"/>
        <s v="[区域].[车型].&amp;[西芙]" c="西芙"/>
      </sharedItems>
    </cacheField>
  </cacheFields>
  <cacheHierarchies count="13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区域].[车型]" caption="车型" attribute="1" defaultMemberUniqueName="[区域].[车型].[All]" allUniqueName="[区域].[车型].[All]" dimensionUniqueName="[区域]" displayFolder="" count="2" memberValueDatatype="130" unbalanced="0">
      <fieldsUsage count="2">
        <fieldUsage x="-1"/>
        <fieldUsage x="2"/>
      </fieldsUsage>
    </cacheHierarchy>
    <cacheHierarchy uniqueName="[区域].[年份]" caption="年份" attribute="1" defaultMemberUniqueName="[区域].[年份].[All]" allUniqueName="[区域].[年份].[All]" allCaption="All" dimensionUniqueName="[区域]" displayFolder="" count="2" memberValueDatatype="20" unbalanced="0">
      <fieldsUsage count="2">
        <fieldUsage x="-1"/>
        <fieldUsage x="1"/>
      </fieldsUsage>
    </cacheHierarchy>
    <cacheHierarchy uniqueName="[区域].[零售价]" caption="零售价" attribute="1" defaultMemberUniqueName="[区域].[零售价].[All]" allUniqueName="[区域].[零售价].[All]" dimensionUniqueName="[区域]" displayFolder="" count="2" memberValueDatatype="20" unbalanced="0"/>
    <cacheHierarchy uniqueName="[区域].[库存数量]" caption="库存数量" attribute="1" defaultMemberUniqueName="[区域].[库存数量].[All]" allUniqueName="[区域].[库存数量].[All]" dimensionUniqueName="[区域]" displayFolder="" count="2" memberValueDatatype="20" unbalanced="0"/>
    <cacheHierarchy uniqueName="[区域].[上月销量]" caption="上月销量" attribute="1" defaultMemberUniqueName="[区域].[上月销量].[All]" allUniqueName="[区域].[上月销量].[All]" dimensionUniqueName="[区域]" displayFolder="" count="2" memberValueDatatype="20" unbalanced="0"/>
    <cacheHierarchy uniqueName="[区域].[前一个月销量]" caption="前一个月销量" attribute="1" defaultMemberUniqueName="[区域].[前一个月销量].[All]" allUniqueName="[区域].[前一个月销量].[All]" dimensionUniqueName="[区域]" displayFolder="" count="2" memberValueDatatype="20" unbalanced="0"/>
    <cacheHierarchy uniqueName="[区域].[年度销量]" caption="年度销量" attribute="1" defaultMemberUniqueName="[区域].[年度销量].[All]" allUniqueName="[区域].[年度销量].[All]" dimensionUniqueName="[区域]" displayFolder="" count="2" memberValueDatatype="20" unbalanced="0"/>
    <cacheHierarchy uniqueName="[区域].[销售优惠]" caption="销售优惠" attribute="1" defaultMemberUniqueName="[区域].[销售优惠].[All]" allUniqueName="[区域].[销售优惠].[All]" dimensionUniqueName="[区域]" displayFolder="" count="2" memberValueDatatype="130" unbalanced="0"/>
    <cacheHierarchy uniqueName="[Measures].[__XL_Count 区域]" caption="__XL_Count 区域" measure="1" displayFolder="" measureGroup="区域" count="0" hidden="1"/>
    <cacheHierarchy uniqueName="[Measures].[__No measures defined]" caption="__No measures defined" measure="1" displayFolder="" count="0" hidden="1"/>
    <cacheHierarchy uniqueName="[Measures].[以下项目的总和:库存数量]" caption="以下项目的总和:库存数量" measure="1" displayFolder="" measureGroup="区域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:年度销量]" caption="以下项目的总和:年度销量" measure="1" displayFolder="" measureGroup="区域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tupleCache>
    <entries count="86">
      <n v="81756">
        <tpls c="3">
          <tpl fld="0" item="1"/>
          <tpl fld="2" item="12"/>
          <tpl fld="1" item="2"/>
        </tpls>
      </n>
      <n v="90298">
        <tpls c="3">
          <tpl fld="0" item="1"/>
          <tpl fld="2" item="10"/>
          <tpl fld="1" item="2"/>
        </tpls>
      </n>
      <n v="11892">
        <tpls c="3">
          <tpl fld="0" item="1"/>
          <tpl fld="2" item="6"/>
          <tpl fld="1" item="2"/>
        </tpls>
      </n>
      <n v="18593">
        <tpls c="3">
          <tpl fld="0" item="1"/>
          <tpl fld="2" item="4"/>
          <tpl fld="1" item="2"/>
        </tpls>
      </n>
      <n v="64621">
        <tpls c="3">
          <tpl fld="0" item="1"/>
          <tpl fld="2" item="2"/>
          <tpl fld="1" item="2"/>
        </tpls>
      </n>
      <n v="74942">
        <tpls c="3">
          <tpl fld="0" item="1"/>
          <tpl fld="2" item="0"/>
          <tpl fld="1" item="2"/>
        </tpls>
      </n>
      <n v="84799">
        <tpls c="3">
          <tpl fld="0" item="1"/>
          <tpl fld="2" item="12"/>
          <tpl fld="1" item="1"/>
        </tpls>
      </n>
      <n v="18747">
        <tpls c="3">
          <tpl fld="0" item="1"/>
          <tpl fld="2" item="10"/>
          <tpl fld="1" item="1"/>
        </tpls>
      </n>
      <n v="79941">
        <tpls c="3">
          <tpl fld="0" item="1"/>
          <tpl fld="2" item="8"/>
          <tpl fld="1" item="1"/>
        </tpls>
      </n>
      <n v="98756">
        <tpls c="3">
          <tpl fld="0" item="1"/>
          <tpl fld="2" item="4"/>
          <tpl fld="1" item="1"/>
        </tpls>
      </n>
      <n v="71696">
        <tpls c="3">
          <tpl fld="0" item="1"/>
          <tpl fld="2" item="2"/>
          <tpl fld="1" item="1"/>
        </tpls>
      </n>
      <n v="99440">
        <tpls c="3">
          <tpl fld="0" item="1"/>
          <tpl fld="2" item="0"/>
          <tpl fld="1" item="1"/>
        </tpls>
      </n>
      <n v="11188">
        <tpls c="3">
          <tpl fld="0" item="1"/>
          <tpl fld="2" item="12"/>
          <tpl fld="1" item="0"/>
        </tpls>
      </n>
      <n v="79845">
        <tpls c="3">
          <tpl fld="0" item="1"/>
          <tpl fld="2" item="10"/>
          <tpl fld="1" item="0"/>
        </tpls>
      </n>
      <n v="92932">
        <tpls c="3">
          <tpl fld="0" item="1"/>
          <tpl fld="2" item="6"/>
          <tpl fld="1" item="0"/>
        </tpls>
      </n>
      <n v="86014">
        <tpls c="3">
          <tpl fld="0" item="1"/>
          <tpl fld="2" item="4"/>
          <tpl fld="1" item="0"/>
        </tpls>
      </n>
      <n v="30986">
        <tpls c="3">
          <tpl fld="0" item="1"/>
          <tpl fld="2" item="2"/>
          <tpl fld="1" item="0"/>
        </tpls>
      </n>
      <n v="83500">
        <tpls c="3">
          <tpl fld="0" item="1"/>
          <tpl fld="2" item="0"/>
          <tpl fld="1" item="0"/>
        </tpls>
      </n>
      <n v="5068">
        <tpls c="3">
          <tpl fld="0" item="0"/>
          <tpl fld="2" item="12"/>
          <tpl fld="1" item="2"/>
        </tpls>
      </n>
      <n v="9822">
        <tpls c="3">
          <tpl fld="0" item="0"/>
          <tpl fld="2" item="6"/>
          <tpl fld="1" item="2"/>
        </tpls>
      </n>
      <n v="8567">
        <tpls c="3">
          <tpl fld="0" item="0"/>
          <tpl fld="2" item="0"/>
          <tpl fld="1" item="2"/>
        </tpls>
      </n>
      <n v="8673">
        <tpls c="3">
          <tpl fld="0" item="0"/>
          <tpl fld="2" item="8"/>
          <tpl fld="1" item="1"/>
        </tpls>
      </n>
      <n v="8642">
        <tpls c="3">
          <tpl fld="0" item="0"/>
          <tpl fld="2" item="2"/>
          <tpl fld="1" item="1"/>
        </tpls>
      </n>
      <n v="9499">
        <tpls c="3">
          <tpl fld="0" item="0"/>
          <tpl fld="2" item="0"/>
          <tpl fld="1" item="1"/>
        </tpls>
      </n>
      <n v="2273">
        <tpls c="3">
          <tpl fld="0" item="0"/>
          <tpl fld="2" item="2"/>
          <tpl fld="1" item="0"/>
        </tpls>
      </n>
      <n v="252666">
        <tpls c="2">
          <tpl fld="0" item="0"/>
          <tpl hier="2" item="4294967295"/>
        </tpls>
      </n>
      <n v="2144637">
        <tpls c="2">
          <tpl fld="0" item="1"/>
          <tpl hier="2" item="4294967295"/>
        </tpls>
      </n>
      <n v="6213">
        <tpls c="3">
          <tpl fld="0" item="0"/>
          <tpl fld="2" item="9"/>
          <tpl fld="1" item="2"/>
        </tpls>
      </n>
      <n v="22895">
        <tpls c="3">
          <tpl fld="0" item="1"/>
          <tpl fld="2" item="9"/>
          <tpl fld="1" item="2"/>
        </tpls>
      </n>
      <n v="9070">
        <tpls c="3">
          <tpl fld="0" item="0"/>
          <tpl fld="2" item="5"/>
          <tpl fld="1" item="2"/>
        </tpls>
      </n>
      <n v="18262">
        <tpls c="3">
          <tpl fld="0" item="1"/>
          <tpl fld="2" item="5"/>
          <tpl fld="1" item="2"/>
        </tpls>
      </n>
      <n v="7910">
        <tpls c="3">
          <tpl fld="0" item="0"/>
          <tpl fld="2" item="1"/>
          <tpl fld="1" item="2"/>
        </tpls>
      </n>
      <n v="85373">
        <tpls c="3">
          <tpl fld="0" item="1"/>
          <tpl fld="2" item="1"/>
          <tpl fld="1" item="2"/>
        </tpls>
      </n>
      <n v="3783">
        <tpls c="3">
          <tpl fld="0" item="0"/>
          <tpl fld="2" item="11"/>
          <tpl fld="1" item="1"/>
        </tpls>
      </n>
      <n v="62686">
        <tpls c="3">
          <tpl fld="0" item="1"/>
          <tpl fld="2" item="11"/>
          <tpl fld="1" item="1"/>
        </tpls>
      </n>
      <n v="8665">
        <tpls c="3">
          <tpl fld="0" item="0"/>
          <tpl fld="2" item="7"/>
          <tpl fld="1" item="1"/>
        </tpls>
      </n>
      <n v="14187">
        <tpls c="3">
          <tpl fld="0" item="1"/>
          <tpl fld="2" item="7"/>
          <tpl fld="1" item="1"/>
        </tpls>
      </n>
      <n v="9697">
        <tpls c="3">
          <tpl fld="0" item="0"/>
          <tpl fld="2" item="3"/>
          <tpl fld="1" item="1"/>
        </tpls>
      </n>
      <n v="21914">
        <tpls c="3">
          <tpl fld="0" item="1"/>
          <tpl fld="2" item="3"/>
          <tpl fld="1" item="1"/>
        </tpls>
      </n>
      <n v="103889">
        <tpls c="2">
          <tpl fld="0" item="0"/>
          <tpl fld="1" item="1"/>
        </tpls>
      </n>
      <n v="755200">
        <tpls c="2">
          <tpl fld="0" item="1"/>
          <tpl fld="1" item="1"/>
        </tpls>
      </n>
      <n v="3031">
        <tpls c="3">
          <tpl fld="0" item="0"/>
          <tpl fld="2" item="9"/>
          <tpl fld="1" item="0"/>
        </tpls>
      </n>
      <n v="31044">
        <tpls c="3">
          <tpl fld="0" item="1"/>
          <tpl fld="2" item="9"/>
          <tpl fld="1" item="0"/>
        </tpls>
      </n>
      <n v="5191">
        <tpls c="3">
          <tpl fld="0" item="0"/>
          <tpl fld="2" item="5"/>
          <tpl fld="1" item="0"/>
        </tpls>
      </n>
      <n v="57715">
        <tpls c="3">
          <tpl fld="0" item="1"/>
          <tpl fld="2" item="5"/>
          <tpl fld="1" item="0"/>
        </tpls>
      </n>
      <n v="5275">
        <tpls c="3">
          <tpl fld="0" item="0"/>
          <tpl fld="2" item="1"/>
          <tpl fld="1" item="0"/>
        </tpls>
      </n>
      <n v="27437">
        <tpls c="3">
          <tpl fld="0" item="1"/>
          <tpl fld="2" item="1"/>
          <tpl fld="1" item="0"/>
        </tpls>
      </n>
      <n v="94043">
        <tpls c="3">
          <tpl fld="0" item="1"/>
          <tpl fld="2" item="8"/>
          <tpl fld="1" item="2"/>
        </tpls>
      </n>
      <n v="8315">
        <tpls c="3">
          <tpl fld="0" item="0"/>
          <tpl fld="2" item="8"/>
          <tpl fld="1" item="2"/>
        </tpls>
      </n>
      <n v="31457">
        <tpls c="3">
          <tpl fld="0" item="1"/>
          <tpl fld="2" item="6"/>
          <tpl fld="1" item="1"/>
        </tpls>
      </n>
      <n v="5237">
        <tpls c="3">
          <tpl fld="0" item="0"/>
          <tpl fld="2" item="6"/>
          <tpl fld="1" item="1"/>
        </tpls>
      </n>
      <n v="3236">
        <tpls c="3">
          <tpl fld="0" item="0"/>
          <tpl fld="2" item="8"/>
          <tpl fld="1" item="0"/>
        </tpls>
      </n>
      <n v="38324">
        <tpls c="3">
          <tpl fld="0" item="1"/>
          <tpl fld="2" item="8"/>
          <tpl fld="1" item="0"/>
        </tpls>
      </n>
      <n v="690601">
        <tpls c="2">
          <tpl fld="0" item="1"/>
          <tpl fld="1" item="0"/>
        </tpls>
      </n>
      <n v="40364">
        <tpls c="3">
          <tpl fld="0" item="1"/>
          <tpl fld="2" item="3"/>
          <tpl fld="1" item="0"/>
        </tpls>
      </n>
      <n v="31451">
        <tpls c="3">
          <tpl fld="0" item="1"/>
          <tpl fld="2" item="7"/>
          <tpl fld="1" item="0"/>
        </tpls>
      </n>
      <n v="79801">
        <tpls c="3">
          <tpl fld="0" item="1"/>
          <tpl fld="2" item="11"/>
          <tpl fld="1" item="0"/>
        </tpls>
      </n>
      <n v="69189">
        <tpls c="3">
          <tpl fld="0" item="1"/>
          <tpl fld="2" item="1"/>
          <tpl fld="1" item="1"/>
        </tpls>
      </n>
      <n v="22426">
        <tpls c="3">
          <tpl fld="0" item="1"/>
          <tpl fld="2" item="5"/>
          <tpl fld="1" item="1"/>
        </tpls>
      </n>
      <n v="79962">
        <tpls c="3">
          <tpl fld="0" item="1"/>
          <tpl fld="2" item="9"/>
          <tpl fld="1" item="1"/>
        </tpls>
      </n>
      <n v="698836">
        <tpls c="2">
          <tpl fld="0" item="1"/>
          <tpl fld="1" item="2"/>
        </tpls>
      </n>
      <n v="10222">
        <tpls c="3">
          <tpl fld="0" item="1"/>
          <tpl fld="2" item="3"/>
          <tpl fld="1" item="2"/>
        </tpls>
      </n>
      <n v="63901">
        <tpls c="3">
          <tpl fld="0" item="1"/>
          <tpl fld="2" item="7"/>
          <tpl fld="1" item="2"/>
        </tpls>
      </n>
      <n v="62038">
        <tpls c="3">
          <tpl fld="0" item="1"/>
          <tpl fld="2" item="11"/>
          <tpl fld="1" item="2"/>
        </tpls>
      </n>
      <n v="3667">
        <tpls c="3">
          <tpl fld="0" item="0"/>
          <tpl fld="2" item="0"/>
          <tpl fld="1" item="0"/>
        </tpls>
      </n>
      <n v="5381">
        <tpls c="3">
          <tpl fld="0" item="0"/>
          <tpl fld="2" item="12"/>
          <tpl fld="1" item="0"/>
        </tpls>
      </n>
      <n v="6128">
        <tpls c="3">
          <tpl fld="0" item="0"/>
          <tpl fld="2" item="4"/>
          <tpl fld="1" item="0"/>
        </tpls>
      </n>
      <n v="5247">
        <tpls c="3">
          <tpl fld="0" item="0"/>
          <tpl fld="2" item="10"/>
          <tpl fld="1" item="0"/>
        </tpls>
      </n>
      <n v="9970">
        <tpls c="3">
          <tpl fld="0" item="0"/>
          <tpl fld="2" item="12"/>
          <tpl fld="1" item="1"/>
        </tpls>
      </n>
      <n v="6754">
        <tpls c="3">
          <tpl fld="0" item="0"/>
          <tpl fld="2" item="2"/>
          <tpl fld="1" item="2"/>
        </tpls>
      </n>
      <n v="6417">
        <tpls c="3">
          <tpl fld="0" item="0"/>
          <tpl fld="2" item="6"/>
          <tpl fld="1" item="0"/>
        </tpls>
      </n>
      <n v="6643">
        <tpls c="3">
          <tpl fld="0" item="0"/>
          <tpl fld="2" item="4"/>
          <tpl fld="1" item="1"/>
        </tpls>
      </n>
      <n v="4405">
        <tpls c="3">
          <tpl fld="0" item="0"/>
          <tpl fld="2" item="10"/>
          <tpl fld="1" item="2"/>
        </tpls>
      </n>
      <n v="58322">
        <tpls c="2">
          <tpl fld="0" item="0"/>
          <tpl fld="1" item="0"/>
        </tpls>
      </n>
      <n v="2387">
        <tpls c="3">
          <tpl fld="0" item="0"/>
          <tpl fld="2" item="3"/>
          <tpl fld="1" item="0"/>
        </tpls>
      </n>
      <n v="4780">
        <tpls c="3">
          <tpl fld="0" item="0"/>
          <tpl fld="2" item="7"/>
          <tpl fld="1" item="0"/>
        </tpls>
      </n>
      <n v="5309">
        <tpls c="3">
          <tpl fld="0" item="0"/>
          <tpl fld="2" item="11"/>
          <tpl fld="1" item="0"/>
        </tpls>
      </n>
      <n v="9102">
        <tpls c="3">
          <tpl fld="0" item="0"/>
          <tpl fld="2" item="1"/>
          <tpl fld="1" item="1"/>
        </tpls>
      </n>
      <n v="6587">
        <tpls c="3">
          <tpl fld="0" item="0"/>
          <tpl fld="2" item="5"/>
          <tpl fld="1" item="1"/>
        </tpls>
      </n>
      <n v="8363">
        <tpls c="3">
          <tpl fld="0" item="0"/>
          <tpl fld="2" item="9"/>
          <tpl fld="1" item="1"/>
        </tpls>
      </n>
      <n v="90455">
        <tpls c="2">
          <tpl fld="0" item="0"/>
          <tpl fld="1" item="2"/>
        </tpls>
      </n>
      <n v="3786">
        <tpls c="3">
          <tpl fld="0" item="0"/>
          <tpl fld="2" item="3"/>
          <tpl fld="1" item="2"/>
        </tpls>
      </n>
      <n v="8505">
        <tpls c="3">
          <tpl fld="0" item="0"/>
          <tpl fld="2" item="7"/>
          <tpl fld="1" item="2"/>
        </tpls>
      </n>
      <n v="4657">
        <tpls c="3">
          <tpl fld="0" item="0"/>
          <tpl fld="2" item="11"/>
          <tpl fld="1" item="2"/>
        </tpls>
      </n>
      <n v="9028">
        <tpls c="3">
          <tpl fld="0" item="0"/>
          <tpl fld="2" item="10"/>
          <tpl fld="1" item="1"/>
        </tpls>
      </n>
      <n v="7383">
        <tpls c="3">
          <tpl fld="0" item="0"/>
          <tpl fld="2" item="4"/>
          <tpl fld="1" item="2"/>
        </tpls>
      </n>
    </entries>
    <queryCache count="19">
      <query mdx="[Measures].[以下项目的总和:库存数量]">
        <tpls c="1">
          <tpl fld="0" item="0"/>
        </tpls>
      </query>
      <query mdx="[Measures].[以下项目的总和:年度销量]">
        <tpls c="1">
          <tpl fld="0" item="1"/>
        </tpls>
      </query>
      <query mdx="[区域].[年份].&amp;[2015]">
        <tpls c="1">
          <tpl fld="1" item="0"/>
        </tpls>
      </query>
      <query mdx="[区域].[车型].&amp;[奥丁]">
        <tpls c="1">
          <tpl fld="2" item="0"/>
        </tpls>
      </query>
      <query mdx="[区域].[车型].&amp;[巴尔德尔]">
        <tpls c="1">
          <tpl fld="2" item="1"/>
        </tpls>
      </query>
      <query mdx="[区域].[车型].&amp;[布吉拉]">
        <tpls c="1">
          <tpl fld="2" item="2"/>
        </tpls>
      </query>
      <query mdx="[区域].[车型].&amp;[答得喵]">
        <tpls c="1">
          <tpl fld="2" item="3"/>
        </tpls>
      </query>
      <query mdx="[区域].[车型].&amp;[弗雷]">
        <tpls c="1">
          <tpl fld="2" item="4"/>
        </tpls>
      </query>
      <query mdx="[区域].[车型].&amp;[弗蕾亚]">
        <tpls c="1">
          <tpl fld="2" item="5"/>
        </tpls>
      </query>
      <query mdx="[区域].[车型].&amp;[弗丽嘉]">
        <tpls c="1">
          <tpl fld="2" item="6"/>
        </tpls>
      </query>
      <query mdx="[区域].[车型].&amp;[海姆达尔]">
        <tpls c="1">
          <tpl fld="2" item="7"/>
        </tpls>
      </query>
      <query mdx="[区域].[车型].&amp;[霍尔德尔]">
        <tpls c="1">
          <tpl fld="2" item="8"/>
        </tpls>
      </query>
      <query mdx="[区域].[车型].&amp;[洛基]">
        <tpls c="1">
          <tpl fld="2" item="9"/>
        </tpls>
      </query>
      <query mdx="[区域].[车型].&amp;[索尔]">
        <tpls c="1">
          <tpl fld="2" item="10"/>
        </tpls>
      </query>
      <query mdx="[区域].[车型].&amp;[提尔]">
        <tpls c="1">
          <tpl fld="2" item="11"/>
        </tpls>
      </query>
      <query mdx="[区域].[车型].&amp;[西芙]">
        <tpls c="1">
          <tpl fld="2" item="12"/>
        </tpls>
      </query>
      <query mdx="[区域].[年份].&amp;[2016]">
        <tpls c="1">
          <tpl fld="1" item="1"/>
        </tpls>
      </query>
      <query mdx="[区域].[年份].&amp;[2017]">
        <tpls c="1">
          <tpl fld="1" item="2"/>
        </tpls>
      </query>
      <query mdx="[区域].[年份].[All]">
        <tpls c="1">
          <tpl hier="2" item="4294967295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28999"/>
    <n v="2387"/>
    <n v="2036"/>
    <n v="3448"/>
    <n v="40364"/>
    <m/>
  </r>
  <r>
    <x v="0"/>
    <x v="1"/>
    <n v="29999"/>
    <n v="9697"/>
    <n v="5467"/>
    <n v="2603"/>
    <n v="21914"/>
    <m/>
  </r>
  <r>
    <x v="0"/>
    <x v="2"/>
    <n v="30999"/>
    <n v="3786"/>
    <n v="5214"/>
    <n v="6605"/>
    <n v="10222"/>
    <m/>
  </r>
  <r>
    <x v="1"/>
    <x v="0"/>
    <n v="31999"/>
    <n v="3667"/>
    <n v="6134"/>
    <n v="3926"/>
    <n v="83500"/>
    <m/>
  </r>
  <r>
    <x v="1"/>
    <x v="1"/>
    <n v="32999"/>
    <n v="9499"/>
    <n v="3256"/>
    <n v="1654"/>
    <n v="99440"/>
    <m/>
  </r>
  <r>
    <x v="1"/>
    <x v="2"/>
    <n v="33999"/>
    <n v="8567"/>
    <n v="4718"/>
    <n v="1201"/>
    <n v="74942"/>
    <m/>
  </r>
  <r>
    <x v="2"/>
    <x v="0"/>
    <n v="34999"/>
    <n v="6417"/>
    <n v="4510"/>
    <n v="5675"/>
    <n v="92932"/>
    <m/>
  </r>
  <r>
    <x v="2"/>
    <x v="1"/>
    <n v="35999"/>
    <n v="5237"/>
    <n v="3921"/>
    <n v="6923"/>
    <n v="31457"/>
    <m/>
  </r>
  <r>
    <x v="2"/>
    <x v="2"/>
    <n v="36999"/>
    <n v="9822"/>
    <n v="2586"/>
    <n v="3347"/>
    <n v="11892"/>
    <m/>
  </r>
  <r>
    <x v="3"/>
    <x v="0"/>
    <n v="37999"/>
    <n v="5247"/>
    <n v="2272"/>
    <n v="8783"/>
    <n v="79845"/>
    <m/>
  </r>
  <r>
    <x v="3"/>
    <x v="1"/>
    <n v="38999"/>
    <n v="9028"/>
    <n v="3338"/>
    <n v="5155"/>
    <n v="18747"/>
    <m/>
  </r>
  <r>
    <x v="3"/>
    <x v="2"/>
    <n v="39999"/>
    <n v="4405"/>
    <n v="4549"/>
    <n v="3649"/>
    <n v="90298"/>
    <m/>
  </r>
  <r>
    <x v="4"/>
    <x v="0"/>
    <n v="40999"/>
    <n v="5381"/>
    <n v="6857"/>
    <n v="6527"/>
    <n v="11188"/>
    <m/>
  </r>
  <r>
    <x v="4"/>
    <x v="1"/>
    <n v="41999"/>
    <n v="9970"/>
    <n v="1701"/>
    <n v="5359"/>
    <n v="84799"/>
    <m/>
  </r>
  <r>
    <x v="4"/>
    <x v="2"/>
    <n v="42999"/>
    <n v="5068"/>
    <n v="5255"/>
    <n v="7315"/>
    <n v="81756"/>
    <m/>
  </r>
  <r>
    <x v="5"/>
    <x v="0"/>
    <n v="43999"/>
    <n v="6128"/>
    <n v="5810"/>
    <n v="7591"/>
    <n v="86014"/>
    <m/>
  </r>
  <r>
    <x v="5"/>
    <x v="1"/>
    <n v="44999"/>
    <n v="6643"/>
    <n v="5383"/>
    <n v="5023"/>
    <n v="98756"/>
    <m/>
  </r>
  <r>
    <x v="5"/>
    <x v="2"/>
    <n v="45999"/>
    <n v="7383"/>
    <n v="5764"/>
    <n v="4771"/>
    <n v="18593"/>
    <m/>
  </r>
  <r>
    <x v="6"/>
    <x v="0"/>
    <n v="46999"/>
    <n v="3031"/>
    <n v="1974"/>
    <n v="1475"/>
    <n v="31044"/>
    <m/>
  </r>
  <r>
    <x v="6"/>
    <x v="1"/>
    <n v="47999"/>
    <n v="8363"/>
    <n v="6433"/>
    <n v="6547"/>
    <n v="79962"/>
    <m/>
  </r>
  <r>
    <x v="6"/>
    <x v="2"/>
    <n v="48999"/>
    <n v="6213"/>
    <n v="5757"/>
    <n v="3543"/>
    <n v="22895"/>
    <m/>
  </r>
  <r>
    <x v="7"/>
    <x v="0"/>
    <n v="49999"/>
    <n v="5309"/>
    <n v="3733"/>
    <n v="1238"/>
    <n v="79801"/>
    <m/>
  </r>
  <r>
    <x v="7"/>
    <x v="1"/>
    <n v="50999"/>
    <n v="3783"/>
    <n v="3941"/>
    <n v="7199"/>
    <n v="62686"/>
    <m/>
  </r>
  <r>
    <x v="7"/>
    <x v="2"/>
    <n v="51999"/>
    <n v="4657"/>
    <n v="2538"/>
    <n v="6517"/>
    <n v="62038"/>
    <m/>
  </r>
  <r>
    <x v="8"/>
    <x v="0"/>
    <n v="52999"/>
    <n v="5191"/>
    <n v="2091"/>
    <n v="8640"/>
    <n v="57715"/>
    <m/>
  </r>
  <r>
    <x v="8"/>
    <x v="1"/>
    <n v="53999"/>
    <n v="6587"/>
    <n v="4803"/>
    <n v="7265"/>
    <n v="22426"/>
    <m/>
  </r>
  <r>
    <x v="8"/>
    <x v="2"/>
    <n v="54999"/>
    <n v="9070"/>
    <n v="3006"/>
    <n v="5422"/>
    <n v="18262"/>
    <m/>
  </r>
  <r>
    <x v="9"/>
    <x v="0"/>
    <n v="55999"/>
    <n v="4780"/>
    <n v="2265"/>
    <n v="5612"/>
    <n v="31451"/>
    <m/>
  </r>
  <r>
    <x v="9"/>
    <x v="1"/>
    <n v="56999"/>
    <n v="8665"/>
    <n v="6913"/>
    <n v="6613"/>
    <n v="14187"/>
    <m/>
  </r>
  <r>
    <x v="9"/>
    <x v="2"/>
    <n v="57999"/>
    <n v="8505"/>
    <n v="3108"/>
    <n v="5208"/>
    <n v="63901"/>
    <m/>
  </r>
  <r>
    <x v="10"/>
    <x v="0"/>
    <n v="58999"/>
    <n v="5275"/>
    <n v="1977"/>
    <n v="8957"/>
    <n v="27437"/>
    <m/>
  </r>
  <r>
    <x v="10"/>
    <x v="1"/>
    <n v="59999"/>
    <n v="9102"/>
    <n v="5975"/>
    <n v="4505"/>
    <n v="69189"/>
    <m/>
  </r>
  <r>
    <x v="10"/>
    <x v="2"/>
    <n v="60999"/>
    <n v="7910"/>
    <n v="4351"/>
    <n v="2903"/>
    <n v="85373"/>
    <m/>
  </r>
  <r>
    <x v="11"/>
    <x v="0"/>
    <n v="61999"/>
    <n v="3236"/>
    <n v="7000"/>
    <n v="5733"/>
    <n v="38324"/>
    <m/>
  </r>
  <r>
    <x v="11"/>
    <x v="1"/>
    <n v="62999"/>
    <n v="8673"/>
    <n v="2508"/>
    <n v="6280"/>
    <n v="79941"/>
    <m/>
  </r>
  <r>
    <x v="11"/>
    <x v="2"/>
    <n v="63999"/>
    <n v="8315"/>
    <n v="5210"/>
    <n v="6824"/>
    <n v="94043"/>
    <m/>
  </r>
  <r>
    <x v="12"/>
    <x v="0"/>
    <n v="64999"/>
    <n v="2273"/>
    <n v="6382"/>
    <n v="5628"/>
    <n v="30986"/>
    <m/>
  </r>
  <r>
    <x v="12"/>
    <x v="1"/>
    <n v="65999"/>
    <n v="8642"/>
    <n v="4661"/>
    <n v="5232"/>
    <n v="71696"/>
    <m/>
  </r>
  <r>
    <x v="12"/>
    <x v="2"/>
    <n v="66999"/>
    <n v="6754"/>
    <n v="5009"/>
    <n v="8769"/>
    <n v="646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D99B9-8A78-4931-8370-BAF00DC3E2AA}" name="数据透视表1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C56" firstHeaderRow="0" firstDataRow="1" firstDataCol="1"/>
  <pivotFields count="8">
    <pivotField axis="axisRow" subtotalTop="0" showAll="0" defaultSubtotal="0">
      <items count="13">
        <item x="1"/>
        <item x="10"/>
        <item x="12"/>
        <item x="0"/>
        <item x="5"/>
        <item x="8"/>
        <item x="2"/>
        <item x="9"/>
        <item x="11"/>
        <item x="6"/>
        <item x="3"/>
        <item x="7"/>
        <item x="4"/>
      </items>
    </pivotField>
    <pivotField axis="axisRow" subtotalTop="0" showAll="0" defaultSubtotal="0">
      <items count="3">
        <item x="0"/>
        <item x="1"/>
        <item x="2"/>
      </items>
    </pivotField>
    <pivotField numFmtId="7" subtotalTop="0" showAll="0" defaultSubtotal="0"/>
    <pivotField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subtotalTop="0" showAll="0" defaultSubtotal="0"/>
  </pivotFields>
  <rowFields count="2">
    <field x="0"/>
    <field x="1"/>
  </rowFields>
  <rowItems count="5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上月销量" fld="4" baseField="0" baseItem="0"/>
    <dataField name="求和项:前一个月销量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workbookViewId="0"/>
  </sheetViews>
  <sheetFormatPr defaultRowHeight="14.25" x14ac:dyDescent="0.2"/>
  <cols>
    <col min="3" max="3" width="10.25" bestFit="1" customWidth="1"/>
    <col min="4" max="5" width="10.25" customWidth="1"/>
    <col min="6" max="6" width="14" customWidth="1"/>
    <col min="7" max="8" width="10.25" customWidth="1"/>
  </cols>
  <sheetData>
    <row r="1" spans="1:8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 x14ac:dyDescent="0.2">
      <c r="A2" s="9" t="s">
        <v>33</v>
      </c>
      <c r="B2" s="10">
        <v>2015</v>
      </c>
      <c r="C2" s="11">
        <v>28999</v>
      </c>
      <c r="D2" s="10">
        <v>2387</v>
      </c>
      <c r="E2" s="10">
        <v>2036</v>
      </c>
      <c r="F2" s="10">
        <v>3448</v>
      </c>
      <c r="G2" s="10">
        <v>40364</v>
      </c>
      <c r="H2" s="12"/>
    </row>
    <row r="3" spans="1:8" x14ac:dyDescent="0.2">
      <c r="A3" s="13" t="s">
        <v>33</v>
      </c>
      <c r="B3" s="14">
        <v>2016</v>
      </c>
      <c r="C3" s="15">
        <v>29999</v>
      </c>
      <c r="D3" s="14">
        <v>9697</v>
      </c>
      <c r="E3" s="14">
        <v>5467</v>
      </c>
      <c r="F3" s="14">
        <v>2603</v>
      </c>
      <c r="G3" s="14">
        <v>21914</v>
      </c>
      <c r="H3" s="16"/>
    </row>
    <row r="4" spans="1:8" x14ac:dyDescent="0.2">
      <c r="A4" s="9" t="s">
        <v>33</v>
      </c>
      <c r="B4" s="10">
        <v>2017</v>
      </c>
      <c r="C4" s="11">
        <v>30999</v>
      </c>
      <c r="D4" s="10">
        <v>3786</v>
      </c>
      <c r="E4" s="10">
        <v>5214</v>
      </c>
      <c r="F4" s="10">
        <v>6605</v>
      </c>
      <c r="G4" s="10">
        <v>10222</v>
      </c>
      <c r="H4" s="12"/>
    </row>
    <row r="5" spans="1:8" x14ac:dyDescent="0.2">
      <c r="A5" s="13" t="s">
        <v>9</v>
      </c>
      <c r="B5" s="14">
        <v>2015</v>
      </c>
      <c r="C5" s="15">
        <v>31999</v>
      </c>
      <c r="D5" s="14">
        <v>3667</v>
      </c>
      <c r="E5" s="14">
        <v>6134</v>
      </c>
      <c r="F5" s="14">
        <v>3926</v>
      </c>
      <c r="G5" s="14">
        <v>83500</v>
      </c>
      <c r="H5" s="16"/>
    </row>
    <row r="6" spans="1:8" x14ac:dyDescent="0.2">
      <c r="A6" s="9" t="s">
        <v>9</v>
      </c>
      <c r="B6" s="10">
        <v>2016</v>
      </c>
      <c r="C6" s="11">
        <v>32999</v>
      </c>
      <c r="D6" s="10">
        <v>9499</v>
      </c>
      <c r="E6" s="10">
        <v>3256</v>
      </c>
      <c r="F6" s="10">
        <v>1654</v>
      </c>
      <c r="G6" s="10">
        <v>99440</v>
      </c>
      <c r="H6" s="12"/>
    </row>
    <row r="7" spans="1:8" x14ac:dyDescent="0.2">
      <c r="A7" s="13" t="s">
        <v>9</v>
      </c>
      <c r="B7" s="14">
        <v>2017</v>
      </c>
      <c r="C7" s="15">
        <v>33999</v>
      </c>
      <c r="D7" s="14">
        <v>8567</v>
      </c>
      <c r="E7" s="14">
        <v>4718</v>
      </c>
      <c r="F7" s="14">
        <v>1201</v>
      </c>
      <c r="G7" s="14">
        <v>74942</v>
      </c>
      <c r="H7" s="16"/>
    </row>
    <row r="8" spans="1:8" x14ac:dyDescent="0.2">
      <c r="A8" s="9" t="s">
        <v>11</v>
      </c>
      <c r="B8" s="10">
        <v>2015</v>
      </c>
      <c r="C8" s="11">
        <v>34999</v>
      </c>
      <c r="D8" s="10">
        <v>6417</v>
      </c>
      <c r="E8" s="10">
        <v>4510</v>
      </c>
      <c r="F8" s="10">
        <v>5675</v>
      </c>
      <c r="G8" s="10">
        <v>92932</v>
      </c>
      <c r="H8" s="12"/>
    </row>
    <row r="9" spans="1:8" x14ac:dyDescent="0.2">
      <c r="A9" s="13" t="s">
        <v>11</v>
      </c>
      <c r="B9" s="14">
        <v>2016</v>
      </c>
      <c r="C9" s="15">
        <v>35999</v>
      </c>
      <c r="D9" s="14">
        <v>5237</v>
      </c>
      <c r="E9" s="14">
        <v>3921</v>
      </c>
      <c r="F9" s="14">
        <v>6923</v>
      </c>
      <c r="G9" s="14">
        <v>31457</v>
      </c>
      <c r="H9" s="16"/>
    </row>
    <row r="10" spans="1:8" x14ac:dyDescent="0.2">
      <c r="A10" s="9" t="s">
        <v>11</v>
      </c>
      <c r="B10" s="10">
        <v>2017</v>
      </c>
      <c r="C10" s="11">
        <v>36999</v>
      </c>
      <c r="D10" s="10">
        <v>9822</v>
      </c>
      <c r="E10" s="10">
        <v>2586</v>
      </c>
      <c r="F10" s="10">
        <v>3347</v>
      </c>
      <c r="G10" s="10">
        <v>11892</v>
      </c>
      <c r="H10" s="12"/>
    </row>
    <row r="11" spans="1:8" x14ac:dyDescent="0.2">
      <c r="A11" s="13" t="s">
        <v>13</v>
      </c>
      <c r="B11" s="14">
        <v>2015</v>
      </c>
      <c r="C11" s="15">
        <v>37999</v>
      </c>
      <c r="D11" s="14">
        <v>5247</v>
      </c>
      <c r="E11" s="14">
        <v>2272</v>
      </c>
      <c r="F11" s="14">
        <v>8783</v>
      </c>
      <c r="G11" s="14">
        <v>79845</v>
      </c>
      <c r="H11" s="16"/>
    </row>
    <row r="12" spans="1:8" x14ac:dyDescent="0.2">
      <c r="A12" s="9" t="s">
        <v>13</v>
      </c>
      <c r="B12" s="10">
        <v>2016</v>
      </c>
      <c r="C12" s="11">
        <v>38999</v>
      </c>
      <c r="D12" s="10">
        <v>9028</v>
      </c>
      <c r="E12" s="10">
        <v>3338</v>
      </c>
      <c r="F12" s="10">
        <v>5155</v>
      </c>
      <c r="G12" s="10">
        <v>18747</v>
      </c>
      <c r="H12" s="12"/>
    </row>
    <row r="13" spans="1:8" x14ac:dyDescent="0.2">
      <c r="A13" s="13" t="s">
        <v>13</v>
      </c>
      <c r="B13" s="14">
        <v>2017</v>
      </c>
      <c r="C13" s="15">
        <v>39999</v>
      </c>
      <c r="D13" s="14">
        <v>4405</v>
      </c>
      <c r="E13" s="14">
        <v>4549</v>
      </c>
      <c r="F13" s="14">
        <v>3649</v>
      </c>
      <c r="G13" s="14">
        <v>90298</v>
      </c>
      <c r="H13" s="16"/>
    </row>
    <row r="14" spans="1:8" x14ac:dyDescent="0.2">
      <c r="A14" s="9" t="s">
        <v>15</v>
      </c>
      <c r="B14" s="10">
        <v>2015</v>
      </c>
      <c r="C14" s="11">
        <v>40999</v>
      </c>
      <c r="D14" s="10">
        <v>5381</v>
      </c>
      <c r="E14" s="10">
        <v>6857</v>
      </c>
      <c r="F14" s="10">
        <v>6527</v>
      </c>
      <c r="G14" s="10">
        <v>11188</v>
      </c>
      <c r="H14" s="12"/>
    </row>
    <row r="15" spans="1:8" x14ac:dyDescent="0.2">
      <c r="A15" s="13" t="s">
        <v>15</v>
      </c>
      <c r="B15" s="14">
        <v>2016</v>
      </c>
      <c r="C15" s="15">
        <v>41999</v>
      </c>
      <c r="D15" s="14">
        <v>9970</v>
      </c>
      <c r="E15" s="14">
        <v>1701</v>
      </c>
      <c r="F15" s="14">
        <v>5359</v>
      </c>
      <c r="G15" s="14">
        <v>84799</v>
      </c>
      <c r="H15" s="16"/>
    </row>
    <row r="16" spans="1:8" x14ac:dyDescent="0.2">
      <c r="A16" s="9" t="s">
        <v>15</v>
      </c>
      <c r="B16" s="10">
        <v>2017</v>
      </c>
      <c r="C16" s="11">
        <v>42999</v>
      </c>
      <c r="D16" s="10">
        <v>5068</v>
      </c>
      <c r="E16" s="10">
        <v>5255</v>
      </c>
      <c r="F16" s="10">
        <v>7315</v>
      </c>
      <c r="G16" s="10">
        <v>81756</v>
      </c>
      <c r="H16" s="12"/>
    </row>
    <row r="17" spans="1:8" x14ac:dyDescent="0.2">
      <c r="A17" s="13" t="s">
        <v>17</v>
      </c>
      <c r="B17" s="14">
        <v>2015</v>
      </c>
      <c r="C17" s="15">
        <v>43999</v>
      </c>
      <c r="D17" s="14">
        <v>6128</v>
      </c>
      <c r="E17" s="14">
        <v>5810</v>
      </c>
      <c r="F17" s="14">
        <v>7591</v>
      </c>
      <c r="G17" s="14">
        <v>86014</v>
      </c>
      <c r="H17" s="16"/>
    </row>
    <row r="18" spans="1:8" x14ac:dyDescent="0.2">
      <c r="A18" s="9" t="s">
        <v>17</v>
      </c>
      <c r="B18" s="10">
        <v>2016</v>
      </c>
      <c r="C18" s="11">
        <v>44999</v>
      </c>
      <c r="D18" s="10">
        <v>6643</v>
      </c>
      <c r="E18" s="10">
        <v>5383</v>
      </c>
      <c r="F18" s="10">
        <v>5023</v>
      </c>
      <c r="G18" s="10">
        <v>98756</v>
      </c>
      <c r="H18" s="12"/>
    </row>
    <row r="19" spans="1:8" x14ac:dyDescent="0.2">
      <c r="A19" s="13" t="s">
        <v>17</v>
      </c>
      <c r="B19" s="14">
        <v>2017</v>
      </c>
      <c r="C19" s="15">
        <v>45999</v>
      </c>
      <c r="D19" s="14">
        <v>7383</v>
      </c>
      <c r="E19" s="14">
        <v>5764</v>
      </c>
      <c r="F19" s="14">
        <v>4771</v>
      </c>
      <c r="G19" s="14">
        <v>18593</v>
      </c>
      <c r="H19" s="16"/>
    </row>
    <row r="20" spans="1:8" x14ac:dyDescent="0.2">
      <c r="A20" s="9" t="s">
        <v>19</v>
      </c>
      <c r="B20" s="10">
        <v>2015</v>
      </c>
      <c r="C20" s="11">
        <v>46999</v>
      </c>
      <c r="D20" s="10">
        <v>3031</v>
      </c>
      <c r="E20" s="10">
        <v>1974</v>
      </c>
      <c r="F20" s="10">
        <v>1475</v>
      </c>
      <c r="G20" s="10">
        <v>31044</v>
      </c>
      <c r="H20" s="12"/>
    </row>
    <row r="21" spans="1:8" x14ac:dyDescent="0.2">
      <c r="A21" s="13" t="s">
        <v>19</v>
      </c>
      <c r="B21" s="14">
        <v>2016</v>
      </c>
      <c r="C21" s="15">
        <v>47999</v>
      </c>
      <c r="D21" s="14">
        <v>8363</v>
      </c>
      <c r="E21" s="14">
        <v>6433</v>
      </c>
      <c r="F21" s="14">
        <v>6547</v>
      </c>
      <c r="G21" s="14">
        <v>79962</v>
      </c>
      <c r="H21" s="16"/>
    </row>
    <row r="22" spans="1:8" x14ac:dyDescent="0.2">
      <c r="A22" s="9" t="s">
        <v>19</v>
      </c>
      <c r="B22" s="10">
        <v>2017</v>
      </c>
      <c r="C22" s="11">
        <v>48999</v>
      </c>
      <c r="D22" s="10">
        <v>6213</v>
      </c>
      <c r="E22" s="10">
        <v>5757</v>
      </c>
      <c r="F22" s="10">
        <v>3543</v>
      </c>
      <c r="G22" s="10">
        <v>22895</v>
      </c>
      <c r="H22" s="12"/>
    </row>
    <row r="23" spans="1:8" x14ac:dyDescent="0.2">
      <c r="A23" s="13" t="s">
        <v>21</v>
      </c>
      <c r="B23" s="14">
        <v>2015</v>
      </c>
      <c r="C23" s="15">
        <v>49999</v>
      </c>
      <c r="D23" s="14">
        <v>5309</v>
      </c>
      <c r="E23" s="14">
        <v>3733</v>
      </c>
      <c r="F23" s="14">
        <v>1238</v>
      </c>
      <c r="G23" s="14">
        <v>79801</v>
      </c>
      <c r="H23" s="16"/>
    </row>
    <row r="24" spans="1:8" x14ac:dyDescent="0.2">
      <c r="A24" s="9" t="s">
        <v>21</v>
      </c>
      <c r="B24" s="10">
        <v>2016</v>
      </c>
      <c r="C24" s="11">
        <v>50999</v>
      </c>
      <c r="D24" s="10">
        <v>3783</v>
      </c>
      <c r="E24" s="10">
        <v>3941</v>
      </c>
      <c r="F24" s="10">
        <v>7199</v>
      </c>
      <c r="G24" s="10">
        <v>62686</v>
      </c>
      <c r="H24" s="12"/>
    </row>
    <row r="25" spans="1:8" x14ac:dyDescent="0.2">
      <c r="A25" s="13" t="s">
        <v>21</v>
      </c>
      <c r="B25" s="14">
        <v>2017</v>
      </c>
      <c r="C25" s="15">
        <v>51999</v>
      </c>
      <c r="D25" s="14">
        <v>4657</v>
      </c>
      <c r="E25" s="14">
        <v>2538</v>
      </c>
      <c r="F25" s="14">
        <v>6517</v>
      </c>
      <c r="G25" s="14">
        <v>62038</v>
      </c>
      <c r="H25" s="16"/>
    </row>
    <row r="26" spans="1:8" x14ac:dyDescent="0.2">
      <c r="A26" s="9" t="s">
        <v>23</v>
      </c>
      <c r="B26" s="10">
        <v>2015</v>
      </c>
      <c r="C26" s="11">
        <v>52999</v>
      </c>
      <c r="D26" s="10">
        <v>5191</v>
      </c>
      <c r="E26" s="10">
        <v>2091</v>
      </c>
      <c r="F26" s="10">
        <v>8640</v>
      </c>
      <c r="G26" s="10">
        <v>57715</v>
      </c>
      <c r="H26" s="12"/>
    </row>
    <row r="27" spans="1:8" x14ac:dyDescent="0.2">
      <c r="A27" s="13" t="s">
        <v>23</v>
      </c>
      <c r="B27" s="14">
        <v>2016</v>
      </c>
      <c r="C27" s="15">
        <v>53999</v>
      </c>
      <c r="D27" s="14">
        <v>6587</v>
      </c>
      <c r="E27" s="14">
        <v>4803</v>
      </c>
      <c r="F27" s="14">
        <v>7265</v>
      </c>
      <c r="G27" s="14">
        <v>22426</v>
      </c>
      <c r="H27" s="16"/>
    </row>
    <row r="28" spans="1:8" x14ac:dyDescent="0.2">
      <c r="A28" s="9" t="s">
        <v>23</v>
      </c>
      <c r="B28" s="10">
        <v>2017</v>
      </c>
      <c r="C28" s="11">
        <v>54999</v>
      </c>
      <c r="D28" s="10">
        <v>9070</v>
      </c>
      <c r="E28" s="10">
        <v>3006</v>
      </c>
      <c r="F28" s="10">
        <v>5422</v>
      </c>
      <c r="G28" s="10">
        <v>18262</v>
      </c>
      <c r="H28" s="12"/>
    </row>
    <row r="29" spans="1:8" x14ac:dyDescent="0.2">
      <c r="A29" s="13" t="s">
        <v>25</v>
      </c>
      <c r="B29" s="14">
        <v>2015</v>
      </c>
      <c r="C29" s="15">
        <v>55999</v>
      </c>
      <c r="D29" s="14">
        <v>4780</v>
      </c>
      <c r="E29" s="14">
        <v>2265</v>
      </c>
      <c r="F29" s="14">
        <v>5612</v>
      </c>
      <c r="G29" s="14">
        <v>31451</v>
      </c>
      <c r="H29" s="16"/>
    </row>
    <row r="30" spans="1:8" x14ac:dyDescent="0.2">
      <c r="A30" s="9" t="s">
        <v>25</v>
      </c>
      <c r="B30" s="10">
        <v>2016</v>
      </c>
      <c r="C30" s="11">
        <v>56999</v>
      </c>
      <c r="D30" s="10">
        <v>8665</v>
      </c>
      <c r="E30" s="10">
        <v>6913</v>
      </c>
      <c r="F30" s="10">
        <v>6613</v>
      </c>
      <c r="G30" s="10">
        <v>14187</v>
      </c>
      <c r="H30" s="12"/>
    </row>
    <row r="31" spans="1:8" x14ac:dyDescent="0.2">
      <c r="A31" s="13" t="s">
        <v>25</v>
      </c>
      <c r="B31" s="14">
        <v>2017</v>
      </c>
      <c r="C31" s="15">
        <v>57999</v>
      </c>
      <c r="D31" s="14">
        <v>8505</v>
      </c>
      <c r="E31" s="14">
        <v>3108</v>
      </c>
      <c r="F31" s="14">
        <v>5208</v>
      </c>
      <c r="G31" s="14">
        <v>63901</v>
      </c>
      <c r="H31" s="16"/>
    </row>
    <row r="32" spans="1:8" x14ac:dyDescent="0.2">
      <c r="A32" s="9" t="s">
        <v>27</v>
      </c>
      <c r="B32" s="10">
        <v>2015</v>
      </c>
      <c r="C32" s="11">
        <v>58999</v>
      </c>
      <c r="D32" s="10">
        <v>5275</v>
      </c>
      <c r="E32" s="10">
        <v>1977</v>
      </c>
      <c r="F32" s="10">
        <v>8957</v>
      </c>
      <c r="G32" s="10">
        <v>27437</v>
      </c>
      <c r="H32" s="12"/>
    </row>
    <row r="33" spans="1:8" x14ac:dyDescent="0.2">
      <c r="A33" s="13" t="s">
        <v>27</v>
      </c>
      <c r="B33" s="14">
        <v>2016</v>
      </c>
      <c r="C33" s="15">
        <v>59999</v>
      </c>
      <c r="D33" s="14">
        <v>9102</v>
      </c>
      <c r="E33" s="14">
        <v>5975</v>
      </c>
      <c r="F33" s="14">
        <v>4505</v>
      </c>
      <c r="G33" s="14">
        <v>69189</v>
      </c>
      <c r="H33" s="16"/>
    </row>
    <row r="34" spans="1:8" x14ac:dyDescent="0.2">
      <c r="A34" s="9" t="s">
        <v>27</v>
      </c>
      <c r="B34" s="10">
        <v>2017</v>
      </c>
      <c r="C34" s="11">
        <v>60999</v>
      </c>
      <c r="D34" s="10">
        <v>7910</v>
      </c>
      <c r="E34" s="10">
        <v>4351</v>
      </c>
      <c r="F34" s="10">
        <v>2903</v>
      </c>
      <c r="G34" s="10">
        <v>85373</v>
      </c>
      <c r="H34" s="12"/>
    </row>
    <row r="35" spans="1:8" x14ac:dyDescent="0.2">
      <c r="A35" s="13" t="s">
        <v>29</v>
      </c>
      <c r="B35" s="14">
        <v>2015</v>
      </c>
      <c r="C35" s="15">
        <v>61999</v>
      </c>
      <c r="D35" s="14">
        <v>3236</v>
      </c>
      <c r="E35" s="14">
        <v>7000</v>
      </c>
      <c r="F35" s="14">
        <v>5733</v>
      </c>
      <c r="G35" s="14">
        <v>38324</v>
      </c>
      <c r="H35" s="16"/>
    </row>
    <row r="36" spans="1:8" x14ac:dyDescent="0.2">
      <c r="A36" s="9" t="s">
        <v>29</v>
      </c>
      <c r="B36" s="10">
        <v>2016</v>
      </c>
      <c r="C36" s="11">
        <v>62999</v>
      </c>
      <c r="D36" s="10">
        <v>8673</v>
      </c>
      <c r="E36" s="10">
        <v>2508</v>
      </c>
      <c r="F36" s="10">
        <v>6280</v>
      </c>
      <c r="G36" s="10">
        <v>79941</v>
      </c>
      <c r="H36" s="12"/>
    </row>
    <row r="37" spans="1:8" x14ac:dyDescent="0.2">
      <c r="A37" s="13" t="s">
        <v>29</v>
      </c>
      <c r="B37" s="14">
        <v>2017</v>
      </c>
      <c r="C37" s="15">
        <v>63999</v>
      </c>
      <c r="D37" s="14">
        <v>8315</v>
      </c>
      <c r="E37" s="14">
        <v>5210</v>
      </c>
      <c r="F37" s="14">
        <v>6824</v>
      </c>
      <c r="G37" s="14">
        <v>94043</v>
      </c>
      <c r="H37" s="16"/>
    </row>
    <row r="38" spans="1:8" x14ac:dyDescent="0.2">
      <c r="A38" s="9" t="s">
        <v>31</v>
      </c>
      <c r="B38" s="10">
        <v>2015</v>
      </c>
      <c r="C38" s="11">
        <v>64999</v>
      </c>
      <c r="D38" s="10">
        <v>2273</v>
      </c>
      <c r="E38" s="10">
        <v>6382</v>
      </c>
      <c r="F38" s="10">
        <v>5628</v>
      </c>
      <c r="G38" s="10">
        <v>30986</v>
      </c>
      <c r="H38" s="12"/>
    </row>
    <row r="39" spans="1:8" x14ac:dyDescent="0.2">
      <c r="A39" s="13" t="s">
        <v>31</v>
      </c>
      <c r="B39" s="14">
        <v>2016</v>
      </c>
      <c r="C39" s="15">
        <v>65999</v>
      </c>
      <c r="D39" s="14">
        <v>8642</v>
      </c>
      <c r="E39" s="14">
        <v>4661</v>
      </c>
      <c r="F39" s="14">
        <v>5232</v>
      </c>
      <c r="G39" s="14">
        <v>71696</v>
      </c>
      <c r="H39" s="16"/>
    </row>
    <row r="40" spans="1:8" x14ac:dyDescent="0.2">
      <c r="A40" s="2" t="s">
        <v>31</v>
      </c>
      <c r="B40" s="3">
        <v>2017</v>
      </c>
      <c r="C40" s="4">
        <v>66999</v>
      </c>
      <c r="D40" s="3">
        <v>6754</v>
      </c>
      <c r="E40" s="3">
        <v>5009</v>
      </c>
      <c r="F40" s="3">
        <v>8769</v>
      </c>
      <c r="G40" s="3">
        <v>64621</v>
      </c>
      <c r="H40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735A-28A2-46B3-A340-70B4058B814D}">
  <dimension ref="A3:C56"/>
  <sheetViews>
    <sheetView workbookViewId="0"/>
  </sheetViews>
  <sheetFormatPr defaultRowHeight="14.25" x14ac:dyDescent="0.2"/>
  <cols>
    <col min="1" max="1" width="10.75" bestFit="1" customWidth="1"/>
    <col min="2" max="2" width="15.625" bestFit="1" customWidth="1"/>
    <col min="3" max="3" width="19.875" bestFit="1" customWidth="1"/>
  </cols>
  <sheetData>
    <row r="3" spans="1:3" x14ac:dyDescent="0.2">
      <c r="A3" s="17" t="s">
        <v>34</v>
      </c>
      <c r="B3" t="s">
        <v>36</v>
      </c>
      <c r="C3" t="s">
        <v>37</v>
      </c>
    </row>
    <row r="4" spans="1:3" x14ac:dyDescent="0.2">
      <c r="A4" s="18" t="s">
        <v>8</v>
      </c>
      <c r="B4" s="20"/>
      <c r="C4" s="20"/>
    </row>
    <row r="5" spans="1:3" x14ac:dyDescent="0.2">
      <c r="A5" s="19">
        <v>2015</v>
      </c>
      <c r="B5" s="20">
        <v>6134</v>
      </c>
      <c r="C5" s="20">
        <v>3926</v>
      </c>
    </row>
    <row r="6" spans="1:3" x14ac:dyDescent="0.2">
      <c r="A6" s="19">
        <v>2016</v>
      </c>
      <c r="B6" s="20">
        <v>3256</v>
      </c>
      <c r="C6" s="20">
        <v>1654</v>
      </c>
    </row>
    <row r="7" spans="1:3" x14ac:dyDescent="0.2">
      <c r="A7" s="19">
        <v>2017</v>
      </c>
      <c r="B7" s="20">
        <v>4718</v>
      </c>
      <c r="C7" s="20">
        <v>1201</v>
      </c>
    </row>
    <row r="8" spans="1:3" x14ac:dyDescent="0.2">
      <c r="A8" s="18" t="s">
        <v>26</v>
      </c>
      <c r="B8" s="20"/>
      <c r="C8" s="20"/>
    </row>
    <row r="9" spans="1:3" x14ac:dyDescent="0.2">
      <c r="A9" s="19">
        <v>2015</v>
      </c>
      <c r="B9" s="20">
        <v>1977</v>
      </c>
      <c r="C9" s="20">
        <v>8957</v>
      </c>
    </row>
    <row r="10" spans="1:3" x14ac:dyDescent="0.2">
      <c r="A10" s="19">
        <v>2016</v>
      </c>
      <c r="B10" s="20">
        <v>5975</v>
      </c>
      <c r="C10" s="20">
        <v>4505</v>
      </c>
    </row>
    <row r="11" spans="1:3" x14ac:dyDescent="0.2">
      <c r="A11" s="19">
        <v>2017</v>
      </c>
      <c r="B11" s="20">
        <v>4351</v>
      </c>
      <c r="C11" s="20">
        <v>2903</v>
      </c>
    </row>
    <row r="12" spans="1:3" x14ac:dyDescent="0.2">
      <c r="A12" s="18" t="s">
        <v>30</v>
      </c>
      <c r="B12" s="20"/>
      <c r="C12" s="20"/>
    </row>
    <row r="13" spans="1:3" x14ac:dyDescent="0.2">
      <c r="A13" s="19">
        <v>2015</v>
      </c>
      <c r="B13" s="20">
        <v>6382</v>
      </c>
      <c r="C13" s="20">
        <v>5628</v>
      </c>
    </row>
    <row r="14" spans="1:3" x14ac:dyDescent="0.2">
      <c r="A14" s="19">
        <v>2016</v>
      </c>
      <c r="B14" s="20">
        <v>4661</v>
      </c>
      <c r="C14" s="20">
        <v>5232</v>
      </c>
    </row>
    <row r="15" spans="1:3" x14ac:dyDescent="0.2">
      <c r="A15" s="19">
        <v>2017</v>
      </c>
      <c r="B15" s="20">
        <v>5009</v>
      </c>
      <c r="C15" s="20">
        <v>8769</v>
      </c>
    </row>
    <row r="16" spans="1:3" x14ac:dyDescent="0.2">
      <c r="A16" s="18" t="s">
        <v>32</v>
      </c>
      <c r="B16" s="20"/>
      <c r="C16" s="20"/>
    </row>
    <row r="17" spans="1:3" x14ac:dyDescent="0.2">
      <c r="A17" s="19">
        <v>2015</v>
      </c>
      <c r="B17" s="20">
        <v>2036</v>
      </c>
      <c r="C17" s="20">
        <v>3448</v>
      </c>
    </row>
    <row r="18" spans="1:3" x14ac:dyDescent="0.2">
      <c r="A18" s="19">
        <v>2016</v>
      </c>
      <c r="B18" s="20">
        <v>5467</v>
      </c>
      <c r="C18" s="20">
        <v>2603</v>
      </c>
    </row>
    <row r="19" spans="1:3" x14ac:dyDescent="0.2">
      <c r="A19" s="19">
        <v>2017</v>
      </c>
      <c r="B19" s="20">
        <v>5214</v>
      </c>
      <c r="C19" s="20">
        <v>6605</v>
      </c>
    </row>
    <row r="20" spans="1:3" x14ac:dyDescent="0.2">
      <c r="A20" s="18" t="s">
        <v>16</v>
      </c>
      <c r="B20" s="20"/>
      <c r="C20" s="20"/>
    </row>
    <row r="21" spans="1:3" x14ac:dyDescent="0.2">
      <c r="A21" s="19">
        <v>2015</v>
      </c>
      <c r="B21" s="20">
        <v>5810</v>
      </c>
      <c r="C21" s="20">
        <v>7591</v>
      </c>
    </row>
    <row r="22" spans="1:3" x14ac:dyDescent="0.2">
      <c r="A22" s="19">
        <v>2016</v>
      </c>
      <c r="B22" s="20">
        <v>5383</v>
      </c>
      <c r="C22" s="20">
        <v>5023</v>
      </c>
    </row>
    <row r="23" spans="1:3" x14ac:dyDescent="0.2">
      <c r="A23" s="19">
        <v>2017</v>
      </c>
      <c r="B23" s="20">
        <v>5764</v>
      </c>
      <c r="C23" s="20">
        <v>4771</v>
      </c>
    </row>
    <row r="24" spans="1:3" x14ac:dyDescent="0.2">
      <c r="A24" s="18" t="s">
        <v>22</v>
      </c>
      <c r="B24" s="20"/>
      <c r="C24" s="20"/>
    </row>
    <row r="25" spans="1:3" x14ac:dyDescent="0.2">
      <c r="A25" s="19">
        <v>2015</v>
      </c>
      <c r="B25" s="20">
        <v>2091</v>
      </c>
      <c r="C25" s="20">
        <v>8640</v>
      </c>
    </row>
    <row r="26" spans="1:3" x14ac:dyDescent="0.2">
      <c r="A26" s="19">
        <v>2016</v>
      </c>
      <c r="B26" s="20">
        <v>4803</v>
      </c>
      <c r="C26" s="20">
        <v>7265</v>
      </c>
    </row>
    <row r="27" spans="1:3" x14ac:dyDescent="0.2">
      <c r="A27" s="19">
        <v>2017</v>
      </c>
      <c r="B27" s="20">
        <v>3006</v>
      </c>
      <c r="C27" s="20">
        <v>5422</v>
      </c>
    </row>
    <row r="28" spans="1:3" x14ac:dyDescent="0.2">
      <c r="A28" s="18" t="s">
        <v>10</v>
      </c>
      <c r="B28" s="20"/>
      <c r="C28" s="20"/>
    </row>
    <row r="29" spans="1:3" x14ac:dyDescent="0.2">
      <c r="A29" s="19">
        <v>2015</v>
      </c>
      <c r="B29" s="20">
        <v>4510</v>
      </c>
      <c r="C29" s="20">
        <v>5675</v>
      </c>
    </row>
    <row r="30" spans="1:3" x14ac:dyDescent="0.2">
      <c r="A30" s="19">
        <v>2016</v>
      </c>
      <c r="B30" s="20">
        <v>3921</v>
      </c>
      <c r="C30" s="20">
        <v>6923</v>
      </c>
    </row>
    <row r="31" spans="1:3" x14ac:dyDescent="0.2">
      <c r="A31" s="19">
        <v>2017</v>
      </c>
      <c r="B31" s="20">
        <v>2586</v>
      </c>
      <c r="C31" s="20">
        <v>3347</v>
      </c>
    </row>
    <row r="32" spans="1:3" x14ac:dyDescent="0.2">
      <c r="A32" s="18" t="s">
        <v>24</v>
      </c>
      <c r="B32" s="20"/>
      <c r="C32" s="20"/>
    </row>
    <row r="33" spans="1:3" x14ac:dyDescent="0.2">
      <c r="A33" s="19">
        <v>2015</v>
      </c>
      <c r="B33" s="20">
        <v>2265</v>
      </c>
      <c r="C33" s="20">
        <v>5612</v>
      </c>
    </row>
    <row r="34" spans="1:3" x14ac:dyDescent="0.2">
      <c r="A34" s="19">
        <v>2016</v>
      </c>
      <c r="B34" s="20">
        <v>6913</v>
      </c>
      <c r="C34" s="20">
        <v>6613</v>
      </c>
    </row>
    <row r="35" spans="1:3" x14ac:dyDescent="0.2">
      <c r="A35" s="19">
        <v>2017</v>
      </c>
      <c r="B35" s="20">
        <v>3108</v>
      </c>
      <c r="C35" s="20">
        <v>5208</v>
      </c>
    </row>
    <row r="36" spans="1:3" x14ac:dyDescent="0.2">
      <c r="A36" s="18" t="s">
        <v>28</v>
      </c>
      <c r="B36" s="20"/>
      <c r="C36" s="20"/>
    </row>
    <row r="37" spans="1:3" x14ac:dyDescent="0.2">
      <c r="A37" s="19">
        <v>2015</v>
      </c>
      <c r="B37" s="20">
        <v>7000</v>
      </c>
      <c r="C37" s="20">
        <v>5733</v>
      </c>
    </row>
    <row r="38" spans="1:3" x14ac:dyDescent="0.2">
      <c r="A38" s="19">
        <v>2016</v>
      </c>
      <c r="B38" s="20">
        <v>2508</v>
      </c>
      <c r="C38" s="20">
        <v>6280</v>
      </c>
    </row>
    <row r="39" spans="1:3" x14ac:dyDescent="0.2">
      <c r="A39" s="19">
        <v>2017</v>
      </c>
      <c r="B39" s="20">
        <v>5210</v>
      </c>
      <c r="C39" s="20">
        <v>6824</v>
      </c>
    </row>
    <row r="40" spans="1:3" x14ac:dyDescent="0.2">
      <c r="A40" s="18" t="s">
        <v>18</v>
      </c>
      <c r="B40" s="20"/>
      <c r="C40" s="20"/>
    </row>
    <row r="41" spans="1:3" x14ac:dyDescent="0.2">
      <c r="A41" s="19">
        <v>2015</v>
      </c>
      <c r="B41" s="20">
        <v>1974</v>
      </c>
      <c r="C41" s="20">
        <v>1475</v>
      </c>
    </row>
    <row r="42" spans="1:3" x14ac:dyDescent="0.2">
      <c r="A42" s="19">
        <v>2016</v>
      </c>
      <c r="B42" s="20">
        <v>6433</v>
      </c>
      <c r="C42" s="20">
        <v>6547</v>
      </c>
    </row>
    <row r="43" spans="1:3" x14ac:dyDescent="0.2">
      <c r="A43" s="19">
        <v>2017</v>
      </c>
      <c r="B43" s="20">
        <v>5757</v>
      </c>
      <c r="C43" s="20">
        <v>3543</v>
      </c>
    </row>
    <row r="44" spans="1:3" x14ac:dyDescent="0.2">
      <c r="A44" s="18" t="s">
        <v>12</v>
      </c>
      <c r="B44" s="20"/>
      <c r="C44" s="20"/>
    </row>
    <row r="45" spans="1:3" x14ac:dyDescent="0.2">
      <c r="A45" s="19">
        <v>2015</v>
      </c>
      <c r="B45" s="20">
        <v>2272</v>
      </c>
      <c r="C45" s="20">
        <v>8783</v>
      </c>
    </row>
    <row r="46" spans="1:3" x14ac:dyDescent="0.2">
      <c r="A46" s="19">
        <v>2016</v>
      </c>
      <c r="B46" s="20">
        <v>3338</v>
      </c>
      <c r="C46" s="20">
        <v>5155</v>
      </c>
    </row>
    <row r="47" spans="1:3" x14ac:dyDescent="0.2">
      <c r="A47" s="19">
        <v>2017</v>
      </c>
      <c r="B47" s="20">
        <v>4549</v>
      </c>
      <c r="C47" s="20">
        <v>3649</v>
      </c>
    </row>
    <row r="48" spans="1:3" x14ac:dyDescent="0.2">
      <c r="A48" s="18" t="s">
        <v>20</v>
      </c>
      <c r="B48" s="20"/>
      <c r="C48" s="20"/>
    </row>
    <row r="49" spans="1:3" x14ac:dyDescent="0.2">
      <c r="A49" s="19">
        <v>2015</v>
      </c>
      <c r="B49" s="20">
        <v>3733</v>
      </c>
      <c r="C49" s="20">
        <v>1238</v>
      </c>
    </row>
    <row r="50" spans="1:3" x14ac:dyDescent="0.2">
      <c r="A50" s="19">
        <v>2016</v>
      </c>
      <c r="B50" s="20">
        <v>3941</v>
      </c>
      <c r="C50" s="20">
        <v>7199</v>
      </c>
    </row>
    <row r="51" spans="1:3" x14ac:dyDescent="0.2">
      <c r="A51" s="19">
        <v>2017</v>
      </c>
      <c r="B51" s="20">
        <v>2538</v>
      </c>
      <c r="C51" s="20">
        <v>6517</v>
      </c>
    </row>
    <row r="52" spans="1:3" x14ac:dyDescent="0.2">
      <c r="A52" s="18" t="s">
        <v>14</v>
      </c>
      <c r="B52" s="20"/>
      <c r="C52" s="20"/>
    </row>
    <row r="53" spans="1:3" x14ac:dyDescent="0.2">
      <c r="A53" s="19">
        <v>2015</v>
      </c>
      <c r="B53" s="20">
        <v>6857</v>
      </c>
      <c r="C53" s="20">
        <v>6527</v>
      </c>
    </row>
    <row r="54" spans="1:3" x14ac:dyDescent="0.2">
      <c r="A54" s="19">
        <v>2016</v>
      </c>
      <c r="B54" s="20">
        <v>1701</v>
      </c>
      <c r="C54" s="20">
        <v>5359</v>
      </c>
    </row>
    <row r="55" spans="1:3" x14ac:dyDescent="0.2">
      <c r="A55" s="19">
        <v>2017</v>
      </c>
      <c r="B55" s="20">
        <v>5255</v>
      </c>
      <c r="C55" s="20">
        <v>7315</v>
      </c>
    </row>
    <row r="56" spans="1:3" x14ac:dyDescent="0.2">
      <c r="A56" s="18" t="s">
        <v>35</v>
      </c>
      <c r="B56" s="20">
        <v>168406</v>
      </c>
      <c r="C56" s="20">
        <v>209665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82E4-CF4A-4107-9163-3EC1235BF0EE}">
  <dimension ref="A3:E46"/>
  <sheetViews>
    <sheetView tabSelected="1" workbookViewId="0">
      <selection activeCell="A6" sqref="A6"/>
    </sheetView>
  </sheetViews>
  <sheetFormatPr defaultRowHeight="14.25" x14ac:dyDescent="0.2"/>
  <cols>
    <col min="1" max="1" width="12.875" bestFit="1" customWidth="1"/>
    <col min="2" max="3" width="24" bestFit="1" customWidth="1"/>
    <col min="5" max="5" width="18.875" customWidth="1"/>
    <col min="6" max="6" width="9" customWidth="1"/>
  </cols>
  <sheetData>
    <row r="3" spans="1:5" x14ac:dyDescent="0.2">
      <c r="A3" t="s">
        <v>34</v>
      </c>
      <c r="B3" t="str" vm="42">
        <f>CUBEMEMBER("ThisWorkbookDataModel","[Measures].[以下项目的总和:库存数量]")</f>
        <v>以下项目的总和:库存数量</v>
      </c>
      <c r="C3" t="str" vm="26">
        <f>CUBEMEMBER("ThisWorkbookDataModel","[Measures].[以下项目的总和:年度销量]")</f>
        <v>以下项目的总和:年度销量</v>
      </c>
      <c r="E3" s="27" t="s">
        <v>47</v>
      </c>
    </row>
    <row r="4" spans="1:5" x14ac:dyDescent="0.2">
      <c r="A4" s="18" t="str" vm="11">
        <f>CUBEMEMBER("ThisWorkbookDataModel","[区域].[年份].&amp;[2015]")</f>
        <v>2015</v>
      </c>
      <c r="B4" vm="119">
        <f t="shared" ref="B4:C23" si="0">CUBEVALUE("ThisWorkbookDataModel",$A4,B$3)</f>
        <v>58322</v>
      </c>
      <c r="C4" vm="99">
        <f t="shared" si="0"/>
        <v>690601</v>
      </c>
    </row>
    <row r="5" spans="1:5" x14ac:dyDescent="0.2">
      <c r="A5" s="19" t="str" vm="30">
        <f>CUBEMEMBER("ThisWorkbookDataModel",{"[区域].[年份].&amp;[2015]","[区域].[车型].&amp;[奥丁]"})</f>
        <v>奥丁</v>
      </c>
      <c r="B5" vm="110">
        <f t="shared" si="0"/>
        <v>3667</v>
      </c>
      <c r="C5" vm="63">
        <f t="shared" si="0"/>
        <v>83500</v>
      </c>
      <c r="E5" t="s">
        <v>48</v>
      </c>
    </row>
    <row r="6" spans="1:5" x14ac:dyDescent="0.2">
      <c r="A6" s="19" t="str" vm="41">
        <f>CUBEMEMBER("ThisWorkbookDataModel",{"[区域].[年份].&amp;[2015]","[区域].[车型].&amp;[巴尔德尔]"})</f>
        <v>巴尔德尔</v>
      </c>
      <c r="B6" vm="91">
        <f t="shared" si="0"/>
        <v>5275</v>
      </c>
      <c r="C6" vm="92">
        <f t="shared" si="0"/>
        <v>27437</v>
      </c>
    </row>
    <row r="7" spans="1:5" x14ac:dyDescent="0.2">
      <c r="A7" s="19" t="str" vm="12">
        <f>CUBEMEMBER("ThisWorkbookDataModel",{"[区域].[年份].&amp;[2015]","[区域].[车型].&amp;[布吉拉]"})</f>
        <v>布吉拉</v>
      </c>
      <c r="B7" vm="70">
        <f t="shared" si="0"/>
        <v>2273</v>
      </c>
      <c r="C7" vm="62">
        <f t="shared" si="0"/>
        <v>30986</v>
      </c>
    </row>
    <row r="8" spans="1:5" x14ac:dyDescent="0.2">
      <c r="A8" s="19" t="str" vm="10">
        <f>CUBEMEMBER("ThisWorkbookDataModel",{"[区域].[年份].&amp;[2015]","[区域].[车型].&amp;[答得喵]"})</f>
        <v>答得喵</v>
      </c>
      <c r="B8" vm="120">
        <f t="shared" si="0"/>
        <v>2387</v>
      </c>
      <c r="C8" vm="100">
        <f t="shared" si="0"/>
        <v>40364</v>
      </c>
    </row>
    <row r="9" spans="1:5" x14ac:dyDescent="0.2">
      <c r="A9" s="19" t="str" vm="16">
        <f>CUBEMEMBER("ThisWorkbookDataModel",{"[区域].[年份].&amp;[2015]","[区域].[车型].&amp;[弗雷]"})</f>
        <v>弗雷</v>
      </c>
      <c r="B9" vm="112">
        <f t="shared" si="0"/>
        <v>6128</v>
      </c>
      <c r="C9" vm="61">
        <f t="shared" si="0"/>
        <v>86014</v>
      </c>
    </row>
    <row r="10" spans="1:5" x14ac:dyDescent="0.2">
      <c r="A10" s="19" t="str" vm="40">
        <f>CUBEMEMBER("ThisWorkbookDataModel",{"[区域].[年份].&amp;[2015]","[区域].[车型].&amp;[弗蕾亚]"})</f>
        <v>弗蕾亚</v>
      </c>
      <c r="B10" vm="89">
        <f t="shared" si="0"/>
        <v>5191</v>
      </c>
      <c r="C10" vm="90">
        <f t="shared" si="0"/>
        <v>57715</v>
      </c>
    </row>
    <row r="11" spans="1:5" x14ac:dyDescent="0.2">
      <c r="A11" s="19" t="str" vm="25">
        <f>CUBEMEMBER("ThisWorkbookDataModel",{"[区域].[年份].&amp;[2015]","[区域].[车型].&amp;[弗丽嘉]"})</f>
        <v>弗丽嘉</v>
      </c>
      <c r="B11" vm="116">
        <f t="shared" si="0"/>
        <v>6417</v>
      </c>
      <c r="C11" vm="60">
        <f t="shared" si="0"/>
        <v>92932</v>
      </c>
    </row>
    <row r="12" spans="1:5" x14ac:dyDescent="0.2">
      <c r="A12" s="19" t="str" vm="9">
        <f>CUBEMEMBER("ThisWorkbookDataModel",{"[区域].[年份].&amp;[2015]","[区域].[车型].&amp;[海姆达尔]"})</f>
        <v>海姆达尔</v>
      </c>
      <c r="B12" vm="121">
        <f t="shared" si="0"/>
        <v>4780</v>
      </c>
      <c r="C12" vm="101">
        <f t="shared" si="0"/>
        <v>31451</v>
      </c>
    </row>
    <row r="13" spans="1:5" x14ac:dyDescent="0.2">
      <c r="A13" s="19" t="str" vm="45">
        <f>CUBEMEMBER("ThisWorkbookDataModel",{"[区域].[年份].&amp;[2015]","[区域].[车型].&amp;[霍尔德尔]"})</f>
        <v>霍尔德尔</v>
      </c>
      <c r="B13" vm="97">
        <f t="shared" si="0"/>
        <v>3236</v>
      </c>
      <c r="C13" vm="98">
        <f t="shared" si="0"/>
        <v>38324</v>
      </c>
    </row>
    <row r="14" spans="1:5" x14ac:dyDescent="0.2">
      <c r="A14" s="19" t="str" vm="39">
        <f>CUBEMEMBER("ThisWorkbookDataModel",{"[区域].[年份].&amp;[2015]","[区域].[车型].&amp;[洛基]"})</f>
        <v>洛基</v>
      </c>
      <c r="B14" vm="87">
        <f t="shared" si="0"/>
        <v>3031</v>
      </c>
      <c r="C14" vm="88">
        <f t="shared" si="0"/>
        <v>31044</v>
      </c>
    </row>
    <row r="15" spans="1:5" x14ac:dyDescent="0.2">
      <c r="A15" s="19" t="str" vm="24">
        <f>CUBEMEMBER("ThisWorkbookDataModel",{"[区域].[年份].&amp;[2015]","[区域].[车型].&amp;[索尔]"})</f>
        <v>索尔</v>
      </c>
      <c r="B15" vm="113">
        <f t="shared" si="0"/>
        <v>5247</v>
      </c>
      <c r="C15" vm="59">
        <f t="shared" si="0"/>
        <v>79845</v>
      </c>
    </row>
    <row r="16" spans="1:5" x14ac:dyDescent="0.2">
      <c r="A16" s="19" t="str" vm="8">
        <f>CUBEMEMBER("ThisWorkbookDataModel",{"[区域].[年份].&amp;[2015]","[区域].[车型].&amp;[提尔]"})</f>
        <v>提尔</v>
      </c>
      <c r="B16" vm="122">
        <f t="shared" si="0"/>
        <v>5309</v>
      </c>
      <c r="C16" vm="102">
        <f t="shared" si="0"/>
        <v>79801</v>
      </c>
    </row>
    <row r="17" spans="1:3" x14ac:dyDescent="0.2">
      <c r="A17" s="19" t="str" vm="29">
        <f>CUBEMEMBER("ThisWorkbookDataModel",{"[区域].[年份].&amp;[2015]","[区域].[车型].&amp;[西芙]"})</f>
        <v>西芙</v>
      </c>
      <c r="B17" vm="111">
        <f t="shared" si="0"/>
        <v>5381</v>
      </c>
      <c r="C17" vm="58">
        <f t="shared" si="0"/>
        <v>11188</v>
      </c>
    </row>
    <row r="18" spans="1:3" x14ac:dyDescent="0.2">
      <c r="A18" s="18" t="str" vm="38">
        <f>CUBEMEMBER("ThisWorkbookDataModel","[区域].[年份].&amp;[2016]")</f>
        <v>2016</v>
      </c>
      <c r="B18" vm="85">
        <f t="shared" si="0"/>
        <v>103889</v>
      </c>
      <c r="C18" vm="86">
        <f t="shared" si="0"/>
        <v>755200</v>
      </c>
    </row>
    <row r="19" spans="1:3" x14ac:dyDescent="0.2">
      <c r="A19" s="19" t="str" vm="23">
        <f>CUBEMEMBER("ThisWorkbookDataModel",{"[区域].[年份].&amp;[2016]","[区域].[车型].&amp;[奥丁]"})</f>
        <v>奥丁</v>
      </c>
      <c r="B19" vm="69">
        <f t="shared" si="0"/>
        <v>9499</v>
      </c>
      <c r="C19" vm="57">
        <f t="shared" si="0"/>
        <v>99440</v>
      </c>
    </row>
    <row r="20" spans="1:3" x14ac:dyDescent="0.2">
      <c r="A20" s="19" t="str" vm="7">
        <f>CUBEMEMBER("ThisWorkbookDataModel",{"[区域].[年份].&amp;[2016]","[区域].[车型].&amp;[巴尔德尔]"})</f>
        <v>巴尔德尔</v>
      </c>
      <c r="B20" vm="123">
        <f t="shared" si="0"/>
        <v>9102</v>
      </c>
      <c r="C20" vm="103">
        <f t="shared" si="0"/>
        <v>69189</v>
      </c>
    </row>
    <row r="21" spans="1:3" x14ac:dyDescent="0.2">
      <c r="A21" s="19" t="str" vm="15">
        <f>CUBEMEMBER("ThisWorkbookDataModel",{"[区域].[年份].&amp;[2016]","[区域].[车型].&amp;[布吉拉]"})</f>
        <v>布吉拉</v>
      </c>
      <c r="B21" vm="68">
        <f t="shared" si="0"/>
        <v>8642</v>
      </c>
      <c r="C21" vm="56">
        <f t="shared" si="0"/>
        <v>71696</v>
      </c>
    </row>
    <row r="22" spans="1:3" x14ac:dyDescent="0.2">
      <c r="A22" s="19" t="str" vm="37">
        <f>CUBEMEMBER("ThisWorkbookDataModel",{"[区域].[年份].&amp;[2016]","[区域].[车型].&amp;[答得喵]"})</f>
        <v>答得喵</v>
      </c>
      <c r="B22" vm="83">
        <f t="shared" si="0"/>
        <v>9697</v>
      </c>
      <c r="C22" vm="84">
        <f t="shared" si="0"/>
        <v>21914</v>
      </c>
    </row>
    <row r="23" spans="1:3" x14ac:dyDescent="0.2">
      <c r="A23" s="19" t="str" vm="22">
        <f>CUBEMEMBER("ThisWorkbookDataModel",{"[区域].[年份].&amp;[2016]","[区域].[车型].&amp;[弗雷]"})</f>
        <v>弗雷</v>
      </c>
      <c r="B23" vm="117">
        <f t="shared" si="0"/>
        <v>6643</v>
      </c>
      <c r="C23" vm="55">
        <f t="shared" si="0"/>
        <v>98756</v>
      </c>
    </row>
    <row r="24" spans="1:3" x14ac:dyDescent="0.2">
      <c r="A24" s="19" t="str" vm="6">
        <f>CUBEMEMBER("ThisWorkbookDataModel",{"[区域].[年份].&amp;[2016]","[区域].[车型].&amp;[弗蕾亚]"})</f>
        <v>弗蕾亚</v>
      </c>
      <c r="B24" vm="124">
        <f t="shared" ref="B24:C46" si="1">CUBEVALUE("ThisWorkbookDataModel",$A24,B$3)</f>
        <v>6587</v>
      </c>
      <c r="C24" vm="104">
        <f t="shared" si="1"/>
        <v>22426</v>
      </c>
    </row>
    <row r="25" spans="1:3" x14ac:dyDescent="0.2">
      <c r="A25" s="19" t="str" vm="44">
        <f>CUBEMEMBER("ThisWorkbookDataModel",{"[区域].[年份].&amp;[2016]","[区域].[车型].&amp;[弗丽嘉]"})</f>
        <v>弗丽嘉</v>
      </c>
      <c r="B25" vm="96">
        <f t="shared" si="1"/>
        <v>5237</v>
      </c>
      <c r="C25" vm="95">
        <f t="shared" si="1"/>
        <v>31457</v>
      </c>
    </row>
    <row r="26" spans="1:3" x14ac:dyDescent="0.2">
      <c r="A26" s="19" t="str" vm="36">
        <f>CUBEMEMBER("ThisWorkbookDataModel",{"[区域].[年份].&amp;[2016]","[区域].[车型].&amp;[海姆达尔]"})</f>
        <v>海姆达尔</v>
      </c>
      <c r="B26" vm="81">
        <f t="shared" si="1"/>
        <v>8665</v>
      </c>
      <c r="C26" vm="82">
        <f t="shared" si="1"/>
        <v>14187</v>
      </c>
    </row>
    <row r="27" spans="1:3" x14ac:dyDescent="0.2">
      <c r="A27" s="19" t="str" vm="21">
        <f>CUBEMEMBER("ThisWorkbookDataModel",{"[区域].[年份].&amp;[2016]","[区域].[车型].&amp;[霍尔德尔]"})</f>
        <v>霍尔德尔</v>
      </c>
      <c r="B27" vm="67">
        <f t="shared" si="1"/>
        <v>8673</v>
      </c>
      <c r="C27" vm="54">
        <f t="shared" si="1"/>
        <v>79941</v>
      </c>
    </row>
    <row r="28" spans="1:3" x14ac:dyDescent="0.2">
      <c r="A28" s="19" t="str" vm="5">
        <f>CUBEMEMBER("ThisWorkbookDataModel",{"[区域].[年份].&amp;[2016]","[区域].[车型].&amp;[洛基]"})</f>
        <v>洛基</v>
      </c>
      <c r="B28" vm="125">
        <f t="shared" si="1"/>
        <v>8363</v>
      </c>
      <c r="C28" vm="105">
        <f t="shared" si="1"/>
        <v>79962</v>
      </c>
    </row>
    <row r="29" spans="1:3" x14ac:dyDescent="0.2">
      <c r="A29" s="19" t="str" vm="14">
        <f>CUBEMEMBER("ThisWorkbookDataModel",{"[区域].[年份].&amp;[2016]","[区域].[车型].&amp;[索尔]"})</f>
        <v>索尔</v>
      </c>
      <c r="B29" vm="130">
        <f t="shared" si="1"/>
        <v>9028</v>
      </c>
      <c r="C29" vm="53">
        <f t="shared" si="1"/>
        <v>18747</v>
      </c>
    </row>
    <row r="30" spans="1:3" x14ac:dyDescent="0.2">
      <c r="A30" s="19" t="str" vm="35">
        <f>CUBEMEMBER("ThisWorkbookDataModel",{"[区域].[年份].&amp;[2016]","[区域].[车型].&amp;[提尔]"})</f>
        <v>提尔</v>
      </c>
      <c r="B30" vm="79">
        <f t="shared" si="1"/>
        <v>3783</v>
      </c>
      <c r="C30" vm="80">
        <f t="shared" si="1"/>
        <v>62686</v>
      </c>
    </row>
    <row r="31" spans="1:3" x14ac:dyDescent="0.2">
      <c r="A31" s="19" t="str" vm="20">
        <f>CUBEMEMBER("ThisWorkbookDataModel",{"[区域].[年份].&amp;[2016]","[区域].[车型].&amp;[西芙]"})</f>
        <v>西芙</v>
      </c>
      <c r="B31" vm="114">
        <f t="shared" si="1"/>
        <v>9970</v>
      </c>
      <c r="C31" vm="52">
        <f t="shared" si="1"/>
        <v>84799</v>
      </c>
    </row>
    <row r="32" spans="1:3" x14ac:dyDescent="0.2">
      <c r="A32" s="18" t="str" vm="4">
        <f>CUBEMEMBER("ThisWorkbookDataModel","[区域].[年份].&amp;[2017]")</f>
        <v>2017</v>
      </c>
      <c r="B32" vm="126">
        <f t="shared" si="1"/>
        <v>90455</v>
      </c>
      <c r="C32" vm="106">
        <f t="shared" si="1"/>
        <v>698836</v>
      </c>
    </row>
    <row r="33" spans="1:3" x14ac:dyDescent="0.2">
      <c r="A33" s="19" t="str" vm="28">
        <f>CUBEMEMBER("ThisWorkbookDataModel",{"[区域].[年份].&amp;[2017]","[区域].[车型].&amp;[奥丁]"})</f>
        <v>奥丁</v>
      </c>
      <c r="B33" vm="66">
        <f t="shared" si="1"/>
        <v>8567</v>
      </c>
      <c r="C33" vm="51">
        <f t="shared" si="1"/>
        <v>74942</v>
      </c>
    </row>
    <row r="34" spans="1:3" x14ac:dyDescent="0.2">
      <c r="A34" s="19" t="str" vm="34">
        <f>CUBEMEMBER("ThisWorkbookDataModel",{"[区域].[年份].&amp;[2017]","[区域].[车型].&amp;[巴尔德尔]"})</f>
        <v>巴尔德尔</v>
      </c>
      <c r="B34" vm="77">
        <f t="shared" si="1"/>
        <v>7910</v>
      </c>
      <c r="C34" vm="78">
        <f t="shared" si="1"/>
        <v>85373</v>
      </c>
    </row>
    <row r="35" spans="1:3" x14ac:dyDescent="0.2">
      <c r="A35" s="19" t="str" vm="19">
        <f>CUBEMEMBER("ThisWorkbookDataModel",{"[区域].[年份].&amp;[2017]","[区域].[车型].&amp;[布吉拉]"})</f>
        <v>布吉拉</v>
      </c>
      <c r="B35" vm="115">
        <f t="shared" si="1"/>
        <v>6754</v>
      </c>
      <c r="C35" vm="50">
        <f t="shared" si="1"/>
        <v>64621</v>
      </c>
    </row>
    <row r="36" spans="1:3" x14ac:dyDescent="0.2">
      <c r="A36" s="19" t="str" vm="3">
        <f>CUBEMEMBER("ThisWorkbookDataModel",{"[区域].[年份].&amp;[2017]","[区域].[车型].&amp;[答得喵]"})</f>
        <v>答得喵</v>
      </c>
      <c r="B36" vm="127">
        <f t="shared" si="1"/>
        <v>3786</v>
      </c>
      <c r="C36" vm="107">
        <f t="shared" si="1"/>
        <v>10222</v>
      </c>
    </row>
    <row r="37" spans="1:3" x14ac:dyDescent="0.2">
      <c r="A37" s="19" t="str" vm="13">
        <f>CUBEMEMBER("ThisWorkbookDataModel",{"[区域].[年份].&amp;[2017]","[区域].[车型].&amp;[弗雷]"})</f>
        <v>弗雷</v>
      </c>
      <c r="B37" vm="131">
        <f t="shared" si="1"/>
        <v>7383</v>
      </c>
      <c r="C37" vm="49">
        <f t="shared" si="1"/>
        <v>18593</v>
      </c>
    </row>
    <row r="38" spans="1:3" x14ac:dyDescent="0.2">
      <c r="A38" s="19" t="str" vm="33">
        <f>CUBEMEMBER("ThisWorkbookDataModel",{"[区域].[年份].&amp;[2017]","[区域].[车型].&amp;[弗蕾亚]"})</f>
        <v>弗蕾亚</v>
      </c>
      <c r="B38" vm="75">
        <f t="shared" si="1"/>
        <v>9070</v>
      </c>
      <c r="C38" vm="76">
        <f t="shared" si="1"/>
        <v>18262</v>
      </c>
    </row>
    <row r="39" spans="1:3" x14ac:dyDescent="0.2">
      <c r="A39" s="19" t="str" vm="18">
        <f>CUBEMEMBER("ThisWorkbookDataModel",{"[区域].[年份].&amp;[2017]","[区域].[车型].&amp;[弗丽嘉]"})</f>
        <v>弗丽嘉</v>
      </c>
      <c r="B39" vm="65">
        <f t="shared" si="1"/>
        <v>9822</v>
      </c>
      <c r="C39" vm="48">
        <f t="shared" si="1"/>
        <v>11892</v>
      </c>
    </row>
    <row r="40" spans="1:3" x14ac:dyDescent="0.2">
      <c r="A40" s="19" t="str" vm="2">
        <f>CUBEMEMBER("ThisWorkbookDataModel",{"[区域].[年份].&amp;[2017]","[区域].[车型].&amp;[海姆达尔]"})</f>
        <v>海姆达尔</v>
      </c>
      <c r="B40" vm="128">
        <f t="shared" si="1"/>
        <v>8505</v>
      </c>
      <c r="C40" vm="108">
        <f t="shared" si="1"/>
        <v>63901</v>
      </c>
    </row>
    <row r="41" spans="1:3" x14ac:dyDescent="0.2">
      <c r="A41" s="19" t="str" vm="43">
        <f>CUBEMEMBER("ThisWorkbookDataModel",{"[区域].[年份].&amp;[2017]","[区域].[车型].&amp;[霍尔德尔]"})</f>
        <v>霍尔德尔</v>
      </c>
      <c r="B41" vm="94">
        <f t="shared" si="1"/>
        <v>8315</v>
      </c>
      <c r="C41" vm="93">
        <f t="shared" si="1"/>
        <v>94043</v>
      </c>
    </row>
    <row r="42" spans="1:3" x14ac:dyDescent="0.2">
      <c r="A42" s="19" t="str" vm="32">
        <f>CUBEMEMBER("ThisWorkbookDataModel",{"[区域].[年份].&amp;[2017]","[区域].[车型].&amp;[洛基]"})</f>
        <v>洛基</v>
      </c>
      <c r="B42" vm="73">
        <f t="shared" si="1"/>
        <v>6213</v>
      </c>
      <c r="C42" vm="74">
        <f t="shared" si="1"/>
        <v>22895</v>
      </c>
    </row>
    <row r="43" spans="1:3" x14ac:dyDescent="0.2">
      <c r="A43" s="19" t="str" vm="17">
        <f>CUBEMEMBER("ThisWorkbookDataModel",{"[区域].[年份].&amp;[2017]","[区域].[车型].&amp;[索尔]"})</f>
        <v>索尔</v>
      </c>
      <c r="B43" vm="118">
        <f t="shared" si="1"/>
        <v>4405</v>
      </c>
      <c r="C43" vm="47">
        <f t="shared" si="1"/>
        <v>90298</v>
      </c>
    </row>
    <row r="44" spans="1:3" x14ac:dyDescent="0.2">
      <c r="A44" s="19" t="str" vm="1">
        <f>CUBEMEMBER("ThisWorkbookDataModel",{"[区域].[年份].&amp;[2017]","[区域].[车型].&amp;[提尔]"})</f>
        <v>提尔</v>
      </c>
      <c r="B44" vm="129">
        <f t="shared" si="1"/>
        <v>4657</v>
      </c>
      <c r="C44" vm="109">
        <f t="shared" si="1"/>
        <v>62038</v>
      </c>
    </row>
    <row r="45" spans="1:3" x14ac:dyDescent="0.2">
      <c r="A45" s="19" t="str" vm="27">
        <f>CUBEMEMBER("ThisWorkbookDataModel",{"[区域].[年份].&amp;[2017]","[区域].[车型].&amp;[西芙]"})</f>
        <v>西芙</v>
      </c>
      <c r="B45" vm="64">
        <f t="shared" si="1"/>
        <v>5068</v>
      </c>
      <c r="C45" vm="46">
        <f t="shared" si="1"/>
        <v>81756</v>
      </c>
    </row>
    <row r="46" spans="1:3" x14ac:dyDescent="0.2">
      <c r="A46" s="18" t="str" vm="31">
        <f>CUBEMEMBER("ThisWorkbookDataModel","[区域].[年份].[All]","总计")</f>
        <v>总计</v>
      </c>
      <c r="B46" vm="71">
        <f t="shared" si="1"/>
        <v>252666</v>
      </c>
      <c r="C46" vm="72">
        <f t="shared" si="1"/>
        <v>2144637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8ACF-C134-46CB-AA09-2BDF77580A76}">
  <dimension ref="A1:H7"/>
  <sheetViews>
    <sheetView workbookViewId="0">
      <selection sqref="A1:H1"/>
    </sheetView>
  </sheetViews>
  <sheetFormatPr defaultRowHeight="14.25" x14ac:dyDescent="0.2"/>
  <cols>
    <col min="2" max="2" width="11.25" customWidth="1"/>
  </cols>
  <sheetData>
    <row r="1" spans="1:8" ht="27.75" x14ac:dyDescent="0.4">
      <c r="A1" s="25" t="s">
        <v>41</v>
      </c>
      <c r="B1" s="25"/>
      <c r="C1" s="25"/>
      <c r="D1" s="25"/>
      <c r="E1" s="25"/>
      <c r="F1" s="25"/>
      <c r="G1" s="25"/>
      <c r="H1" s="25"/>
    </row>
    <row r="2" spans="1:8" ht="20.25" x14ac:dyDescent="0.3">
      <c r="A2" s="26" t="s">
        <v>42</v>
      </c>
      <c r="B2" s="26"/>
      <c r="C2" s="26"/>
      <c r="D2" s="26"/>
      <c r="E2" s="26"/>
      <c r="F2" s="26"/>
      <c r="G2" s="26"/>
      <c r="H2" s="26"/>
    </row>
    <row r="4" spans="1:8" x14ac:dyDescent="0.2">
      <c r="A4" s="21" t="s">
        <v>38</v>
      </c>
      <c r="B4" s="1">
        <v>30999</v>
      </c>
      <c r="D4" s="21" t="s">
        <v>43</v>
      </c>
      <c r="E4" s="23">
        <v>0.05</v>
      </c>
    </row>
    <row r="5" spans="1:8" x14ac:dyDescent="0.2">
      <c r="A5" s="21" t="s">
        <v>39</v>
      </c>
      <c r="B5" s="22">
        <v>6.5000000000000002E-2</v>
      </c>
      <c r="D5" s="21" t="s">
        <v>44</v>
      </c>
      <c r="E5">
        <v>5000</v>
      </c>
    </row>
    <row r="6" spans="1:8" x14ac:dyDescent="0.2">
      <c r="A6" s="21" t="s">
        <v>40</v>
      </c>
      <c r="B6" s="1">
        <f>B4*(1+B5)</f>
        <v>33013.934999999998</v>
      </c>
      <c r="D6" s="21" t="s">
        <v>45</v>
      </c>
      <c r="E6">
        <v>5</v>
      </c>
    </row>
    <row r="7" spans="1:8" x14ac:dyDescent="0.2">
      <c r="D7" s="21" t="s">
        <v>46</v>
      </c>
      <c r="E7" s="24"/>
    </row>
  </sheetData>
  <mergeCells count="2">
    <mergeCell ref="A1:H1"/>
    <mergeCell ref="A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库存情况</vt:lpstr>
      <vt:lpstr>销售分析</vt:lpstr>
      <vt:lpstr>最畅销车型</vt:lpstr>
      <vt:lpstr>付款计算器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2017-08-15T06:06:03Z</dcterms:modified>
</cp:coreProperties>
</file>