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nizan/Documents/"/>
    </mc:Choice>
  </mc:AlternateContent>
  <bookViews>
    <workbookView xWindow="0" yWindow="0" windowWidth="28800" windowHeight="18000" activeTab="1"/>
  </bookViews>
  <sheets>
    <sheet name="Mois en cours" sheetId="1" r:id="rId1"/>
    <sheet name="Feuil1" sheetId="3" r:id="rId2"/>
    <sheet name="DONNÉES DU GRAPHIQUE" sheetId="2" state="hidden" r:id="rId3"/>
  </sheets>
  <definedNames>
    <definedName name="_xlnm.Print_Area" localSheetId="0">'Mois en cours'!#REF!:INDEX('Mois en cours'!$F:$F,MATCH(REPT("z",255),'Mois en cours'!$B:$B))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5" i="3"/>
  <c r="I19" i="3"/>
  <c r="I18" i="3"/>
  <c r="I17" i="3"/>
  <c r="I16" i="3"/>
  <c r="I15" i="3"/>
  <c r="I14" i="3"/>
  <c r="I13" i="3"/>
  <c r="I12" i="3"/>
  <c r="I11" i="3"/>
  <c r="I10" i="3"/>
  <c r="I9" i="3"/>
  <c r="I8" i="3"/>
  <c r="I6" i="3"/>
  <c r="I7" i="3"/>
  <c r="I5" i="3"/>
  <c r="I4" i="3"/>
  <c r="D47" i="1"/>
  <c r="D7" i="2"/>
  <c r="C47" i="1"/>
  <c r="C7" i="2"/>
  <c r="D24" i="1"/>
  <c r="D6" i="2"/>
  <c r="C24" i="1"/>
  <c r="C6" i="2"/>
  <c r="D16" i="1"/>
  <c r="D17" i="1"/>
  <c r="D18" i="1"/>
  <c r="D5" i="2"/>
  <c r="C16" i="1"/>
  <c r="C17" i="1"/>
  <c r="C18" i="1"/>
  <c r="C5" i="2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1" i="1"/>
  <c r="E22" i="1"/>
  <c r="E23" i="1"/>
  <c r="E24" i="1"/>
  <c r="E17" i="1"/>
  <c r="E16" i="1"/>
  <c r="E18" i="1"/>
</calcChain>
</file>

<file path=xl/sharedStrings.xml><?xml version="1.0" encoding="utf-8"?>
<sst xmlns="http://schemas.openxmlformats.org/spreadsheetml/2006/main" count="158" uniqueCount="115">
  <si>
    <t>[Nom]</t>
  </si>
  <si>
    <t>Budget familial</t>
  </si>
  <si>
    <t>[Mois]</t>
  </si>
  <si>
    <t>[Année]</t>
  </si>
  <si>
    <t>Remarque : la table Trésorerie est calculée automatiquement en fonction des données entrées dans les tables Revenu mensuel et Dépenses mensuelles ci-dessous</t>
  </si>
  <si>
    <t>Trésorerie</t>
  </si>
  <si>
    <t>Revenu total</t>
  </si>
  <si>
    <t>Dépenses totales</t>
  </si>
  <si>
    <t>Liquidités totales</t>
  </si>
  <si>
    <t>Revenu mensuel</t>
  </si>
  <si>
    <t>Revenu 1</t>
  </si>
  <si>
    <t>Revenu 2</t>
  </si>
  <si>
    <t>Autres revenus</t>
  </si>
  <si>
    <t>Dépenses mensuelles</t>
  </si>
  <si>
    <t>Logement</t>
  </si>
  <si>
    <t>Courses</t>
  </si>
  <si>
    <t>Téléphone</t>
  </si>
  <si>
    <t>Électricité/Gaz</t>
  </si>
  <si>
    <t>Eau/Assainissement/Ordures</t>
  </si>
  <si>
    <t>Câble</t>
  </si>
  <si>
    <t>Internet</t>
  </si>
  <si>
    <t>Entretien/Réparations</t>
  </si>
  <si>
    <t>Crèche</t>
  </si>
  <si>
    <t>Frais d’inscription</t>
  </si>
  <si>
    <t>Animaux</t>
  </si>
  <si>
    <t>Transport</t>
  </si>
  <si>
    <t>Soins personnels</t>
  </si>
  <si>
    <t>Assurance</t>
  </si>
  <si>
    <t>Cartes de crédit</t>
  </si>
  <si>
    <t>Prêts</t>
  </si>
  <si>
    <t>Impôts</t>
  </si>
  <si>
    <t>Cadeaux/Dons</t>
  </si>
  <si>
    <t>Épargne</t>
  </si>
  <si>
    <t>Autre</t>
  </si>
  <si>
    <t>Total</t>
  </si>
  <si>
    <t>Anticipé</t>
  </si>
  <si>
    <t>Réel</t>
  </si>
  <si>
    <t>Écart</t>
  </si>
  <si>
    <t>DONNÉES DU GRAPHIQUE</t>
  </si>
  <si>
    <t>Mme TANOH</t>
  </si>
  <si>
    <t>M SOMAN</t>
  </si>
  <si>
    <t>M GNAKOURI</t>
  </si>
  <si>
    <t>M ASSOUA</t>
  </si>
  <si>
    <t>Lundi</t>
  </si>
  <si>
    <t>Mardi</t>
  </si>
  <si>
    <t>Mercredi</t>
  </si>
  <si>
    <t>Jeudi</t>
  </si>
  <si>
    <t>Vendredi</t>
  </si>
  <si>
    <t>Samedi</t>
  </si>
  <si>
    <t>Dimanche</t>
  </si>
  <si>
    <t xml:space="preserve"> </t>
  </si>
  <si>
    <t>Mme ANOH</t>
  </si>
  <si>
    <t>M SOMANA</t>
  </si>
  <si>
    <t>M AKOURI</t>
  </si>
  <si>
    <t>Christelle</t>
  </si>
  <si>
    <t>Patricia</t>
  </si>
  <si>
    <t>Mme ANOH Christelle</t>
  </si>
  <si>
    <t>Ines</t>
  </si>
  <si>
    <t>vince</t>
  </si>
  <si>
    <t>DEZ</t>
  </si>
  <si>
    <t>Ivire</t>
  </si>
  <si>
    <t>ivioire</t>
  </si>
  <si>
    <t>DAVID</t>
  </si>
  <si>
    <t>EVAN</t>
  </si>
  <si>
    <t>Charles</t>
  </si>
  <si>
    <t>Arthur</t>
  </si>
  <si>
    <t>Ivan</t>
  </si>
  <si>
    <t>YES</t>
  </si>
  <si>
    <t>OLE</t>
  </si>
  <si>
    <t>THARA</t>
  </si>
  <si>
    <t>MESSI</t>
  </si>
  <si>
    <t>M SOMAN Patricia</t>
  </si>
  <si>
    <t>M GNAKOURI Ines</t>
  </si>
  <si>
    <t>M ASSOUA vince</t>
  </si>
  <si>
    <t>Mme ANOH DEZ</t>
  </si>
  <si>
    <t>M SOMANA Ivire</t>
  </si>
  <si>
    <t>M AKOURI ivioire</t>
  </si>
  <si>
    <t>M ASSOUA DAVID</t>
  </si>
  <si>
    <t>Mme TANOH EVAN</t>
  </si>
  <si>
    <t>M SOMAN Charles</t>
  </si>
  <si>
    <t>M GNAKOURI Arthur</t>
  </si>
  <si>
    <t>M ASSOUA Ivan</t>
  </si>
  <si>
    <t>Mme TANOH YES</t>
  </si>
  <si>
    <t>M SOMAN OLE</t>
  </si>
  <si>
    <t>M GNAKOURI THARA</t>
  </si>
  <si>
    <t>M ASSOUA MESSI</t>
  </si>
  <si>
    <t>SALAIRE</t>
  </si>
  <si>
    <t>LIEU NAISSANCE</t>
  </si>
  <si>
    <t>DATE NAISSANCE</t>
  </si>
  <si>
    <t>Fonction</t>
  </si>
  <si>
    <t>PLATEAU</t>
  </si>
  <si>
    <t>22 FEVRIER</t>
  </si>
  <si>
    <t>COMMERCIALE</t>
  </si>
  <si>
    <t>COCODY</t>
  </si>
  <si>
    <t>ABOBO</t>
  </si>
  <si>
    <t>23 FEVRIER</t>
  </si>
  <si>
    <t>24 FEVRIER</t>
  </si>
  <si>
    <t>25 FEVRIER</t>
  </si>
  <si>
    <t>26 FEVRIER</t>
  </si>
  <si>
    <t>27 FEVRIER</t>
  </si>
  <si>
    <t>28 FEVRIER</t>
  </si>
  <si>
    <t>29 FEVRIER</t>
  </si>
  <si>
    <t>30 FEVRIER</t>
  </si>
  <si>
    <t>31 FEVRIER</t>
  </si>
  <si>
    <t>32 FEVRIER</t>
  </si>
  <si>
    <t>33 FEVRIER</t>
  </si>
  <si>
    <t>34 FEVRIER</t>
  </si>
  <si>
    <t>35 FEVRIER</t>
  </si>
  <si>
    <t>36 FEVRIER</t>
  </si>
  <si>
    <t>INFORMATICIEN</t>
  </si>
  <si>
    <t>COMPTABLE</t>
  </si>
  <si>
    <t>MANAGER</t>
  </si>
  <si>
    <t>AUDITEUR</t>
  </si>
  <si>
    <t>MEDECIN</t>
  </si>
  <si>
    <t>ANALYSTE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</si>
</sst>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b/>
      <sz val="13"/>
      <color theme="2" tint="-0.24994659260841701"/>
      <name val="Calibri"/>
      <family val="2"/>
      <scheme val="minor"/>
    </font>
    <font>
      <b/>
      <sz val="16"/>
      <color theme="5"/>
      <name val="Calibri"/>
      <family val="2"/>
      <scheme val="major"/>
    </font>
    <font>
      <b/>
      <sz val="31"/>
      <color theme="4"/>
      <name val="Calibri"/>
      <family val="2"/>
      <scheme val="major"/>
    </font>
    <font>
      <b/>
      <sz val="25"/>
      <color theme="4"/>
      <name val="Calibri"/>
      <family val="2"/>
      <scheme val="major"/>
    </font>
    <font>
      <b/>
      <sz val="25"/>
      <color theme="5"/>
      <name val="Calibri"/>
      <family val="2"/>
      <scheme val="major"/>
    </font>
    <font>
      <b/>
      <sz val="20"/>
      <color theme="4"/>
      <name val="Calibri"/>
      <family val="2"/>
      <scheme val="minor"/>
    </font>
    <font>
      <b/>
      <sz val="20"/>
      <color theme="2" tint="-0.24994659260841701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3"/>
      <color theme="6"/>
      <name val="Calibri"/>
      <family val="2"/>
      <scheme val="minor"/>
    </font>
    <font>
      <b/>
      <sz val="25"/>
      <color theme="6"/>
      <name val="Calibri"/>
      <family val="2"/>
      <scheme val="major"/>
    </font>
    <font>
      <b/>
      <sz val="13"/>
      <name val="Calibri"/>
      <family val="2"/>
      <scheme val="minor"/>
    </font>
    <font>
      <b/>
      <sz val="9"/>
      <color theme="2" tint="-0.24994659260841701"/>
      <name val="Calibri"/>
      <family val="2"/>
      <scheme val="minor"/>
    </font>
    <font>
      <sz val="13"/>
      <color theme="2" tint="-0.24994659260841701"/>
      <name val="Calibri"/>
      <family val="2"/>
      <charset val="238"/>
      <scheme val="minor"/>
    </font>
    <font>
      <b/>
      <sz val="16"/>
      <color theme="2" tint="-0.24994659260841701"/>
      <name val="Calibri"/>
      <family val="2"/>
      <scheme val="minor"/>
    </font>
    <font>
      <b/>
      <sz val="9"/>
      <color theme="2" tint="-0.24994659260841701"/>
      <name val="Calibri (Corps)_x0000_"/>
    </font>
    <font>
      <b/>
      <sz val="10"/>
      <color theme="2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0">
    <xf numFmtId="0" fontId="0" fillId="0" borderId="0" xfId="0">
      <alignment vertical="center"/>
    </xf>
    <xf numFmtId="0" fontId="2" fillId="0" borderId="0" xfId="1" applyAlignment="1">
      <alignment vertical="center"/>
    </xf>
    <xf numFmtId="0" fontId="3" fillId="0" borderId="1" xfId="2" applyBorder="1" applyAlignment="1">
      <alignment vertical="center"/>
    </xf>
    <xf numFmtId="0" fontId="4" fillId="0" borderId="1" xfId="3" applyBorder="1" applyAlignment="1">
      <alignment vertical="center"/>
    </xf>
    <xf numFmtId="0" fontId="10" fillId="0" borderId="1" xfId="4" applyBorder="1" applyAlignment="1">
      <alignment vertical="center"/>
    </xf>
    <xf numFmtId="3" fontId="0" fillId="0" borderId="0" xfId="0" applyNumberFormat="1">
      <alignment vertical="center"/>
    </xf>
    <xf numFmtId="3" fontId="7" fillId="0" borderId="1" xfId="0" applyNumberFormat="1" applyFont="1" applyBorder="1">
      <alignment vertical="center"/>
    </xf>
    <xf numFmtId="3" fontId="8" fillId="0" borderId="1" xfId="0" applyNumberFormat="1" applyFont="1" applyBorder="1">
      <alignment vertical="center"/>
    </xf>
    <xf numFmtId="3" fontId="9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5" fillId="0" borderId="2" xfId="0" applyFont="1" applyBorder="1" applyAlignment="1">
      <alignment horizontal="left" vertical="center"/>
    </xf>
    <xf numFmtId="0" fontId="1" fillId="0" borderId="0" xfId="5" applyAlignment="1">
      <alignment horizontal="left" vertical="center"/>
    </xf>
    <xf numFmtId="0" fontId="2" fillId="0" borderId="0" xfId="1" applyAlignment="1">
      <alignment horizontal="left" vertical="center"/>
    </xf>
    <xf numFmtId="0" fontId="12" fillId="0" borderId="0" xfId="0" applyFont="1" applyAlignment="1"/>
    <xf numFmtId="0" fontId="11" fillId="0" borderId="0" xfId="0" applyNumberFormat="1" applyFont="1">
      <alignment vertical="center"/>
    </xf>
    <xf numFmtId="0" fontId="13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4" fillId="0" borderId="11" xfId="0" applyFont="1" applyBorder="1" applyAlignment="1">
      <alignment horizontal="left" vertical="top" wrapText="1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</cellXfs>
  <cellStyles count="6"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</cellStyles>
  <dxfs count="3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6"/>
        <name val="Calibri"/>
        <scheme val="minor"/>
      </font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Calibr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Calibri"/>
        <scheme val="minor"/>
      </font>
      <numFmt numFmtId="3" formatCode="#,##0"/>
    </dxf>
    <dxf>
      <font>
        <b/>
        <i val="0"/>
        <color theme="2" tint="-0.499984740745262"/>
      </font>
    </dxf>
    <dxf>
      <font>
        <b/>
        <i val="0"/>
        <color theme="5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6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4"/>
      </font>
    </dxf>
    <dxf>
      <font>
        <b/>
        <i val="0"/>
        <color theme="2" tint="-0.24994659260841701"/>
      </font>
    </dxf>
  </dxfs>
  <tableStyles count="3" defaultTableStyle="Trésorerie budget familial" defaultPivotStyle="PivotStyleLight16">
    <tableStyle name="Trésorerie budget familial" pivot="0" count="3">
      <tableStyleElement type="wholeTable" dxfId="36"/>
      <tableStyleElement type="headerRow" dxfId="35"/>
      <tableStyleElement type="totalRow" dxfId="34"/>
    </tableStyle>
    <tableStyle name="Dépenses budget familial" pivot="0" count="3">
      <tableStyleElement type="wholeTable" dxfId="33"/>
      <tableStyleElement type="headerRow" dxfId="32"/>
      <tableStyleElement type="totalRow" dxfId="31"/>
    </tableStyle>
    <tableStyle name="Revenu budget familial" pivot="0" count="3">
      <tableStyleElement type="wholeTable" dxfId="30"/>
      <tableStyleElement type="headerRow" dxfId="29"/>
      <tableStyleElement type="total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4531097435343"/>
          <c:y val="0.13710580090580649"/>
          <c:w val="0.82358496143613447"/>
          <c:h val="0.74505498246072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'DONNÉES DU GRAPHIQUE'!$C$4</c:f>
              <c:strCache>
                <c:ptCount val="1"/>
                <c:pt idx="0">
                  <c:v>Anticipé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D8-4A29-AA76-4E89536BAE58}"/>
              </c:ext>
            </c:extLst>
          </c:dPt>
          <c:cat>
            <c:strRef>
              <c:f>'DONNÉES DU GRAPHIQUE'!$B$5:$B$7</c:f>
              <c:strCache>
                <c:ptCount val="3"/>
                <c:pt idx="0">
                  <c:v>Trésorerie</c:v>
                </c:pt>
                <c:pt idx="1">
                  <c:v>Revenu mensuel</c:v>
                </c:pt>
                <c:pt idx="2">
                  <c:v>Dépenses mensuelles</c:v>
                </c:pt>
              </c:strCache>
            </c:strRef>
          </c:cat>
          <c:val>
            <c:numRef>
              <c:f>'DONNÉES DU GRAPHIQUE'!$C$5:$C$7</c:f>
              <c:numCache>
                <c:formatCode>General</c:formatCode>
                <c:ptCount val="3"/>
                <c:pt idx="0">
                  <c:v>2097</c:v>
                </c:pt>
                <c:pt idx="1">
                  <c:v>5700</c:v>
                </c:pt>
                <c:pt idx="2">
                  <c:v>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ser>
          <c:idx val="1"/>
          <c:order val="1"/>
          <c:tx>
            <c:strRef>
              <c:f>'DONNÉES DU GRAPHIQUE'!$D$4</c:f>
              <c:strCache>
                <c:ptCount val="1"/>
                <c:pt idx="0">
                  <c:v>Réel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D8-4A29-AA76-4E89536BAE58}"/>
              </c:ext>
            </c:extLst>
          </c:dPt>
          <c:cat>
            <c:strRef>
              <c:f>'DONNÉES DU GRAPHIQUE'!$B$5:$B$7</c:f>
              <c:strCache>
                <c:ptCount val="3"/>
                <c:pt idx="0">
                  <c:v>Trésorerie</c:v>
                </c:pt>
                <c:pt idx="1">
                  <c:v>Revenu mensuel</c:v>
                </c:pt>
                <c:pt idx="2">
                  <c:v>Dépenses mensuelles</c:v>
                </c:pt>
              </c:strCache>
            </c:strRef>
          </c:cat>
          <c:val>
            <c:numRef>
              <c:f>'DONNÉES DU GRAPHIQUE'!$D$5:$D$7</c:f>
              <c:numCache>
                <c:formatCode>General</c:formatCode>
                <c:ptCount val="3"/>
                <c:pt idx="0">
                  <c:v>1845</c:v>
                </c:pt>
                <c:pt idx="1">
                  <c:v>5500</c:v>
                </c:pt>
                <c:pt idx="2">
                  <c:v>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1"/>
        <c:axId val="321877912"/>
        <c:axId val="321882224"/>
      </c:barChart>
      <c:catAx>
        <c:axId val="32187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1882224"/>
        <c:crosses val="autoZero"/>
        <c:auto val="1"/>
        <c:lblAlgn val="ctr"/>
        <c:lblOffset val="100"/>
        <c:noMultiLvlLbl val="0"/>
      </c:catAx>
      <c:valAx>
        <c:axId val="321882224"/>
        <c:scaling>
          <c:orientation val="minMax"/>
        </c:scaling>
        <c:delete val="0"/>
        <c:axPos val="l"/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32187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2243455</xdr:colOff>
      <xdr:row>2</xdr:row>
      <xdr:rowOff>76200</xdr:rowOff>
    </xdr:from>
    <xdr:to>
      <xdr:col>4</xdr:col>
      <xdr:colOff>1219200</xdr:colOff>
      <xdr:row>13</xdr:row>
      <xdr:rowOff>170717</xdr:rowOff>
    </xdr:to>
    <xdr:graphicFrame macro="">
      <xdr:nvGraphicFramePr>
        <xdr:cNvPr id="3" name="Graphique Budget" descr="Histogramme affichant les valeurs anticipées et réelles pour la trésorerie, le revenu mensuel et les dépenses mensuelles." title="Graphique Budge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résorerie" displayName="Trésorerie" ref="B15:E18" totalsRowCount="1" headerRowDxfId="27" headerRowBorderDxfId="26">
  <autoFilter ref="B15:E17"/>
  <tableColumns count="4">
    <tableColumn id="1" name="Trésorerie" totalsRowLabel="Liquidités totales"/>
    <tableColumn id="3" name="Anticipé" totalsRowFunction="custom" dataDxfId="25" totalsRowDxfId="24">
      <totalsRowFormula>C16-C17</totalsRowFormula>
    </tableColumn>
    <tableColumn id="4" name="Réel" totalsRowFunction="custom" dataDxfId="23" totalsRowDxfId="22">
      <totalsRowFormula>D16-D17</totalsRowFormula>
    </tableColumn>
    <tableColumn id="5" name="Écart" totalsRowFunction="sum" dataDxfId="21" totalsRowDxfId="20"/>
  </tableColumns>
  <tableStyleInfo name="Trésorerie budget familial" showFirstColumn="0" showLastColumn="0" showRowStripes="1" showColumnStripes="0"/>
  <extLst>
    <ext xmlns:x14="http://schemas.microsoft.com/office/spreadsheetml/2009/9/main" uri="{504A1905-F514-4f6f-8877-14C23A59335A}">
      <x14:table altText="Table Trésorerie" altTextSummary="Les valeurs anticipées et réelles pour le revenu et les dépenses sont calculées, de même que l’écart."/>
    </ext>
  </extLst>
</table>
</file>

<file path=xl/tables/table2.xml><?xml version="1.0" encoding="utf-8"?>
<table xmlns="http://schemas.openxmlformats.org/spreadsheetml/2006/main" id="2" name="Revenu" displayName="Revenu" ref="B20:E24" totalsRowCount="1" headerRowDxfId="19" headerRowBorderDxfId="18">
  <autoFilter ref="B20:E23"/>
  <tableColumns count="4">
    <tableColumn id="1" name="Revenu mensuel" totalsRowLabel="Revenu total"/>
    <tableColumn id="3" name="Anticipé" totalsRowFunction="sum" dataDxfId="17" totalsRowDxfId="16"/>
    <tableColumn id="4" name="Réel" totalsRowFunction="sum" dataDxfId="15" totalsRowDxfId="14"/>
    <tableColumn id="5" name="Écart" totalsRowFunction="sum" dataDxfId="13" totalsRowDxfId="12">
      <calculatedColumnFormula>Revenu[[#This Row],[Réel]]-Revenu[[#This Row],[Anticipé]]</calculatedColumnFormula>
    </tableColumn>
  </tableColumns>
  <tableStyleInfo name="Revenu budget familial" showFirstColumn="0" showLastColumn="0" showRowStripes="1" showColumnStripes="0"/>
  <extLst>
    <ext xmlns:x14="http://schemas.microsoft.com/office/spreadsheetml/2009/9/main" uri="{504A1905-F514-4f6f-8877-14C23A59335A}">
      <x14:table altText="Tableau Revenu mensuel" altTextSummary="Entrez les valeurs anticipées et réelles pour le revenu mensuel. L’écart est calculé automatiquement."/>
    </ext>
  </extLst>
</table>
</file>

<file path=xl/tables/table3.xml><?xml version="1.0" encoding="utf-8"?>
<table xmlns="http://schemas.openxmlformats.org/spreadsheetml/2006/main" id="3" name="Dépenses" displayName="Dépenses" ref="B26:E47" totalsRowCount="1" headerRowDxfId="11" headerRowBorderDxfId="10">
  <autoFilter ref="B26:E46"/>
  <tableColumns count="4">
    <tableColumn id="1" name="Dépenses mensuelles" totalsRowLabel="Total"/>
    <tableColumn id="3" name="Anticipé" totalsRowFunction="sum" dataDxfId="9" totalsRowDxfId="8"/>
    <tableColumn id="4" name="Réel" totalsRowFunction="sum" dataDxfId="7" totalsRowDxfId="6"/>
    <tableColumn id="5" name="Écart" totalsRowFunction="sum" dataDxfId="5" totalsRowDxfId="4">
      <calculatedColumnFormula>Dépenses[[#This Row],[Anticipé]]-Dépenses[[#This Row],[Réel]]</calculatedColumnFormula>
    </tableColumn>
  </tableColumns>
  <tableStyleInfo name="Dépenses budget familial" showFirstColumn="0" showLastColumn="0" showRowStripes="1" showColumnStripes="0"/>
  <extLst>
    <ext xmlns:x14="http://schemas.microsoft.com/office/spreadsheetml/2009/9/main" uri="{504A1905-F514-4f6f-8877-14C23A59335A}">
      <x14:table altText="Table Dépenses mensuelles" altTextSummary="Entrez les valeurs anticipées et réelles pour les dépenses mensuelles. L’écart est calculé automatiquement.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32027"/>
      </a:dk2>
      <a:lt2>
        <a:srgbClr val="F1F0EE"/>
      </a:lt2>
      <a:accent1>
        <a:srgbClr val="0EAACF"/>
      </a:accent1>
      <a:accent2>
        <a:srgbClr val="A1D23A"/>
      </a:accent2>
      <a:accent3>
        <a:srgbClr val="F6893A"/>
      </a:accent3>
      <a:accent4>
        <a:srgbClr val="995487"/>
      </a:accent4>
      <a:accent5>
        <a:srgbClr val="BFA26E"/>
      </a:accent5>
      <a:accent6>
        <a:srgbClr val="DE5959"/>
      </a:accent6>
      <a:hlink>
        <a:srgbClr val="E85787"/>
      </a:hlink>
      <a:folHlink>
        <a:srgbClr val="0EAACF"/>
      </a:folHlink>
    </a:clrScheme>
    <a:fontScheme name="Family budg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/>
  </sheetPr>
  <dimension ref="A1:E47"/>
  <sheetViews>
    <sheetView showGridLines="0" zoomScale="125" zoomScaleNormal="125" workbookViewId="0">
      <selection activeCell="G10" sqref="G10"/>
    </sheetView>
  </sheetViews>
  <sheetFormatPr baseColWidth="10" defaultColWidth="8.85546875" defaultRowHeight="17"/>
  <cols>
    <col min="1" max="1" width="2.28515625" customWidth="1"/>
    <col min="2" max="2" width="44.42578125" customWidth="1"/>
    <col min="3" max="3" width="18" customWidth="1"/>
    <col min="4" max="5" width="14.28515625" style="5" customWidth="1"/>
    <col min="6" max="6" width="3.7109375" customWidth="1"/>
  </cols>
  <sheetData>
    <row r="1" spans="1:5" ht="23.25" customHeight="1">
      <c r="A1" s="16"/>
      <c r="B1" s="12" t="s">
        <v>0</v>
      </c>
      <c r="C1" s="5"/>
    </row>
    <row r="2" spans="1:5" ht="46.5" customHeight="1">
      <c r="B2" s="13" t="s">
        <v>1</v>
      </c>
      <c r="C2" s="5"/>
    </row>
    <row r="3" spans="1:5" ht="27" thickBot="1">
      <c r="B3" s="11" t="s">
        <v>2</v>
      </c>
      <c r="C3" s="5"/>
    </row>
    <row r="4" spans="1:5" ht="26">
      <c r="B4" s="9" t="s">
        <v>3</v>
      </c>
      <c r="C4" s="5"/>
    </row>
    <row r="5" spans="1:5">
      <c r="C5" s="5"/>
    </row>
    <row r="10" spans="1:5">
      <c r="C10" s="5"/>
    </row>
    <row r="11" spans="1:5">
      <c r="C11" s="5"/>
    </row>
    <row r="12" spans="1:5">
      <c r="C12" s="5"/>
    </row>
    <row r="13" spans="1:5">
      <c r="C13" s="5"/>
    </row>
    <row r="14" spans="1:5" ht="46.5" customHeight="1">
      <c r="B14" s="14" t="s">
        <v>4</v>
      </c>
      <c r="C14" s="5"/>
    </row>
    <row r="15" spans="1:5" ht="33" customHeight="1" thickBot="1">
      <c r="B15" s="2" t="s">
        <v>5</v>
      </c>
      <c r="C15" s="6" t="s">
        <v>35</v>
      </c>
      <c r="D15" s="6" t="s">
        <v>36</v>
      </c>
      <c r="E15" s="6" t="s">
        <v>37</v>
      </c>
    </row>
    <row r="16" spans="1:5">
      <c r="B16" t="s">
        <v>6</v>
      </c>
      <c r="C16" s="5">
        <f>Revenu[[#Totals],[Anticipé]]</f>
        <v>5700</v>
      </c>
      <c r="D16" s="5">
        <f>Revenu[[#Totals],[Réel]]</f>
        <v>5500</v>
      </c>
      <c r="E16" s="5">
        <f>Revenu[[#Totals],[Écart]]</f>
        <v>-200</v>
      </c>
    </row>
    <row r="17" spans="2:5">
      <c r="B17" t="s">
        <v>7</v>
      </c>
      <c r="C17" s="5">
        <f>Dépenses[[#Totals],[Anticipé]]</f>
        <v>3603</v>
      </c>
      <c r="D17" s="5">
        <f>Dépenses[[#Totals],[Réel]]</f>
        <v>3655</v>
      </c>
      <c r="E17" s="5">
        <f>Dépenses[[#Totals],[Écart]]</f>
        <v>-52</v>
      </c>
    </row>
    <row r="18" spans="2:5">
      <c r="B18" t="s">
        <v>8</v>
      </c>
      <c r="C18" s="5">
        <f>C16-C17</f>
        <v>2097</v>
      </c>
      <c r="D18" s="5">
        <f>D16-D17</f>
        <v>1845</v>
      </c>
      <c r="E18" s="5">
        <f>SUBTOTAL(109,Trésorerie[Écart])</f>
        <v>-252</v>
      </c>
    </row>
    <row r="20" spans="2:5" ht="34" thickBot="1">
      <c r="B20" s="3" t="s">
        <v>9</v>
      </c>
      <c r="C20" s="7" t="s">
        <v>35</v>
      </c>
      <c r="D20" s="7" t="s">
        <v>36</v>
      </c>
      <c r="E20" s="7" t="s">
        <v>37</v>
      </c>
    </row>
    <row r="21" spans="2:5">
      <c r="B21" t="s">
        <v>10</v>
      </c>
      <c r="C21" s="5">
        <v>4000</v>
      </c>
      <c r="D21" s="5">
        <v>4000</v>
      </c>
      <c r="E21" s="5">
        <f>Revenu[[#This Row],[Réel]]-Revenu[[#This Row],[Anticipé]]</f>
        <v>0</v>
      </c>
    </row>
    <row r="22" spans="2:5">
      <c r="B22" t="s">
        <v>11</v>
      </c>
      <c r="C22" s="5">
        <v>1400</v>
      </c>
      <c r="D22" s="5">
        <v>1500</v>
      </c>
      <c r="E22" s="5">
        <f>Revenu[[#This Row],[Réel]]-Revenu[[#This Row],[Anticipé]]</f>
        <v>100</v>
      </c>
    </row>
    <row r="23" spans="2:5" ht="22.5" customHeight="1">
      <c r="B23" t="s">
        <v>12</v>
      </c>
      <c r="C23" s="5">
        <v>300</v>
      </c>
      <c r="D23" s="5">
        <v>0</v>
      </c>
      <c r="E23" s="5">
        <f>Revenu[[#This Row],[Réel]]-Revenu[[#This Row],[Anticipé]]</f>
        <v>-300</v>
      </c>
    </row>
    <row r="24" spans="2:5">
      <c r="B24" t="s">
        <v>6</v>
      </c>
      <c r="C24" s="5">
        <f>SUBTOTAL(109,Revenu[Anticipé])</f>
        <v>5700</v>
      </c>
      <c r="D24" s="5">
        <f>SUBTOTAL(109,Revenu[Réel])</f>
        <v>5500</v>
      </c>
      <c r="E24" s="5">
        <f>SUBTOTAL(109,Revenu[Écart])</f>
        <v>-200</v>
      </c>
    </row>
    <row r="26" spans="2:5" ht="34" thickBot="1">
      <c r="B26" s="4" t="s">
        <v>13</v>
      </c>
      <c r="C26" s="8" t="s">
        <v>35</v>
      </c>
      <c r="D26" s="8" t="s">
        <v>36</v>
      </c>
      <c r="E26" s="8" t="s">
        <v>37</v>
      </c>
    </row>
    <row r="27" spans="2:5">
      <c r="B27" t="s">
        <v>14</v>
      </c>
      <c r="C27" s="5">
        <v>1500</v>
      </c>
      <c r="D27" s="5">
        <v>1500</v>
      </c>
      <c r="E27" s="5">
        <f>Dépenses[[#This Row],[Anticipé]]-Dépenses[[#This Row],[Réel]]</f>
        <v>0</v>
      </c>
    </row>
    <row r="28" spans="2:5">
      <c r="B28" t="s">
        <v>15</v>
      </c>
      <c r="C28" s="5">
        <v>250</v>
      </c>
      <c r="D28" s="5">
        <v>280</v>
      </c>
      <c r="E28" s="5">
        <f>Dépenses[[#This Row],[Anticipé]]-Dépenses[[#This Row],[Réel]]</f>
        <v>-30</v>
      </c>
    </row>
    <row r="29" spans="2:5">
      <c r="B29" t="s">
        <v>16</v>
      </c>
      <c r="C29" s="5">
        <v>38</v>
      </c>
      <c r="D29" s="5">
        <v>38</v>
      </c>
      <c r="E29" s="5">
        <f>Dépenses[[#This Row],[Anticipé]]-Dépenses[[#This Row],[Réel]]</f>
        <v>0</v>
      </c>
    </row>
    <row r="30" spans="2:5">
      <c r="B30" t="s">
        <v>17</v>
      </c>
      <c r="C30" s="5">
        <v>65</v>
      </c>
      <c r="D30" s="5">
        <v>78</v>
      </c>
      <c r="E30" s="5">
        <f>Dépenses[[#This Row],[Anticipé]]-Dépenses[[#This Row],[Réel]]</f>
        <v>-13</v>
      </c>
    </row>
    <row r="31" spans="2:5">
      <c r="B31" t="s">
        <v>18</v>
      </c>
      <c r="C31" s="5">
        <v>25</v>
      </c>
      <c r="D31" s="5">
        <v>21</v>
      </c>
      <c r="E31" s="5">
        <f>Dépenses[[#This Row],[Anticipé]]-Dépenses[[#This Row],[Réel]]</f>
        <v>4</v>
      </c>
    </row>
    <row r="32" spans="2:5">
      <c r="B32" t="s">
        <v>19</v>
      </c>
      <c r="C32" s="5">
        <v>75</v>
      </c>
      <c r="D32" s="5">
        <v>83</v>
      </c>
      <c r="E32" s="5">
        <f>Dépenses[[#This Row],[Anticipé]]-Dépenses[[#This Row],[Réel]]</f>
        <v>-8</v>
      </c>
    </row>
    <row r="33" spans="2:5">
      <c r="B33" t="s">
        <v>20</v>
      </c>
      <c r="C33" s="5">
        <v>60</v>
      </c>
      <c r="D33" s="5">
        <v>60</v>
      </c>
      <c r="E33" s="5">
        <f>Dépenses[[#This Row],[Anticipé]]-Dépenses[[#This Row],[Réel]]</f>
        <v>0</v>
      </c>
    </row>
    <row r="34" spans="2:5">
      <c r="B34" t="s">
        <v>21</v>
      </c>
      <c r="C34" s="5">
        <v>0</v>
      </c>
      <c r="D34" s="5">
        <v>60</v>
      </c>
      <c r="E34" s="5">
        <f>Dépenses[[#This Row],[Anticipé]]-Dépenses[[#This Row],[Réel]]</f>
        <v>-60</v>
      </c>
    </row>
    <row r="35" spans="2:5">
      <c r="B35" t="s">
        <v>22</v>
      </c>
      <c r="C35" s="5">
        <v>180</v>
      </c>
      <c r="D35" s="5">
        <v>150</v>
      </c>
      <c r="E35" s="5">
        <f>Dépenses[[#This Row],[Anticipé]]-Dépenses[[#This Row],[Réel]]</f>
        <v>30</v>
      </c>
    </row>
    <row r="36" spans="2:5">
      <c r="B36" t="s">
        <v>23</v>
      </c>
      <c r="C36" s="5">
        <v>250</v>
      </c>
      <c r="D36" s="5">
        <v>250</v>
      </c>
      <c r="E36" s="5">
        <f>Dépenses[[#This Row],[Anticipé]]-Dépenses[[#This Row],[Réel]]</f>
        <v>0</v>
      </c>
    </row>
    <row r="37" spans="2:5">
      <c r="B37" t="s">
        <v>24</v>
      </c>
      <c r="C37" s="5">
        <v>75</v>
      </c>
      <c r="D37" s="5">
        <v>80</v>
      </c>
      <c r="E37" s="5">
        <f>Dépenses[[#This Row],[Anticipé]]-Dépenses[[#This Row],[Réel]]</f>
        <v>-5</v>
      </c>
    </row>
    <row r="38" spans="2:5">
      <c r="B38" t="s">
        <v>25</v>
      </c>
      <c r="C38" s="5">
        <v>280</v>
      </c>
      <c r="D38" s="5">
        <v>260</v>
      </c>
      <c r="E38" s="5">
        <f>Dépenses[[#This Row],[Anticipé]]-Dépenses[[#This Row],[Réel]]</f>
        <v>20</v>
      </c>
    </row>
    <row r="39" spans="2:5">
      <c r="B39" t="s">
        <v>26</v>
      </c>
      <c r="C39" s="5">
        <v>75</v>
      </c>
      <c r="D39" s="5">
        <v>65</v>
      </c>
      <c r="E39" s="5">
        <f>Dépenses[[#This Row],[Anticipé]]-Dépenses[[#This Row],[Réel]]</f>
        <v>10</v>
      </c>
    </row>
    <row r="40" spans="2:5">
      <c r="B40" t="s">
        <v>27</v>
      </c>
      <c r="C40" s="5">
        <v>255</v>
      </c>
      <c r="D40" s="5">
        <v>255</v>
      </c>
      <c r="E40" s="5">
        <f>Dépenses[[#This Row],[Anticipé]]-Dépenses[[#This Row],[Réel]]</f>
        <v>0</v>
      </c>
    </row>
    <row r="41" spans="2:5">
      <c r="B41" t="s">
        <v>28</v>
      </c>
      <c r="C41" s="5">
        <v>100</v>
      </c>
      <c r="D41" s="5">
        <v>100</v>
      </c>
      <c r="E41" s="5">
        <f>Dépenses[[#This Row],[Anticipé]]-Dépenses[[#This Row],[Réel]]</f>
        <v>0</v>
      </c>
    </row>
    <row r="42" spans="2:5">
      <c r="B42" t="s">
        <v>29</v>
      </c>
      <c r="C42" s="5">
        <v>0</v>
      </c>
      <c r="D42" s="5">
        <v>0</v>
      </c>
      <c r="E42" s="5">
        <f>Dépenses[[#This Row],[Anticipé]]-Dépenses[[#This Row],[Réel]]</f>
        <v>0</v>
      </c>
    </row>
    <row r="43" spans="2:5">
      <c r="B43" t="s">
        <v>30</v>
      </c>
      <c r="C43" s="5">
        <v>0</v>
      </c>
      <c r="D43" s="5">
        <v>0</v>
      </c>
      <c r="E43" s="5">
        <f>Dépenses[[#This Row],[Anticipé]]-Dépenses[[#This Row],[Réel]]</f>
        <v>0</v>
      </c>
    </row>
    <row r="44" spans="2:5">
      <c r="B44" t="s">
        <v>31</v>
      </c>
      <c r="C44" s="5">
        <v>150</v>
      </c>
      <c r="D44" s="5">
        <v>150</v>
      </c>
      <c r="E44" s="5">
        <f>Dépenses[[#This Row],[Anticipé]]-Dépenses[[#This Row],[Réel]]</f>
        <v>0</v>
      </c>
    </row>
    <row r="45" spans="2:5">
      <c r="B45" t="s">
        <v>32</v>
      </c>
      <c r="C45" s="5">
        <v>225</v>
      </c>
      <c r="D45" s="5">
        <v>225</v>
      </c>
      <c r="E45" s="5">
        <f>Dépenses[[#This Row],[Anticipé]]-Dépenses[[#This Row],[Réel]]</f>
        <v>0</v>
      </c>
    </row>
    <row r="46" spans="2:5">
      <c r="B46" t="s">
        <v>33</v>
      </c>
      <c r="C46" s="5">
        <v>0</v>
      </c>
      <c r="D46" s="5">
        <v>0</v>
      </c>
      <c r="E46" s="5">
        <f>Dépenses[[#This Row],[Anticipé]]-Dépenses[[#This Row],[Réel]]</f>
        <v>0</v>
      </c>
    </row>
    <row r="47" spans="2:5">
      <c r="B47" t="s">
        <v>34</v>
      </c>
      <c r="C47" s="5">
        <f>SUBTOTAL(109,Dépenses[Anticipé])</f>
        <v>3603</v>
      </c>
      <c r="D47" s="5">
        <f>SUBTOTAL(109,Dépenses[Réel])</f>
        <v>3655</v>
      </c>
      <c r="E47" s="5">
        <f>SUBTOTAL(109,Dépenses[Écart])</f>
        <v>-52</v>
      </c>
    </row>
  </sheetData>
  <pageMargins left="0.7" right="0.7" top="0.75" bottom="0.75" header="0.3" footer="0.3"/>
  <pageSetup paperSize="9" fitToHeight="0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C714391E-7AC2-47BB-A40C-EB62AF118C1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E27:E46</xm:sqref>
        </x14:conditionalFormatting>
        <x14:conditionalFormatting xmlns:xm="http://schemas.microsoft.com/office/excel/2006/main">
          <x14:cfRule type="iconSet" priority="15" id="{D5790763-7D03-40F8-9AD3-2A345FE0F3B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E21:E23</xm:sqref>
        </x14:conditionalFormatting>
        <x14:conditionalFormatting xmlns:xm="http://schemas.microsoft.com/office/excel/2006/main">
          <x14:cfRule type="iconSet" priority="1" id="{C6E4B3B6-E0DC-47FA-BB7C-4C410F12569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E16:E17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topLeftCell="I1" zoomScale="125" workbookViewId="0">
      <selection activeCell="P10" sqref="P10"/>
    </sheetView>
  </sheetViews>
  <sheetFormatPr baseColWidth="10" defaultRowHeight="17"/>
  <cols>
    <col min="1" max="1" width="17" customWidth="1"/>
    <col min="11" max="11" width="21.28515625" customWidth="1"/>
    <col min="12" max="12" width="18.7109375" customWidth="1"/>
  </cols>
  <sheetData>
    <row r="1" spans="1:16">
      <c r="A1" t="s">
        <v>50</v>
      </c>
    </row>
    <row r="2" spans="1:16" ht="18" thickBot="1"/>
    <row r="3" spans="1:16" ht="46" customHeight="1">
      <c r="A3" s="25" t="s">
        <v>50</v>
      </c>
      <c r="B3" s="19" t="s">
        <v>43</v>
      </c>
      <c r="C3" s="20" t="s">
        <v>44</v>
      </c>
      <c r="D3" s="20" t="s">
        <v>45</v>
      </c>
      <c r="E3" s="20" t="s">
        <v>46</v>
      </c>
      <c r="F3" s="20" t="s">
        <v>47</v>
      </c>
      <c r="G3" s="20" t="s">
        <v>48</v>
      </c>
      <c r="H3" s="23" t="s">
        <v>49</v>
      </c>
      <c r="I3" s="17" t="s">
        <v>34</v>
      </c>
    </row>
    <row r="4" spans="1:16">
      <c r="A4" s="18" t="s">
        <v>39</v>
      </c>
      <c r="B4" s="21">
        <v>1000</v>
      </c>
      <c r="C4" s="26">
        <v>5000</v>
      </c>
      <c r="D4" s="26">
        <v>50000</v>
      </c>
      <c r="E4" s="17">
        <v>10</v>
      </c>
      <c r="F4" s="26">
        <v>3000</v>
      </c>
      <c r="G4" s="17">
        <v>500</v>
      </c>
      <c r="H4" s="27">
        <v>9000</v>
      </c>
      <c r="I4" s="17">
        <f>SUM(B4:H4)</f>
        <v>68510</v>
      </c>
      <c r="J4" t="s">
        <v>54</v>
      </c>
      <c r="K4" s="18" t="s">
        <v>56</v>
      </c>
      <c r="M4" t="s">
        <v>86</v>
      </c>
      <c r="N4" s="28" t="s">
        <v>87</v>
      </c>
      <c r="O4" s="28" t="s">
        <v>88</v>
      </c>
      <c r="P4" t="s">
        <v>89</v>
      </c>
    </row>
    <row r="5" spans="1:16">
      <c r="A5" s="18" t="s">
        <v>40</v>
      </c>
      <c r="B5" s="21">
        <v>400</v>
      </c>
      <c r="C5" s="17">
        <v>6000</v>
      </c>
      <c r="D5" s="17">
        <v>255</v>
      </c>
      <c r="E5" s="17">
        <v>100</v>
      </c>
      <c r="F5" s="17">
        <v>800</v>
      </c>
      <c r="G5" s="17">
        <v>300</v>
      </c>
      <c r="H5" s="18">
        <v>400</v>
      </c>
      <c r="I5" s="17">
        <f>SUM(B5:H5)</f>
        <v>8255</v>
      </c>
      <c r="J5" t="s">
        <v>55</v>
      </c>
      <c r="K5" t="str">
        <f>CONCATENATE(A5," ",J5)</f>
        <v>M SOMAN Patricia</v>
      </c>
      <c r="L5" t="s">
        <v>71</v>
      </c>
      <c r="M5">
        <v>800000</v>
      </c>
      <c r="N5" t="s">
        <v>90</v>
      </c>
      <c r="O5" t="s">
        <v>91</v>
      </c>
      <c r="P5" s="29" t="s">
        <v>92</v>
      </c>
    </row>
    <row r="6" spans="1:16">
      <c r="A6" s="18" t="s">
        <v>41</v>
      </c>
      <c r="B6" s="21">
        <v>400</v>
      </c>
      <c r="C6" s="17">
        <v>6000</v>
      </c>
      <c r="D6" s="17">
        <v>255</v>
      </c>
      <c r="E6" s="17">
        <v>5000</v>
      </c>
      <c r="F6" s="17">
        <v>1984</v>
      </c>
      <c r="G6" s="17">
        <v>2045</v>
      </c>
      <c r="H6" s="18">
        <v>3487</v>
      </c>
      <c r="I6" s="17">
        <f t="shared" ref="I6:I7" si="0">SUM(B6:H6)</f>
        <v>19171</v>
      </c>
      <c r="J6" t="s">
        <v>57</v>
      </c>
      <c r="K6" t="str">
        <f t="shared" ref="K6:K19" si="1">CONCATENATE(A6," ",J6)</f>
        <v>M GNAKOURI Ines</v>
      </c>
      <c r="L6" t="s">
        <v>72</v>
      </c>
      <c r="M6">
        <v>800000</v>
      </c>
      <c r="N6" t="s">
        <v>93</v>
      </c>
      <c r="O6" t="s">
        <v>95</v>
      </c>
      <c r="P6" s="29" t="s">
        <v>92</v>
      </c>
    </row>
    <row r="7" spans="1:16" ht="18" thickBot="1">
      <c r="A7" s="18" t="s">
        <v>42</v>
      </c>
      <c r="B7" s="21">
        <v>460</v>
      </c>
      <c r="C7" s="17">
        <v>6000</v>
      </c>
      <c r="D7" s="22">
        <v>400</v>
      </c>
      <c r="E7" s="22">
        <v>400</v>
      </c>
      <c r="F7" s="22">
        <v>7000</v>
      </c>
      <c r="G7" s="22">
        <v>3974</v>
      </c>
      <c r="H7" s="24">
        <v>56783</v>
      </c>
      <c r="I7" s="17">
        <f t="shared" si="0"/>
        <v>75017</v>
      </c>
      <c r="J7" t="s">
        <v>58</v>
      </c>
      <c r="K7" t="str">
        <f t="shared" si="1"/>
        <v>M ASSOUA vince</v>
      </c>
      <c r="L7" t="s">
        <v>73</v>
      </c>
      <c r="M7">
        <v>800000</v>
      </c>
      <c r="N7" t="s">
        <v>94</v>
      </c>
      <c r="O7" t="s">
        <v>96</v>
      </c>
      <c r="P7" s="29" t="s">
        <v>112</v>
      </c>
    </row>
    <row r="8" spans="1:16">
      <c r="A8" s="18" t="s">
        <v>51</v>
      </c>
      <c r="B8" s="21">
        <v>7000</v>
      </c>
      <c r="C8" s="17">
        <v>1500</v>
      </c>
      <c r="D8" s="17">
        <v>50000</v>
      </c>
      <c r="E8" s="17">
        <v>4000</v>
      </c>
      <c r="F8" s="17">
        <v>2300</v>
      </c>
      <c r="G8" s="17">
        <v>8000</v>
      </c>
      <c r="H8" s="18">
        <v>9000</v>
      </c>
      <c r="I8" s="17">
        <f>SUM(B8:H8)</f>
        <v>81800</v>
      </c>
      <c r="J8" t="s">
        <v>59</v>
      </c>
      <c r="K8" t="str">
        <f t="shared" si="1"/>
        <v>Mme ANOH DEZ</v>
      </c>
      <c r="L8" t="s">
        <v>74</v>
      </c>
      <c r="M8">
        <v>800000</v>
      </c>
      <c r="N8" t="s">
        <v>90</v>
      </c>
      <c r="O8" t="s">
        <v>97</v>
      </c>
      <c r="P8" s="29" t="s">
        <v>92</v>
      </c>
    </row>
    <row r="9" spans="1:16">
      <c r="A9" s="18" t="s">
        <v>52</v>
      </c>
      <c r="B9" s="21">
        <v>400</v>
      </c>
      <c r="C9" s="17">
        <v>6000</v>
      </c>
      <c r="D9" s="17">
        <v>255</v>
      </c>
      <c r="E9" s="17">
        <v>100</v>
      </c>
      <c r="F9" s="17">
        <v>800</v>
      </c>
      <c r="G9" s="17">
        <v>300</v>
      </c>
      <c r="H9" s="18">
        <v>400</v>
      </c>
      <c r="I9" s="17">
        <f>SUM(B9:H9)</f>
        <v>8255</v>
      </c>
      <c r="J9" t="s">
        <v>60</v>
      </c>
      <c r="K9" t="str">
        <f t="shared" si="1"/>
        <v>M SOMANA Ivire</v>
      </c>
      <c r="L9" t="s">
        <v>75</v>
      </c>
      <c r="M9">
        <v>800000</v>
      </c>
      <c r="N9" t="s">
        <v>93</v>
      </c>
      <c r="O9" t="s">
        <v>98</v>
      </c>
      <c r="P9" s="29" t="s">
        <v>111</v>
      </c>
    </row>
    <row r="10" spans="1:16">
      <c r="A10" s="18" t="s">
        <v>53</v>
      </c>
      <c r="B10" s="21">
        <v>400</v>
      </c>
      <c r="C10" s="17">
        <v>6000</v>
      </c>
      <c r="D10" s="17">
        <v>255</v>
      </c>
      <c r="E10" s="17">
        <v>5000</v>
      </c>
      <c r="F10" s="17">
        <v>1984</v>
      </c>
      <c r="G10" s="17">
        <v>2045</v>
      </c>
      <c r="H10" s="18">
        <v>3487</v>
      </c>
      <c r="I10" s="17">
        <f t="shared" ref="I10:I11" si="2">SUM(B10:H10)</f>
        <v>19171</v>
      </c>
      <c r="J10" t="s">
        <v>61</v>
      </c>
      <c r="K10" t="str">
        <f t="shared" si="1"/>
        <v>M AKOURI ivioire</v>
      </c>
      <c r="L10" t="s">
        <v>76</v>
      </c>
      <c r="M10">
        <v>800000</v>
      </c>
      <c r="N10" t="s">
        <v>94</v>
      </c>
      <c r="O10" t="s">
        <v>99</v>
      </c>
      <c r="P10" s="29" t="s">
        <v>114</v>
      </c>
    </row>
    <row r="11" spans="1:16" ht="18" thickBot="1">
      <c r="A11" s="18" t="s">
        <v>42</v>
      </c>
      <c r="B11" s="21">
        <v>460</v>
      </c>
      <c r="C11" s="17">
        <v>6000</v>
      </c>
      <c r="D11" s="22">
        <v>400</v>
      </c>
      <c r="E11" s="22">
        <v>400</v>
      </c>
      <c r="F11" s="22">
        <v>7000</v>
      </c>
      <c r="G11" s="22">
        <v>3974</v>
      </c>
      <c r="H11" s="24">
        <v>56783</v>
      </c>
      <c r="I11" s="17">
        <f t="shared" si="2"/>
        <v>75017</v>
      </c>
      <c r="J11" t="s">
        <v>62</v>
      </c>
      <c r="K11" t="str">
        <f t="shared" si="1"/>
        <v>M ASSOUA DAVID</v>
      </c>
      <c r="L11" t="s">
        <v>77</v>
      </c>
      <c r="M11">
        <v>800000</v>
      </c>
      <c r="N11" t="s">
        <v>90</v>
      </c>
      <c r="O11" t="s">
        <v>100</v>
      </c>
      <c r="P11" s="29" t="s">
        <v>92</v>
      </c>
    </row>
    <row r="12" spans="1:16">
      <c r="A12" s="18" t="s">
        <v>39</v>
      </c>
      <c r="B12" s="21">
        <v>1000</v>
      </c>
      <c r="C12" s="17">
        <v>5000</v>
      </c>
      <c r="D12" s="17">
        <v>50000</v>
      </c>
      <c r="E12" s="17">
        <v>10</v>
      </c>
      <c r="F12" s="17">
        <v>3000</v>
      </c>
      <c r="G12" s="17">
        <v>500</v>
      </c>
      <c r="H12" s="18">
        <v>9000</v>
      </c>
      <c r="I12" s="17">
        <f>SUM(B12:H12)</f>
        <v>68510</v>
      </c>
      <c r="J12" t="s">
        <v>63</v>
      </c>
      <c r="K12" t="str">
        <f t="shared" si="1"/>
        <v>Mme TANOH EVAN</v>
      </c>
      <c r="L12" t="s">
        <v>78</v>
      </c>
      <c r="M12">
        <v>800000</v>
      </c>
      <c r="N12" t="s">
        <v>93</v>
      </c>
      <c r="O12" t="s">
        <v>101</v>
      </c>
      <c r="P12" s="29" t="s">
        <v>110</v>
      </c>
    </row>
    <row r="13" spans="1:16">
      <c r="A13" s="18" t="s">
        <v>40</v>
      </c>
      <c r="B13" s="21">
        <v>400</v>
      </c>
      <c r="C13" s="17">
        <v>6000</v>
      </c>
      <c r="D13" s="17">
        <v>255</v>
      </c>
      <c r="E13" s="17">
        <v>100</v>
      </c>
      <c r="F13" s="17">
        <v>800</v>
      </c>
      <c r="G13" s="17">
        <v>300</v>
      </c>
      <c r="H13" s="18">
        <v>400</v>
      </c>
      <c r="I13" s="17">
        <f>SUM(B13:H13)</f>
        <v>8255</v>
      </c>
      <c r="J13" t="s">
        <v>64</v>
      </c>
      <c r="K13" t="str">
        <f t="shared" si="1"/>
        <v>M SOMAN Charles</v>
      </c>
      <c r="L13" t="s">
        <v>79</v>
      </c>
      <c r="M13">
        <v>800000</v>
      </c>
      <c r="N13" t="s">
        <v>94</v>
      </c>
      <c r="O13" t="s">
        <v>102</v>
      </c>
      <c r="P13" s="29" t="s">
        <v>92</v>
      </c>
    </row>
    <row r="14" spans="1:16">
      <c r="A14" s="18" t="s">
        <v>41</v>
      </c>
      <c r="B14" s="21">
        <v>400</v>
      </c>
      <c r="C14" s="17">
        <v>6000</v>
      </c>
      <c r="D14" s="17">
        <v>255</v>
      </c>
      <c r="E14" s="17">
        <v>5000</v>
      </c>
      <c r="F14" s="17">
        <v>1984</v>
      </c>
      <c r="G14" s="17">
        <v>2045</v>
      </c>
      <c r="H14" s="18">
        <v>3487</v>
      </c>
      <c r="I14" s="17">
        <f t="shared" ref="I14:I15" si="3">SUM(B14:H14)</f>
        <v>19171</v>
      </c>
      <c r="J14" t="s">
        <v>65</v>
      </c>
      <c r="K14" t="str">
        <f t="shared" si="1"/>
        <v>M GNAKOURI Arthur</v>
      </c>
      <c r="L14" t="s">
        <v>80</v>
      </c>
      <c r="M14">
        <v>800000</v>
      </c>
      <c r="N14" t="s">
        <v>90</v>
      </c>
      <c r="O14" t="s">
        <v>103</v>
      </c>
      <c r="P14" s="29" t="s">
        <v>92</v>
      </c>
    </row>
    <row r="15" spans="1:16" ht="18" thickBot="1">
      <c r="A15" s="18" t="s">
        <v>42</v>
      </c>
      <c r="B15" s="21">
        <v>460</v>
      </c>
      <c r="C15" s="17">
        <v>6000</v>
      </c>
      <c r="D15" s="22">
        <v>400</v>
      </c>
      <c r="E15" s="22">
        <v>400</v>
      </c>
      <c r="F15" s="22">
        <v>7000</v>
      </c>
      <c r="G15" s="22">
        <v>3974</v>
      </c>
      <c r="H15" s="24">
        <v>56783</v>
      </c>
      <c r="I15" s="17">
        <f t="shared" si="3"/>
        <v>75017</v>
      </c>
      <c r="J15" t="s">
        <v>66</v>
      </c>
      <c r="K15" t="str">
        <f t="shared" si="1"/>
        <v>M ASSOUA Ivan</v>
      </c>
      <c r="L15" t="s">
        <v>81</v>
      </c>
      <c r="M15">
        <v>800000</v>
      </c>
      <c r="N15" t="s">
        <v>93</v>
      </c>
      <c r="O15" t="s">
        <v>104</v>
      </c>
      <c r="P15" s="29" t="s">
        <v>92</v>
      </c>
    </row>
    <row r="16" spans="1:16">
      <c r="A16" s="18" t="s">
        <v>39</v>
      </c>
      <c r="B16" s="21">
        <v>1000</v>
      </c>
      <c r="C16" s="17">
        <v>5000</v>
      </c>
      <c r="D16" s="17">
        <v>50000</v>
      </c>
      <c r="E16" s="17">
        <v>10</v>
      </c>
      <c r="F16" s="17">
        <v>3000</v>
      </c>
      <c r="G16" s="17">
        <v>500</v>
      </c>
      <c r="H16" s="18">
        <v>9000</v>
      </c>
      <c r="I16" s="17">
        <f>SUM(B16:H16)</f>
        <v>68510</v>
      </c>
      <c r="J16" t="s">
        <v>67</v>
      </c>
      <c r="K16" t="str">
        <f t="shared" si="1"/>
        <v>Mme TANOH YES</v>
      </c>
      <c r="L16" t="s">
        <v>82</v>
      </c>
      <c r="M16">
        <v>800000</v>
      </c>
      <c r="N16" t="s">
        <v>94</v>
      </c>
      <c r="O16" t="s">
        <v>105</v>
      </c>
      <c r="P16" s="29" t="s">
        <v>109</v>
      </c>
    </row>
    <row r="17" spans="1:16">
      <c r="A17" s="18" t="s">
        <v>40</v>
      </c>
      <c r="B17" s="21">
        <v>400</v>
      </c>
      <c r="C17" s="17">
        <v>6000</v>
      </c>
      <c r="D17" s="17">
        <v>255</v>
      </c>
      <c r="E17" s="17">
        <v>100</v>
      </c>
      <c r="F17" s="17">
        <v>800</v>
      </c>
      <c r="G17" s="17">
        <v>300</v>
      </c>
      <c r="H17" s="18">
        <v>400</v>
      </c>
      <c r="I17" s="17">
        <f>SUM(B17:H17)</f>
        <v>8255</v>
      </c>
      <c r="J17" t="s">
        <v>68</v>
      </c>
      <c r="K17" t="str">
        <f t="shared" si="1"/>
        <v>M SOMAN OLE</v>
      </c>
      <c r="L17" t="s">
        <v>83</v>
      </c>
      <c r="M17">
        <v>800000</v>
      </c>
      <c r="N17" t="s">
        <v>90</v>
      </c>
      <c r="O17" t="s">
        <v>106</v>
      </c>
      <c r="P17" s="29" t="s">
        <v>92</v>
      </c>
    </row>
    <row r="18" spans="1:16">
      <c r="A18" s="18" t="s">
        <v>41</v>
      </c>
      <c r="B18" s="21">
        <v>400</v>
      </c>
      <c r="C18" s="17">
        <v>6000</v>
      </c>
      <c r="D18" s="17">
        <v>255</v>
      </c>
      <c r="E18" s="17">
        <v>5000</v>
      </c>
      <c r="F18" s="17">
        <v>1984</v>
      </c>
      <c r="G18" s="17">
        <v>2045</v>
      </c>
      <c r="H18" s="18">
        <v>3487</v>
      </c>
      <c r="I18" s="17">
        <f t="shared" ref="I18:I19" si="4">SUM(B18:H18)</f>
        <v>19171</v>
      </c>
      <c r="J18" t="s">
        <v>69</v>
      </c>
      <c r="K18" t="str">
        <f t="shared" si="1"/>
        <v>M GNAKOURI THARA</v>
      </c>
      <c r="L18" t="s">
        <v>84</v>
      </c>
      <c r="M18">
        <v>800000</v>
      </c>
      <c r="N18" t="s">
        <v>93</v>
      </c>
      <c r="O18" t="s">
        <v>107</v>
      </c>
      <c r="P18" s="29" t="s">
        <v>92</v>
      </c>
    </row>
    <row r="19" spans="1:16" ht="18" thickBot="1">
      <c r="A19" s="18" t="s">
        <v>42</v>
      </c>
      <c r="B19" s="21">
        <v>460</v>
      </c>
      <c r="C19" s="17">
        <v>6000</v>
      </c>
      <c r="D19" s="22">
        <v>400</v>
      </c>
      <c r="E19" s="22">
        <v>400</v>
      </c>
      <c r="F19" s="22">
        <v>7000</v>
      </c>
      <c r="G19" s="22">
        <v>3974</v>
      </c>
      <c r="H19" s="24">
        <v>56783</v>
      </c>
      <c r="I19" s="17">
        <f t="shared" si="4"/>
        <v>75017</v>
      </c>
      <c r="J19" t="s">
        <v>70</v>
      </c>
      <c r="K19" t="str">
        <f t="shared" si="1"/>
        <v>M ASSOUA MESSI</v>
      </c>
      <c r="L19" t="s">
        <v>85</v>
      </c>
      <c r="M19">
        <v>800000</v>
      </c>
      <c r="N19" t="s">
        <v>94</v>
      </c>
      <c r="O19" t="s">
        <v>108</v>
      </c>
      <c r="P19" s="29" t="s">
        <v>113</v>
      </c>
    </row>
  </sheetData>
  <conditionalFormatting sqref="B4:H19">
    <cfRule type="cellIs" dxfId="3" priority="5" operator="lessThan">
      <formula>2000</formula>
    </cfRule>
    <cfRule type="cellIs" dxfId="2" priority="6" operator="greaterThan">
      <formula>2000</formula>
    </cfRule>
  </conditionalFormatting>
  <conditionalFormatting sqref="A4:A19">
    <cfRule type="duplicateValues" dxfId="1" priority="4"/>
  </conditionalFormatting>
  <conditionalFormatting sqref="K4">
    <cfRule type="duplicateValues" dxfId="0" priority="3"/>
  </conditionalFormatting>
  <pageMargins left="0" right="0" top="0" bottom="0" header="0" footer="0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</sheetPr>
  <dimension ref="B2:D7"/>
  <sheetViews>
    <sheetView showGridLines="0" zoomScaleNormal="100" workbookViewId="0"/>
  </sheetViews>
  <sheetFormatPr baseColWidth="10" defaultColWidth="8.85546875" defaultRowHeight="17"/>
  <cols>
    <col min="1" max="1" width="1.7109375" customWidth="1"/>
    <col min="2" max="2" width="17.85546875" customWidth="1"/>
    <col min="3" max="4" width="12.42578125" customWidth="1"/>
  </cols>
  <sheetData>
    <row r="2" spans="2:4" ht="40">
      <c r="B2" s="1" t="s">
        <v>38</v>
      </c>
      <c r="C2" s="1"/>
      <c r="D2" s="1"/>
    </row>
    <row r="4" spans="2:4">
      <c r="B4" s="10"/>
      <c r="C4" s="10" t="s">
        <v>35</v>
      </c>
      <c r="D4" s="10" t="s">
        <v>36</v>
      </c>
    </row>
    <row r="5" spans="2:4">
      <c r="B5" s="10" t="s">
        <v>5</v>
      </c>
      <c r="C5" s="15">
        <f>Trésorerie[[#Totals],[Anticipé]]</f>
        <v>2097</v>
      </c>
      <c r="D5" s="15">
        <f>Trésorerie[[#Totals],[Réel]]</f>
        <v>1845</v>
      </c>
    </row>
    <row r="6" spans="2:4">
      <c r="B6" s="10" t="s">
        <v>9</v>
      </c>
      <c r="C6" s="15">
        <f>'Mois en cours'!C24</f>
        <v>5700</v>
      </c>
      <c r="D6" s="15">
        <f>'Mois en cours'!D24</f>
        <v>5500</v>
      </c>
    </row>
    <row r="7" spans="2:4">
      <c r="B7" s="10" t="s">
        <v>13</v>
      </c>
      <c r="C7" s="15">
        <f>'Mois en cours'!C47</f>
        <v>3603</v>
      </c>
      <c r="D7" s="15">
        <f>'Mois en cours'!D47</f>
        <v>3655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Mois en cours</vt:lpstr>
      <vt:lpstr>Feuil1</vt:lpstr>
      <vt:lpstr>DONNÉES DU GRAPHIQUE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2014-12-15T22:25:13Z</dcterms:created>
  <dcterms:modified xsi:type="dcterms:W3CDTF">2022-02-23T15:26:27Z</dcterms:modified>
</cp:coreProperties>
</file>