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465" windowWidth="27315" windowHeight="1387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17" i="1"/>
  <c r="B19" s="1"/>
  <c r="P5" l="1"/>
  <c r="M5"/>
  <c r="M6" s="1"/>
  <c r="B10" l="1"/>
  <c r="P7" l="1"/>
  <c r="P8" s="1"/>
  <c r="P9" s="1"/>
  <c r="P10" s="1"/>
  <c r="P11" s="1"/>
  <c r="P12" s="1"/>
  <c r="P6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L5"/>
  <c r="L6"/>
  <c r="M7"/>
  <c r="M8" s="1"/>
  <c r="M9" s="1"/>
  <c r="M10" s="1"/>
  <c r="M11" s="1"/>
  <c r="M12" s="1"/>
  <c r="M13" s="1"/>
  <c r="M14" s="1"/>
  <c r="M15" s="1"/>
  <c r="M16" s="1"/>
  <c r="M17" s="1"/>
  <c r="M18" s="1"/>
  <c r="M19" s="1"/>
  <c r="P17" l="1"/>
  <c r="P19"/>
  <c r="P15"/>
  <c r="P14"/>
  <c r="P16"/>
  <c r="P18"/>
  <c r="P13"/>
  <c r="O5"/>
  <c r="O20" s="1"/>
  <c r="N6"/>
  <c r="Q6" s="1"/>
  <c r="N5"/>
  <c r="L7"/>
  <c r="Q5" l="1"/>
  <c r="L8"/>
  <c r="N7"/>
  <c r="Q7" l="1"/>
  <c r="L9"/>
  <c r="N8"/>
  <c r="Q8" s="1"/>
  <c r="L10" l="1"/>
  <c r="N9"/>
  <c r="Q9" s="1"/>
  <c r="L11" l="1"/>
  <c r="N10"/>
  <c r="Q10" s="1"/>
  <c r="N11" l="1"/>
  <c r="Q11" s="1"/>
  <c r="L12"/>
  <c r="N12" l="1"/>
  <c r="Q12" s="1"/>
  <c r="L13"/>
  <c r="L14" l="1"/>
  <c r="N13"/>
  <c r="Q13" s="1"/>
  <c r="L15" l="1"/>
  <c r="N14"/>
  <c r="Q14" s="1"/>
  <c r="N15" l="1"/>
  <c r="Q15" s="1"/>
  <c r="L16"/>
  <c r="N16" l="1"/>
  <c r="Q16" s="1"/>
  <c r="L17"/>
  <c r="L18" l="1"/>
  <c r="N17"/>
  <c r="Q17" s="1"/>
  <c r="N18" l="1"/>
  <c r="Q18" s="1"/>
  <c r="L19"/>
  <c r="N19" s="1"/>
  <c r="Q19" l="1"/>
  <c r="Q20" s="1"/>
  <c r="B25" s="1"/>
  <c r="N20"/>
</calcChain>
</file>

<file path=xl/sharedStrings.xml><?xml version="1.0" encoding="utf-8"?>
<sst xmlns="http://schemas.openxmlformats.org/spreadsheetml/2006/main" count="50" uniqueCount="40">
  <si>
    <t>TOTAL</t>
  </si>
  <si>
    <t>Ville</t>
  </si>
  <si>
    <t>€</t>
  </si>
  <si>
    <t>CP</t>
  </si>
  <si>
    <t>Année</t>
  </si>
  <si>
    <t>Adresse</t>
  </si>
  <si>
    <t>Nom</t>
  </si>
  <si>
    <t xml:space="preserve">Prix du Pack </t>
  </si>
  <si>
    <t>Etude de rentabilité sur 15 ans</t>
  </si>
  <si>
    <t>Conso Total</t>
  </si>
  <si>
    <t>Nombre de mois de Consommation la 1ère Année</t>
  </si>
  <si>
    <t>Economie accumulée :</t>
  </si>
  <si>
    <t>au bout de 15 ans</t>
  </si>
  <si>
    <t>Montant à financer après anticipation partielle</t>
  </si>
  <si>
    <t>Superficie à chauffer en m2</t>
  </si>
  <si>
    <t>m2</t>
  </si>
  <si>
    <t>Mensualité initiale</t>
  </si>
  <si>
    <t>Mensualité après crédit d'impot (si réinjecté)</t>
  </si>
  <si>
    <t>Conso Actuel EDF</t>
  </si>
  <si>
    <t>Economie Cumulée</t>
  </si>
  <si>
    <t xml:space="preserve">        En JAUNE</t>
  </si>
  <si>
    <t xml:space="preserve">   Remplir les cases</t>
  </si>
  <si>
    <t>Conso HYDRAU-THERMO</t>
  </si>
  <si>
    <t>Soit une Consommation HYDRO-THERMODYNAMIQUE</t>
  </si>
  <si>
    <t>Conso actuel FIOUL/GAZ</t>
  </si>
  <si>
    <t>ECO-FINANCEMENT EDF/GDF</t>
  </si>
  <si>
    <t>( rue</t>
  </si>
  <si>
    <t>TOTAL CONSO ACTUEL</t>
  </si>
  <si>
    <t>ECO TAXE</t>
  </si>
  <si>
    <t>Montant des subventions coup de pouce</t>
  </si>
  <si>
    <t>Montant à financer après Coup De Pouce</t>
  </si>
  <si>
    <t>Montant des Aides Prime Unifiée ou apport personnel</t>
  </si>
  <si>
    <t>sans rien avoir investi.</t>
  </si>
  <si>
    <t>Facture ELEC ESTIMATION</t>
  </si>
  <si>
    <t>Nombre de  mensualité 1 er année</t>
  </si>
  <si>
    <t>CHAIX</t>
  </si>
  <si>
    <t>16 RUE TURGOT</t>
  </si>
  <si>
    <t>38100</t>
  </si>
  <si>
    <t>GRENOBLE</t>
  </si>
  <si>
    <t>GAZ+ ENTRETIEN</t>
  </si>
</sst>
</file>

<file path=xl/styles.xml><?xml version="1.0" encoding="utf-8"?>
<styleSheet xmlns="http://schemas.openxmlformats.org/spreadsheetml/2006/main">
  <numFmts count="4">
    <numFmt numFmtId="164" formatCode="#,##0\a"/>
    <numFmt numFmtId="165" formatCode="#,##0\ [$€-40C]"/>
    <numFmt numFmtId="166" formatCode="#,##0.00\ [$€-40C]"/>
    <numFmt numFmtId="167" formatCode="_-* #,##0.00\ [$€-40C]_-;\-* #,##0.00\ [$€-40C]_-;_-* &quot;-&quot;??\ [$€-40C]_-;_-@_-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2060"/>
      <name val="Arial"/>
      <family val="2"/>
    </font>
    <font>
      <b/>
      <sz val="16"/>
      <color rgb="FFFF0000"/>
      <name val="Arial"/>
      <family val="2"/>
    </font>
    <font>
      <b/>
      <sz val="12"/>
      <color rgb="FF002060"/>
      <name val="Arial"/>
      <family val="2"/>
    </font>
    <font>
      <b/>
      <sz val="14"/>
      <color rgb="FFFF0000"/>
      <name val="Arial"/>
      <family val="2"/>
    </font>
    <font>
      <b/>
      <sz val="13"/>
      <color theme="9" tint="-0.249977111117893"/>
      <name val="Arial"/>
      <family val="2"/>
    </font>
    <font>
      <b/>
      <sz val="13"/>
      <color rgb="FFFF0000"/>
      <name val="Arial"/>
      <family val="2"/>
    </font>
    <font>
      <i/>
      <sz val="11"/>
      <color theme="1"/>
      <name val="Arial"/>
      <family val="2"/>
    </font>
    <font>
      <i/>
      <sz val="13"/>
      <color theme="1"/>
      <name val="Arial"/>
      <family val="2"/>
    </font>
    <font>
      <sz val="12"/>
      <color rgb="FFFF0000"/>
      <name val="Times New Roman"/>
      <family val="1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theme="0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3" fontId="13" fillId="2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14" fillId="3" borderId="1" xfId="0" applyFont="1" applyFill="1" applyBorder="1"/>
    <xf numFmtId="10" fontId="15" fillId="5" borderId="2" xfId="0" applyNumberFormat="1" applyFont="1" applyFill="1" applyBorder="1" applyAlignment="1">
      <alignment horizontal="right"/>
    </xf>
    <xf numFmtId="165" fontId="16" fillId="3" borderId="3" xfId="0" applyNumberFormat="1" applyFont="1" applyFill="1" applyBorder="1" applyAlignment="1">
      <alignment horizontal="left"/>
    </xf>
    <xf numFmtId="0" fontId="15" fillId="5" borderId="4" xfId="0" applyFont="1" applyFill="1" applyBorder="1" applyAlignment="1">
      <alignment horizontal="right"/>
    </xf>
    <xf numFmtId="0" fontId="17" fillId="3" borderId="5" xfId="0" applyFont="1" applyFill="1" applyBorder="1"/>
    <xf numFmtId="0" fontId="15" fillId="3" borderId="5" xfId="0" applyFont="1" applyFill="1" applyBorder="1"/>
    <xf numFmtId="0" fontId="15" fillId="5" borderId="6" xfId="0" applyFont="1" applyFill="1" applyBorder="1" applyAlignment="1">
      <alignment horizontal="right"/>
    </xf>
    <xf numFmtId="164" fontId="18" fillId="3" borderId="7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center"/>
      <protection locked="0"/>
    </xf>
    <xf numFmtId="49" fontId="6" fillId="0" borderId="1" xfId="0" applyNumberFormat="1" applyFont="1" applyBorder="1" applyAlignment="1" applyProtection="1">
      <alignment horizontal="center"/>
      <protection locked="0"/>
    </xf>
    <xf numFmtId="165" fontId="6" fillId="0" borderId="1" xfId="0" applyNumberFormat="1" applyFont="1" applyBorder="1" applyAlignment="1" applyProtection="1">
      <alignment horizontal="center"/>
      <protection locked="0"/>
    </xf>
    <xf numFmtId="166" fontId="6" fillId="0" borderId="1" xfId="0" applyNumberFormat="1" applyFont="1" applyBorder="1" applyAlignment="1" applyProtection="1">
      <alignment horizontal="center"/>
      <protection locked="0"/>
    </xf>
    <xf numFmtId="0" fontId="20" fillId="0" borderId="1" xfId="0" applyFont="1" applyBorder="1" applyAlignment="1">
      <alignment horizontal="center"/>
    </xf>
    <xf numFmtId="3" fontId="13" fillId="2" borderId="8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/>
    </xf>
    <xf numFmtId="3" fontId="13" fillId="2" borderId="17" xfId="0" applyNumberFormat="1" applyFont="1" applyFill="1" applyBorder="1" applyAlignment="1">
      <alignment horizontal="center"/>
    </xf>
    <xf numFmtId="3" fontId="13" fillId="2" borderId="18" xfId="0" applyNumberFormat="1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3" fontId="13" fillId="2" borderId="20" xfId="0" applyNumberFormat="1" applyFont="1" applyFill="1" applyBorder="1" applyAlignment="1">
      <alignment horizontal="center"/>
    </xf>
    <xf numFmtId="3" fontId="2" fillId="2" borderId="21" xfId="0" applyNumberFormat="1" applyFont="1" applyFill="1" applyBorder="1" applyAlignment="1">
      <alignment horizontal="center" shrinkToFit="1"/>
    </xf>
    <xf numFmtId="3" fontId="2" fillId="2" borderId="22" xfId="0" applyNumberFormat="1" applyFont="1" applyFill="1" applyBorder="1" applyAlignment="1">
      <alignment horizontal="center" shrinkToFit="1"/>
    </xf>
    <xf numFmtId="0" fontId="7" fillId="7" borderId="1" xfId="0" applyFont="1" applyFill="1" applyBorder="1" applyAlignment="1" applyProtection="1">
      <alignment horizontal="right" vertical="center"/>
      <protection locked="0"/>
    </xf>
    <xf numFmtId="3" fontId="21" fillId="2" borderId="1" xfId="0" applyNumberFormat="1" applyFont="1" applyFill="1" applyBorder="1" applyAlignment="1">
      <alignment horizontal="left"/>
    </xf>
    <xf numFmtId="3" fontId="22" fillId="2" borderId="23" xfId="0" applyNumberFormat="1" applyFont="1" applyFill="1" applyBorder="1" applyAlignment="1">
      <alignment horizontal="right"/>
    </xf>
    <xf numFmtId="2" fontId="20" fillId="4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 applyProtection="1">
      <alignment horizontal="center" wrapText="1"/>
      <protection locked="0"/>
    </xf>
    <xf numFmtId="0" fontId="9" fillId="6" borderId="2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23" fillId="3" borderId="1" xfId="0" applyFont="1" applyFill="1" applyBorder="1"/>
    <xf numFmtId="165" fontId="16" fillId="0" borderId="0" xfId="0" applyNumberFormat="1" applyFont="1" applyAlignment="1">
      <alignment horizontal="left"/>
    </xf>
    <xf numFmtId="0" fontId="17" fillId="0" borderId="0" xfId="0" applyFont="1"/>
    <xf numFmtId="0" fontId="15" fillId="0" borderId="0" xfId="0" applyFont="1"/>
    <xf numFmtId="164" fontId="18" fillId="0" borderId="0" xfId="0" applyNumberFormat="1" applyFont="1" applyAlignment="1">
      <alignment horizontal="left"/>
    </xf>
    <xf numFmtId="166" fontId="6" fillId="7" borderId="1" xfId="0" applyNumberFormat="1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3" fontId="2" fillId="2" borderId="21" xfId="0" applyNumberFormat="1" applyFont="1" applyFill="1" applyBorder="1" applyAlignment="1">
      <alignment horizontal="center"/>
    </xf>
    <xf numFmtId="3" fontId="2" fillId="2" borderId="22" xfId="0" applyNumberFormat="1" applyFont="1" applyFill="1" applyBorder="1" applyAlignment="1">
      <alignment horizontal="center"/>
    </xf>
    <xf numFmtId="0" fontId="1" fillId="2" borderId="0" xfId="0" applyFont="1" applyFill="1"/>
    <xf numFmtId="0" fontId="12" fillId="8" borderId="9" xfId="0" applyFont="1" applyFill="1" applyBorder="1" applyAlignment="1">
      <alignment horizontal="center"/>
    </xf>
    <xf numFmtId="3" fontId="13" fillId="8" borderId="9" xfId="0" applyNumberFormat="1" applyFont="1" applyFill="1" applyBorder="1" applyAlignment="1">
      <alignment horizontal="center"/>
    </xf>
    <xf numFmtId="3" fontId="24" fillId="8" borderId="9" xfId="0" applyNumberFormat="1" applyFont="1" applyFill="1" applyBorder="1" applyAlignment="1">
      <alignment horizontal="center"/>
    </xf>
    <xf numFmtId="3" fontId="25" fillId="7" borderId="23" xfId="0" applyNumberFormat="1" applyFont="1" applyFill="1" applyBorder="1" applyAlignment="1" applyProtection="1">
      <alignment horizontal="right"/>
      <protection locked="0"/>
    </xf>
    <xf numFmtId="3" fontId="13" fillId="2" borderId="1" xfId="0" applyNumberFormat="1" applyFont="1" applyFill="1" applyBorder="1" applyAlignment="1">
      <alignment horizontal="left"/>
    </xf>
    <xf numFmtId="167" fontId="26" fillId="4" borderId="1" xfId="0" applyNumberFormat="1" applyFont="1" applyFill="1" applyBorder="1" applyAlignment="1">
      <alignment horizontal="left" vertical="center"/>
    </xf>
    <xf numFmtId="0" fontId="27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0" fillId="6" borderId="15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 applyProtection="1">
      <alignment horizontal="right" vertical="center"/>
      <protection locked="0"/>
    </xf>
    <xf numFmtId="1" fontId="9" fillId="0" borderId="1" xfId="0" applyNumberFormat="1" applyFont="1" applyBorder="1" applyAlignment="1">
      <alignment horizontal="right" vertical="center"/>
    </xf>
    <xf numFmtId="3" fontId="30" fillId="2" borderId="17" xfId="0" applyNumberFormat="1" applyFont="1" applyFill="1" applyBorder="1" applyAlignment="1">
      <alignment horizontal="right"/>
    </xf>
    <xf numFmtId="3" fontId="29" fillId="2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 applyProtection="1">
      <alignment horizontal="center" vertical="center"/>
      <protection locked="0"/>
    </xf>
    <xf numFmtId="167" fontId="8" fillId="0" borderId="1" xfId="0" applyNumberFormat="1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center" vertical="center"/>
      <protection locked="0"/>
    </xf>
    <xf numFmtId="166" fontId="6" fillId="9" borderId="1" xfId="0" applyNumberFormat="1" applyFont="1" applyFill="1" applyBorder="1" applyAlignment="1" applyProtection="1">
      <alignment horizontal="center"/>
      <protection locked="0"/>
    </xf>
    <xf numFmtId="166" fontId="31" fillId="7" borderId="1" xfId="0" applyNumberFormat="1" applyFont="1" applyFill="1" applyBorder="1" applyAlignment="1" applyProtection="1">
      <alignment horizontal="center"/>
      <protection locked="0"/>
    </xf>
    <xf numFmtId="3" fontId="12" fillId="8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4" fillId="6" borderId="27" xfId="0" applyFont="1" applyFill="1" applyBorder="1" applyAlignment="1">
      <alignment horizontal="center"/>
    </xf>
    <xf numFmtId="0" fontId="24" fillId="6" borderId="28" xfId="0" applyFont="1" applyFill="1" applyBorder="1" applyAlignment="1">
      <alignment horizontal="center"/>
    </xf>
    <xf numFmtId="0" fontId="0" fillId="6" borderId="28" xfId="0" applyFill="1" applyBorder="1"/>
    <xf numFmtId="0" fontId="0" fillId="6" borderId="25" xfId="0" applyFill="1" applyBorder="1"/>
    <xf numFmtId="0" fontId="0" fillId="0" borderId="0" xfId="0" applyAlignment="1">
      <alignment horizontal="center" wrapText="1"/>
    </xf>
    <xf numFmtId="0" fontId="9" fillId="3" borderId="27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24</xdr:row>
      <xdr:rowOff>66675</xdr:rowOff>
    </xdr:from>
    <xdr:to>
      <xdr:col>0</xdr:col>
      <xdr:colOff>771525</xdr:colOff>
      <xdr:row>27</xdr:row>
      <xdr:rowOff>9525</xdr:rowOff>
    </xdr:to>
    <xdr:pic>
      <xdr:nvPicPr>
        <xdr:cNvPr id="1800" name="Image 8" descr="Sans titre-1.jpg">
          <a:extLst>
            <a:ext uri="{FF2B5EF4-FFF2-40B4-BE49-F238E27FC236}">
              <a16:creationId xmlns="" xmlns:a16="http://schemas.microsoft.com/office/drawing/2014/main" id="{16A0D8E3-300C-40BF-B1BB-BA5244026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133975"/>
          <a:ext cx="657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</xdr:row>
      <xdr:rowOff>114300</xdr:rowOff>
    </xdr:from>
    <xdr:to>
      <xdr:col>3</xdr:col>
      <xdr:colOff>76200</xdr:colOff>
      <xdr:row>17</xdr:row>
      <xdr:rowOff>133349</xdr:rowOff>
    </xdr:to>
    <xdr:sp macro="" textlink="">
      <xdr:nvSpPr>
        <xdr:cNvPr id="1801" name="Rectangle 9">
          <a:extLst>
            <a:ext uri="{FF2B5EF4-FFF2-40B4-BE49-F238E27FC236}">
              <a16:creationId xmlns="" xmlns:a16="http://schemas.microsoft.com/office/drawing/2014/main" id="{78CD79E9-D849-492F-AA63-71CB3494D9E9}"/>
            </a:ext>
          </a:extLst>
        </xdr:cNvPr>
        <xdr:cNvSpPr>
          <a:spLocks noChangeArrowheads="1"/>
        </xdr:cNvSpPr>
      </xdr:nvSpPr>
      <xdr:spPr bwMode="auto">
        <a:xfrm>
          <a:off x="6981825" y="3609975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304804</xdr:colOff>
      <xdr:row>2</xdr:row>
      <xdr:rowOff>228603</xdr:rowOff>
    </xdr:from>
    <xdr:to>
      <xdr:col>8</xdr:col>
      <xdr:colOff>561979</xdr:colOff>
      <xdr:row>24</xdr:row>
      <xdr:rowOff>19053</xdr:rowOff>
    </xdr:to>
    <xdr:sp macro="" textlink="">
      <xdr:nvSpPr>
        <xdr:cNvPr id="1027" name="WordArt 3">
          <a:extLst>
            <a:ext uri="{FF2B5EF4-FFF2-40B4-BE49-F238E27FC236}">
              <a16:creationId xmlns="" xmlns:a16="http://schemas.microsoft.com/office/drawing/2014/main" id="{A884975E-E7F7-43E8-98CF-A8E6B46508BF}"/>
            </a:ext>
          </a:extLst>
        </xdr:cNvPr>
        <xdr:cNvSpPr>
          <a:spLocks noChangeArrowheads="1" noChangeShapeType="1" noTextEdit="1"/>
        </xdr:cNvSpPr>
      </xdr:nvSpPr>
      <xdr:spPr bwMode="auto">
        <a:xfrm rot="16200000">
          <a:off x="6129342" y="2671765"/>
          <a:ext cx="4572000" cy="2571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800" kern="10" spc="0">
              <a:ln w="12700">
                <a:noFill/>
                <a:round/>
                <a:headEnd/>
                <a:tailEnd/>
              </a:ln>
              <a:solidFill>
                <a:srgbClr val="A5A5A5"/>
              </a:solidFill>
              <a:effectLst/>
              <a:latin typeface="Arial"/>
              <a:cs typeface="Arial"/>
            </a:rPr>
            <a:t>Ces données ne peuvent être contractuelles car elles reposent sur des prévisions méteorologiques </a:t>
          </a:r>
        </a:p>
        <a:p>
          <a:pPr algn="ctr" rtl="0"/>
          <a:r>
            <a:rPr lang="fr-FR" sz="800" kern="10" spc="0">
              <a:ln w="12700">
                <a:noFill/>
                <a:round/>
                <a:headEnd/>
                <a:tailEnd/>
              </a:ln>
              <a:solidFill>
                <a:srgbClr val="A5A5A5"/>
              </a:solidFill>
              <a:effectLst/>
              <a:latin typeface="Arial"/>
              <a:cs typeface="Arial"/>
            </a:rPr>
            <a:t>et sur les informations personnelles données par l'usager.</a:t>
          </a:r>
        </a:p>
      </xdr:txBody>
    </xdr:sp>
    <xdr:clientData/>
  </xdr:twoCellAnchor>
  <xdr:twoCellAnchor>
    <xdr:from>
      <xdr:col>18</xdr:col>
      <xdr:colOff>314325</xdr:colOff>
      <xdr:row>3</xdr:row>
      <xdr:rowOff>0</xdr:rowOff>
    </xdr:from>
    <xdr:to>
      <xdr:col>18</xdr:col>
      <xdr:colOff>571500</xdr:colOff>
      <xdr:row>24</xdr:row>
      <xdr:rowOff>190500</xdr:rowOff>
    </xdr:to>
    <xdr:sp macro="" textlink="">
      <xdr:nvSpPr>
        <xdr:cNvPr id="11" name="WordArt 3">
          <a:extLst>
            <a:ext uri="{FF2B5EF4-FFF2-40B4-BE49-F238E27FC236}">
              <a16:creationId xmlns="" xmlns:a16="http://schemas.microsoft.com/office/drawing/2014/main" id="{5720663F-4367-495E-9440-86C9B86AFC72}"/>
            </a:ext>
          </a:extLst>
        </xdr:cNvPr>
        <xdr:cNvSpPr>
          <a:spLocks noChangeArrowheads="1" noChangeShapeType="1" noTextEdit="1"/>
        </xdr:cNvSpPr>
      </xdr:nvSpPr>
      <xdr:spPr bwMode="auto">
        <a:xfrm rot="16200000">
          <a:off x="14506575" y="2905125"/>
          <a:ext cx="4448175" cy="2571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800" kern="10" spc="0">
              <a:ln w="12700">
                <a:noFill/>
                <a:round/>
                <a:headEnd/>
                <a:tailEnd/>
              </a:ln>
              <a:solidFill>
                <a:srgbClr val="A5A5A5"/>
              </a:solidFill>
              <a:effectLst/>
              <a:latin typeface="Arial"/>
              <a:cs typeface="Arial"/>
            </a:rPr>
            <a:t>Ces données ne peuvent être contractuelles car elles reposent sur des prévisions méteorologiques </a:t>
          </a:r>
        </a:p>
        <a:p>
          <a:pPr algn="ctr" rtl="0"/>
          <a:r>
            <a:rPr lang="fr-FR" sz="800" kern="10" spc="0">
              <a:ln w="12700">
                <a:noFill/>
                <a:round/>
                <a:headEnd/>
                <a:tailEnd/>
              </a:ln>
              <a:solidFill>
                <a:srgbClr val="A5A5A5"/>
              </a:solidFill>
              <a:effectLst/>
              <a:latin typeface="Arial"/>
              <a:cs typeface="Arial"/>
            </a:rPr>
            <a:t>et sur les informations personnelles données par l'usager.</a:t>
          </a:r>
        </a:p>
      </xdr:txBody>
    </xdr:sp>
    <xdr:clientData/>
  </xdr:twoCellAnchor>
  <xdr:twoCellAnchor editAs="oneCell">
    <xdr:from>
      <xdr:col>9</xdr:col>
      <xdr:colOff>685800</xdr:colOff>
      <xdr:row>21</xdr:row>
      <xdr:rowOff>152400</xdr:rowOff>
    </xdr:from>
    <xdr:to>
      <xdr:col>16</xdr:col>
      <xdr:colOff>571500</xdr:colOff>
      <xdr:row>28</xdr:row>
      <xdr:rowOff>1</xdr:rowOff>
    </xdr:to>
    <xdr:pic>
      <xdr:nvPicPr>
        <xdr:cNvPr id="1804" name="Image 3">
          <a:extLst>
            <a:ext uri="{FF2B5EF4-FFF2-40B4-BE49-F238E27FC236}">
              <a16:creationId xmlns="" xmlns:a16="http://schemas.microsoft.com/office/drawing/2014/main" id="{FCF9D33F-9FDC-4399-9FF7-56AE75F1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705350"/>
          <a:ext cx="55245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38100</xdr:rowOff>
    </xdr:from>
    <xdr:to>
      <xdr:col>7</xdr:col>
      <xdr:colOff>314325</xdr:colOff>
      <xdr:row>21</xdr:row>
      <xdr:rowOff>130174</xdr:rowOff>
    </xdr:to>
    <xdr:pic>
      <xdr:nvPicPr>
        <xdr:cNvPr id="1805" name="Picture 193">
          <a:extLst>
            <a:ext uri="{FF2B5EF4-FFF2-40B4-BE49-F238E27FC236}">
              <a16:creationId xmlns="" xmlns:a16="http://schemas.microsoft.com/office/drawing/2014/main" id="{48807267-9AB0-4134-AC0F-9CDFF897C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3952875"/>
          <a:ext cx="1114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323850</xdr:colOff>
      <xdr:row>2</xdr:row>
      <xdr:rowOff>200025</xdr:rowOff>
    </xdr:from>
    <xdr:to>
      <xdr:col>8</xdr:col>
      <xdr:colOff>38100</xdr:colOff>
      <xdr:row>4</xdr:row>
      <xdr:rowOff>171450</xdr:rowOff>
    </xdr:to>
    <xdr:pic>
      <xdr:nvPicPr>
        <xdr:cNvPr id="1806" name="Image 7" descr="QUALIPAC.JPG">
          <a:extLst>
            <a:ext uri="{FF2B5EF4-FFF2-40B4-BE49-F238E27FC236}">
              <a16:creationId xmlns="" xmlns:a16="http://schemas.microsoft.com/office/drawing/2014/main" id="{C959AB02-F639-4C00-8DF5-79F68BB7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85775"/>
          <a:ext cx="10858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8"/>
  <sheetViews>
    <sheetView tabSelected="1" workbookViewId="0">
      <selection activeCell="B22" sqref="B22"/>
    </sheetView>
  </sheetViews>
  <sheetFormatPr baseColWidth="10" defaultColWidth="9.140625" defaultRowHeight="15"/>
  <cols>
    <col min="1" max="1" width="62.28515625" customWidth="1"/>
    <col min="2" max="2" width="36.42578125" customWidth="1"/>
    <col min="3" max="3" width="5.85546875" customWidth="1"/>
    <col min="4" max="4" width="8.7109375" customWidth="1"/>
    <col min="5" max="5" width="1.7109375" customWidth="1"/>
    <col min="6" max="6" width="2" customWidth="1"/>
    <col min="7" max="7" width="3.28515625" customWidth="1"/>
    <col min="8" max="8" width="4.85546875" customWidth="1"/>
    <col min="9" max="9" width="10.28515625" customWidth="1"/>
    <col min="10" max="10" width="11.7109375" customWidth="1"/>
    <col min="11" max="11" width="9.140625" customWidth="1"/>
    <col min="12" max="12" width="11.85546875" customWidth="1"/>
    <col min="13" max="13" width="13" customWidth="1"/>
    <col min="14" max="14" width="9.28515625" customWidth="1"/>
    <col min="15" max="15" width="13.42578125" customWidth="1"/>
    <col min="16" max="16" width="16" customWidth="1"/>
    <col min="17" max="17" width="14.42578125" customWidth="1"/>
    <col min="18" max="18" width="18.42578125" customWidth="1"/>
    <col min="19" max="256" width="11.42578125" customWidth="1"/>
  </cols>
  <sheetData>
    <row r="1" spans="1:19" ht="4.5" customHeight="1" thickBot="1">
      <c r="B1" t="s">
        <v>26</v>
      </c>
    </row>
    <row r="2" spans="1:19" ht="18" customHeight="1" thickBot="1">
      <c r="A2" s="3" t="s">
        <v>6</v>
      </c>
      <c r="B2" s="15" t="s">
        <v>35</v>
      </c>
      <c r="C2" s="15">
        <v>144</v>
      </c>
      <c r="D2" s="1"/>
      <c r="E2" s="1"/>
      <c r="F2" s="1"/>
      <c r="G2" s="1"/>
      <c r="H2" s="1"/>
      <c r="I2" s="1"/>
      <c r="J2" s="75" t="s">
        <v>8</v>
      </c>
      <c r="K2" s="76"/>
      <c r="L2" s="77"/>
      <c r="M2" s="77"/>
      <c r="N2" s="77"/>
      <c r="O2" s="77"/>
      <c r="P2" s="77"/>
      <c r="Q2" s="78"/>
      <c r="R2" s="74"/>
      <c r="S2" s="74"/>
    </row>
    <row r="3" spans="1:19" ht="41.25" customHeight="1" thickBot="1">
      <c r="A3" s="3" t="s">
        <v>5</v>
      </c>
      <c r="B3" s="39" t="s">
        <v>36</v>
      </c>
      <c r="C3" s="15"/>
      <c r="D3" s="1"/>
      <c r="E3" s="1"/>
      <c r="F3" s="1"/>
      <c r="G3" s="1"/>
      <c r="H3" s="1"/>
      <c r="I3" s="1"/>
      <c r="J3" s="80" t="s">
        <v>4</v>
      </c>
      <c r="K3" s="81"/>
      <c r="L3" s="27" t="s">
        <v>18</v>
      </c>
      <c r="M3" s="63" t="s">
        <v>24</v>
      </c>
      <c r="N3" s="40" t="s">
        <v>9</v>
      </c>
      <c r="O3" s="60" t="s">
        <v>22</v>
      </c>
      <c r="P3" s="62" t="s">
        <v>25</v>
      </c>
      <c r="Q3" s="41" t="s">
        <v>19</v>
      </c>
      <c r="R3" s="74"/>
      <c r="S3" s="74"/>
    </row>
    <row r="4" spans="1:19" ht="16.5">
      <c r="A4" s="3" t="s">
        <v>3</v>
      </c>
      <c r="B4" s="16" t="s">
        <v>37</v>
      </c>
      <c r="C4" s="16"/>
      <c r="D4" s="1"/>
      <c r="E4" s="1"/>
      <c r="F4" s="1"/>
      <c r="G4" s="1"/>
      <c r="H4" s="1"/>
      <c r="I4" s="1"/>
      <c r="J4" s="23"/>
      <c r="K4" s="26"/>
      <c r="L4" s="28" t="s">
        <v>2</v>
      </c>
      <c r="M4" s="21" t="s">
        <v>2</v>
      </c>
      <c r="N4" s="22" t="s">
        <v>2</v>
      </c>
      <c r="O4" s="28" t="s">
        <v>2</v>
      </c>
      <c r="P4" s="61" t="s">
        <v>2</v>
      </c>
      <c r="Q4" s="31" t="s">
        <v>2</v>
      </c>
      <c r="R4" s="74"/>
      <c r="S4" s="74"/>
    </row>
    <row r="5" spans="1:19" ht="16.5">
      <c r="A5" s="3" t="s">
        <v>1</v>
      </c>
      <c r="B5" s="15" t="s">
        <v>38</v>
      </c>
      <c r="C5" s="15"/>
      <c r="D5" s="1"/>
      <c r="E5" s="1"/>
      <c r="F5" s="1"/>
      <c r="G5" s="1"/>
      <c r="H5" s="1"/>
      <c r="I5" s="1"/>
      <c r="J5" s="24">
        <v>1</v>
      </c>
      <c r="K5" s="24">
        <v>2021</v>
      </c>
      <c r="L5" s="29">
        <f>B7/12*B23</f>
        <v>400</v>
      </c>
      <c r="M5" s="2">
        <f>B8+B9/12*B23</f>
        <v>1499.6666666666667</v>
      </c>
      <c r="N5" s="49">
        <f>L5+M5</f>
        <v>1899.6666666666667</v>
      </c>
      <c r="O5" s="29">
        <f>B13/12*B23</f>
        <v>468.5333333333333</v>
      </c>
      <c r="P5" s="33">
        <f>B21*B22</f>
        <v>359.01</v>
      </c>
      <c r="Q5" s="32">
        <f t="shared" ref="Q5:Q10" si="0">N5-(O5+P5)</f>
        <v>1072.1233333333334</v>
      </c>
      <c r="R5" s="74"/>
      <c r="S5" s="74"/>
    </row>
    <row r="6" spans="1:19" ht="16.5" customHeight="1">
      <c r="A6" s="3"/>
      <c r="B6" s="15"/>
      <c r="C6" s="15"/>
      <c r="D6" s="1"/>
      <c r="E6" s="1"/>
      <c r="F6" s="1"/>
      <c r="G6" s="1"/>
      <c r="H6" s="1"/>
      <c r="I6" s="1"/>
      <c r="J6" s="24">
        <v>2</v>
      </c>
      <c r="K6" s="24">
        <v>2022</v>
      </c>
      <c r="L6" s="29">
        <f>(B7*7.5%)+B7</f>
        <v>645</v>
      </c>
      <c r="M6" s="2">
        <f>(M5*7.5%)+B8+B9</f>
        <v>1708.4749999999999</v>
      </c>
      <c r="N6" s="49">
        <f t="shared" ref="N6:N19" si="1">L6+M6</f>
        <v>2353.4749999999999</v>
      </c>
      <c r="O6" s="29">
        <f>B13*1.04</f>
        <v>730.91199999999992</v>
      </c>
      <c r="P6" s="33">
        <f>B21*12+ B20*0</f>
        <v>1436.04</v>
      </c>
      <c r="Q6" s="32">
        <f t="shared" si="0"/>
        <v>186.52300000000014</v>
      </c>
      <c r="R6" s="74"/>
      <c r="S6" s="74"/>
    </row>
    <row r="7" spans="1:19" ht="16.5">
      <c r="A7" s="3" t="s">
        <v>33</v>
      </c>
      <c r="B7" s="35">
        <v>600</v>
      </c>
      <c r="C7" s="70" t="s">
        <v>2</v>
      </c>
      <c r="D7" s="1"/>
      <c r="E7" s="1"/>
      <c r="F7" s="1"/>
      <c r="G7" s="1"/>
      <c r="H7" s="1"/>
      <c r="I7" s="1"/>
      <c r="J7" s="24">
        <v>3</v>
      </c>
      <c r="K7" s="24">
        <v>2023</v>
      </c>
      <c r="L7" s="29">
        <f t="shared" ref="L7:L13" si="2">(L6*7.5%)+L6</f>
        <v>693.375</v>
      </c>
      <c r="M7" s="2">
        <f>(M6*7.5%)+M6</f>
        <v>1836.6106249999998</v>
      </c>
      <c r="N7" s="49">
        <f t="shared" si="1"/>
        <v>2529.9856249999998</v>
      </c>
      <c r="O7" s="29">
        <f t="shared" ref="O7:O13" si="3">(O6*4%)+O6</f>
        <v>760.14847999999995</v>
      </c>
      <c r="P7" s="33">
        <f>B21*12</f>
        <v>1436.04</v>
      </c>
      <c r="Q7" s="32">
        <f t="shared" si="0"/>
        <v>333.797145</v>
      </c>
      <c r="R7" s="74"/>
      <c r="S7" s="74"/>
    </row>
    <row r="8" spans="1:19" ht="15.75">
      <c r="A8" s="3" t="s">
        <v>39</v>
      </c>
      <c r="B8" s="65">
        <v>1307</v>
      </c>
      <c r="C8" s="69" t="s">
        <v>2</v>
      </c>
      <c r="D8" s="1"/>
      <c r="E8" s="1"/>
      <c r="F8" s="1"/>
      <c r="G8" s="1"/>
      <c r="H8" s="1"/>
      <c r="I8" s="1"/>
      <c r="J8" s="24">
        <v>4</v>
      </c>
      <c r="K8" s="24">
        <v>2024</v>
      </c>
      <c r="L8" s="29">
        <f t="shared" si="2"/>
        <v>745.37812499999995</v>
      </c>
      <c r="M8" s="2">
        <f>(M7*7%)+M7</f>
        <v>1965.1733687499998</v>
      </c>
      <c r="N8" s="49">
        <f t="shared" si="1"/>
        <v>2710.5514937499997</v>
      </c>
      <c r="O8" s="29">
        <f t="shared" si="3"/>
        <v>790.55441919999998</v>
      </c>
      <c r="P8" s="33">
        <f t="shared" ref="P8:P13" si="4">P7</f>
        <v>1436.04</v>
      </c>
      <c r="Q8" s="32">
        <f t="shared" si="0"/>
        <v>483.95707455000002</v>
      </c>
      <c r="R8" s="74"/>
      <c r="S8" s="74"/>
    </row>
    <row r="9" spans="1:19" ht="18">
      <c r="A9" s="3" t="s">
        <v>28</v>
      </c>
      <c r="B9" s="66">
        <v>289</v>
      </c>
      <c r="C9" s="67" t="s">
        <v>2</v>
      </c>
      <c r="D9" s="1"/>
      <c r="E9" s="1"/>
      <c r="F9" s="1"/>
      <c r="G9" s="1"/>
      <c r="H9" s="1"/>
      <c r="I9" s="1"/>
      <c r="J9" s="24">
        <v>5</v>
      </c>
      <c r="K9" s="24">
        <v>2025</v>
      </c>
      <c r="L9" s="29">
        <f t="shared" si="2"/>
        <v>801.28148437499999</v>
      </c>
      <c r="M9" s="2">
        <f>(M8*7%)+M8</f>
        <v>2102.7355045625</v>
      </c>
      <c r="N9" s="49">
        <f t="shared" si="1"/>
        <v>2904.0169889375002</v>
      </c>
      <c r="O9" s="29">
        <f t="shared" si="3"/>
        <v>822.17659596800002</v>
      </c>
      <c r="P9" s="33">
        <f t="shared" si="4"/>
        <v>1436.04</v>
      </c>
      <c r="Q9" s="32">
        <f t="shared" si="0"/>
        <v>645.80039296950008</v>
      </c>
      <c r="R9" s="74"/>
      <c r="S9" s="74"/>
    </row>
    <row r="10" spans="1:19" ht="16.5">
      <c r="A10" s="3" t="s">
        <v>27</v>
      </c>
      <c r="B10" s="64">
        <f>B7+B8+B9</f>
        <v>2196</v>
      </c>
      <c r="C10" s="68" t="s">
        <v>2</v>
      </c>
      <c r="D10" s="1"/>
      <c r="E10" s="1"/>
      <c r="F10" s="1"/>
      <c r="G10" s="1"/>
      <c r="H10" s="1"/>
      <c r="I10" s="1"/>
      <c r="J10" s="24">
        <v>6</v>
      </c>
      <c r="K10" s="24">
        <v>2026</v>
      </c>
      <c r="L10" s="29">
        <f t="shared" si="2"/>
        <v>861.37759570312494</v>
      </c>
      <c r="M10" s="2">
        <f>(M9*7%)+M9</f>
        <v>2249.9269898818748</v>
      </c>
      <c r="N10" s="49">
        <f t="shared" si="1"/>
        <v>3111.3045855849996</v>
      </c>
      <c r="O10" s="29">
        <f t="shared" si="3"/>
        <v>855.06365980672001</v>
      </c>
      <c r="P10" s="33">
        <f t="shared" si="4"/>
        <v>1436.04</v>
      </c>
      <c r="Q10" s="32">
        <f t="shared" si="0"/>
        <v>820.20092577827972</v>
      </c>
      <c r="R10" s="74"/>
      <c r="S10" s="74"/>
    </row>
    <row r="11" spans="1:19" ht="16.5">
      <c r="A11" s="3" t="s">
        <v>14</v>
      </c>
      <c r="B11" s="55">
        <v>63</v>
      </c>
      <c r="C11" s="56" t="s">
        <v>15</v>
      </c>
      <c r="D11" s="1"/>
      <c r="E11" s="1"/>
      <c r="F11" s="1"/>
      <c r="G11" s="1"/>
      <c r="H11" s="1"/>
      <c r="I11" s="1"/>
      <c r="J11" s="24">
        <v>7</v>
      </c>
      <c r="K11" s="24">
        <v>2027</v>
      </c>
      <c r="L11" s="29">
        <f t="shared" si="2"/>
        <v>925.9809153808593</v>
      </c>
      <c r="M11" s="2">
        <f>(M10*6%)+M10</f>
        <v>2384.9226092747872</v>
      </c>
      <c r="N11" s="49">
        <f t="shared" si="1"/>
        <v>3310.9035246556464</v>
      </c>
      <c r="O11" s="29">
        <f t="shared" si="3"/>
        <v>889.26620619898881</v>
      </c>
      <c r="P11" s="33">
        <f t="shared" si="4"/>
        <v>1436.04</v>
      </c>
      <c r="Q11" s="32">
        <f t="shared" ref="Q11:Q19" si="5">N11-(O11+P11)</f>
        <v>985.59731845665783</v>
      </c>
      <c r="R11" s="74"/>
      <c r="S11" s="74"/>
    </row>
    <row r="12" spans="1:19" ht="16.5">
      <c r="A12" s="3"/>
      <c r="B12" s="37"/>
      <c r="C12" s="36"/>
      <c r="D12" s="1"/>
      <c r="E12" s="1"/>
      <c r="F12" s="1"/>
      <c r="G12" s="1"/>
      <c r="H12" s="1"/>
      <c r="I12" s="1"/>
      <c r="J12" s="24">
        <v>8</v>
      </c>
      <c r="K12" s="24">
        <v>2028</v>
      </c>
      <c r="L12" s="29">
        <f t="shared" si="2"/>
        <v>995.42948403442369</v>
      </c>
      <c r="M12" s="2">
        <f>(M11*6%)+M11</f>
        <v>2528.0179658312745</v>
      </c>
      <c r="N12" s="49">
        <f t="shared" si="1"/>
        <v>3523.4474498656982</v>
      </c>
      <c r="O12" s="29">
        <f t="shared" si="3"/>
        <v>924.83685444694834</v>
      </c>
      <c r="P12" s="33">
        <f t="shared" si="4"/>
        <v>1436.04</v>
      </c>
      <c r="Q12" s="32">
        <f t="shared" si="5"/>
        <v>1162.5705954187497</v>
      </c>
      <c r="R12" s="74"/>
      <c r="S12" s="74"/>
    </row>
    <row r="13" spans="1:19" ht="16.5">
      <c r="A13" s="42" t="s">
        <v>23</v>
      </c>
      <c r="B13" s="38">
        <v>702.8</v>
      </c>
      <c r="C13" s="57" t="s">
        <v>2</v>
      </c>
      <c r="D13" s="1"/>
      <c r="E13" s="1"/>
      <c r="F13" s="1"/>
      <c r="G13" s="1"/>
      <c r="H13" s="1"/>
      <c r="I13" s="1"/>
      <c r="J13" s="24">
        <v>9</v>
      </c>
      <c r="K13" s="24">
        <v>2029</v>
      </c>
      <c r="L13" s="29">
        <f t="shared" si="2"/>
        <v>1070.0866953370055</v>
      </c>
      <c r="M13" s="2">
        <f>(M12*6%)+M12</f>
        <v>2679.699043781151</v>
      </c>
      <c r="N13" s="49">
        <f t="shared" si="1"/>
        <v>3749.7857391181565</v>
      </c>
      <c r="O13" s="29">
        <f t="shared" si="3"/>
        <v>961.83032862482628</v>
      </c>
      <c r="P13" s="33">
        <f t="shared" si="4"/>
        <v>1436.04</v>
      </c>
      <c r="Q13" s="32">
        <f t="shared" si="5"/>
        <v>1351.91541049333</v>
      </c>
      <c r="R13" s="74"/>
      <c r="S13" s="74"/>
    </row>
    <row r="14" spans="1:19" ht="16.5" customHeight="1">
      <c r="A14" s="6"/>
      <c r="B14" s="14"/>
      <c r="C14" s="14"/>
      <c r="D14" s="1"/>
      <c r="E14" s="1"/>
      <c r="F14" s="1"/>
      <c r="G14" s="1"/>
      <c r="H14" s="1"/>
      <c r="I14" s="1"/>
      <c r="J14" s="24">
        <v>10</v>
      </c>
      <c r="K14" s="24">
        <v>2030</v>
      </c>
      <c r="L14" s="29">
        <f t="shared" ref="L14:L19" si="6">(L13*5%)+L13</f>
        <v>1123.5910301038557</v>
      </c>
      <c r="M14" s="2">
        <f>(M13*6%)+M13</f>
        <v>2840.4809864080198</v>
      </c>
      <c r="N14" s="49">
        <f t="shared" si="1"/>
        <v>3964.0720165118755</v>
      </c>
      <c r="O14" s="29">
        <f t="shared" ref="O14:O19" si="7">(O13*7%)+O13</f>
        <v>1029.1584516285641</v>
      </c>
      <c r="P14" s="33">
        <f>P12</f>
        <v>1436.04</v>
      </c>
      <c r="Q14" s="32">
        <f t="shared" si="5"/>
        <v>1498.8735648833117</v>
      </c>
      <c r="R14" s="74"/>
      <c r="S14" s="74"/>
    </row>
    <row r="15" spans="1:19" ht="15" customHeight="1">
      <c r="A15" s="3" t="s">
        <v>7</v>
      </c>
      <c r="B15" s="47">
        <v>18900</v>
      </c>
      <c r="C15" s="17"/>
      <c r="D15" s="1"/>
      <c r="E15" s="1"/>
      <c r="F15" s="1"/>
      <c r="G15" s="1"/>
      <c r="H15" s="1"/>
      <c r="I15" s="1"/>
      <c r="J15" s="24">
        <v>11</v>
      </c>
      <c r="K15" s="24">
        <v>2031</v>
      </c>
      <c r="L15" s="29">
        <f t="shared" si="6"/>
        <v>1179.7705816090486</v>
      </c>
      <c r="M15" s="2">
        <f>(M14*4%)+M14</f>
        <v>2954.1002258643407</v>
      </c>
      <c r="N15" s="49">
        <f t="shared" si="1"/>
        <v>4133.8708074733895</v>
      </c>
      <c r="O15" s="29">
        <f t="shared" si="7"/>
        <v>1101.1995432425635</v>
      </c>
      <c r="P15" s="33">
        <f>P12</f>
        <v>1436.04</v>
      </c>
      <c r="Q15" s="32">
        <f t="shared" si="5"/>
        <v>1596.6312642308258</v>
      </c>
      <c r="R15" s="74"/>
      <c r="S15" s="74"/>
    </row>
    <row r="16" spans="1:19" ht="16.5">
      <c r="A16" s="3" t="s">
        <v>29</v>
      </c>
      <c r="B16" s="47">
        <v>2565.52</v>
      </c>
      <c r="C16" s="17"/>
      <c r="D16" s="1"/>
      <c r="E16" s="1"/>
      <c r="F16" s="1"/>
      <c r="G16" s="1"/>
      <c r="H16" s="1"/>
      <c r="I16" s="1"/>
      <c r="J16" s="24">
        <v>12</v>
      </c>
      <c r="K16" s="24">
        <v>2032</v>
      </c>
      <c r="L16" s="29">
        <f t="shared" si="6"/>
        <v>1238.7591106895011</v>
      </c>
      <c r="M16" s="2">
        <f>(M15*4%)+M15</f>
        <v>3072.2642348989143</v>
      </c>
      <c r="N16" s="49">
        <f t="shared" si="1"/>
        <v>4311.0233455884154</v>
      </c>
      <c r="O16" s="29">
        <f t="shared" si="7"/>
        <v>1178.2835112695429</v>
      </c>
      <c r="P16" s="33">
        <f>P12</f>
        <v>1436.04</v>
      </c>
      <c r="Q16" s="32">
        <f t="shared" si="5"/>
        <v>1696.6998343188725</v>
      </c>
      <c r="R16" s="74"/>
      <c r="S16" s="74"/>
    </row>
    <row r="17" spans="1:19" ht="16.5">
      <c r="A17" s="3" t="s">
        <v>30</v>
      </c>
      <c r="B17" s="71">
        <f>SUM(B15-B16)</f>
        <v>16334.48</v>
      </c>
      <c r="C17" s="17"/>
      <c r="D17" s="1"/>
      <c r="E17" s="1"/>
      <c r="F17" s="1"/>
      <c r="G17" s="1"/>
      <c r="H17" s="1"/>
      <c r="I17" s="1"/>
      <c r="J17" s="24">
        <v>13</v>
      </c>
      <c r="K17" s="24">
        <v>2033</v>
      </c>
      <c r="L17" s="29">
        <f t="shared" si="6"/>
        <v>1300.6970662239762</v>
      </c>
      <c r="M17" s="2">
        <f>(M16*4%)+M16</f>
        <v>3195.1548042948707</v>
      </c>
      <c r="N17" s="49">
        <f t="shared" si="1"/>
        <v>4495.8518705188471</v>
      </c>
      <c r="O17" s="29">
        <f t="shared" si="7"/>
        <v>1260.763357058411</v>
      </c>
      <c r="P17" s="33">
        <f>P12</f>
        <v>1436.04</v>
      </c>
      <c r="Q17" s="32">
        <f t="shared" si="5"/>
        <v>1799.048513460436</v>
      </c>
      <c r="R17" s="74"/>
      <c r="S17" s="74"/>
    </row>
    <row r="18" spans="1:19" ht="16.5">
      <c r="A18" s="3" t="s">
        <v>31</v>
      </c>
      <c r="B18" s="47">
        <v>0</v>
      </c>
      <c r="C18" s="17"/>
      <c r="D18" s="1"/>
      <c r="E18" s="1"/>
      <c r="F18" s="1"/>
      <c r="G18" s="1"/>
      <c r="H18" s="1"/>
      <c r="I18" s="1"/>
      <c r="J18" s="24">
        <v>14</v>
      </c>
      <c r="K18" s="24">
        <v>2034</v>
      </c>
      <c r="L18" s="29">
        <f t="shared" si="6"/>
        <v>1365.7319195351749</v>
      </c>
      <c r="M18" s="2">
        <f>(M17*4%)+M17</f>
        <v>3322.9609964666656</v>
      </c>
      <c r="N18" s="49">
        <f t="shared" si="1"/>
        <v>4688.6929160018408</v>
      </c>
      <c r="O18" s="29">
        <f t="shared" si="7"/>
        <v>1349.0167920524998</v>
      </c>
      <c r="P18" s="33">
        <f>P12</f>
        <v>1436.04</v>
      </c>
      <c r="Q18" s="32">
        <f t="shared" si="5"/>
        <v>1903.6361239493408</v>
      </c>
      <c r="R18" s="74"/>
      <c r="S18" s="74"/>
    </row>
    <row r="19" spans="1:19" ht="17.25" thickBot="1">
      <c r="A19" s="3" t="s">
        <v>13</v>
      </c>
      <c r="B19" s="71">
        <f>SUM(B17-B18)</f>
        <v>16334.48</v>
      </c>
      <c r="C19" s="19"/>
      <c r="D19" s="1"/>
      <c r="E19" s="1"/>
      <c r="F19" s="1"/>
      <c r="G19" s="1"/>
      <c r="H19" s="1"/>
      <c r="I19" s="1"/>
      <c r="J19" s="25">
        <v>15</v>
      </c>
      <c r="K19" s="25">
        <v>2035</v>
      </c>
      <c r="L19" s="30">
        <f t="shared" si="6"/>
        <v>1434.0185155119336</v>
      </c>
      <c r="M19" s="20">
        <f>(M18*4%)+M18</f>
        <v>3455.8794363253323</v>
      </c>
      <c r="N19" s="50">
        <f t="shared" si="1"/>
        <v>4889.8979518372662</v>
      </c>
      <c r="O19" s="30">
        <f t="shared" si="7"/>
        <v>1443.4479674961749</v>
      </c>
      <c r="P19" s="34">
        <f>P12</f>
        <v>1436.04</v>
      </c>
      <c r="Q19" s="32">
        <f t="shared" si="5"/>
        <v>2010.4099843410913</v>
      </c>
      <c r="R19" s="74"/>
      <c r="S19" s="74"/>
    </row>
    <row r="20" spans="1:19" ht="16.5">
      <c r="A20" s="3" t="s">
        <v>16</v>
      </c>
      <c r="B20" s="47">
        <v>158.03</v>
      </c>
      <c r="C20" s="18"/>
      <c r="D20" s="1"/>
      <c r="E20" s="1"/>
      <c r="F20" s="1"/>
      <c r="G20" s="1"/>
      <c r="H20" s="1"/>
      <c r="I20" s="1"/>
      <c r="J20" s="51"/>
      <c r="K20" s="51"/>
      <c r="L20" s="51"/>
      <c r="M20" s="52" t="s">
        <v>0</v>
      </c>
      <c r="N20" s="53">
        <f>SUM(N5:N19)</f>
        <v>52576.545981510302</v>
      </c>
      <c r="O20" s="53">
        <f>O5+O6+O7+O8+O9+O10+O11+O12+O13+O14+O15+O16+O17+O18+O19</f>
        <v>14565.191500326573</v>
      </c>
      <c r="P20" s="73"/>
      <c r="Q20" s="54">
        <f>SUM(Q5:Q19)</f>
        <v>17547.784481183728</v>
      </c>
      <c r="R20" s="74"/>
      <c r="S20" s="74"/>
    </row>
    <row r="21" spans="1:19" ht="18">
      <c r="A21" s="3" t="s">
        <v>17</v>
      </c>
      <c r="B21" s="72">
        <v>119.67</v>
      </c>
      <c r="C21" s="18"/>
      <c r="D21" s="1"/>
      <c r="E21" s="1"/>
      <c r="F21" s="1"/>
      <c r="G21" s="1"/>
      <c r="H21" s="1"/>
      <c r="I21" s="1"/>
      <c r="J21" s="79"/>
      <c r="K21" s="79"/>
      <c r="L21" s="79"/>
      <c r="M21" s="79"/>
      <c r="N21" s="79"/>
      <c r="O21" s="79"/>
      <c r="P21" s="79"/>
      <c r="Q21" s="79"/>
      <c r="R21" s="74"/>
      <c r="S21" s="74"/>
    </row>
    <row r="22" spans="1:19" ht="16.5">
      <c r="A22" s="3" t="s">
        <v>34</v>
      </c>
      <c r="B22" s="48">
        <v>3</v>
      </c>
      <c r="C22" s="15"/>
      <c r="D22" s="1"/>
      <c r="E22" s="1"/>
      <c r="F22" s="1"/>
      <c r="G22" s="1"/>
      <c r="H22" s="1"/>
      <c r="I22" s="1"/>
      <c r="R22" s="74"/>
      <c r="S22" s="74"/>
    </row>
    <row r="23" spans="1:19" ht="16.5">
      <c r="A23" s="3" t="s">
        <v>10</v>
      </c>
      <c r="B23" s="48">
        <v>8</v>
      </c>
      <c r="C23" s="15"/>
      <c r="D23" s="1"/>
      <c r="E23" s="1"/>
      <c r="F23" s="1"/>
      <c r="G23" s="1"/>
      <c r="H23" s="1"/>
      <c r="I23" s="1"/>
      <c r="R23" s="74"/>
      <c r="S23" s="74"/>
    </row>
    <row r="24" spans="1:19" ht="7.5" customHeight="1">
      <c r="A24" s="4"/>
      <c r="B24" s="5"/>
      <c r="C24" s="5"/>
      <c r="D24" s="1"/>
      <c r="E24" s="1"/>
      <c r="F24" s="1"/>
      <c r="G24" s="1"/>
      <c r="H24" s="1"/>
      <c r="I24" s="1"/>
      <c r="R24" s="74"/>
      <c r="S24" s="74"/>
    </row>
    <row r="25" spans="1:19" ht="20.25">
      <c r="A25" s="7" t="s">
        <v>11</v>
      </c>
      <c r="B25" s="8">
        <f>Q20</f>
        <v>17547.784481183728</v>
      </c>
      <c r="C25" s="43"/>
      <c r="R25" s="74"/>
      <c r="S25" s="74"/>
    </row>
    <row r="26" spans="1:19" ht="18">
      <c r="A26" s="9"/>
      <c r="B26" s="10"/>
      <c r="C26" s="44"/>
      <c r="D26" s="58" t="s">
        <v>21</v>
      </c>
      <c r="E26" s="59"/>
      <c r="F26" s="59"/>
      <c r="G26" s="59"/>
      <c r="H26" s="59"/>
      <c r="R26" s="74"/>
      <c r="S26" s="74"/>
    </row>
    <row r="27" spans="1:19" ht="18">
      <c r="A27" s="9" t="s">
        <v>12</v>
      </c>
      <c r="B27" s="11" t="s">
        <v>32</v>
      </c>
      <c r="C27" s="45"/>
      <c r="D27" s="58" t="s">
        <v>20</v>
      </c>
      <c r="E27" s="59"/>
      <c r="F27" s="59"/>
      <c r="G27" s="59"/>
      <c r="H27" s="59"/>
      <c r="R27" s="74"/>
      <c r="S27" s="74"/>
    </row>
    <row r="28" spans="1:19" ht="6.75" customHeight="1">
      <c r="A28" s="12"/>
      <c r="B28" s="13"/>
      <c r="C28" s="46"/>
    </row>
  </sheetData>
  <mergeCells count="5">
    <mergeCell ref="S2:S27"/>
    <mergeCell ref="J2:Q2"/>
    <mergeCell ref="R2:R27"/>
    <mergeCell ref="J21:Q21"/>
    <mergeCell ref="J3:K3"/>
  </mergeCells>
  <printOptions horizontalCentered="1" verticalCentered="1"/>
  <pageMargins left="0.70866141732283505" right="0.70866141732283505" top="0.74803149606299202" bottom="0.74803149606299202" header="0.31496062992126" footer="0.31496062992126"/>
  <pageSetup paperSize="9" scale="46" orientation="landscape" r:id="rId1"/>
  <headerFooter>
    <oddHeader>&amp;C&amp;"Arial Black,Normal"&amp;14&amp;K92D050ETUDE EOLE-THERMODYNAMIQUE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256" width="11.42578125" customWidth="1"/>
  </cols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256" width="11.42578125" customWidth="1"/>
  </cols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pc2</cp:lastModifiedBy>
  <cp:lastPrinted>2021-03-24T11:02:29Z</cp:lastPrinted>
  <dcterms:created xsi:type="dcterms:W3CDTF">2010-02-18T14:45:23Z</dcterms:created>
  <dcterms:modified xsi:type="dcterms:W3CDTF">2021-05-11T14:37:26Z</dcterms:modified>
</cp:coreProperties>
</file>