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7365" activeTab="1"/>
  </bookViews>
  <sheets>
    <sheet name="JMF BOLOGHINE MARS 2016" sheetId="1" r:id="rId1"/>
    <sheet name="JMF BELOUIZDAD MARS 2016" sheetId="4" r:id="rId2"/>
  </sheets>
  <calcPr calcId="145621"/>
</workbook>
</file>

<file path=xl/calcChain.xml><?xml version="1.0" encoding="utf-8"?>
<calcChain xmlns="http://schemas.openxmlformats.org/spreadsheetml/2006/main">
  <c r="H1697" i="4" l="1"/>
  <c r="H1691" i="4"/>
  <c r="B1688" i="4"/>
  <c r="B1686" i="4"/>
  <c r="B1692" i="4" s="1"/>
  <c r="H1685" i="4"/>
  <c r="B1682" i="4"/>
  <c r="B1684" i="4" s="1"/>
  <c r="B1696" i="4" s="1"/>
  <c r="H1658" i="4"/>
  <c r="B1653" i="4"/>
  <c r="H1652" i="4"/>
  <c r="H1646" i="4"/>
  <c r="B1643" i="4"/>
  <c r="B1645" i="4" s="1"/>
  <c r="B1657" i="4" s="1"/>
  <c r="H1620" i="4"/>
  <c r="H1614" i="4"/>
  <c r="B1611" i="4"/>
  <c r="B1609" i="4"/>
  <c r="B1615" i="4" s="1"/>
  <c r="H1608" i="4"/>
  <c r="B1605" i="4"/>
  <c r="B1607" i="4" s="1"/>
  <c r="H1582" i="4"/>
  <c r="H1576" i="4"/>
  <c r="B1573" i="4"/>
  <c r="B1571" i="4"/>
  <c r="B1577" i="4" s="1"/>
  <c r="H1570" i="4"/>
  <c r="B1567" i="4"/>
  <c r="B1569" i="4" s="1"/>
  <c r="B1581" i="4" s="1"/>
  <c r="H1543" i="4"/>
  <c r="B1538" i="4"/>
  <c r="H1537" i="4"/>
  <c r="B1534" i="4"/>
  <c r="H1531" i="4"/>
  <c r="B1528" i="4"/>
  <c r="B1530" i="4" s="1"/>
  <c r="B1542" i="4" s="1"/>
  <c r="H1504" i="4"/>
  <c r="B1499" i="4"/>
  <c r="H1498" i="4"/>
  <c r="B1495" i="4"/>
  <c r="H1492" i="4"/>
  <c r="B1489" i="4"/>
  <c r="B1491" i="4" s="1"/>
  <c r="B1503" i="4" s="1"/>
  <c r="H1465" i="4"/>
  <c r="B1460" i="4"/>
  <c r="H1459" i="4"/>
  <c r="H1453" i="4"/>
  <c r="B1450" i="4"/>
  <c r="B1452" i="4" s="1"/>
  <c r="B1464" i="4" s="1"/>
  <c r="H1418" i="4"/>
  <c r="H1412" i="4"/>
  <c r="B1409" i="4"/>
  <c r="B1413" i="4" s="1"/>
  <c r="B1407" i="4"/>
  <c r="H1406" i="4"/>
  <c r="B1403" i="4"/>
  <c r="B1405" i="4" s="1"/>
  <c r="H1379" i="4"/>
  <c r="B1374" i="4"/>
  <c r="H1373" i="4"/>
  <c r="H1367" i="4"/>
  <c r="B1366" i="4"/>
  <c r="B1378" i="4" s="1"/>
  <c r="H1345" i="4"/>
  <c r="B1340" i="4"/>
  <c r="H1339" i="4"/>
  <c r="H1333" i="4"/>
  <c r="B1332" i="4"/>
  <c r="B1330" i="4"/>
  <c r="H1310" i="4"/>
  <c r="B1305" i="4"/>
  <c r="H1304" i="4"/>
  <c r="H1298" i="4"/>
  <c r="B1297" i="4"/>
  <c r="B1295" i="4"/>
  <c r="H1264" i="4"/>
  <c r="B1259" i="4"/>
  <c r="H1258" i="4"/>
  <c r="H1252" i="4"/>
  <c r="B1251" i="4"/>
  <c r="B1263" i="4" s="1"/>
  <c r="B1308" i="4" s="1"/>
  <c r="B1309" i="4" s="1"/>
  <c r="B1343" i="4" s="1"/>
  <c r="B1344" i="4" s="1"/>
  <c r="B1249" i="4"/>
  <c r="H1228" i="4"/>
  <c r="B1223" i="4"/>
  <c r="H1222" i="4"/>
  <c r="H1216" i="4"/>
  <c r="B1213" i="4"/>
  <c r="B1215" i="4" s="1"/>
  <c r="B1227" i="4" s="1"/>
  <c r="H1195" i="4"/>
  <c r="B1190" i="4"/>
  <c r="H1189" i="4"/>
  <c r="H1183" i="4"/>
  <c r="B1180" i="4"/>
  <c r="B1182" i="4" s="1"/>
  <c r="H1159" i="4"/>
  <c r="B1154" i="4"/>
  <c r="H1153" i="4"/>
  <c r="H1147" i="4"/>
  <c r="B1144" i="4"/>
  <c r="B1146" i="4" s="1"/>
  <c r="B1158" i="4" s="1"/>
  <c r="B1193" i="4" s="1"/>
  <c r="H1118" i="4"/>
  <c r="B1113" i="4"/>
  <c r="H1112" i="4"/>
  <c r="H1106" i="4"/>
  <c r="B1105" i="4"/>
  <c r="B1117" i="4" s="1"/>
  <c r="B1103" i="4"/>
  <c r="H1085" i="4"/>
  <c r="H1079" i="4"/>
  <c r="B1074" i="4"/>
  <c r="B1080" i="4" s="1"/>
  <c r="B1084" i="4" s="1"/>
  <c r="H1073" i="4"/>
  <c r="B1072" i="4"/>
  <c r="B1070" i="4"/>
  <c r="H1042" i="4"/>
  <c r="H1036" i="4"/>
  <c r="B1031" i="4"/>
  <c r="B1037" i="4" s="1"/>
  <c r="B1041" i="4" s="1"/>
  <c r="H1030" i="4"/>
  <c r="B1029" i="4"/>
  <c r="B1027" i="4"/>
  <c r="H999" i="4"/>
  <c r="H993" i="4"/>
  <c r="B988" i="4"/>
  <c r="B994" i="4" s="1"/>
  <c r="B998" i="4" s="1"/>
  <c r="H987" i="4"/>
  <c r="B986" i="4"/>
  <c r="B984" i="4"/>
  <c r="H961" i="4"/>
  <c r="B956" i="4"/>
  <c r="H955" i="4"/>
  <c r="H949" i="4"/>
  <c r="B948" i="4"/>
  <c r="B960" i="4" s="1"/>
  <c r="B946" i="4"/>
  <c r="H922" i="4"/>
  <c r="B917" i="4"/>
  <c r="H916" i="4"/>
  <c r="H910" i="4"/>
  <c r="B907" i="4"/>
  <c r="B909" i="4" s="1"/>
  <c r="B921" i="4" s="1"/>
  <c r="H883" i="4"/>
  <c r="H877" i="4"/>
  <c r="B872" i="4"/>
  <c r="B878" i="4" s="1"/>
  <c r="H871" i="4"/>
  <c r="B868" i="4"/>
  <c r="B870" i="4" s="1"/>
  <c r="H845" i="4"/>
  <c r="B840" i="4"/>
  <c r="H839" i="4"/>
  <c r="H833" i="4"/>
  <c r="B830" i="4"/>
  <c r="B832" i="4" s="1"/>
  <c r="H805" i="4"/>
  <c r="B800" i="4"/>
  <c r="H799" i="4"/>
  <c r="H793" i="4"/>
  <c r="B790" i="4"/>
  <c r="B792" i="4" s="1"/>
  <c r="B804" i="4" s="1"/>
  <c r="B843" i="4" s="1"/>
  <c r="B844" i="4" s="1"/>
  <c r="H766" i="4"/>
  <c r="H760" i="4"/>
  <c r="B757" i="4"/>
  <c r="B761" i="4" s="1"/>
  <c r="H754" i="4"/>
  <c r="B753" i="4"/>
  <c r="B765" i="4" s="1"/>
  <c r="B751" i="4"/>
  <c r="H729" i="4"/>
  <c r="B724" i="4"/>
  <c r="H723" i="4"/>
  <c r="H717" i="4"/>
  <c r="B716" i="4"/>
  <c r="B728" i="4" s="1"/>
  <c r="B714" i="4"/>
  <c r="H690" i="4"/>
  <c r="B685" i="4"/>
  <c r="H684" i="4"/>
  <c r="H678" i="4"/>
  <c r="B677" i="4"/>
  <c r="B689" i="4" s="1"/>
  <c r="B675" i="4"/>
  <c r="H651" i="4"/>
  <c r="B646" i="4"/>
  <c r="H645" i="4"/>
  <c r="H639" i="4"/>
  <c r="B636" i="4"/>
  <c r="B638" i="4" s="1"/>
  <c r="B650" i="4" s="1"/>
  <c r="H610" i="4"/>
  <c r="H604" i="4"/>
  <c r="B599" i="4"/>
  <c r="B605" i="4" s="1"/>
  <c r="H598" i="4"/>
  <c r="B595" i="4"/>
  <c r="B597" i="4" s="1"/>
  <c r="B609" i="4" s="1"/>
  <c r="H573" i="4"/>
  <c r="B568" i="4"/>
  <c r="H567" i="4"/>
  <c r="H561" i="4"/>
  <c r="B558" i="4"/>
  <c r="B560" i="4" s="1"/>
  <c r="H534" i="4"/>
  <c r="B529" i="4"/>
  <c r="H528" i="4"/>
  <c r="H522" i="4"/>
  <c r="B519" i="4"/>
  <c r="B521" i="4" s="1"/>
  <c r="H495" i="4"/>
  <c r="B490" i="4"/>
  <c r="H489" i="4"/>
  <c r="H483" i="4"/>
  <c r="B482" i="4"/>
  <c r="B494" i="4" s="1"/>
  <c r="B532" i="4" s="1"/>
  <c r="B533" i="4" s="1"/>
  <c r="B571" i="4" s="1"/>
  <c r="B480" i="4"/>
  <c r="H456" i="4"/>
  <c r="B451" i="4"/>
  <c r="H450" i="4"/>
  <c r="H444" i="4"/>
  <c r="B443" i="4"/>
  <c r="B455" i="4" s="1"/>
  <c r="B441" i="4"/>
  <c r="H409" i="4"/>
  <c r="B404" i="4"/>
  <c r="H403" i="4"/>
  <c r="H397" i="4"/>
  <c r="B396" i="4"/>
  <c r="B408" i="4" s="1"/>
  <c r="B394" i="4"/>
  <c r="H372" i="4"/>
  <c r="B367" i="4"/>
  <c r="H366" i="4"/>
  <c r="H360" i="4"/>
  <c r="B357" i="4"/>
  <c r="B359" i="4" s="1"/>
  <c r="B371" i="4" s="1"/>
  <c r="H338" i="4"/>
  <c r="B333" i="4"/>
  <c r="H332" i="4"/>
  <c r="H326" i="4"/>
  <c r="B323" i="4"/>
  <c r="B325" i="4" s="1"/>
  <c r="H300" i="4"/>
  <c r="B295" i="4"/>
  <c r="H294" i="4"/>
  <c r="H288" i="4"/>
  <c r="B285" i="4"/>
  <c r="B287" i="4" s="1"/>
  <c r="B299" i="4" s="1"/>
  <c r="B336" i="4" s="1"/>
  <c r="B337" i="4" s="1"/>
  <c r="H263" i="4"/>
  <c r="B258" i="4"/>
  <c r="H257" i="4"/>
  <c r="H251" i="4"/>
  <c r="B248" i="4"/>
  <c r="B250" i="4" s="1"/>
  <c r="H225" i="4"/>
  <c r="B220" i="4"/>
  <c r="H219" i="4"/>
  <c r="H213" i="4"/>
  <c r="B212" i="4"/>
  <c r="B210" i="4"/>
  <c r="H187" i="4"/>
  <c r="B182" i="4"/>
  <c r="H181" i="4"/>
  <c r="B172" i="4"/>
  <c r="H149" i="4"/>
  <c r="B144" i="4"/>
  <c r="H143" i="4"/>
  <c r="B134" i="4"/>
  <c r="H111" i="4"/>
  <c r="B106" i="4"/>
  <c r="H105" i="4"/>
  <c r="H99" i="4"/>
  <c r="H96" i="4"/>
  <c r="H134" i="4" s="1"/>
  <c r="B96" i="4"/>
  <c r="B68" i="4"/>
  <c r="B58" i="4"/>
  <c r="H33" i="4"/>
  <c r="H71" i="4" s="1"/>
  <c r="H73" i="4" s="1"/>
  <c r="B31" i="4"/>
  <c r="B32" i="4" s="1"/>
  <c r="B71" i="4" s="1"/>
  <c r="B72" i="4" s="1"/>
  <c r="B109" i="4" s="1"/>
  <c r="B110" i="4" s="1"/>
  <c r="B147" i="4" s="1"/>
  <c r="B148" i="4" s="1"/>
  <c r="B185" i="4" s="1"/>
  <c r="B186" i="4" s="1"/>
  <c r="B223" i="4" s="1"/>
  <c r="B224" i="4" s="1"/>
  <c r="B261" i="4" s="1"/>
  <c r="B262" i="4" s="1"/>
  <c r="B28" i="4"/>
  <c r="H27" i="4"/>
  <c r="H65" i="4" s="1"/>
  <c r="H67" i="4" s="1"/>
  <c r="H21" i="4"/>
  <c r="H214" i="4" l="1"/>
  <c r="B1417" i="4"/>
  <c r="H172" i="4"/>
  <c r="H175" i="4" s="1"/>
  <c r="H176" i="4" s="1"/>
  <c r="H137" i="4"/>
  <c r="H138" i="4" s="1"/>
  <c r="B572" i="4"/>
  <c r="B1619" i="4"/>
  <c r="H100" i="4"/>
  <c r="B882" i="4"/>
  <c r="B1194" i="4"/>
  <c r="H22" i="4"/>
  <c r="H252" i="4"/>
  <c r="H58" i="4"/>
  <c r="H61" i="4" s="1"/>
  <c r="H62" i="4" s="1"/>
  <c r="H23" i="1"/>
  <c r="B23" i="1"/>
  <c r="B18" i="1"/>
  <c r="H17" i="1"/>
  <c r="H11" i="1"/>
  <c r="H12" i="1" l="1"/>
</calcChain>
</file>

<file path=xl/comments1.xml><?xml version="1.0" encoding="utf-8"?>
<comments xmlns="http://schemas.openxmlformats.org/spreadsheetml/2006/main">
  <authors>
    <author>Auteur</author>
  </authors>
  <commentList>
    <comment ref="B18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4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72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1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48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85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23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57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4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41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8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9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58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95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6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75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14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51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3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68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07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46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84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027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07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03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44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8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213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249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295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3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64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03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50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89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28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67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05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43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82" authorId="0">
      <text>
        <r>
          <rPr>
            <b/>
            <sz val="8"/>
            <color indexed="81"/>
            <rFont val="Tahoma"/>
            <family val="2"/>
          </rPr>
          <t>Prise en charge du mois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<sst xmlns="http://schemas.openxmlformats.org/spreadsheetml/2006/main" count="2603" uniqueCount="101">
  <si>
    <t>SDA/DD BOLOGHINE</t>
  </si>
  <si>
    <t>JOURNAL DES MOUVEMENTS DE FACTURATION</t>
  </si>
  <si>
    <t>DES CLIENTS NON DOMICILIES HAUTE TENSION ET HAUTE PRESSION</t>
  </si>
  <si>
    <t>COMPTE: 470 341</t>
  </si>
  <si>
    <t>COMPTE: 48 215</t>
  </si>
  <si>
    <t>LIBELLES</t>
  </si>
  <si>
    <t>MONTANTS DINARS</t>
  </si>
  <si>
    <t>COMPTES A DEBITER         CREDITER</t>
  </si>
  <si>
    <t>OBSERVATIONS</t>
  </si>
  <si>
    <t>FACTURES EMISES</t>
  </si>
  <si>
    <t>ANCIEN SOLDE (AS)</t>
  </si>
  <si>
    <t>FACTURES MANUELLES</t>
  </si>
  <si>
    <t>CHEQUES IMPAYES (R)</t>
  </si>
  <si>
    <t>TOTAL DES ENTREES (E)</t>
  </si>
  <si>
    <t>CHEQUES ENCAISSES (C)</t>
  </si>
  <si>
    <t>CREANCES REGLEES PAR:</t>
  </si>
  <si>
    <t>SOLDE (J)= (AS+R-C)</t>
  </si>
  <si>
    <t>CHEQUES BANCAIRES</t>
  </si>
  <si>
    <t>57972  001</t>
  </si>
  <si>
    <t>SOLDES (F+J)</t>
  </si>
  <si>
    <t>CHEQUES POSTAUX</t>
  </si>
  <si>
    <t>"HP" COMPTE 525 101</t>
  </si>
  <si>
    <t>Créances réglées par virements ou par affectation (E.A.A):</t>
  </si>
  <si>
    <t>LIBELLE</t>
  </si>
  <si>
    <t>Intérêts moratoires ou profits exceptionnels</t>
  </si>
  <si>
    <t xml:space="preserve">ANCIEN SOLDE </t>
  </si>
  <si>
    <t>Frais de rejet de chèques</t>
  </si>
  <si>
    <t>ENTREES</t>
  </si>
  <si>
    <t>FACTURES ANNULEES</t>
  </si>
  <si>
    <t>NOUVEAU SOLDE</t>
  </si>
  <si>
    <t>TOTAL DES SORTIES (S)</t>
  </si>
  <si>
    <t>"HT" COMPTE 525 102</t>
  </si>
  <si>
    <t>ANCIEN SOLDE (A)</t>
  </si>
  <si>
    <t>NOUVEAU SOLDE (F)=(A+E-S)</t>
  </si>
  <si>
    <t>DU : 31/03/2016</t>
  </si>
  <si>
    <t>JMF MOIS DE MARS 2016</t>
  </si>
  <si>
    <t xml:space="preserve">DIRECTION DE  LA DISTRIBUTION DE  BELOUIZDAD                           </t>
  </si>
  <si>
    <t xml:space="preserve">DIVISION DES RELATIONS COMMERCIALES </t>
  </si>
  <si>
    <t xml:space="preserve">SERVICE CLIENTELE </t>
  </si>
  <si>
    <t>JMF DU MOIS D'AOUT   2012</t>
  </si>
  <si>
    <t>OBS</t>
  </si>
  <si>
    <t>DU :31/08/2012</t>
  </si>
  <si>
    <t>DRC</t>
  </si>
  <si>
    <t>DD</t>
  </si>
  <si>
    <t>JMF du Mois de Septembre 2012</t>
  </si>
  <si>
    <t>COMPTES A DEBITER CREDITER</t>
  </si>
  <si>
    <r>
      <t>"HP" COMPTE 525 101</t>
    </r>
    <r>
      <rPr>
        <b/>
        <sz val="9"/>
        <rFont val="Times New Roman"/>
        <family val="1"/>
      </rPr>
      <t/>
    </r>
  </si>
  <si>
    <r>
      <t>"HT" COMPTE 525 102</t>
    </r>
    <r>
      <rPr>
        <b/>
        <sz val="9"/>
        <rFont val="Times New Roman"/>
        <family val="1"/>
      </rPr>
      <t/>
    </r>
  </si>
  <si>
    <t>DU :30/09/2012</t>
  </si>
  <si>
    <t>DIVISION  RELATIONS COMMERCIALES</t>
  </si>
  <si>
    <t>LE DIRECTEUR DE LA DISTRIBUTION</t>
  </si>
  <si>
    <t>JMF du Mois de OCTOBRE  2012</t>
  </si>
  <si>
    <t>DU :30/10/2012</t>
  </si>
  <si>
    <t>JMF du Mois de  NOVEMBRE  2012</t>
  </si>
  <si>
    <t>DU :30/11/2012</t>
  </si>
  <si>
    <t>JMF du Mois de   DECEMBRE  2012</t>
  </si>
  <si>
    <t>DU :31/12/2012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</si>
  <si>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</si>
  <si>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JMF du Mois de    MARS 2013</t>
  </si>
  <si>
    <t>DU :31/01/2013</t>
  </si>
  <si>
    <t>DU :28/02/2013</t>
  </si>
  <si>
    <t>DU :31/03/2013</t>
  </si>
  <si>
    <t>JMF du Mois de    AVRIL 2013</t>
  </si>
  <si>
    <t>JMF du Mois de     MAI 2013</t>
  </si>
  <si>
    <t>JMF du Mois de      JUIN   2013</t>
  </si>
  <si>
    <t>JMF du Mois de      JUILLET  2013</t>
  </si>
  <si>
    <t>SERVICE RECOUVREMENT</t>
  </si>
  <si>
    <t>JMF du Mois de      AOUT  2013</t>
  </si>
  <si>
    <t>JMF du Mois de    SEPTEMBRE  2013</t>
  </si>
  <si>
    <t>JMF du Mois de    OCTOBRE  2013</t>
  </si>
  <si>
    <t>JMF du Mois de     NOVEMBRE  2013</t>
  </si>
  <si>
    <t>JMF du Mois de     DECEMBRE 2013</t>
  </si>
  <si>
    <t>JMF du Mois de      JANVIER  2014</t>
  </si>
  <si>
    <t>JMF du Mois de     FEVRIER  2014</t>
  </si>
  <si>
    <t>JMF du Mois de     MARS 2014</t>
  </si>
  <si>
    <t>JMF du Mois de    AVRIL 2014</t>
  </si>
  <si>
    <t>JMF du Mois de    MAI  2014</t>
  </si>
  <si>
    <t>JMF du Mois de    JUIN   2014</t>
  </si>
  <si>
    <t>JMF du Mois de   JUILLET  2014</t>
  </si>
  <si>
    <t>JMF du Mois de  Août  2014</t>
  </si>
  <si>
    <t>JMF du Mois de  SEPTEMBRE  2014</t>
  </si>
  <si>
    <t>JMF du Mois de   OCTOBRE 2014</t>
  </si>
  <si>
    <t>JMF du Mois de   NOVEMBRE  2014</t>
  </si>
  <si>
    <t>"HP" COMPTE 1650121</t>
  </si>
  <si>
    <t>"HT" COMPTE 1650122</t>
  </si>
  <si>
    <t>JMF du Mois de   DECEMBRE  2014</t>
  </si>
  <si>
    <t>JMF du Mois de   JANVIER   2015</t>
  </si>
  <si>
    <t>JMF du Mois de  FEVRIER   2015</t>
  </si>
  <si>
    <t>JMF du Mois de  MARS   2015</t>
  </si>
  <si>
    <t>JMF du Mois de  AVRIL   2015</t>
  </si>
  <si>
    <t>JMF du Mois de  MAI   2015</t>
  </si>
  <si>
    <t>JMF du Mois de  JUIN   2015</t>
  </si>
  <si>
    <t>JMF du Mois de  JUILLET   2015</t>
  </si>
  <si>
    <t>JMF du Mois de   AOUT   2015</t>
  </si>
  <si>
    <t>JMF du Mois de   SEPTEMBRE   2015</t>
  </si>
  <si>
    <t>JMF du Mois de   OCTOBRE  2015</t>
  </si>
  <si>
    <t>JMF du Mois de   NOVEMBRE  2015</t>
  </si>
  <si>
    <t>JMF du Mois de    DECEMBRE   2015</t>
  </si>
  <si>
    <t>JMF du Mois de     JANVIER    2016</t>
  </si>
  <si>
    <t>JMF du Mois de     FEVRIER   2016</t>
  </si>
  <si>
    <t>JMF du Mois de     MARS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</si>
</sst>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9"/>
      <color indexed="10"/>
      <name val="Verdana"/>
      <family val="2"/>
    </font>
    <font>
      <b/>
      <sz val="9"/>
      <color theme="0"/>
      <name val="Verdana"/>
      <family val="2"/>
    </font>
    <font>
      <b/>
      <sz val="9"/>
      <color theme="0" tint="-4.9989318521683403E-2"/>
      <name val="Verdana"/>
      <family val="2"/>
    </font>
    <font>
      <b/>
      <sz val="9"/>
      <color indexed="1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b/>
      <u/>
      <sz val="9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6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2" fillId="0" borderId="0" xfId="1" applyFont="1" applyAlignment="1">
      <alignment wrapText="1"/>
    </xf>
    <xf numFmtId="4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right" vertical="center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4" fontId="8" fillId="5" borderId="24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Fill="1" applyBorder="1" applyAlignment="1">
      <alignment horizontal="center" vertical="center" wrapText="1"/>
    </xf>
    <xf numFmtId="3" fontId="4" fillId="0" borderId="13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top" wrapText="1"/>
    </xf>
    <xf numFmtId="4" fontId="9" fillId="0" borderId="17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4" fontId="4" fillId="0" borderId="20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4" fontId="4" fillId="0" borderId="18" xfId="0" applyNumberFormat="1" applyFont="1" applyFill="1" applyBorder="1" applyAlignment="1">
      <alignment horizontal="center" wrapText="1"/>
    </xf>
    <xf numFmtId="3" fontId="4" fillId="0" borderId="6" xfId="0" applyNumberFormat="1" applyFont="1" applyFill="1" applyBorder="1" applyAlignment="1">
      <alignment horizontal="center" wrapText="1"/>
    </xf>
    <xf numFmtId="3" fontId="4" fillId="0" borderId="19" xfId="0" applyNumberFormat="1" applyFont="1" applyFill="1" applyBorder="1" applyAlignment="1">
      <alignment horizont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4" fontId="4" fillId="0" borderId="16" xfId="0" applyNumberFormat="1" applyFont="1" applyFill="1" applyBorder="1" applyAlignment="1">
      <alignment horizontal="center" wrapText="1"/>
    </xf>
    <xf numFmtId="3" fontId="4" fillId="0" borderId="4" xfId="0" applyNumberFormat="1" applyFont="1" applyFill="1" applyBorder="1" applyAlignment="1">
      <alignment horizontal="center" wrapText="1"/>
    </xf>
    <xf numFmtId="3" fontId="4" fillId="0" borderId="5" xfId="0" applyNumberFormat="1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vertical="center" wrapText="1"/>
    </xf>
    <xf numFmtId="4" fontId="4" fillId="7" borderId="17" xfId="0" applyNumberFormat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4" fontId="4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wrapText="1"/>
    </xf>
    <xf numFmtId="4" fontId="7" fillId="5" borderId="2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4" fillId="0" borderId="18" xfId="0" applyNumberFormat="1" applyFont="1" applyFill="1" applyBorder="1" applyAlignment="1">
      <alignment horizontal="center" vertical="center" wrapText="1"/>
    </xf>
    <xf numFmtId="4" fontId="9" fillId="0" borderId="18" xfId="0" applyNumberFormat="1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4" fontId="4" fillId="0" borderId="2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top" wrapText="1"/>
    </xf>
    <xf numFmtId="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wrapText="1"/>
    </xf>
    <xf numFmtId="4" fontId="4" fillId="0" borderId="0" xfId="0" applyNumberFormat="1" applyFont="1" applyFill="1" applyAlignment="1">
      <alignment horizontal="center" wrapText="1"/>
    </xf>
    <xf numFmtId="4" fontId="5" fillId="0" borderId="0" xfId="0" applyNumberFormat="1" applyFont="1" applyFill="1" applyAlignment="1">
      <alignment wrapText="1"/>
    </xf>
    <xf numFmtId="0" fontId="2" fillId="0" borderId="0" xfId="1" applyFont="1" applyBorder="1" applyAlignment="1">
      <alignment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4" fontId="9" fillId="0" borderId="21" xfId="0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wrapText="1"/>
    </xf>
    <xf numFmtId="4" fontId="2" fillId="0" borderId="0" xfId="1" applyNumberFormat="1" applyFont="1" applyFill="1" applyAlignment="1">
      <alignment wrapText="1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4" fontId="0" fillId="0" borderId="0" xfId="0" applyNumberFormat="1" applyFill="1" applyAlignment="1">
      <alignment vertical="top"/>
    </xf>
    <xf numFmtId="0" fontId="4" fillId="3" borderId="2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4" fontId="4" fillId="0" borderId="32" xfId="0" applyNumberFormat="1" applyFont="1" applyFill="1" applyBorder="1" applyAlignment="1">
      <alignment horizontal="center" wrapText="1"/>
    </xf>
    <xf numFmtId="4" fontId="4" fillId="0" borderId="22" xfId="0" applyNumberFormat="1" applyFont="1" applyFill="1" applyBorder="1" applyAlignment="1">
      <alignment horizontal="center" wrapText="1"/>
    </xf>
    <xf numFmtId="4" fontId="4" fillId="0" borderId="2" xfId="0" applyNumberFormat="1" applyFont="1" applyFill="1" applyBorder="1" applyAlignment="1">
      <alignment horizont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1" fillId="0" borderId="0" xfId="2" applyFont="1" applyFill="1" applyAlignment="1">
      <alignment horizontal="center" vertical="center" wrapText="1"/>
    </xf>
    <xf numFmtId="49" fontId="11" fillId="0" borderId="0" xfId="2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12" fillId="0" borderId="0" xfId="1" applyFont="1" applyAlignment="1">
      <alignment horizontal="left" vertical="center"/>
    </xf>
    <xf numFmtId="0" fontId="10" fillId="0" borderId="0" xfId="1" applyFont="1" applyFill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49" fontId="15" fillId="0" borderId="0" xfId="2" applyNumberFormat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4" fontId="11" fillId="0" borderId="0" xfId="2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4" fontId="10" fillId="0" borderId="17" xfId="1" applyNumberFormat="1" applyFont="1" applyFill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center" vertical="center" wrapText="1"/>
    </xf>
    <xf numFmtId="3" fontId="10" fillId="0" borderId="2" xfId="1" applyNumberFormat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center" vertical="center" wrapText="1"/>
    </xf>
    <xf numFmtId="0" fontId="10" fillId="8" borderId="23" xfId="1" applyFont="1" applyFill="1" applyBorder="1" applyAlignment="1">
      <alignment horizontal="center" vertical="center" wrapText="1"/>
    </xf>
    <xf numFmtId="4" fontId="10" fillId="8" borderId="23" xfId="1" applyNumberFormat="1" applyFont="1" applyFill="1" applyBorder="1" applyAlignment="1">
      <alignment horizontal="center" vertical="center" wrapText="1"/>
    </xf>
    <xf numFmtId="3" fontId="10" fillId="0" borderId="14" xfId="1" applyNumberFormat="1" applyFont="1" applyFill="1" applyBorder="1" applyAlignment="1">
      <alignment horizontal="center" vertical="center" wrapText="1"/>
    </xf>
    <xf numFmtId="3" fontId="10" fillId="0" borderId="13" xfId="1" applyNumberFormat="1" applyFont="1" applyFill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0" fillId="0" borderId="25" xfId="1" applyFont="1" applyFill="1" applyBorder="1" applyAlignment="1">
      <alignment horizontal="center" vertical="center" wrapText="1"/>
    </xf>
    <xf numFmtId="4" fontId="10" fillId="0" borderId="20" xfId="1" applyNumberFormat="1" applyFont="1" applyFill="1" applyBorder="1" applyAlignment="1">
      <alignment horizontal="center" vertical="center" wrapText="1"/>
    </xf>
    <xf numFmtId="3" fontId="10" fillId="0" borderId="4" xfId="1" applyNumberFormat="1" applyFont="1" applyFill="1" applyBorder="1" applyAlignment="1">
      <alignment horizontal="center" vertical="center" wrapText="1"/>
    </xf>
    <xf numFmtId="3" fontId="10" fillId="0" borderId="5" xfId="1" applyNumberFormat="1" applyFont="1" applyFill="1" applyBorder="1" applyAlignment="1">
      <alignment horizontal="center" vertical="center" wrapText="1"/>
    </xf>
    <xf numFmtId="4" fontId="10" fillId="0" borderId="18" xfId="1" applyNumberFormat="1" applyFont="1" applyFill="1" applyBorder="1" applyAlignment="1">
      <alignment horizontal="center" vertical="center" wrapText="1"/>
    </xf>
    <xf numFmtId="3" fontId="10" fillId="0" borderId="6" xfId="1" applyNumberFormat="1" applyFont="1" applyFill="1" applyBorder="1" applyAlignment="1">
      <alignment horizontal="center" vertical="center" wrapText="1"/>
    </xf>
    <xf numFmtId="3" fontId="10" fillId="0" borderId="19" xfId="1" applyNumberFormat="1" applyFont="1" applyFill="1" applyBorder="1" applyAlignment="1">
      <alignment horizontal="center" vertical="center" wrapText="1"/>
    </xf>
    <xf numFmtId="0" fontId="10" fillId="9" borderId="17" xfId="1" applyFont="1" applyFill="1" applyBorder="1" applyAlignment="1">
      <alignment horizontal="center" vertical="center" wrapText="1"/>
    </xf>
    <xf numFmtId="0" fontId="10" fillId="0" borderId="26" xfId="1" applyFont="1" applyFill="1" applyBorder="1" applyAlignment="1">
      <alignment horizontal="center" vertical="center" wrapText="1"/>
    </xf>
    <xf numFmtId="4" fontId="10" fillId="0" borderId="16" xfId="1" applyNumberFormat="1" applyFont="1" applyFill="1" applyBorder="1" applyAlignment="1">
      <alignment horizontal="center" vertical="center" wrapText="1"/>
    </xf>
    <xf numFmtId="0" fontId="10" fillId="10" borderId="17" xfId="1" applyFont="1" applyFill="1" applyBorder="1" applyAlignment="1">
      <alignment horizontal="center" vertical="center" wrapText="1"/>
    </xf>
    <xf numFmtId="4" fontId="10" fillId="10" borderId="17" xfId="1" applyNumberFormat="1" applyFont="1" applyFill="1" applyBorder="1" applyAlignment="1">
      <alignment horizontal="center" vertical="center" wrapText="1"/>
    </xf>
    <xf numFmtId="0" fontId="10" fillId="8" borderId="24" xfId="1" applyFont="1" applyFill="1" applyBorder="1" applyAlignment="1">
      <alignment horizontal="center" vertical="center" wrapText="1"/>
    </xf>
    <xf numFmtId="4" fontId="10" fillId="8" borderId="24" xfId="1" applyNumberFormat="1" applyFont="1" applyFill="1" applyBorder="1" applyAlignment="1">
      <alignment horizontal="center" vertical="center" wrapText="1"/>
    </xf>
    <xf numFmtId="0" fontId="10" fillId="11" borderId="17" xfId="1" applyFont="1" applyFill="1" applyBorder="1" applyAlignment="1">
      <alignment horizontal="center" vertical="center" wrapText="1"/>
    </xf>
    <xf numFmtId="4" fontId="10" fillId="11" borderId="7" xfId="1" applyNumberFormat="1" applyFont="1" applyFill="1" applyBorder="1" applyAlignment="1">
      <alignment horizontal="center" vertical="center" wrapText="1"/>
    </xf>
    <xf numFmtId="0" fontId="11" fillId="11" borderId="7" xfId="1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0" fillId="0" borderId="28" xfId="1" applyFont="1" applyFill="1" applyBorder="1" applyAlignment="1">
      <alignment horizontal="center" vertical="center" wrapText="1"/>
    </xf>
    <xf numFmtId="0" fontId="10" fillId="0" borderId="29" xfId="1" applyFont="1" applyFill="1" applyBorder="1" applyAlignment="1">
      <alignment horizontal="center" vertical="center" wrapText="1"/>
    </xf>
    <xf numFmtId="4" fontId="10" fillId="0" borderId="21" xfId="1" applyNumberFormat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0" fillId="0" borderId="30" xfId="1" applyFont="1" applyFill="1" applyBorder="1" applyAlignment="1">
      <alignment horizontal="center" vertical="center" wrapText="1"/>
    </xf>
    <xf numFmtId="0" fontId="10" fillId="0" borderId="31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4" fontId="10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4" fontId="10" fillId="0" borderId="0" xfId="1" applyNumberFormat="1" applyFont="1" applyFill="1" applyAlignment="1">
      <alignment horizontal="center" vertical="center" wrapText="1"/>
    </xf>
    <xf numFmtId="4" fontId="11" fillId="0" borderId="0" xfId="1" applyNumberFormat="1" applyFont="1" applyFill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22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4" fontId="10" fillId="0" borderId="1" xfId="1" applyNumberFormat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4" fontId="10" fillId="0" borderId="1" xfId="1" applyNumberFormat="1" applyFont="1" applyFill="1" applyBorder="1" applyAlignment="1">
      <alignment horizontal="center" vertical="center" wrapText="1"/>
    </xf>
    <xf numFmtId="4" fontId="10" fillId="0" borderId="22" xfId="1" applyNumberFormat="1" applyFont="1" applyFill="1" applyBorder="1" applyAlignment="1">
      <alignment horizontal="center" vertical="center" wrapText="1"/>
    </xf>
    <xf numFmtId="4" fontId="10" fillId="0" borderId="2" xfId="1" applyNumberFormat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49" fontId="10" fillId="0" borderId="0" xfId="2" applyNumberFormat="1" applyFont="1" applyFill="1" applyBorder="1" applyAlignment="1">
      <alignment horizontal="center" vertical="center" wrapText="1"/>
    </xf>
    <xf numFmtId="0" fontId="13" fillId="0" borderId="0" xfId="2" applyFont="1" applyAlignment="1">
      <alignment vertical="center" wrapText="1"/>
    </xf>
    <xf numFmtId="0" fontId="17" fillId="0" borderId="0" xfId="2" applyFont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22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8" fillId="0" borderId="0" xfId="1" applyFont="1" applyFill="1" applyAlignment="1">
      <alignment horizontal="center" vertical="center" wrapText="1"/>
    </xf>
    <xf numFmtId="49" fontId="18" fillId="0" borderId="0" xfId="2" applyNumberFormat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4" fontId="12" fillId="2" borderId="17" xfId="1" applyNumberFormat="1" applyFont="1" applyFill="1" applyBorder="1" applyAlignment="1">
      <alignment horizontal="center" vertical="center" wrapText="1"/>
    </xf>
    <xf numFmtId="3" fontId="12" fillId="2" borderId="1" xfId="1" applyNumberFormat="1" applyFont="1" applyFill="1" applyBorder="1" applyAlignment="1">
      <alignment horizontal="center" vertical="center" wrapText="1"/>
    </xf>
    <xf numFmtId="3" fontId="12" fillId="2" borderId="2" xfId="1" applyNumberFormat="1" applyFont="1" applyFill="1" applyBorder="1" applyAlignment="1">
      <alignment horizontal="center" vertical="center" wrapText="1"/>
    </xf>
    <xf numFmtId="0" fontId="12" fillId="2" borderId="17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4" fontId="12" fillId="2" borderId="3" xfId="1" applyNumberFormat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23" xfId="1" applyFont="1" applyFill="1" applyBorder="1" applyAlignment="1">
      <alignment horizontal="center" vertical="center" wrapText="1"/>
    </xf>
    <xf numFmtId="4" fontId="18" fillId="4" borderId="23" xfId="1" applyNumberFormat="1" applyFont="1" applyFill="1" applyBorder="1" applyAlignment="1">
      <alignment horizontal="center" vertical="center" wrapText="1"/>
    </xf>
    <xf numFmtId="3" fontId="18" fillId="0" borderId="14" xfId="1" applyNumberFormat="1" applyFont="1" applyFill="1" applyBorder="1" applyAlignment="1">
      <alignment horizontal="center" vertical="center" wrapText="1"/>
    </xf>
    <xf numFmtId="3" fontId="18" fillId="0" borderId="13" xfId="1" applyNumberFormat="1" applyFont="1" applyFill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 wrapText="1"/>
    </xf>
    <xf numFmtId="0" fontId="12" fillId="2" borderId="33" xfId="1" applyFont="1" applyFill="1" applyBorder="1" applyAlignment="1">
      <alignment horizontal="center" vertical="center" wrapText="1"/>
    </xf>
    <xf numFmtId="4" fontId="18" fillId="0" borderId="19" xfId="1" applyNumberFormat="1" applyFont="1" applyFill="1" applyBorder="1" applyAlignment="1">
      <alignment horizontal="center" vertical="center" wrapText="1"/>
    </xf>
    <xf numFmtId="0" fontId="18" fillId="0" borderId="18" xfId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4" fontId="18" fillId="0" borderId="20" xfId="1" applyNumberFormat="1" applyFont="1" applyFill="1" applyBorder="1" applyAlignment="1">
      <alignment horizontal="center" vertical="center" wrapText="1"/>
    </xf>
    <xf numFmtId="3" fontId="18" fillId="0" borderId="4" xfId="1" applyNumberFormat="1" applyFont="1" applyFill="1" applyBorder="1" applyAlignment="1">
      <alignment horizontal="center" vertical="center" wrapText="1"/>
    </xf>
    <xf numFmtId="3" fontId="18" fillId="0" borderId="5" xfId="1" applyNumberFormat="1" applyFont="1" applyFill="1" applyBorder="1" applyAlignment="1">
      <alignment horizontal="center" vertical="center" wrapText="1"/>
    </xf>
    <xf numFmtId="0" fontId="12" fillId="2" borderId="18" xfId="1" applyFont="1" applyFill="1" applyBorder="1" applyAlignment="1">
      <alignment horizontal="center" vertical="center" wrapText="1"/>
    </xf>
    <xf numFmtId="4" fontId="18" fillId="0" borderId="18" xfId="1" applyNumberFormat="1" applyFont="1" applyFill="1" applyBorder="1" applyAlignment="1">
      <alignment horizontal="center" vertical="center" wrapText="1"/>
    </xf>
    <xf numFmtId="3" fontId="18" fillId="0" borderId="6" xfId="1" applyNumberFormat="1" applyFont="1" applyFill="1" applyBorder="1" applyAlignment="1">
      <alignment horizontal="center" vertical="center" wrapText="1"/>
    </xf>
    <xf numFmtId="3" fontId="18" fillId="0" borderId="19" xfId="1" applyNumberFormat="1" applyFont="1" applyFill="1" applyBorder="1" applyAlignment="1">
      <alignment horizontal="center" vertical="center" wrapText="1"/>
    </xf>
    <xf numFmtId="0" fontId="12" fillId="2" borderId="26" xfId="1" applyFont="1" applyFill="1" applyBorder="1" applyAlignment="1">
      <alignment horizontal="center" vertical="center" wrapText="1"/>
    </xf>
    <xf numFmtId="4" fontId="18" fillId="0" borderId="16" xfId="1" applyNumberFormat="1" applyFont="1" applyFill="1" applyBorder="1" applyAlignment="1">
      <alignment horizontal="center" vertical="center" wrapText="1"/>
    </xf>
    <xf numFmtId="4" fontId="12" fillId="4" borderId="19" xfId="1" applyNumberFormat="1" applyFont="1" applyFill="1" applyBorder="1" applyAlignment="1">
      <alignment horizontal="center" vertical="center" wrapText="1"/>
    </xf>
    <xf numFmtId="0" fontId="12" fillId="2" borderId="24" xfId="1" applyFont="1" applyFill="1" applyBorder="1" applyAlignment="1">
      <alignment horizontal="center" vertical="center" wrapText="1"/>
    </xf>
    <xf numFmtId="4" fontId="18" fillId="4" borderId="24" xfId="1" applyNumberFormat="1" applyFont="1" applyFill="1" applyBorder="1" applyAlignment="1">
      <alignment horizontal="center" vertical="center" wrapText="1"/>
    </xf>
    <xf numFmtId="0" fontId="12" fillId="2" borderId="21" xfId="1" applyFont="1" applyFill="1" applyBorder="1" applyAlignment="1">
      <alignment horizontal="center" vertical="center" wrapText="1"/>
    </xf>
    <xf numFmtId="4" fontId="12" fillId="4" borderId="34" xfId="1" applyNumberFormat="1" applyFont="1" applyFill="1" applyBorder="1" applyAlignment="1">
      <alignment horizontal="center" vertical="center" wrapText="1"/>
    </xf>
    <xf numFmtId="0" fontId="18" fillId="4" borderId="21" xfId="1" applyFont="1" applyFill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2" fillId="2" borderId="27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2" fillId="0" borderId="17" xfId="1" applyFont="1" applyFill="1" applyBorder="1" applyAlignment="1">
      <alignment horizontal="center" vertical="center" wrapText="1"/>
    </xf>
    <xf numFmtId="0" fontId="12" fillId="0" borderId="28" xfId="1" applyFont="1" applyFill="1" applyBorder="1" applyAlignment="1">
      <alignment horizontal="center" vertical="center" wrapText="1"/>
    </xf>
    <xf numFmtId="0" fontId="12" fillId="2" borderId="29" xfId="1" applyFont="1" applyFill="1" applyBorder="1" applyAlignment="1">
      <alignment horizontal="center" vertical="center" wrapText="1"/>
    </xf>
    <xf numFmtId="4" fontId="18" fillId="0" borderId="21" xfId="1" applyNumberFormat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0" fontId="18" fillId="0" borderId="30" xfId="1" applyFont="1" applyFill="1" applyBorder="1" applyAlignment="1">
      <alignment horizontal="center" vertical="center" wrapText="1"/>
    </xf>
    <xf numFmtId="0" fontId="18" fillId="0" borderId="3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4" fontId="18" fillId="0" borderId="17" xfId="1" applyNumberFormat="1" applyFont="1" applyFill="1" applyBorder="1" applyAlignment="1">
      <alignment horizontal="center" vertical="center" wrapText="1"/>
    </xf>
    <xf numFmtId="4" fontId="12" fillId="4" borderId="24" xfId="1" applyNumberFormat="1" applyFont="1" applyFill="1" applyBorder="1" applyAlignment="1">
      <alignment horizontal="center" vertical="center" wrapText="1"/>
    </xf>
    <xf numFmtId="4" fontId="12" fillId="0" borderId="0" xfId="1" applyNumberFormat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4" fontId="12" fillId="0" borderId="0" xfId="1" applyNumberFormat="1" applyFont="1" applyFill="1" applyAlignment="1">
      <alignment horizontal="center" vertical="center" wrapText="1"/>
    </xf>
    <xf numFmtId="4" fontId="18" fillId="0" borderId="0" xfId="1" applyNumberFormat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2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4" fontId="12" fillId="2" borderId="1" xfId="1" applyNumberFormat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 wrapText="1"/>
    </xf>
    <xf numFmtId="4" fontId="12" fillId="4" borderId="7" xfId="1" applyNumberFormat="1" applyFont="1" applyFill="1" applyBorder="1" applyAlignment="1">
      <alignment horizontal="center" vertical="center" wrapText="1"/>
    </xf>
    <xf numFmtId="0" fontId="12" fillId="2" borderId="11" xfId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 wrapText="1"/>
    </xf>
    <xf numFmtId="0" fontId="12" fillId="2" borderId="12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4" fontId="12" fillId="0" borderId="1" xfId="1" applyNumberFormat="1" applyFont="1" applyFill="1" applyBorder="1" applyAlignment="1">
      <alignment horizontal="center" vertical="center" wrapText="1"/>
    </xf>
    <xf numFmtId="4" fontId="12" fillId="0" borderId="22" xfId="1" applyNumberFormat="1" applyFont="1" applyFill="1" applyBorder="1" applyAlignment="1">
      <alignment horizontal="center" vertical="center" wrapText="1"/>
    </xf>
    <xf numFmtId="4" fontId="12" fillId="0" borderId="2" xfId="1" applyNumberFormat="1" applyFont="1" applyFill="1" applyBorder="1" applyAlignment="1">
      <alignment horizontal="center" vertical="center" wrapText="1"/>
    </xf>
    <xf numFmtId="4" fontId="12" fillId="0" borderId="21" xfId="1" applyNumberFormat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0" fontId="18" fillId="0" borderId="0" xfId="2" applyFont="1" applyBorder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 wrapText="1"/>
    </xf>
    <xf numFmtId="4" fontId="18" fillId="4" borderId="18" xfId="1" applyNumberFormat="1" applyFont="1" applyFill="1" applyBorder="1" applyAlignment="1">
      <alignment horizontal="center" vertical="center" wrapText="1"/>
    </xf>
    <xf numFmtId="0" fontId="17" fillId="0" borderId="0" xfId="2" applyFont="1" applyAlignment="1">
      <alignment horizontal="right" vertical="center" wrapText="1"/>
    </xf>
    <xf numFmtId="49" fontId="18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20" fillId="0" borderId="0" xfId="2" applyFont="1" applyAlignment="1">
      <alignment horizontal="center" vertical="center" wrapText="1"/>
    </xf>
    <xf numFmtId="4" fontId="21" fillId="4" borderId="35" xfId="1" applyNumberFormat="1" applyFont="1" applyFill="1" applyBorder="1" applyAlignment="1">
      <alignment horizontal="center" vertical="center" wrapText="1"/>
    </xf>
    <xf numFmtId="4" fontId="21" fillId="4" borderId="36" xfId="2" applyNumberFormat="1" applyFont="1" applyFill="1" applyBorder="1" applyAlignment="1">
      <alignment horizontal="center"/>
    </xf>
    <xf numFmtId="4" fontId="18" fillId="4" borderId="35" xfId="1" applyNumberFormat="1" applyFont="1" applyFill="1" applyBorder="1" applyAlignment="1">
      <alignment horizontal="center" vertical="center" wrapText="1"/>
    </xf>
    <xf numFmtId="4" fontId="18" fillId="4" borderId="36" xfId="2" applyNumberFormat="1" applyFont="1" applyFill="1" applyBorder="1" applyAlignment="1">
      <alignment horizontal="center"/>
    </xf>
    <xf numFmtId="4" fontId="18" fillId="4" borderId="36" xfId="2" applyNumberFormat="1" applyFont="1" applyFill="1" applyBorder="1" applyAlignment="1">
      <alignment horizontal="center" vertical="center"/>
    </xf>
    <xf numFmtId="4" fontId="11" fillId="0" borderId="0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28575</xdr:rowOff>
    </xdr:from>
    <xdr:to>
      <xdr:col>1</xdr:col>
      <xdr:colOff>1066800</xdr:colOff>
      <xdr:row>48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82010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28575</xdr:rowOff>
    </xdr:from>
    <xdr:to>
      <xdr:col>1</xdr:col>
      <xdr:colOff>1066800</xdr:colOff>
      <xdr:row>3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83</xdr:row>
      <xdr:rowOff>28575</xdr:rowOff>
    </xdr:from>
    <xdr:to>
      <xdr:col>1</xdr:col>
      <xdr:colOff>1066800</xdr:colOff>
      <xdr:row>86</xdr:row>
      <xdr:rowOff>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164496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121</xdr:row>
      <xdr:rowOff>28575</xdr:rowOff>
    </xdr:from>
    <xdr:to>
      <xdr:col>1</xdr:col>
      <xdr:colOff>1066800</xdr:colOff>
      <xdr:row>124</xdr:row>
      <xdr:rowOff>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46983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159</xdr:row>
      <xdr:rowOff>28575</xdr:rowOff>
    </xdr:from>
    <xdr:to>
      <xdr:col>1</xdr:col>
      <xdr:colOff>1066800</xdr:colOff>
      <xdr:row>162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29469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197</xdr:row>
      <xdr:rowOff>28575</xdr:rowOff>
    </xdr:from>
    <xdr:to>
      <xdr:col>1</xdr:col>
      <xdr:colOff>1066800</xdr:colOff>
      <xdr:row>200</xdr:row>
      <xdr:rowOff>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411956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235</xdr:row>
      <xdr:rowOff>28575</xdr:rowOff>
    </xdr:from>
    <xdr:to>
      <xdr:col>1</xdr:col>
      <xdr:colOff>1076325</xdr:colOff>
      <xdr:row>238</xdr:row>
      <xdr:rowOff>0</xdr:rowOff>
    </xdr:to>
    <xdr:pic>
      <xdr:nvPicPr>
        <xdr:cNvPr id="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494442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272</xdr:row>
      <xdr:rowOff>28575</xdr:rowOff>
    </xdr:from>
    <xdr:to>
      <xdr:col>1</xdr:col>
      <xdr:colOff>1076325</xdr:colOff>
      <xdr:row>275</xdr:row>
      <xdr:rowOff>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577119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310</xdr:row>
      <xdr:rowOff>28575</xdr:rowOff>
    </xdr:from>
    <xdr:to>
      <xdr:col>1</xdr:col>
      <xdr:colOff>1076325</xdr:colOff>
      <xdr:row>313</xdr:row>
      <xdr:rowOff>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658749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344</xdr:row>
      <xdr:rowOff>28575</xdr:rowOff>
    </xdr:from>
    <xdr:to>
      <xdr:col>1</xdr:col>
      <xdr:colOff>1076325</xdr:colOff>
      <xdr:row>347</xdr:row>
      <xdr:rowOff>0</xdr:rowOff>
    </xdr:to>
    <xdr:pic>
      <xdr:nvPicPr>
        <xdr:cNvPr id="1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734282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381</xdr:row>
      <xdr:rowOff>28575</xdr:rowOff>
    </xdr:from>
    <xdr:to>
      <xdr:col>1</xdr:col>
      <xdr:colOff>1076325</xdr:colOff>
      <xdr:row>384</xdr:row>
      <xdr:rowOff>0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13339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428</xdr:row>
      <xdr:rowOff>28575</xdr:rowOff>
    </xdr:from>
    <xdr:to>
      <xdr:col>1</xdr:col>
      <xdr:colOff>1076325</xdr:colOff>
      <xdr:row>431</xdr:row>
      <xdr:rowOff>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907637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467</xdr:row>
      <xdr:rowOff>28575</xdr:rowOff>
    </xdr:from>
    <xdr:to>
      <xdr:col>1</xdr:col>
      <xdr:colOff>1076325</xdr:colOff>
      <xdr:row>470</xdr:row>
      <xdr:rowOff>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989742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505</xdr:row>
      <xdr:rowOff>28575</xdr:rowOff>
    </xdr:from>
    <xdr:to>
      <xdr:col>1</xdr:col>
      <xdr:colOff>1076325</xdr:colOff>
      <xdr:row>508</xdr:row>
      <xdr:rowOff>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070324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544</xdr:row>
      <xdr:rowOff>28575</xdr:rowOff>
    </xdr:from>
    <xdr:to>
      <xdr:col>1</xdr:col>
      <xdr:colOff>1076325</xdr:colOff>
      <xdr:row>547</xdr:row>
      <xdr:rowOff>0</xdr:rowOff>
    </xdr:to>
    <xdr:pic>
      <xdr:nvPicPr>
        <xdr:cNvPr id="1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152715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581</xdr:row>
      <xdr:rowOff>28575</xdr:rowOff>
    </xdr:from>
    <xdr:to>
      <xdr:col>1</xdr:col>
      <xdr:colOff>1076325</xdr:colOff>
      <xdr:row>584</xdr:row>
      <xdr:rowOff>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231773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622</xdr:row>
      <xdr:rowOff>28575</xdr:rowOff>
    </xdr:from>
    <xdr:to>
      <xdr:col>1</xdr:col>
      <xdr:colOff>1076325</xdr:colOff>
      <xdr:row>625</xdr:row>
      <xdr:rowOff>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317212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661</xdr:row>
      <xdr:rowOff>28575</xdr:rowOff>
    </xdr:from>
    <xdr:to>
      <xdr:col>1</xdr:col>
      <xdr:colOff>1076325</xdr:colOff>
      <xdr:row>664</xdr:row>
      <xdr:rowOff>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399603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700</xdr:row>
      <xdr:rowOff>28575</xdr:rowOff>
    </xdr:from>
    <xdr:to>
      <xdr:col>1</xdr:col>
      <xdr:colOff>1076325</xdr:colOff>
      <xdr:row>703</xdr:row>
      <xdr:rowOff>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481994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737</xdr:row>
      <xdr:rowOff>28575</xdr:rowOff>
    </xdr:from>
    <xdr:to>
      <xdr:col>1</xdr:col>
      <xdr:colOff>1076325</xdr:colOff>
      <xdr:row>740</xdr:row>
      <xdr:rowOff>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563719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776</xdr:row>
      <xdr:rowOff>28575</xdr:rowOff>
    </xdr:from>
    <xdr:to>
      <xdr:col>1</xdr:col>
      <xdr:colOff>1076325</xdr:colOff>
      <xdr:row>779</xdr:row>
      <xdr:rowOff>0</xdr:rowOff>
    </xdr:to>
    <xdr:pic>
      <xdr:nvPicPr>
        <xdr:cNvPr id="2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646110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816</xdr:row>
      <xdr:rowOff>28575</xdr:rowOff>
    </xdr:from>
    <xdr:to>
      <xdr:col>1</xdr:col>
      <xdr:colOff>1076325</xdr:colOff>
      <xdr:row>819</xdr:row>
      <xdr:rowOff>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730025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854</xdr:row>
      <xdr:rowOff>28575</xdr:rowOff>
    </xdr:from>
    <xdr:to>
      <xdr:col>1</xdr:col>
      <xdr:colOff>1076325</xdr:colOff>
      <xdr:row>857</xdr:row>
      <xdr:rowOff>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810893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893</xdr:row>
      <xdr:rowOff>28575</xdr:rowOff>
    </xdr:from>
    <xdr:to>
      <xdr:col>1</xdr:col>
      <xdr:colOff>1076325</xdr:colOff>
      <xdr:row>896</xdr:row>
      <xdr:rowOff>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893284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932</xdr:row>
      <xdr:rowOff>28575</xdr:rowOff>
    </xdr:from>
    <xdr:to>
      <xdr:col>1</xdr:col>
      <xdr:colOff>1076325</xdr:colOff>
      <xdr:row>935</xdr:row>
      <xdr:rowOff>0</xdr:rowOff>
    </xdr:to>
    <xdr:pic>
      <xdr:nvPicPr>
        <xdr:cNvPr id="2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75675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970</xdr:row>
      <xdr:rowOff>28575</xdr:rowOff>
    </xdr:from>
    <xdr:to>
      <xdr:col>1</xdr:col>
      <xdr:colOff>1076325</xdr:colOff>
      <xdr:row>973</xdr:row>
      <xdr:rowOff>0</xdr:rowOff>
    </xdr:to>
    <xdr:pic>
      <xdr:nvPicPr>
        <xdr:cNvPr id="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056542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1013</xdr:row>
      <xdr:rowOff>28575</xdr:rowOff>
    </xdr:from>
    <xdr:to>
      <xdr:col>1</xdr:col>
      <xdr:colOff>1076325</xdr:colOff>
      <xdr:row>1016</xdr:row>
      <xdr:rowOff>0</xdr:rowOff>
    </xdr:to>
    <xdr:pic>
      <xdr:nvPicPr>
        <xdr:cNvPr id="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145030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1056</xdr:row>
      <xdr:rowOff>28575</xdr:rowOff>
    </xdr:from>
    <xdr:to>
      <xdr:col>1</xdr:col>
      <xdr:colOff>1076325</xdr:colOff>
      <xdr:row>1059</xdr:row>
      <xdr:rowOff>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233517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1089</xdr:row>
      <xdr:rowOff>28575</xdr:rowOff>
    </xdr:from>
    <xdr:to>
      <xdr:col>1</xdr:col>
      <xdr:colOff>1076325</xdr:colOff>
      <xdr:row>1092</xdr:row>
      <xdr:rowOff>0</xdr:rowOff>
    </xdr:to>
    <xdr:pic>
      <xdr:nvPicPr>
        <xdr:cNvPr id="3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306764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1130</xdr:row>
      <xdr:rowOff>28575</xdr:rowOff>
    </xdr:from>
    <xdr:to>
      <xdr:col>1</xdr:col>
      <xdr:colOff>1076325</xdr:colOff>
      <xdr:row>1133</xdr:row>
      <xdr:rowOff>0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392203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1166</xdr:row>
      <xdr:rowOff>28575</xdr:rowOff>
    </xdr:from>
    <xdr:to>
      <xdr:col>1</xdr:col>
      <xdr:colOff>1076325</xdr:colOff>
      <xdr:row>1169</xdr:row>
      <xdr:rowOff>0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470023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1199</xdr:row>
      <xdr:rowOff>28575</xdr:rowOff>
    </xdr:from>
    <xdr:to>
      <xdr:col>1</xdr:col>
      <xdr:colOff>1076325</xdr:colOff>
      <xdr:row>1202</xdr:row>
      <xdr:rowOff>0</xdr:rowOff>
    </xdr:to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543270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1235</xdr:row>
      <xdr:rowOff>28575</xdr:rowOff>
    </xdr:from>
    <xdr:to>
      <xdr:col>1</xdr:col>
      <xdr:colOff>1076325</xdr:colOff>
      <xdr:row>1238</xdr:row>
      <xdr:rowOff>0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621089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1281</xdr:row>
      <xdr:rowOff>28575</xdr:rowOff>
    </xdr:from>
    <xdr:to>
      <xdr:col>1</xdr:col>
      <xdr:colOff>1076325</xdr:colOff>
      <xdr:row>1284</xdr:row>
      <xdr:rowOff>0</xdr:rowOff>
    </xdr:to>
    <xdr:pic>
      <xdr:nvPicPr>
        <xdr:cNvPr id="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71414875"/>
          <a:ext cx="32004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1316</xdr:row>
      <xdr:rowOff>28575</xdr:rowOff>
    </xdr:from>
    <xdr:to>
      <xdr:col>1</xdr:col>
      <xdr:colOff>1076325</xdr:colOff>
      <xdr:row>1319</xdr:row>
      <xdr:rowOff>0</xdr:rowOff>
    </xdr:to>
    <xdr:pic>
      <xdr:nvPicPr>
        <xdr:cNvPr id="3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790634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1350</xdr:row>
      <xdr:rowOff>28575</xdr:rowOff>
    </xdr:from>
    <xdr:to>
      <xdr:col>1</xdr:col>
      <xdr:colOff>1076325</xdr:colOff>
      <xdr:row>1353</xdr:row>
      <xdr:rowOff>0</xdr:rowOff>
    </xdr:to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65405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1389</xdr:row>
      <xdr:rowOff>28575</xdr:rowOff>
    </xdr:from>
    <xdr:to>
      <xdr:col>1</xdr:col>
      <xdr:colOff>1076325</xdr:colOff>
      <xdr:row>1392</xdr:row>
      <xdr:rowOff>0</xdr:rowOff>
    </xdr:to>
    <xdr:pic>
      <xdr:nvPicPr>
        <xdr:cNvPr id="3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947797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1436</xdr:row>
      <xdr:rowOff>85725</xdr:rowOff>
    </xdr:from>
    <xdr:to>
      <xdr:col>1</xdr:col>
      <xdr:colOff>1057275</xdr:colOff>
      <xdr:row>1439</xdr:row>
      <xdr:rowOff>57150</xdr:rowOff>
    </xdr:to>
    <xdr:pic>
      <xdr:nvPicPr>
        <xdr:cNvPr id="3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2951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1475</xdr:row>
      <xdr:rowOff>85725</xdr:rowOff>
    </xdr:from>
    <xdr:to>
      <xdr:col>1</xdr:col>
      <xdr:colOff>1057275</xdr:colOff>
      <xdr:row>1478</xdr:row>
      <xdr:rowOff>57150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25343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1514</xdr:row>
      <xdr:rowOff>85725</xdr:rowOff>
    </xdr:from>
    <xdr:to>
      <xdr:col>1</xdr:col>
      <xdr:colOff>1057275</xdr:colOff>
      <xdr:row>1517</xdr:row>
      <xdr:rowOff>57150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07734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1553</xdr:row>
      <xdr:rowOff>85725</xdr:rowOff>
    </xdr:from>
    <xdr:to>
      <xdr:col>1</xdr:col>
      <xdr:colOff>1057275</xdr:colOff>
      <xdr:row>1556</xdr:row>
      <xdr:rowOff>57150</xdr:rowOff>
    </xdr:to>
    <xdr:pic>
      <xdr:nvPicPr>
        <xdr:cNvPr id="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901255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1591</xdr:row>
      <xdr:rowOff>85725</xdr:rowOff>
    </xdr:from>
    <xdr:to>
      <xdr:col>1</xdr:col>
      <xdr:colOff>1057275</xdr:colOff>
      <xdr:row>1594</xdr:row>
      <xdr:rowOff>57150</xdr:rowOff>
    </xdr:to>
    <xdr:pic>
      <xdr:nvPicPr>
        <xdr:cNvPr id="4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709927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1629</xdr:row>
      <xdr:rowOff>85725</xdr:rowOff>
    </xdr:from>
    <xdr:to>
      <xdr:col>1</xdr:col>
      <xdr:colOff>1057275</xdr:colOff>
      <xdr:row>1632</xdr:row>
      <xdr:rowOff>57150</xdr:rowOff>
    </xdr:to>
    <xdr:pic>
      <xdr:nvPicPr>
        <xdr:cNvPr id="4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5186000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1668</xdr:row>
      <xdr:rowOff>85725</xdr:rowOff>
    </xdr:from>
    <xdr:to>
      <xdr:col>1</xdr:col>
      <xdr:colOff>1057275</xdr:colOff>
      <xdr:row>1671</xdr:row>
      <xdr:rowOff>57150</xdr:rowOff>
    </xdr:to>
    <xdr:pic>
      <xdr:nvPicPr>
        <xdr:cNvPr id="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3425125"/>
          <a:ext cx="32004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86" zoomScaleNormal="86" workbookViewId="0">
      <selection activeCell="C30" sqref="C30"/>
    </sheetView>
  </sheetViews>
  <sheetFormatPr baseColWidth="10" defaultColWidth="24.5703125" defaultRowHeight="15" x14ac:dyDescent="0.25"/>
  <cols>
    <col min="5" max="5" width="13.42578125" customWidth="1"/>
    <col min="6" max="6" width="7.5703125" customWidth="1"/>
  </cols>
  <sheetData>
    <row r="1" spans="1:9" ht="15" customHeight="1" x14ac:dyDescent="0.25">
      <c r="A1" s="81" t="s">
        <v>35</v>
      </c>
      <c r="B1" s="81"/>
      <c r="C1" s="81"/>
      <c r="D1" s="81"/>
      <c r="E1" s="81"/>
      <c r="F1" s="81"/>
      <c r="G1" s="81"/>
      <c r="H1" s="81"/>
      <c r="I1" s="81"/>
    </row>
    <row r="2" spans="1:9" x14ac:dyDescent="0.25">
      <c r="A2" s="3" t="s">
        <v>0</v>
      </c>
      <c r="B2" s="4"/>
      <c r="C2" s="4"/>
      <c r="D2" s="4"/>
      <c r="E2" s="4"/>
      <c r="F2" s="4"/>
      <c r="G2" s="4"/>
      <c r="H2" s="4"/>
      <c r="I2" s="4"/>
    </row>
    <row r="3" spans="1:9" ht="15" customHeight="1" x14ac:dyDescent="0.25">
      <c r="A3" s="82" t="s">
        <v>1</v>
      </c>
      <c r="B3" s="82"/>
      <c r="C3" s="82"/>
      <c r="D3" s="82"/>
      <c r="E3" s="82"/>
      <c r="F3" s="82"/>
      <c r="G3" s="82"/>
      <c r="H3" s="82"/>
      <c r="I3" s="82"/>
    </row>
    <row r="4" spans="1:9" ht="15" customHeight="1" x14ac:dyDescent="0.25">
      <c r="A4" s="82" t="s">
        <v>2</v>
      </c>
      <c r="B4" s="82"/>
      <c r="C4" s="82"/>
      <c r="D4" s="82"/>
      <c r="E4" s="82"/>
      <c r="F4" s="82"/>
      <c r="G4" s="82"/>
      <c r="H4" s="82"/>
      <c r="I4" s="82"/>
    </row>
    <row r="5" spans="1:9" x14ac:dyDescent="0.25">
      <c r="A5" s="65"/>
      <c r="B5" s="65"/>
      <c r="C5" s="5"/>
      <c r="D5" s="65"/>
      <c r="E5" s="65"/>
      <c r="F5" s="65"/>
      <c r="G5" s="65"/>
      <c r="H5" s="65"/>
      <c r="I5" s="65"/>
    </row>
    <row r="6" spans="1:9" ht="15.75" thickBot="1" x14ac:dyDescent="0.3">
      <c r="A6" s="83" t="s">
        <v>3</v>
      </c>
      <c r="B6" s="83"/>
      <c r="C6" s="83"/>
      <c r="D6" s="83"/>
      <c r="E6" s="83"/>
      <c r="F6" s="6"/>
      <c r="G6" s="83" t="s">
        <v>4</v>
      </c>
      <c r="H6" s="83"/>
      <c r="I6" s="83"/>
    </row>
    <row r="7" spans="1:9" ht="23.25" thickBot="1" x14ac:dyDescent="0.3">
      <c r="A7" s="7" t="s">
        <v>5</v>
      </c>
      <c r="B7" s="8" t="s">
        <v>6</v>
      </c>
      <c r="C7" s="79" t="s">
        <v>7</v>
      </c>
      <c r="D7" s="80"/>
      <c r="E7" s="9" t="s">
        <v>8</v>
      </c>
      <c r="F7" s="6"/>
      <c r="G7" s="10" t="s">
        <v>5</v>
      </c>
      <c r="H7" s="11" t="s">
        <v>6</v>
      </c>
      <c r="I7" s="12" t="s">
        <v>8</v>
      </c>
    </row>
    <row r="8" spans="1:9" ht="16.5" thickTop="1" thickBot="1" x14ac:dyDescent="0.3">
      <c r="A8" s="13" t="s">
        <v>9</v>
      </c>
      <c r="B8" s="14">
        <v>5763708.5787000004</v>
      </c>
      <c r="C8" s="15">
        <v>470341</v>
      </c>
      <c r="D8" s="16">
        <v>47032</v>
      </c>
      <c r="E8" s="17"/>
      <c r="F8" s="6"/>
      <c r="G8" s="10" t="s">
        <v>10</v>
      </c>
      <c r="H8" s="18">
        <v>0</v>
      </c>
      <c r="I8" s="19"/>
    </row>
    <row r="9" spans="1:9" ht="16.5" thickTop="1" thickBot="1" x14ac:dyDescent="0.3">
      <c r="A9" s="20" t="s">
        <v>11</v>
      </c>
      <c r="B9" s="21"/>
      <c r="C9" s="22">
        <v>470341</v>
      </c>
      <c r="D9" s="23">
        <v>579878</v>
      </c>
      <c r="E9" s="17"/>
      <c r="F9" s="6"/>
      <c r="G9" s="10" t="s">
        <v>12</v>
      </c>
      <c r="H9" s="18">
        <v>0</v>
      </c>
      <c r="I9" s="24"/>
    </row>
    <row r="10" spans="1:9" ht="23.25" thickBot="1" x14ac:dyDescent="0.3">
      <c r="A10" s="20" t="s">
        <v>13</v>
      </c>
      <c r="B10" s="25"/>
      <c r="C10" s="26"/>
      <c r="D10" s="27"/>
      <c r="E10" s="17"/>
      <c r="F10" s="6"/>
      <c r="G10" s="28" t="s">
        <v>14</v>
      </c>
      <c r="H10" s="18">
        <v>0</v>
      </c>
      <c r="I10" s="12"/>
    </row>
    <row r="11" spans="1:9" ht="23.25" thickBot="1" x14ac:dyDescent="0.3">
      <c r="A11" s="29" t="s">
        <v>15</v>
      </c>
      <c r="B11" s="30"/>
      <c r="C11" s="31"/>
      <c r="D11" s="32"/>
      <c r="E11" s="17"/>
      <c r="F11" s="6"/>
      <c r="G11" s="33" t="s">
        <v>16</v>
      </c>
      <c r="H11" s="34">
        <f>+H8+H9-H10</f>
        <v>0</v>
      </c>
      <c r="I11" s="24"/>
    </row>
    <row r="12" spans="1:9" ht="16.5" thickTop="1" thickBot="1" x14ac:dyDescent="0.3">
      <c r="A12" s="35" t="s">
        <v>17</v>
      </c>
      <c r="B12" s="40">
        <v>8661384.2300000004</v>
      </c>
      <c r="C12" s="22" t="s">
        <v>18</v>
      </c>
      <c r="D12" s="23">
        <v>470341</v>
      </c>
      <c r="E12" s="17"/>
      <c r="F12" s="6"/>
      <c r="G12" s="10" t="s">
        <v>19</v>
      </c>
      <c r="H12" s="36">
        <f>H11+B23</f>
        <v>13315429.548700001</v>
      </c>
      <c r="I12" s="37"/>
    </row>
    <row r="13" spans="1:9" ht="16.5" thickTop="1" thickBot="1" x14ac:dyDescent="0.3">
      <c r="A13" s="38" t="s">
        <v>20</v>
      </c>
      <c r="B13" s="21"/>
      <c r="C13" s="22" t="s">
        <v>18</v>
      </c>
      <c r="D13" s="23">
        <v>470341</v>
      </c>
      <c r="E13" s="17"/>
      <c r="F13" s="39"/>
      <c r="G13" s="67" t="s">
        <v>21</v>
      </c>
      <c r="H13" s="67"/>
      <c r="I13" s="67"/>
    </row>
    <row r="14" spans="1:9" ht="35.25" thickTop="1" thickBot="1" x14ac:dyDescent="0.3">
      <c r="A14" s="35" t="s">
        <v>22</v>
      </c>
      <c r="B14" s="40">
        <v>0</v>
      </c>
      <c r="C14" s="22" t="s">
        <v>18</v>
      </c>
      <c r="D14" s="23">
        <v>470341</v>
      </c>
      <c r="E14" s="17"/>
      <c r="F14" s="6"/>
      <c r="G14" s="7" t="s">
        <v>23</v>
      </c>
      <c r="H14" s="11" t="s">
        <v>6</v>
      </c>
      <c r="I14" s="41" t="s">
        <v>8</v>
      </c>
    </row>
    <row r="15" spans="1:9" ht="24" thickTop="1" thickBot="1" x14ac:dyDescent="0.3">
      <c r="A15" s="20" t="s">
        <v>24</v>
      </c>
      <c r="B15" s="42"/>
      <c r="C15" s="22" t="s">
        <v>18</v>
      </c>
      <c r="D15" s="23">
        <v>7703</v>
      </c>
      <c r="E15" s="17"/>
      <c r="F15" s="6"/>
      <c r="G15" s="20" t="s">
        <v>25</v>
      </c>
      <c r="H15" s="43">
        <v>2761787.38</v>
      </c>
      <c r="I15" s="44"/>
    </row>
    <row r="16" spans="1:9" ht="23.25" thickBot="1" x14ac:dyDescent="0.3">
      <c r="A16" s="20" t="s">
        <v>26</v>
      </c>
      <c r="B16" s="42"/>
      <c r="C16" s="22" t="s">
        <v>18</v>
      </c>
      <c r="D16" s="23">
        <v>7989</v>
      </c>
      <c r="E16" s="17"/>
      <c r="F16" s="6"/>
      <c r="G16" s="45" t="s">
        <v>27</v>
      </c>
      <c r="H16" s="46"/>
      <c r="I16" s="47"/>
    </row>
    <row r="17" spans="1:9" ht="15.75" thickBot="1" x14ac:dyDescent="0.3">
      <c r="A17" s="45" t="s">
        <v>28</v>
      </c>
      <c r="B17" s="46"/>
      <c r="C17" s="48">
        <v>46993</v>
      </c>
      <c r="D17" s="49">
        <v>470341</v>
      </c>
      <c r="E17" s="50"/>
      <c r="F17" s="6"/>
      <c r="G17" s="7" t="s">
        <v>29</v>
      </c>
      <c r="H17" s="18">
        <f>H15+H16</f>
        <v>2761787.38</v>
      </c>
      <c r="I17" s="47"/>
    </row>
    <row r="18" spans="1:9" ht="24" thickTop="1" thickBot="1" x14ac:dyDescent="0.3">
      <c r="A18" s="35" t="s">
        <v>30</v>
      </c>
      <c r="B18" s="40">
        <f>B12+B14</f>
        <v>8661384.2300000004</v>
      </c>
      <c r="C18" s="51"/>
      <c r="D18" s="52"/>
      <c r="E18" s="53"/>
      <c r="F18" s="6"/>
      <c r="G18" s="2"/>
      <c r="H18" s="2"/>
      <c r="I18" s="2"/>
    </row>
    <row r="19" spans="1:9" ht="16.5" thickTop="1" thickBot="1" x14ac:dyDescent="0.3">
      <c r="A19" s="54"/>
      <c r="B19" s="55"/>
      <c r="C19" s="56"/>
      <c r="D19" s="54"/>
      <c r="E19" s="54"/>
      <c r="F19" s="6"/>
      <c r="G19" s="68" t="s">
        <v>31</v>
      </c>
      <c r="H19" s="67"/>
      <c r="I19" s="69"/>
    </row>
    <row r="20" spans="1:9" ht="15.75" thickBot="1" x14ac:dyDescent="0.3">
      <c r="A20" s="57"/>
      <c r="B20" s="57"/>
      <c r="C20" s="57"/>
      <c r="D20" s="57"/>
      <c r="E20" s="57"/>
      <c r="F20" s="6"/>
      <c r="G20" s="7" t="s">
        <v>5</v>
      </c>
      <c r="H20" s="11" t="s">
        <v>6</v>
      </c>
      <c r="I20" s="41" t="s">
        <v>8</v>
      </c>
    </row>
    <row r="21" spans="1:9" ht="15.75" thickBot="1" x14ac:dyDescent="0.3">
      <c r="A21" s="7" t="s">
        <v>5</v>
      </c>
      <c r="B21" s="58" t="s">
        <v>6</v>
      </c>
      <c r="C21" s="70" t="s">
        <v>8</v>
      </c>
      <c r="D21" s="71"/>
      <c r="E21" s="72"/>
      <c r="F21" s="6"/>
      <c r="G21" s="20" t="s">
        <v>25</v>
      </c>
      <c r="H21" s="43">
        <v>0</v>
      </c>
      <c r="I21" s="59"/>
    </row>
    <row r="22" spans="1:9" ht="15.75" thickBot="1" x14ac:dyDescent="0.3">
      <c r="A22" s="7" t="s">
        <v>32</v>
      </c>
      <c r="B22" s="11">
        <v>16213105.200000003</v>
      </c>
      <c r="C22" s="73"/>
      <c r="D22" s="74"/>
      <c r="E22" s="75"/>
      <c r="F22" s="6"/>
      <c r="G22" s="45" t="s">
        <v>27</v>
      </c>
      <c r="H22" s="46"/>
      <c r="I22" s="60"/>
    </row>
    <row r="23" spans="1:9" ht="24" thickTop="1" thickBot="1" x14ac:dyDescent="0.3">
      <c r="A23" s="35" t="s">
        <v>33</v>
      </c>
      <c r="B23" s="40">
        <f>B22+B8-B12</f>
        <v>13315429.548700001</v>
      </c>
      <c r="C23" s="76" t="s">
        <v>34</v>
      </c>
      <c r="D23" s="77"/>
      <c r="E23" s="78"/>
      <c r="F23" s="6"/>
      <c r="G23" s="7" t="s">
        <v>29</v>
      </c>
      <c r="H23" s="61">
        <f>+H21+H22</f>
        <v>0</v>
      </c>
      <c r="I23" s="47"/>
    </row>
    <row r="24" spans="1:9" ht="15.75" thickTop="1" x14ac:dyDescent="0.25">
      <c r="A24" s="62"/>
      <c r="B24" s="63"/>
      <c r="C24" s="62"/>
      <c r="D24" s="62"/>
      <c r="E24" s="62"/>
      <c r="F24" s="62"/>
      <c r="G24" s="62"/>
      <c r="H24" s="62"/>
      <c r="I24" s="62"/>
    </row>
    <row r="25" spans="1:9" x14ac:dyDescent="0.25">
      <c r="A25" s="64"/>
      <c r="B25" s="64"/>
      <c r="C25" s="64"/>
    </row>
    <row r="26" spans="1:9" x14ac:dyDescent="0.25">
      <c r="A26" s="64"/>
      <c r="B26" s="66"/>
      <c r="C26" s="64"/>
    </row>
    <row r="27" spans="1:9" x14ac:dyDescent="0.25">
      <c r="A27" s="1"/>
    </row>
    <row r="28" spans="1:9" x14ac:dyDescent="0.25">
      <c r="A28" s="1"/>
    </row>
    <row r="30" spans="1:9" x14ac:dyDescent="0.25">
      <c r="B30" s="1"/>
    </row>
  </sheetData>
  <mergeCells count="10">
    <mergeCell ref="A1:I1"/>
    <mergeCell ref="A3:I3"/>
    <mergeCell ref="A4:I4"/>
    <mergeCell ref="A6:E6"/>
    <mergeCell ref="G6:I6"/>
    <mergeCell ref="G13:I13"/>
    <mergeCell ref="G19:I19"/>
    <mergeCell ref="C21:E22"/>
    <mergeCell ref="C23:E23"/>
    <mergeCell ref="C7:D7"/>
  </mergeCells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0"/>
  <sheetViews>
    <sheetView tabSelected="1" topLeftCell="A1671" workbookViewId="0">
      <selection activeCell="B1702" sqref="B1702"/>
    </sheetView>
  </sheetViews>
  <sheetFormatPr baseColWidth="10" defaultColWidth="35" defaultRowHeight="12" x14ac:dyDescent="0.25"/>
  <cols>
    <col min="1" max="1" width="32.140625" style="88" customWidth="1"/>
    <col min="2" max="2" width="16.7109375" style="88" customWidth="1"/>
    <col min="3" max="3" width="13" style="88" customWidth="1"/>
    <col min="4" max="4" width="10.42578125" style="88" customWidth="1"/>
    <col min="5" max="5" width="13.5703125" style="88" customWidth="1"/>
    <col min="6" max="6" width="2.28515625" style="88" customWidth="1"/>
    <col min="7" max="7" width="29" style="88" customWidth="1"/>
    <col min="8" max="8" width="23.42578125" style="88" customWidth="1"/>
    <col min="9" max="9" width="14.85546875" style="88" bestFit="1" customWidth="1"/>
    <col min="10" max="16384" width="35" style="88"/>
  </cols>
  <sheetData>
    <row r="1" spans="1:9" s="86" customFormat="1" x14ac:dyDescent="0.25">
      <c r="A1" s="84"/>
      <c r="B1" s="84"/>
      <c r="C1" s="84"/>
      <c r="D1" s="84"/>
      <c r="E1" s="84"/>
      <c r="F1" s="84"/>
      <c r="G1" s="84"/>
      <c r="H1" s="84"/>
      <c r="I1" s="85"/>
    </row>
    <row r="2" spans="1:9" s="86" customFormat="1" x14ac:dyDescent="0.25">
      <c r="A2" s="84"/>
      <c r="B2" s="84"/>
      <c r="C2" s="84"/>
      <c r="D2" s="84"/>
      <c r="E2" s="84"/>
      <c r="F2" s="84"/>
      <c r="G2" s="84"/>
      <c r="H2" s="84"/>
      <c r="I2" s="85"/>
    </row>
    <row r="3" spans="1:9" s="86" customFormat="1" ht="14.25" x14ac:dyDescent="0.25">
      <c r="A3" s="87" t="s">
        <v>36</v>
      </c>
      <c r="B3" s="88"/>
      <c r="C3" s="88"/>
      <c r="D3" s="88"/>
      <c r="E3" s="88"/>
      <c r="F3" s="88"/>
      <c r="G3" s="88"/>
      <c r="H3" s="88"/>
      <c r="I3" s="88"/>
    </row>
    <row r="4" spans="1:9" s="86" customFormat="1" ht="14.25" x14ac:dyDescent="0.25">
      <c r="A4" s="89" t="s">
        <v>37</v>
      </c>
      <c r="B4" s="88"/>
      <c r="C4" s="88"/>
      <c r="D4" s="88"/>
      <c r="E4" s="88"/>
      <c r="F4" s="88"/>
      <c r="G4" s="88"/>
      <c r="H4" s="88"/>
      <c r="I4" s="88"/>
    </row>
    <row r="5" spans="1:9" s="86" customFormat="1" ht="14.25" x14ac:dyDescent="0.25">
      <c r="A5" s="89" t="s">
        <v>38</v>
      </c>
      <c r="B5" s="88"/>
      <c r="C5" s="88"/>
      <c r="D5" s="88"/>
      <c r="E5" s="88"/>
      <c r="F5" s="88"/>
      <c r="G5" s="88"/>
      <c r="H5" s="88"/>
      <c r="I5" s="88"/>
    </row>
    <row r="6" spans="1:9" s="86" customFormat="1" x14ac:dyDescent="0.25">
      <c r="A6" s="90"/>
      <c r="B6" s="88"/>
      <c r="C6" s="88"/>
      <c r="D6" s="88"/>
      <c r="E6" s="88"/>
      <c r="F6" s="88"/>
      <c r="G6" s="88"/>
      <c r="H6" s="88"/>
      <c r="I6" s="88"/>
    </row>
    <row r="7" spans="1:9" s="86" customFormat="1" ht="15" customHeight="1" x14ac:dyDescent="0.25">
      <c r="A7" s="91" t="s">
        <v>39</v>
      </c>
      <c r="B7" s="91"/>
      <c r="C7" s="91"/>
      <c r="D7" s="91"/>
      <c r="E7" s="91"/>
      <c r="F7" s="91"/>
      <c r="G7" s="91"/>
      <c r="H7" s="91"/>
      <c r="I7" s="91"/>
    </row>
    <row r="8" spans="1:9" s="93" customFormat="1" ht="29.25" customHeight="1" x14ac:dyDescent="0.25">
      <c r="A8" s="92" t="s">
        <v>1</v>
      </c>
      <c r="B8" s="92"/>
      <c r="C8" s="92"/>
      <c r="D8" s="92"/>
      <c r="E8" s="92"/>
      <c r="F8" s="92"/>
      <c r="G8" s="92"/>
      <c r="H8" s="92"/>
      <c r="I8" s="92"/>
    </row>
    <row r="9" spans="1:9" s="93" customFormat="1" ht="20.25" x14ac:dyDescent="0.25">
      <c r="A9" s="92" t="s">
        <v>2</v>
      </c>
      <c r="B9" s="92"/>
      <c r="C9" s="92"/>
      <c r="D9" s="92"/>
      <c r="E9" s="92"/>
      <c r="F9" s="92"/>
      <c r="G9" s="92"/>
      <c r="H9" s="92"/>
      <c r="I9" s="92"/>
    </row>
    <row r="15" spans="1:9" x14ac:dyDescent="0.25">
      <c r="A15" s="90"/>
      <c r="B15" s="90"/>
      <c r="C15" s="90"/>
      <c r="D15" s="90"/>
      <c r="E15" s="90"/>
      <c r="F15" s="90"/>
      <c r="G15" s="90"/>
      <c r="H15" s="90"/>
      <c r="I15" s="90"/>
    </row>
    <row r="16" spans="1:9" s="96" customFormat="1" ht="12.75" thickBot="1" x14ac:dyDescent="0.3">
      <c r="A16" s="94" t="s">
        <v>3</v>
      </c>
      <c r="B16" s="94"/>
      <c r="C16" s="94"/>
      <c r="D16" s="94"/>
      <c r="E16" s="94"/>
      <c r="F16" s="95"/>
      <c r="G16" s="94" t="s">
        <v>4</v>
      </c>
      <c r="H16" s="94"/>
      <c r="I16" s="94"/>
    </row>
    <row r="17" spans="1:9" s="96" customFormat="1" ht="24.75" thickBot="1" x14ac:dyDescent="0.3">
      <c r="A17" s="97" t="s">
        <v>5</v>
      </c>
      <c r="B17" s="98" t="s">
        <v>6</v>
      </c>
      <c r="C17" s="99" t="s">
        <v>7</v>
      </c>
      <c r="D17" s="100"/>
      <c r="E17" s="101" t="s">
        <v>40</v>
      </c>
      <c r="F17" s="95"/>
      <c r="G17" s="101" t="s">
        <v>5</v>
      </c>
      <c r="H17" s="98" t="s">
        <v>6</v>
      </c>
      <c r="I17" s="102" t="s">
        <v>40</v>
      </c>
    </row>
    <row r="18" spans="1:9" s="96" customFormat="1" ht="12.75" thickBot="1" x14ac:dyDescent="0.3">
      <c r="A18" s="103" t="s">
        <v>9</v>
      </c>
      <c r="B18" s="104">
        <v>51130468.640000001</v>
      </c>
      <c r="C18" s="105">
        <v>470341</v>
      </c>
      <c r="D18" s="106">
        <v>47032</v>
      </c>
      <c r="E18" s="107"/>
      <c r="F18" s="95"/>
      <c r="G18" s="101" t="s">
        <v>10</v>
      </c>
      <c r="H18" s="98">
        <v>0</v>
      </c>
      <c r="I18" s="108"/>
    </row>
    <row r="19" spans="1:9" ht="13.5" thickTop="1" thickBot="1" x14ac:dyDescent="0.3">
      <c r="A19" s="109" t="s">
        <v>11</v>
      </c>
      <c r="B19" s="110"/>
      <c r="C19" s="111">
        <v>470341</v>
      </c>
      <c r="D19" s="112">
        <v>579878</v>
      </c>
      <c r="E19" s="107"/>
      <c r="F19" s="95"/>
      <c r="G19" s="101" t="s">
        <v>12</v>
      </c>
      <c r="H19" s="98"/>
      <c r="I19" s="102"/>
    </row>
    <row r="20" spans="1:9" ht="12.75" thickBot="1" x14ac:dyDescent="0.3">
      <c r="A20" s="109" t="s">
        <v>13</v>
      </c>
      <c r="B20" s="113"/>
      <c r="C20" s="114"/>
      <c r="D20" s="115"/>
      <c r="E20" s="107"/>
      <c r="F20" s="95"/>
      <c r="G20" s="116" t="s">
        <v>14</v>
      </c>
      <c r="H20" s="98"/>
      <c r="I20" s="102"/>
    </row>
    <row r="21" spans="1:9" s="86" customFormat="1" ht="12.75" thickBot="1" x14ac:dyDescent="0.3">
      <c r="A21" s="117" t="s">
        <v>15</v>
      </c>
      <c r="B21" s="118"/>
      <c r="C21" s="111"/>
      <c r="D21" s="112"/>
      <c r="E21" s="107"/>
      <c r="F21" s="95"/>
      <c r="G21" s="119" t="s">
        <v>16</v>
      </c>
      <c r="H21" s="120">
        <f>+H18+H19-H20</f>
        <v>0</v>
      </c>
      <c r="I21" s="102"/>
    </row>
    <row r="22" spans="1:9" s="86" customFormat="1" ht="13.5" thickTop="1" thickBot="1" x14ac:dyDescent="0.3">
      <c r="A22" s="121" t="s">
        <v>17</v>
      </c>
      <c r="B22" s="122">
        <v>12905316.98</v>
      </c>
      <c r="C22" s="111" t="s">
        <v>18</v>
      </c>
      <c r="D22" s="112">
        <v>470341</v>
      </c>
      <c r="E22" s="107"/>
      <c r="F22" s="95"/>
      <c r="G22" s="123" t="s">
        <v>19</v>
      </c>
      <c r="H22" s="124">
        <f>H21+B32</f>
        <v>55529682.219999984</v>
      </c>
      <c r="I22" s="125"/>
    </row>
    <row r="23" spans="1:9" s="86" customFormat="1" ht="13.5" thickTop="1" thickBot="1" x14ac:dyDescent="0.3">
      <c r="A23" s="126" t="s">
        <v>20</v>
      </c>
      <c r="B23" s="110"/>
      <c r="C23" s="111" t="s">
        <v>18</v>
      </c>
      <c r="D23" s="112">
        <v>470341</v>
      </c>
      <c r="E23" s="107"/>
      <c r="F23" s="127"/>
      <c r="G23" s="94" t="s">
        <v>21</v>
      </c>
      <c r="H23" s="94"/>
      <c r="I23" s="94"/>
    </row>
    <row r="24" spans="1:9" s="86" customFormat="1" ht="25.5" thickTop="1" thickBot="1" x14ac:dyDescent="0.3">
      <c r="A24" s="121" t="s">
        <v>22</v>
      </c>
      <c r="B24" s="122">
        <v>75937032.400000006</v>
      </c>
      <c r="C24" s="111" t="s">
        <v>18</v>
      </c>
      <c r="D24" s="112">
        <v>470341</v>
      </c>
      <c r="E24" s="107"/>
      <c r="F24" s="95"/>
      <c r="G24" s="97" t="s">
        <v>23</v>
      </c>
      <c r="H24" s="98" t="s">
        <v>6</v>
      </c>
      <c r="I24" s="102" t="s">
        <v>40</v>
      </c>
    </row>
    <row r="25" spans="1:9" s="86" customFormat="1" ht="25.5" thickTop="1" thickBot="1" x14ac:dyDescent="0.3">
      <c r="A25" s="109" t="s">
        <v>24</v>
      </c>
      <c r="B25" s="113"/>
      <c r="C25" s="111" t="s">
        <v>18</v>
      </c>
      <c r="D25" s="112">
        <v>7703</v>
      </c>
      <c r="E25" s="107"/>
      <c r="F25" s="95"/>
      <c r="G25" s="109" t="s">
        <v>25</v>
      </c>
      <c r="H25" s="113">
        <v>679743</v>
      </c>
      <c r="I25" s="128"/>
    </row>
    <row r="26" spans="1:9" s="86" customFormat="1" ht="12.75" thickBot="1" x14ac:dyDescent="0.3">
      <c r="A26" s="109" t="s">
        <v>26</v>
      </c>
      <c r="B26" s="113"/>
      <c r="C26" s="111" t="s">
        <v>18</v>
      </c>
      <c r="D26" s="112">
        <v>7989</v>
      </c>
      <c r="E26" s="107"/>
      <c r="F26" s="95"/>
      <c r="G26" s="129" t="s">
        <v>27</v>
      </c>
      <c r="H26" s="130"/>
      <c r="I26" s="131"/>
    </row>
    <row r="27" spans="1:9" s="86" customFormat="1" ht="12.75" thickBot="1" x14ac:dyDescent="0.3">
      <c r="A27" s="129" t="s">
        <v>28</v>
      </c>
      <c r="B27" s="130"/>
      <c r="C27" s="132">
        <v>46993</v>
      </c>
      <c r="D27" s="133">
        <v>470341</v>
      </c>
      <c r="E27" s="134"/>
      <c r="F27" s="95"/>
      <c r="G27" s="97" t="s">
        <v>29</v>
      </c>
      <c r="H27" s="98">
        <f>H25+H26</f>
        <v>679743</v>
      </c>
      <c r="I27" s="131"/>
    </row>
    <row r="28" spans="1:9" s="86" customFormat="1" ht="13.5" thickTop="1" thickBot="1" x14ac:dyDescent="0.3">
      <c r="A28" s="121" t="s">
        <v>30</v>
      </c>
      <c r="B28" s="122">
        <f>B22+B24</f>
        <v>88842349.38000001</v>
      </c>
      <c r="C28" s="135"/>
      <c r="D28" s="84"/>
      <c r="E28" s="84"/>
      <c r="F28" s="95"/>
      <c r="G28" s="136"/>
      <c r="H28" s="136"/>
      <c r="I28" s="136"/>
    </row>
    <row r="29" spans="1:9" s="142" customFormat="1" ht="13.5" thickTop="1" thickBot="1" x14ac:dyDescent="0.3">
      <c r="A29" s="95"/>
      <c r="B29" s="137"/>
      <c r="C29" s="138"/>
      <c r="D29" s="95"/>
      <c r="E29" s="95"/>
      <c r="F29" s="95"/>
      <c r="G29" s="139" t="s">
        <v>31</v>
      </c>
      <c r="H29" s="140"/>
      <c r="I29" s="141"/>
    </row>
    <row r="30" spans="1:9" s="142" customFormat="1" ht="24.75" thickBot="1" x14ac:dyDescent="0.3">
      <c r="A30" s="97" t="s">
        <v>5</v>
      </c>
      <c r="B30" s="143" t="s">
        <v>6</v>
      </c>
      <c r="C30" s="144" t="s">
        <v>8</v>
      </c>
      <c r="D30" s="145"/>
      <c r="E30" s="146"/>
      <c r="F30" s="95"/>
      <c r="G30" s="97" t="s">
        <v>5</v>
      </c>
      <c r="H30" s="98" t="s">
        <v>6</v>
      </c>
      <c r="I30" s="102" t="s">
        <v>40</v>
      </c>
    </row>
    <row r="31" spans="1:9" s="142" customFormat="1" ht="12.75" thickBot="1" x14ac:dyDescent="0.3">
      <c r="A31" s="123" t="s">
        <v>32</v>
      </c>
      <c r="B31" s="124">
        <f>93231989.88+9573.08</f>
        <v>93241562.959999993</v>
      </c>
      <c r="C31" s="147"/>
      <c r="D31" s="148"/>
      <c r="E31" s="149"/>
      <c r="F31" s="95"/>
      <c r="G31" s="109" t="s">
        <v>25</v>
      </c>
      <c r="H31" s="113">
        <v>74684450.689999998</v>
      </c>
      <c r="I31" s="150"/>
    </row>
    <row r="32" spans="1:9" s="142" customFormat="1" ht="13.5" thickTop="1" thickBot="1" x14ac:dyDescent="0.3">
      <c r="A32" s="121" t="s">
        <v>33</v>
      </c>
      <c r="B32" s="122">
        <f>B31+B18-B28</f>
        <v>55529682.219999984</v>
      </c>
      <c r="C32" s="151" t="s">
        <v>41</v>
      </c>
      <c r="D32" s="152"/>
      <c r="E32" s="153"/>
      <c r="F32" s="95"/>
      <c r="G32" s="129" t="s">
        <v>27</v>
      </c>
      <c r="H32" s="130"/>
      <c r="I32" s="150"/>
    </row>
    <row r="33" spans="1:9" s="142" customFormat="1" ht="13.5" thickTop="1" thickBot="1" x14ac:dyDescent="0.3">
      <c r="A33" s="138"/>
      <c r="B33" s="138"/>
      <c r="C33" s="138"/>
      <c r="D33" s="138"/>
      <c r="E33" s="138"/>
      <c r="F33" s="95"/>
      <c r="G33" s="97" t="s">
        <v>29</v>
      </c>
      <c r="H33" s="130">
        <f>+H31+H32</f>
        <v>74684450.689999998</v>
      </c>
      <c r="I33" s="131"/>
    </row>
    <row r="34" spans="1:9" s="142" customFormat="1" x14ac:dyDescent="0.25">
      <c r="A34" s="154"/>
      <c r="B34" s="137"/>
      <c r="C34" s="136"/>
      <c r="D34" s="90"/>
      <c r="E34" s="90"/>
      <c r="F34" s="90"/>
      <c r="G34" s="154"/>
      <c r="H34" s="90"/>
      <c r="I34" s="90"/>
    </row>
    <row r="35" spans="1:9" s="86" customFormat="1" x14ac:dyDescent="0.25">
      <c r="A35" s="155" t="s">
        <v>42</v>
      </c>
      <c r="B35" s="155"/>
      <c r="C35" s="155"/>
      <c r="D35" s="155"/>
      <c r="E35" s="155"/>
      <c r="F35" s="155"/>
      <c r="G35" s="155" t="s">
        <v>43</v>
      </c>
    </row>
    <row r="36" spans="1:9" s="86" customFormat="1" x14ac:dyDescent="0.25"/>
    <row r="37" spans="1:9" s="86" customFormat="1" x14ac:dyDescent="0.25"/>
    <row r="38" spans="1:9" s="86" customFormat="1" x14ac:dyDescent="0.25"/>
    <row r="39" spans="1:9" s="86" customFormat="1" x14ac:dyDescent="0.25"/>
    <row r="40" spans="1:9" s="86" customFormat="1" x14ac:dyDescent="0.25"/>
    <row r="41" spans="1:9" s="86" customFormat="1" x14ac:dyDescent="0.25"/>
    <row r="42" spans="1:9" s="86" customFormat="1" x14ac:dyDescent="0.25"/>
    <row r="43" spans="1:9" s="86" customFormat="1" x14ac:dyDescent="0.25"/>
    <row r="44" spans="1:9" s="86" customFormat="1" x14ac:dyDescent="0.25"/>
    <row r="45" spans="1:9" s="86" customFormat="1" x14ac:dyDescent="0.25">
      <c r="A45" s="84"/>
      <c r="B45" s="84"/>
      <c r="C45" s="84"/>
      <c r="D45" s="84"/>
      <c r="E45" s="84"/>
      <c r="F45" s="84"/>
      <c r="G45" s="84"/>
      <c r="H45" s="84"/>
      <c r="I45" s="85"/>
    </row>
    <row r="46" spans="1:9" s="86" customFormat="1" x14ac:dyDescent="0.25">
      <c r="A46" s="84"/>
      <c r="B46" s="84"/>
      <c r="C46" s="84"/>
      <c r="D46" s="84"/>
      <c r="E46" s="84"/>
      <c r="F46" s="84"/>
      <c r="G46" s="84"/>
      <c r="H46" s="84"/>
      <c r="I46" s="85"/>
    </row>
    <row r="47" spans="1:9" s="86" customFormat="1" x14ac:dyDescent="0.25">
      <c r="A47" s="84"/>
      <c r="B47" s="84"/>
      <c r="C47" s="84"/>
      <c r="D47" s="84"/>
      <c r="E47" s="84"/>
      <c r="F47" s="84"/>
      <c r="G47" s="84"/>
      <c r="H47" s="84"/>
      <c r="I47" s="85"/>
    </row>
    <row r="48" spans="1:9" s="86" customFormat="1" ht="14.25" x14ac:dyDescent="0.25">
      <c r="A48" s="87" t="s">
        <v>36</v>
      </c>
      <c r="B48" s="88"/>
      <c r="C48" s="88"/>
      <c r="D48" s="88"/>
      <c r="E48" s="88"/>
      <c r="F48" s="88"/>
      <c r="G48" s="88"/>
      <c r="H48" s="88"/>
      <c r="I48" s="88"/>
    </row>
    <row r="49" spans="1:9" s="86" customFormat="1" ht="14.25" x14ac:dyDescent="0.25">
      <c r="A49" s="89" t="s">
        <v>37</v>
      </c>
      <c r="B49" s="88"/>
      <c r="C49" s="88"/>
      <c r="D49" s="88"/>
      <c r="E49" s="88"/>
      <c r="F49" s="88"/>
      <c r="G49" s="88"/>
      <c r="H49" s="88"/>
      <c r="I49" s="88"/>
    </row>
    <row r="50" spans="1:9" s="86" customFormat="1" ht="14.25" x14ac:dyDescent="0.25">
      <c r="A50" s="89" t="s">
        <v>38</v>
      </c>
      <c r="B50" s="88"/>
      <c r="C50" s="88"/>
      <c r="D50" s="88"/>
      <c r="E50" s="88"/>
      <c r="F50" s="88"/>
      <c r="G50" s="88"/>
      <c r="H50" s="88"/>
      <c r="I50" s="88"/>
    </row>
    <row r="51" spans="1:9" s="86" customFormat="1" x14ac:dyDescent="0.25">
      <c r="A51" s="90"/>
      <c r="B51" s="88"/>
      <c r="C51" s="88"/>
      <c r="D51" s="88"/>
      <c r="E51" s="88"/>
      <c r="F51" s="88"/>
      <c r="G51" s="88"/>
      <c r="H51" s="88"/>
      <c r="I51" s="88"/>
    </row>
    <row r="52" spans="1:9" s="86" customFormat="1" ht="15" customHeight="1" x14ac:dyDescent="0.25">
      <c r="A52" s="156"/>
      <c r="B52" s="156"/>
      <c r="C52" s="156"/>
      <c r="D52" s="156"/>
      <c r="E52" s="156"/>
      <c r="F52" s="156"/>
      <c r="G52" s="156"/>
      <c r="H52" s="157" t="s">
        <v>44</v>
      </c>
      <c r="I52" s="157"/>
    </row>
    <row r="53" spans="1:9" s="93" customFormat="1" ht="20.25" x14ac:dyDescent="0.25">
      <c r="A53" s="92" t="s">
        <v>1</v>
      </c>
      <c r="B53" s="92"/>
      <c r="C53" s="92"/>
      <c r="D53" s="92"/>
      <c r="E53" s="92"/>
      <c r="F53" s="92"/>
      <c r="G53" s="92"/>
      <c r="H53" s="92"/>
      <c r="I53" s="92"/>
    </row>
    <row r="54" spans="1:9" s="93" customFormat="1" ht="20.25" x14ac:dyDescent="0.25">
      <c r="A54" s="92" t="s">
        <v>2</v>
      </c>
      <c r="B54" s="92"/>
      <c r="C54" s="92"/>
      <c r="D54" s="92"/>
      <c r="E54" s="92"/>
      <c r="F54" s="92"/>
      <c r="G54" s="92"/>
      <c r="H54" s="92"/>
      <c r="I54" s="92"/>
    </row>
    <row r="55" spans="1:9" s="86" customFormat="1" ht="12.75" thickBot="1" x14ac:dyDescent="0.3">
      <c r="A55" s="90"/>
      <c r="B55" s="90"/>
      <c r="C55" s="90"/>
      <c r="D55" s="90"/>
      <c r="E55" s="90"/>
      <c r="F55" s="90"/>
      <c r="G55" s="90"/>
      <c r="H55" s="90"/>
      <c r="I55" s="90"/>
    </row>
    <row r="56" spans="1:9" s="162" customFormat="1" ht="19.5" thickBot="1" x14ac:dyDescent="0.3">
      <c r="A56" s="158" t="s">
        <v>3</v>
      </c>
      <c r="B56" s="159"/>
      <c r="C56" s="159"/>
      <c r="D56" s="159"/>
      <c r="E56" s="160"/>
      <c r="F56" s="161"/>
      <c r="G56" s="158" t="s">
        <v>4</v>
      </c>
      <c r="H56" s="159"/>
      <c r="I56" s="160"/>
    </row>
    <row r="57" spans="1:9" s="162" customFormat="1" ht="29.25" thickBot="1" x14ac:dyDescent="0.3">
      <c r="A57" s="163" t="s">
        <v>5</v>
      </c>
      <c r="B57" s="164" t="s">
        <v>6</v>
      </c>
      <c r="C57" s="165" t="s">
        <v>45</v>
      </c>
      <c r="D57" s="166"/>
      <c r="E57" s="167" t="s">
        <v>40</v>
      </c>
      <c r="F57" s="161"/>
      <c r="G57" s="168" t="s">
        <v>5</v>
      </c>
      <c r="H57" s="169" t="s">
        <v>6</v>
      </c>
      <c r="I57" s="170" t="s">
        <v>40</v>
      </c>
    </row>
    <row r="58" spans="1:9" s="162" customFormat="1" ht="15.75" thickBot="1" x14ac:dyDescent="0.3">
      <c r="A58" s="171" t="s">
        <v>9</v>
      </c>
      <c r="B58" s="172">
        <f>49041599.05+949171.12</f>
        <v>49990770.169999994</v>
      </c>
      <c r="C58" s="173">
        <v>470341</v>
      </c>
      <c r="D58" s="174">
        <v>47032</v>
      </c>
      <c r="E58" s="175"/>
      <c r="F58" s="161"/>
      <c r="G58" s="176" t="s">
        <v>10</v>
      </c>
      <c r="H58" s="177">
        <f>H21</f>
        <v>0</v>
      </c>
      <c r="I58" s="178"/>
    </row>
    <row r="59" spans="1:9" s="162" customFormat="1" ht="15.75" thickTop="1" x14ac:dyDescent="0.25">
      <c r="A59" s="179" t="s">
        <v>11</v>
      </c>
      <c r="B59" s="180"/>
      <c r="C59" s="181">
        <v>470341</v>
      </c>
      <c r="D59" s="182">
        <v>579878</v>
      </c>
      <c r="E59" s="175"/>
      <c r="F59" s="161"/>
      <c r="G59" s="183" t="s">
        <v>12</v>
      </c>
      <c r="H59" s="177"/>
      <c r="I59" s="178"/>
    </row>
    <row r="60" spans="1:9" s="162" customFormat="1" ht="15" x14ac:dyDescent="0.25">
      <c r="A60" s="179" t="s">
        <v>13</v>
      </c>
      <c r="B60" s="184"/>
      <c r="C60" s="185"/>
      <c r="D60" s="186"/>
      <c r="E60" s="175"/>
      <c r="F60" s="161"/>
      <c r="G60" s="183" t="s">
        <v>14</v>
      </c>
      <c r="H60" s="177"/>
      <c r="I60" s="178"/>
    </row>
    <row r="61" spans="1:9" s="162" customFormat="1" ht="15.75" thickBot="1" x14ac:dyDescent="0.3">
      <c r="A61" s="187" t="s">
        <v>15</v>
      </c>
      <c r="B61" s="188"/>
      <c r="C61" s="181"/>
      <c r="D61" s="182"/>
      <c r="E61" s="175"/>
      <c r="F61" s="161"/>
      <c r="G61" s="183" t="s">
        <v>16</v>
      </c>
      <c r="H61" s="189">
        <f>+H58+H59-H60</f>
        <v>0</v>
      </c>
      <c r="I61" s="178"/>
    </row>
    <row r="62" spans="1:9" s="195" customFormat="1" ht="16.5" thickTop="1" thickBot="1" x14ac:dyDescent="0.3">
      <c r="A62" s="190" t="s">
        <v>17</v>
      </c>
      <c r="B62" s="191"/>
      <c r="C62" s="181" t="s">
        <v>18</v>
      </c>
      <c r="D62" s="182">
        <v>470341</v>
      </c>
      <c r="E62" s="175"/>
      <c r="F62" s="161"/>
      <c r="G62" s="192" t="s">
        <v>19</v>
      </c>
      <c r="H62" s="193">
        <f>H61+B72</f>
        <v>105520452.38999999</v>
      </c>
      <c r="I62" s="194"/>
    </row>
    <row r="63" spans="1:9" s="195" customFormat="1" ht="16.5" thickTop="1" thickBot="1" x14ac:dyDescent="0.3">
      <c r="A63" s="196" t="s">
        <v>20</v>
      </c>
      <c r="B63" s="180"/>
      <c r="C63" s="181" t="s">
        <v>18</v>
      </c>
      <c r="D63" s="182">
        <v>470341</v>
      </c>
      <c r="E63" s="175"/>
      <c r="F63" s="197"/>
      <c r="G63" s="198" t="s">
        <v>46</v>
      </c>
      <c r="H63" s="198"/>
      <c r="I63" s="198"/>
    </row>
    <row r="64" spans="1:9" s="195" customFormat="1" ht="30" thickTop="1" thickBot="1" x14ac:dyDescent="0.3">
      <c r="A64" s="190" t="s">
        <v>22</v>
      </c>
      <c r="B64" s="191"/>
      <c r="C64" s="181" t="s">
        <v>18</v>
      </c>
      <c r="D64" s="182">
        <v>470341</v>
      </c>
      <c r="E64" s="175"/>
      <c r="F64" s="161"/>
      <c r="G64" s="163" t="s">
        <v>23</v>
      </c>
      <c r="H64" s="164" t="s">
        <v>6</v>
      </c>
      <c r="I64" s="199" t="s">
        <v>40</v>
      </c>
    </row>
    <row r="65" spans="1:9" s="195" customFormat="1" ht="30" thickTop="1" thickBot="1" x14ac:dyDescent="0.3">
      <c r="A65" s="179" t="s">
        <v>24</v>
      </c>
      <c r="B65" s="184"/>
      <c r="C65" s="181" t="s">
        <v>18</v>
      </c>
      <c r="D65" s="182">
        <v>7703</v>
      </c>
      <c r="E65" s="175"/>
      <c r="F65" s="161"/>
      <c r="G65" s="179" t="s">
        <v>25</v>
      </c>
      <c r="H65" s="184">
        <f>H27</f>
        <v>679743</v>
      </c>
      <c r="I65" s="200"/>
    </row>
    <row r="66" spans="1:9" s="195" customFormat="1" ht="15.75" thickBot="1" x14ac:dyDescent="0.3">
      <c r="A66" s="179" t="s">
        <v>26</v>
      </c>
      <c r="B66" s="184"/>
      <c r="C66" s="181" t="s">
        <v>18</v>
      </c>
      <c r="D66" s="182">
        <v>7989</v>
      </c>
      <c r="E66" s="175"/>
      <c r="F66" s="161"/>
      <c r="G66" s="201" t="s">
        <v>27</v>
      </c>
      <c r="H66" s="202"/>
      <c r="I66" s="203"/>
    </row>
    <row r="67" spans="1:9" s="195" customFormat="1" ht="15.75" thickBot="1" x14ac:dyDescent="0.3">
      <c r="A67" s="201" t="s">
        <v>28</v>
      </c>
      <c r="B67" s="202"/>
      <c r="C67" s="204">
        <v>46993</v>
      </c>
      <c r="D67" s="205">
        <v>470341</v>
      </c>
      <c r="E67" s="206"/>
      <c r="F67" s="161"/>
      <c r="G67" s="163" t="s">
        <v>29</v>
      </c>
      <c r="H67" s="207">
        <f>H65+H66</f>
        <v>679743</v>
      </c>
      <c r="I67" s="203"/>
    </row>
    <row r="68" spans="1:9" s="195" customFormat="1" ht="16.5" thickTop="1" thickBot="1" x14ac:dyDescent="0.3">
      <c r="A68" s="190" t="s">
        <v>30</v>
      </c>
      <c r="B68" s="208">
        <f>B62+B64</f>
        <v>0</v>
      </c>
      <c r="C68" s="209"/>
      <c r="D68" s="210"/>
      <c r="E68" s="210"/>
      <c r="F68" s="161"/>
      <c r="G68" s="211"/>
      <c r="H68" s="211"/>
      <c r="I68" s="211"/>
    </row>
    <row r="69" spans="1:9" s="195" customFormat="1" ht="16.5" thickTop="1" thickBot="1" x14ac:dyDescent="0.3">
      <c r="A69" s="161"/>
      <c r="B69" s="212"/>
      <c r="C69" s="213"/>
      <c r="D69" s="161"/>
      <c r="E69" s="161"/>
      <c r="F69" s="161"/>
      <c r="G69" s="214" t="s">
        <v>47</v>
      </c>
      <c r="H69" s="215"/>
      <c r="I69" s="216"/>
    </row>
    <row r="70" spans="1:9" s="195" customFormat="1" ht="29.25" thickBot="1" x14ac:dyDescent="0.3">
      <c r="A70" s="163" t="s">
        <v>5</v>
      </c>
      <c r="B70" s="217" t="s">
        <v>6</v>
      </c>
      <c r="C70" s="218" t="s">
        <v>8</v>
      </c>
      <c r="D70" s="219"/>
      <c r="E70" s="220"/>
      <c r="F70" s="161"/>
      <c r="G70" s="163" t="s">
        <v>5</v>
      </c>
      <c r="H70" s="164" t="s">
        <v>6</v>
      </c>
      <c r="I70" s="199" t="s">
        <v>40</v>
      </c>
    </row>
    <row r="71" spans="1:9" s="195" customFormat="1" ht="15.75" thickBot="1" x14ac:dyDescent="0.3">
      <c r="A71" s="167" t="s">
        <v>32</v>
      </c>
      <c r="B71" s="221">
        <f>B32</f>
        <v>55529682.219999984</v>
      </c>
      <c r="C71" s="222"/>
      <c r="D71" s="223"/>
      <c r="E71" s="224"/>
      <c r="F71" s="161"/>
      <c r="G71" s="179" t="s">
        <v>25</v>
      </c>
      <c r="H71" s="184">
        <f>H33</f>
        <v>74684450.689999998</v>
      </c>
      <c r="I71" s="225"/>
    </row>
    <row r="72" spans="1:9" s="195" customFormat="1" ht="30" thickTop="1" thickBot="1" x14ac:dyDescent="0.3">
      <c r="A72" s="190" t="s">
        <v>33</v>
      </c>
      <c r="B72" s="208">
        <f>B71+B58-B68</f>
        <v>105520452.38999999</v>
      </c>
      <c r="C72" s="226" t="s">
        <v>48</v>
      </c>
      <c r="D72" s="227"/>
      <c r="E72" s="228"/>
      <c r="F72" s="161"/>
      <c r="G72" s="201" t="s">
        <v>27</v>
      </c>
      <c r="H72" s="202"/>
      <c r="I72" s="225"/>
    </row>
    <row r="73" spans="1:9" s="195" customFormat="1" ht="16.5" thickTop="1" thickBot="1" x14ac:dyDescent="0.3">
      <c r="A73" s="213"/>
      <c r="B73" s="213"/>
      <c r="C73" s="213"/>
      <c r="D73" s="213"/>
      <c r="E73" s="213"/>
      <c r="F73" s="161"/>
      <c r="G73" s="163" t="s">
        <v>29</v>
      </c>
      <c r="H73" s="229">
        <f>+H71+H72</f>
        <v>74684450.689999998</v>
      </c>
      <c r="I73" s="203"/>
    </row>
    <row r="74" spans="1:9" s="232" customFormat="1" ht="15" x14ac:dyDescent="0.25">
      <c r="A74" s="230"/>
      <c r="B74" s="212"/>
      <c r="C74" s="211"/>
      <c r="D74" s="231"/>
      <c r="E74" s="231"/>
      <c r="F74" s="231"/>
      <c r="G74" s="230"/>
      <c r="H74" s="231"/>
      <c r="I74" s="231"/>
    </row>
    <row r="75" spans="1:9" s="86" customFormat="1" x14ac:dyDescent="0.25">
      <c r="A75" s="88"/>
      <c r="B75" s="88"/>
    </row>
    <row r="76" spans="1:9" s="86" customFormat="1" ht="31.5" customHeight="1" x14ac:dyDescent="0.25">
      <c r="A76" s="233" t="s">
        <v>49</v>
      </c>
      <c r="B76" s="233"/>
      <c r="G76" s="233" t="s">
        <v>50</v>
      </c>
      <c r="H76" s="233"/>
    </row>
    <row r="77" spans="1:9" s="86" customFormat="1" x14ac:dyDescent="0.25">
      <c r="A77" s="88"/>
      <c r="B77" s="88"/>
    </row>
    <row r="78" spans="1:9" s="86" customFormat="1" x14ac:dyDescent="0.25">
      <c r="A78" s="88"/>
      <c r="B78" s="88"/>
    </row>
    <row r="80" spans="1:9" s="142" customFormat="1" x14ac:dyDescent="0.25"/>
    <row r="84" spans="1:9" s="86" customFormat="1" x14ac:dyDescent="0.25">
      <c r="A84" s="84"/>
      <c r="B84" s="84"/>
      <c r="C84" s="84"/>
      <c r="D84" s="84"/>
      <c r="E84" s="84"/>
      <c r="F84" s="84"/>
      <c r="G84" s="84"/>
      <c r="H84" s="84"/>
      <c r="I84" s="85"/>
    </row>
    <row r="85" spans="1:9" s="86" customFormat="1" x14ac:dyDescent="0.25">
      <c r="A85" s="84"/>
      <c r="B85" s="84"/>
      <c r="C85" s="84"/>
      <c r="D85" s="84"/>
      <c r="E85" s="84"/>
      <c r="F85" s="84"/>
      <c r="G85" s="84"/>
      <c r="H85" s="84"/>
      <c r="I85" s="85"/>
    </row>
    <row r="86" spans="1:9" s="86" customFormat="1" ht="14.25" x14ac:dyDescent="0.25">
      <c r="A86" s="87" t="s">
        <v>36</v>
      </c>
      <c r="B86" s="88"/>
      <c r="C86" s="88"/>
      <c r="D86" s="88"/>
      <c r="E86" s="88"/>
      <c r="F86" s="88"/>
      <c r="G86" s="88"/>
      <c r="H86" s="88"/>
      <c r="I86" s="88"/>
    </row>
    <row r="87" spans="1:9" s="86" customFormat="1" ht="14.25" x14ac:dyDescent="0.25">
      <c r="A87" s="89" t="s">
        <v>37</v>
      </c>
      <c r="B87" s="88"/>
      <c r="C87" s="88"/>
      <c r="D87" s="88"/>
      <c r="E87" s="88"/>
      <c r="F87" s="88"/>
      <c r="G87" s="88"/>
      <c r="H87" s="88"/>
      <c r="I87" s="88"/>
    </row>
    <row r="88" spans="1:9" s="86" customFormat="1" ht="14.25" x14ac:dyDescent="0.25">
      <c r="A88" s="89" t="s">
        <v>38</v>
      </c>
      <c r="B88" s="88"/>
      <c r="C88" s="88"/>
      <c r="D88" s="88"/>
      <c r="E88" s="88"/>
      <c r="F88" s="88"/>
      <c r="G88" s="88"/>
      <c r="H88" s="88"/>
      <c r="I88" s="88"/>
    </row>
    <row r="89" spans="1:9" s="86" customFormat="1" x14ac:dyDescent="0.25">
      <c r="A89" s="90"/>
      <c r="B89" s="88"/>
      <c r="C89" s="88"/>
      <c r="D89" s="88"/>
      <c r="E89" s="88"/>
      <c r="F89" s="88"/>
      <c r="G89" s="88"/>
      <c r="H89" s="88"/>
      <c r="I89" s="88"/>
    </row>
    <row r="90" spans="1:9" s="86" customFormat="1" ht="15" customHeight="1" x14ac:dyDescent="0.25">
      <c r="A90" s="156"/>
      <c r="B90" s="156"/>
      <c r="C90" s="156"/>
      <c r="D90" s="156"/>
      <c r="E90" s="156"/>
      <c r="F90" s="156"/>
      <c r="G90" s="156"/>
      <c r="H90" s="157" t="s">
        <v>51</v>
      </c>
      <c r="I90" s="157"/>
    </row>
    <row r="91" spans="1:9" s="93" customFormat="1" ht="20.25" x14ac:dyDescent="0.25">
      <c r="A91" s="92" t="s">
        <v>1</v>
      </c>
      <c r="B91" s="92"/>
      <c r="C91" s="92"/>
      <c r="D91" s="92"/>
      <c r="E91" s="92"/>
      <c r="F91" s="92"/>
      <c r="G91" s="92"/>
      <c r="H91" s="92"/>
      <c r="I91" s="92"/>
    </row>
    <row r="92" spans="1:9" s="93" customFormat="1" ht="20.25" x14ac:dyDescent="0.25">
      <c r="A92" s="92" t="s">
        <v>2</v>
      </c>
      <c r="B92" s="92"/>
      <c r="C92" s="92"/>
      <c r="D92" s="92"/>
      <c r="E92" s="92"/>
      <c r="F92" s="92"/>
      <c r="G92" s="92"/>
      <c r="H92" s="92"/>
      <c r="I92" s="92"/>
    </row>
    <row r="93" spans="1:9" s="86" customFormat="1" ht="12.75" thickBot="1" x14ac:dyDescent="0.3">
      <c r="A93" s="90"/>
      <c r="B93" s="90"/>
      <c r="C93" s="90"/>
      <c r="D93" s="90"/>
      <c r="E93" s="90"/>
      <c r="F93" s="90"/>
      <c r="G93" s="90"/>
      <c r="H93" s="90"/>
      <c r="I93" s="90"/>
    </row>
    <row r="94" spans="1:9" s="162" customFormat="1" ht="19.5" thickBot="1" x14ac:dyDescent="0.3">
      <c r="A94" s="158" t="s">
        <v>3</v>
      </c>
      <c r="B94" s="159"/>
      <c r="C94" s="159"/>
      <c r="D94" s="159"/>
      <c r="E94" s="160"/>
      <c r="F94" s="161"/>
      <c r="G94" s="158" t="s">
        <v>4</v>
      </c>
      <c r="H94" s="159"/>
      <c r="I94" s="160"/>
    </row>
    <row r="95" spans="1:9" s="162" customFormat="1" ht="29.25" thickBot="1" x14ac:dyDescent="0.3">
      <c r="A95" s="163" t="s">
        <v>5</v>
      </c>
      <c r="B95" s="164" t="s">
        <v>6</v>
      </c>
      <c r="C95" s="165" t="s">
        <v>45</v>
      </c>
      <c r="D95" s="166"/>
      <c r="E95" s="167" t="s">
        <v>40</v>
      </c>
      <c r="F95" s="161"/>
      <c r="G95" s="168" t="s">
        <v>5</v>
      </c>
      <c r="H95" s="169" t="s">
        <v>6</v>
      </c>
      <c r="I95" s="170" t="s">
        <v>40</v>
      </c>
    </row>
    <row r="96" spans="1:9" s="162" customFormat="1" ht="15.75" thickBot="1" x14ac:dyDescent="0.3">
      <c r="A96" s="171" t="s">
        <v>9</v>
      </c>
      <c r="B96" s="172">
        <f>49922137.75+948051.22</f>
        <v>50870188.969999999</v>
      </c>
      <c r="C96" s="173">
        <v>470341</v>
      </c>
      <c r="D96" s="174">
        <v>47032</v>
      </c>
      <c r="E96" s="175"/>
      <c r="F96" s="161"/>
      <c r="G96" s="176" t="s">
        <v>10</v>
      </c>
      <c r="H96" s="177">
        <f>H60</f>
        <v>0</v>
      </c>
      <c r="I96" s="178"/>
    </row>
    <row r="97" spans="1:9" s="162" customFormat="1" ht="15.75" thickTop="1" x14ac:dyDescent="0.25">
      <c r="A97" s="179" t="s">
        <v>11</v>
      </c>
      <c r="B97" s="180">
        <v>0</v>
      </c>
      <c r="C97" s="181">
        <v>470341</v>
      </c>
      <c r="D97" s="182">
        <v>579878</v>
      </c>
      <c r="E97" s="175"/>
      <c r="F97" s="161"/>
      <c r="G97" s="183" t="s">
        <v>12</v>
      </c>
      <c r="H97" s="177"/>
      <c r="I97" s="178"/>
    </row>
    <row r="98" spans="1:9" s="162" customFormat="1" ht="15" x14ac:dyDescent="0.25">
      <c r="A98" s="179" t="s">
        <v>13</v>
      </c>
      <c r="B98" s="184">
        <v>0</v>
      </c>
      <c r="C98" s="185"/>
      <c r="D98" s="186"/>
      <c r="E98" s="175"/>
      <c r="F98" s="161"/>
      <c r="G98" s="183" t="s">
        <v>14</v>
      </c>
      <c r="H98" s="177"/>
      <c r="I98" s="178"/>
    </row>
    <row r="99" spans="1:9" s="162" customFormat="1" ht="15.75" thickBot="1" x14ac:dyDescent="0.3">
      <c r="A99" s="187" t="s">
        <v>15</v>
      </c>
      <c r="B99" s="188">
        <v>0</v>
      </c>
      <c r="C99" s="181"/>
      <c r="D99" s="182"/>
      <c r="E99" s="175"/>
      <c r="F99" s="161"/>
      <c r="G99" s="183" t="s">
        <v>16</v>
      </c>
      <c r="H99" s="189">
        <f>+H96+H97-H98</f>
        <v>0</v>
      </c>
      <c r="I99" s="178"/>
    </row>
    <row r="100" spans="1:9" s="195" customFormat="1" ht="16.5" thickTop="1" thickBot="1" x14ac:dyDescent="0.3">
      <c r="A100" s="190" t="s">
        <v>17</v>
      </c>
      <c r="B100" s="191">
        <v>15010091.76</v>
      </c>
      <c r="C100" s="181" t="s">
        <v>18</v>
      </c>
      <c r="D100" s="182">
        <v>470341</v>
      </c>
      <c r="E100" s="175"/>
      <c r="F100" s="161"/>
      <c r="G100" s="192" t="s">
        <v>19</v>
      </c>
      <c r="H100" s="193">
        <f>H99+B110</f>
        <v>141380549.59999999</v>
      </c>
      <c r="I100" s="194"/>
    </row>
    <row r="101" spans="1:9" s="195" customFormat="1" ht="16.5" thickTop="1" thickBot="1" x14ac:dyDescent="0.3">
      <c r="A101" s="196" t="s">
        <v>20</v>
      </c>
      <c r="B101" s="180">
        <v>0</v>
      </c>
      <c r="C101" s="181" t="s">
        <v>18</v>
      </c>
      <c r="D101" s="182">
        <v>470341</v>
      </c>
      <c r="E101" s="175"/>
      <c r="F101" s="197"/>
      <c r="G101" s="198" t="s">
        <v>46</v>
      </c>
      <c r="H101" s="198"/>
      <c r="I101" s="198"/>
    </row>
    <row r="102" spans="1:9" s="195" customFormat="1" ht="30" thickTop="1" thickBot="1" x14ac:dyDescent="0.3">
      <c r="A102" s="190" t="s">
        <v>22</v>
      </c>
      <c r="B102" s="191">
        <v>0</v>
      </c>
      <c r="C102" s="181" t="s">
        <v>18</v>
      </c>
      <c r="D102" s="182">
        <v>470341</v>
      </c>
      <c r="E102" s="175"/>
      <c r="F102" s="161"/>
      <c r="G102" s="163" t="s">
        <v>23</v>
      </c>
      <c r="H102" s="164" t="s">
        <v>6</v>
      </c>
      <c r="I102" s="199" t="s">
        <v>40</v>
      </c>
    </row>
    <row r="103" spans="1:9" s="195" customFormat="1" ht="30" thickTop="1" thickBot="1" x14ac:dyDescent="0.3">
      <c r="A103" s="179" t="s">
        <v>24</v>
      </c>
      <c r="B103" s="184">
        <v>0</v>
      </c>
      <c r="C103" s="181" t="s">
        <v>18</v>
      </c>
      <c r="D103" s="182">
        <v>7703</v>
      </c>
      <c r="E103" s="175"/>
      <c r="F103" s="161"/>
      <c r="G103" s="179" t="s">
        <v>25</v>
      </c>
      <c r="H103" s="184">
        <v>679743</v>
      </c>
      <c r="I103" s="200"/>
    </row>
    <row r="104" spans="1:9" s="195" customFormat="1" ht="15.75" thickBot="1" x14ac:dyDescent="0.3">
      <c r="A104" s="179" t="s">
        <v>26</v>
      </c>
      <c r="B104" s="184">
        <v>0</v>
      </c>
      <c r="C104" s="181" t="s">
        <v>18</v>
      </c>
      <c r="D104" s="182">
        <v>7989</v>
      </c>
      <c r="E104" s="175"/>
      <c r="F104" s="161"/>
      <c r="G104" s="201" t="s">
        <v>27</v>
      </c>
      <c r="H104" s="202"/>
      <c r="I104" s="203"/>
    </row>
    <row r="105" spans="1:9" s="195" customFormat="1" ht="15.75" thickBot="1" x14ac:dyDescent="0.3">
      <c r="A105" s="201" t="s">
        <v>28</v>
      </c>
      <c r="B105" s="202">
        <v>0</v>
      </c>
      <c r="C105" s="204">
        <v>46993</v>
      </c>
      <c r="D105" s="205">
        <v>470341</v>
      </c>
      <c r="E105" s="206"/>
      <c r="F105" s="161"/>
      <c r="G105" s="163" t="s">
        <v>29</v>
      </c>
      <c r="H105" s="207">
        <f>H103+H104</f>
        <v>679743</v>
      </c>
      <c r="I105" s="203"/>
    </row>
    <row r="106" spans="1:9" s="195" customFormat="1" ht="16.5" thickTop="1" thickBot="1" x14ac:dyDescent="0.3">
      <c r="A106" s="190" t="s">
        <v>30</v>
      </c>
      <c r="B106" s="208">
        <f>B100+B102</f>
        <v>15010091.76</v>
      </c>
      <c r="C106" s="209"/>
      <c r="D106" s="210"/>
      <c r="E106" s="210"/>
      <c r="F106" s="161"/>
      <c r="G106" s="211"/>
      <c r="H106" s="211"/>
      <c r="I106" s="211"/>
    </row>
    <row r="107" spans="1:9" s="195" customFormat="1" ht="16.5" thickTop="1" thickBot="1" x14ac:dyDescent="0.3">
      <c r="A107" s="161"/>
      <c r="B107" s="212"/>
      <c r="C107" s="213"/>
      <c r="D107" s="161"/>
      <c r="E107" s="161"/>
      <c r="F107" s="161"/>
      <c r="G107" s="214" t="s">
        <v>47</v>
      </c>
      <c r="H107" s="215"/>
      <c r="I107" s="216"/>
    </row>
    <row r="108" spans="1:9" s="195" customFormat="1" ht="29.25" thickBot="1" x14ac:dyDescent="0.3">
      <c r="A108" s="163" t="s">
        <v>5</v>
      </c>
      <c r="B108" s="217" t="s">
        <v>6</v>
      </c>
      <c r="C108" s="218" t="s">
        <v>8</v>
      </c>
      <c r="D108" s="219"/>
      <c r="E108" s="220"/>
      <c r="F108" s="161"/>
      <c r="G108" s="163" t="s">
        <v>5</v>
      </c>
      <c r="H108" s="164" t="s">
        <v>6</v>
      </c>
      <c r="I108" s="199" t="s">
        <v>40</v>
      </c>
    </row>
    <row r="109" spans="1:9" s="195" customFormat="1" ht="15.75" thickBot="1" x14ac:dyDescent="0.3">
      <c r="A109" s="167" t="s">
        <v>32</v>
      </c>
      <c r="B109" s="221">
        <f>B72</f>
        <v>105520452.38999999</v>
      </c>
      <c r="C109" s="222"/>
      <c r="D109" s="223"/>
      <c r="E109" s="224"/>
      <c r="F109" s="161"/>
      <c r="G109" s="179" t="s">
        <v>25</v>
      </c>
      <c r="H109" s="184">
        <v>74684450.689999998</v>
      </c>
      <c r="I109" s="225"/>
    </row>
    <row r="110" spans="1:9" s="195" customFormat="1" ht="30" thickTop="1" thickBot="1" x14ac:dyDescent="0.3">
      <c r="A110" s="190" t="s">
        <v>33</v>
      </c>
      <c r="B110" s="208">
        <f>B109+B96-B106</f>
        <v>141380549.59999999</v>
      </c>
      <c r="C110" s="226" t="s">
        <v>52</v>
      </c>
      <c r="D110" s="227"/>
      <c r="E110" s="228"/>
      <c r="F110" s="161"/>
      <c r="G110" s="201" t="s">
        <v>27</v>
      </c>
      <c r="H110" s="202"/>
      <c r="I110" s="225"/>
    </row>
    <row r="111" spans="1:9" s="195" customFormat="1" ht="16.5" thickTop="1" thickBot="1" x14ac:dyDescent="0.3">
      <c r="A111" s="213"/>
      <c r="B111" s="213"/>
      <c r="C111" s="213"/>
      <c r="D111" s="213"/>
      <c r="E111" s="213"/>
      <c r="F111" s="161"/>
      <c r="G111" s="163" t="s">
        <v>29</v>
      </c>
      <c r="H111" s="229">
        <f>+H109+H110</f>
        <v>74684450.689999998</v>
      </c>
      <c r="I111" s="203"/>
    </row>
    <row r="112" spans="1:9" s="232" customFormat="1" ht="15" x14ac:dyDescent="0.25">
      <c r="A112" s="230"/>
      <c r="B112" s="212"/>
      <c r="C112" s="211"/>
      <c r="D112" s="231"/>
      <c r="E112" s="231"/>
      <c r="F112" s="231"/>
      <c r="G112" s="230"/>
      <c r="H112" s="231"/>
      <c r="I112" s="231"/>
    </row>
    <row r="113" spans="1:9" s="86" customFormat="1" x14ac:dyDescent="0.25">
      <c r="A113" s="88"/>
      <c r="B113" s="88"/>
    </row>
    <row r="114" spans="1:9" s="86" customFormat="1" ht="31.5" customHeight="1" x14ac:dyDescent="0.25">
      <c r="A114" s="233" t="s">
        <v>49</v>
      </c>
      <c r="B114" s="233"/>
      <c r="G114" s="233" t="s">
        <v>50</v>
      </c>
      <c r="H114" s="233"/>
    </row>
    <row r="115" spans="1:9" s="86" customFormat="1" x14ac:dyDescent="0.25">
      <c r="A115" s="88"/>
      <c r="B115" s="88"/>
    </row>
    <row r="116" spans="1:9" s="86" customFormat="1" x14ac:dyDescent="0.25">
      <c r="A116" s="88"/>
      <c r="B116" s="88"/>
    </row>
    <row r="117" spans="1:9" s="86" customFormat="1" x14ac:dyDescent="0.25">
      <c r="A117" s="88"/>
      <c r="B117" s="88"/>
    </row>
    <row r="118" spans="1:9" s="86" customFormat="1" x14ac:dyDescent="0.25">
      <c r="A118" s="88"/>
      <c r="B118" s="88"/>
    </row>
    <row r="120" spans="1:9" s="142" customFormat="1" x14ac:dyDescent="0.25"/>
    <row r="122" spans="1:9" s="86" customFormat="1" x14ac:dyDescent="0.25">
      <c r="A122" s="84"/>
      <c r="B122" s="84"/>
      <c r="C122" s="84"/>
      <c r="D122" s="84"/>
      <c r="E122" s="84"/>
      <c r="F122" s="84"/>
      <c r="G122" s="84"/>
      <c r="H122" s="84"/>
      <c r="I122" s="85"/>
    </row>
    <row r="123" spans="1:9" s="86" customFormat="1" x14ac:dyDescent="0.25">
      <c r="A123" s="84"/>
      <c r="B123" s="84"/>
      <c r="C123" s="84"/>
      <c r="D123" s="84"/>
      <c r="E123" s="84"/>
      <c r="F123" s="84"/>
      <c r="G123" s="84"/>
      <c r="H123" s="84"/>
      <c r="I123" s="85"/>
    </row>
    <row r="124" spans="1:9" s="86" customFormat="1" ht="14.25" x14ac:dyDescent="0.25">
      <c r="A124" s="87" t="s">
        <v>36</v>
      </c>
      <c r="B124" s="88"/>
      <c r="C124" s="88"/>
      <c r="D124" s="88"/>
      <c r="E124" s="88"/>
      <c r="F124" s="88"/>
      <c r="G124" s="88"/>
      <c r="H124" s="88"/>
      <c r="I124" s="88"/>
    </row>
    <row r="125" spans="1:9" s="86" customFormat="1" ht="14.25" x14ac:dyDescent="0.25">
      <c r="A125" s="89" t="s">
        <v>37</v>
      </c>
      <c r="B125" s="88"/>
      <c r="C125" s="88"/>
      <c r="D125" s="88"/>
      <c r="E125" s="88"/>
      <c r="F125" s="88"/>
      <c r="G125" s="88"/>
      <c r="H125" s="88"/>
      <c r="I125" s="88"/>
    </row>
    <row r="126" spans="1:9" s="86" customFormat="1" ht="14.25" x14ac:dyDescent="0.25">
      <c r="A126" s="89" t="s">
        <v>38</v>
      </c>
      <c r="B126" s="88"/>
      <c r="C126" s="88"/>
      <c r="D126" s="88"/>
      <c r="E126" s="88"/>
      <c r="F126" s="88"/>
      <c r="G126" s="88"/>
      <c r="H126" s="88"/>
      <c r="I126" s="88"/>
    </row>
    <row r="127" spans="1:9" s="86" customFormat="1" x14ac:dyDescent="0.25">
      <c r="A127" s="90"/>
      <c r="B127" s="88"/>
      <c r="C127" s="88"/>
      <c r="D127" s="88"/>
      <c r="E127" s="88"/>
      <c r="F127" s="88"/>
      <c r="G127" s="88"/>
      <c r="H127" s="88"/>
      <c r="I127" s="88"/>
    </row>
    <row r="128" spans="1:9" s="86" customFormat="1" ht="15" customHeight="1" x14ac:dyDescent="0.25">
      <c r="A128" s="156"/>
      <c r="B128" s="156"/>
      <c r="C128" s="156"/>
      <c r="D128" s="156"/>
      <c r="E128" s="156"/>
      <c r="F128" s="156"/>
      <c r="G128" s="156"/>
      <c r="H128" s="157" t="s">
        <v>53</v>
      </c>
      <c r="I128" s="157"/>
    </row>
    <row r="129" spans="1:9" s="93" customFormat="1" ht="20.25" x14ac:dyDescent="0.25">
      <c r="A129" s="92" t="s">
        <v>1</v>
      </c>
      <c r="B129" s="92"/>
      <c r="C129" s="92"/>
      <c r="D129" s="92"/>
      <c r="E129" s="92"/>
      <c r="F129" s="92"/>
      <c r="G129" s="92"/>
      <c r="H129" s="92"/>
      <c r="I129" s="92"/>
    </row>
    <row r="130" spans="1:9" s="93" customFormat="1" ht="20.25" x14ac:dyDescent="0.25">
      <c r="A130" s="92" t="s">
        <v>2</v>
      </c>
      <c r="B130" s="92"/>
      <c r="C130" s="92"/>
      <c r="D130" s="92"/>
      <c r="E130" s="92"/>
      <c r="F130" s="92"/>
      <c r="G130" s="92"/>
      <c r="H130" s="92"/>
      <c r="I130" s="92"/>
    </row>
    <row r="131" spans="1:9" s="86" customFormat="1" ht="12.75" thickBot="1" x14ac:dyDescent="0.3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s="162" customFormat="1" ht="19.5" thickBot="1" x14ac:dyDescent="0.3">
      <c r="A132" s="158" t="s">
        <v>3</v>
      </c>
      <c r="B132" s="159"/>
      <c r="C132" s="159"/>
      <c r="D132" s="159"/>
      <c r="E132" s="160"/>
      <c r="F132" s="161"/>
      <c r="G132" s="158" t="s">
        <v>4</v>
      </c>
      <c r="H132" s="159"/>
      <c r="I132" s="160"/>
    </row>
    <row r="133" spans="1:9" s="162" customFormat="1" ht="29.25" thickBot="1" x14ac:dyDescent="0.3">
      <c r="A133" s="163" t="s">
        <v>5</v>
      </c>
      <c r="B133" s="164" t="s">
        <v>6</v>
      </c>
      <c r="C133" s="165" t="s">
        <v>45</v>
      </c>
      <c r="D133" s="166"/>
      <c r="E133" s="167" t="s">
        <v>40</v>
      </c>
      <c r="F133" s="161"/>
      <c r="G133" s="168" t="s">
        <v>5</v>
      </c>
      <c r="H133" s="169" t="s">
        <v>6</v>
      </c>
      <c r="I133" s="170" t="s">
        <v>40</v>
      </c>
    </row>
    <row r="134" spans="1:9" s="162" customFormat="1" ht="15.75" thickBot="1" x14ac:dyDescent="0.3">
      <c r="A134" s="171" t="s">
        <v>9</v>
      </c>
      <c r="B134" s="172">
        <f>47980532.76+1106125.24</f>
        <v>49086658</v>
      </c>
      <c r="C134" s="173">
        <v>470341</v>
      </c>
      <c r="D134" s="174">
        <v>47032</v>
      </c>
      <c r="E134" s="175"/>
      <c r="F134" s="161"/>
      <c r="G134" s="176" t="s">
        <v>10</v>
      </c>
      <c r="H134" s="177">
        <f>H96</f>
        <v>0</v>
      </c>
      <c r="I134" s="178"/>
    </row>
    <row r="135" spans="1:9" s="162" customFormat="1" ht="15.75" thickTop="1" x14ac:dyDescent="0.25">
      <c r="A135" s="179" t="s">
        <v>11</v>
      </c>
      <c r="B135" s="180">
        <v>0</v>
      </c>
      <c r="C135" s="181">
        <v>470341</v>
      </c>
      <c r="D135" s="182">
        <v>579878</v>
      </c>
      <c r="E135" s="175"/>
      <c r="F135" s="161"/>
      <c r="G135" s="183" t="s">
        <v>12</v>
      </c>
      <c r="H135" s="177"/>
      <c r="I135" s="178"/>
    </row>
    <row r="136" spans="1:9" s="162" customFormat="1" ht="15" x14ac:dyDescent="0.25">
      <c r="A136" s="179" t="s">
        <v>13</v>
      </c>
      <c r="B136" s="184">
        <v>0</v>
      </c>
      <c r="C136" s="185"/>
      <c r="D136" s="186"/>
      <c r="E136" s="175"/>
      <c r="F136" s="161"/>
      <c r="G136" s="183" t="s">
        <v>14</v>
      </c>
      <c r="H136" s="177"/>
      <c r="I136" s="178"/>
    </row>
    <row r="137" spans="1:9" s="162" customFormat="1" ht="15.75" thickBot="1" x14ac:dyDescent="0.3">
      <c r="A137" s="187" t="s">
        <v>15</v>
      </c>
      <c r="B137" s="188">
        <v>0</v>
      </c>
      <c r="C137" s="181"/>
      <c r="D137" s="182"/>
      <c r="E137" s="175"/>
      <c r="F137" s="161"/>
      <c r="G137" s="183" t="s">
        <v>16</v>
      </c>
      <c r="H137" s="189">
        <f>+H134+H135-H136</f>
        <v>0</v>
      </c>
      <c r="I137" s="178"/>
    </row>
    <row r="138" spans="1:9" s="195" customFormat="1" ht="16.5" thickTop="1" thickBot="1" x14ac:dyDescent="0.3">
      <c r="A138" s="190" t="s">
        <v>17</v>
      </c>
      <c r="B138" s="191">
        <v>0</v>
      </c>
      <c r="C138" s="181" t="s">
        <v>18</v>
      </c>
      <c r="D138" s="182">
        <v>470341</v>
      </c>
      <c r="E138" s="175"/>
      <c r="F138" s="161"/>
      <c r="G138" s="192" t="s">
        <v>19</v>
      </c>
      <c r="H138" s="193">
        <f>H137+B148</f>
        <v>190467207.59999999</v>
      </c>
      <c r="I138" s="194"/>
    </row>
    <row r="139" spans="1:9" s="195" customFormat="1" ht="16.5" thickTop="1" thickBot="1" x14ac:dyDescent="0.3">
      <c r="A139" s="196" t="s">
        <v>20</v>
      </c>
      <c r="B139" s="180">
        <v>0</v>
      </c>
      <c r="C139" s="181" t="s">
        <v>18</v>
      </c>
      <c r="D139" s="182">
        <v>470341</v>
      </c>
      <c r="E139" s="175"/>
      <c r="F139" s="197"/>
      <c r="G139" s="198" t="s">
        <v>46</v>
      </c>
      <c r="H139" s="198"/>
      <c r="I139" s="198"/>
    </row>
    <row r="140" spans="1:9" s="195" customFormat="1" ht="30" thickTop="1" thickBot="1" x14ac:dyDescent="0.3">
      <c r="A140" s="190" t="s">
        <v>22</v>
      </c>
      <c r="B140" s="191">
        <v>0</v>
      </c>
      <c r="C140" s="181" t="s">
        <v>18</v>
      </c>
      <c r="D140" s="182">
        <v>470341</v>
      </c>
      <c r="E140" s="175"/>
      <c r="F140" s="161"/>
      <c r="G140" s="163" t="s">
        <v>23</v>
      </c>
      <c r="H140" s="164" t="s">
        <v>6</v>
      </c>
      <c r="I140" s="199" t="s">
        <v>40</v>
      </c>
    </row>
    <row r="141" spans="1:9" s="195" customFormat="1" ht="30" thickTop="1" thickBot="1" x14ac:dyDescent="0.3">
      <c r="A141" s="179" t="s">
        <v>24</v>
      </c>
      <c r="B141" s="184">
        <v>0</v>
      </c>
      <c r="C141" s="181" t="s">
        <v>18</v>
      </c>
      <c r="D141" s="182">
        <v>7703</v>
      </c>
      <c r="E141" s="175"/>
      <c r="F141" s="161"/>
      <c r="G141" s="179" t="s">
        <v>25</v>
      </c>
      <c r="H141" s="184">
        <v>679743</v>
      </c>
      <c r="I141" s="200"/>
    </row>
    <row r="142" spans="1:9" s="195" customFormat="1" ht="15.75" thickBot="1" x14ac:dyDescent="0.3">
      <c r="A142" s="179" t="s">
        <v>26</v>
      </c>
      <c r="B142" s="184">
        <v>0</v>
      </c>
      <c r="C142" s="181" t="s">
        <v>18</v>
      </c>
      <c r="D142" s="182">
        <v>7989</v>
      </c>
      <c r="E142" s="175"/>
      <c r="F142" s="161"/>
      <c r="G142" s="201" t="s">
        <v>27</v>
      </c>
      <c r="H142" s="202"/>
      <c r="I142" s="203"/>
    </row>
    <row r="143" spans="1:9" s="195" customFormat="1" ht="15.75" thickBot="1" x14ac:dyDescent="0.3">
      <c r="A143" s="201" t="s">
        <v>28</v>
      </c>
      <c r="B143" s="202">
        <v>0</v>
      </c>
      <c r="C143" s="204">
        <v>46993</v>
      </c>
      <c r="D143" s="205">
        <v>470341</v>
      </c>
      <c r="E143" s="206"/>
      <c r="F143" s="161"/>
      <c r="G143" s="163" t="s">
        <v>29</v>
      </c>
      <c r="H143" s="207">
        <f>H141+H142</f>
        <v>679743</v>
      </c>
      <c r="I143" s="203"/>
    </row>
    <row r="144" spans="1:9" s="195" customFormat="1" ht="16.5" thickTop="1" thickBot="1" x14ac:dyDescent="0.3">
      <c r="A144" s="190" t="s">
        <v>30</v>
      </c>
      <c r="B144" s="208">
        <f>B138+B140</f>
        <v>0</v>
      </c>
      <c r="C144" s="209"/>
      <c r="D144" s="210"/>
      <c r="E144" s="210"/>
      <c r="F144" s="161"/>
      <c r="G144" s="211"/>
      <c r="H144" s="211"/>
      <c r="I144" s="211"/>
    </row>
    <row r="145" spans="1:9" s="195" customFormat="1" ht="16.5" thickTop="1" thickBot="1" x14ac:dyDescent="0.3">
      <c r="A145" s="161"/>
      <c r="B145" s="212"/>
      <c r="C145" s="213"/>
      <c r="D145" s="161"/>
      <c r="E145" s="161"/>
      <c r="F145" s="161"/>
      <c r="G145" s="214" t="s">
        <v>47</v>
      </c>
      <c r="H145" s="215"/>
      <c r="I145" s="216"/>
    </row>
    <row r="146" spans="1:9" s="195" customFormat="1" ht="29.25" thickBot="1" x14ac:dyDescent="0.3">
      <c r="A146" s="163" t="s">
        <v>5</v>
      </c>
      <c r="B146" s="217" t="s">
        <v>6</v>
      </c>
      <c r="C146" s="218" t="s">
        <v>8</v>
      </c>
      <c r="D146" s="219"/>
      <c r="E146" s="220"/>
      <c r="F146" s="161"/>
      <c r="G146" s="163" t="s">
        <v>5</v>
      </c>
      <c r="H146" s="164" t="s">
        <v>6</v>
      </c>
      <c r="I146" s="199" t="s">
        <v>40</v>
      </c>
    </row>
    <row r="147" spans="1:9" s="195" customFormat="1" ht="15.75" thickBot="1" x14ac:dyDescent="0.3">
      <c r="A147" s="167" t="s">
        <v>32</v>
      </c>
      <c r="B147" s="221">
        <f>B110</f>
        <v>141380549.59999999</v>
      </c>
      <c r="C147" s="222"/>
      <c r="D147" s="223"/>
      <c r="E147" s="224"/>
      <c r="F147" s="161"/>
      <c r="G147" s="179" t="s">
        <v>25</v>
      </c>
      <c r="H147" s="184">
        <v>74684450.689999998</v>
      </c>
      <c r="I147" s="225"/>
    </row>
    <row r="148" spans="1:9" s="195" customFormat="1" ht="30" thickTop="1" thickBot="1" x14ac:dyDescent="0.3">
      <c r="A148" s="190" t="s">
        <v>33</v>
      </c>
      <c r="B148" s="208">
        <f>B147+B134-B144</f>
        <v>190467207.59999999</v>
      </c>
      <c r="C148" s="226" t="s">
        <v>54</v>
      </c>
      <c r="D148" s="227"/>
      <c r="E148" s="228"/>
      <c r="F148" s="161"/>
      <c r="G148" s="201" t="s">
        <v>27</v>
      </c>
      <c r="H148" s="202"/>
      <c r="I148" s="225"/>
    </row>
    <row r="149" spans="1:9" s="195" customFormat="1" ht="16.5" thickTop="1" thickBot="1" x14ac:dyDescent="0.3">
      <c r="A149" s="213"/>
      <c r="B149" s="213"/>
      <c r="C149" s="213"/>
      <c r="D149" s="213"/>
      <c r="E149" s="213"/>
      <c r="F149" s="161"/>
      <c r="G149" s="163" t="s">
        <v>29</v>
      </c>
      <c r="H149" s="229">
        <f>+H147+H148</f>
        <v>74684450.689999998</v>
      </c>
      <c r="I149" s="203"/>
    </row>
    <row r="150" spans="1:9" s="232" customFormat="1" ht="15" x14ac:dyDescent="0.25">
      <c r="A150" s="230"/>
      <c r="B150" s="212"/>
      <c r="C150" s="211"/>
      <c r="D150" s="231"/>
      <c r="E150" s="231"/>
      <c r="F150" s="231"/>
      <c r="G150" s="230"/>
      <c r="H150" s="231"/>
      <c r="I150" s="231"/>
    </row>
    <row r="151" spans="1:9" s="86" customFormat="1" x14ac:dyDescent="0.25">
      <c r="A151" s="88"/>
      <c r="B151" s="88"/>
    </row>
    <row r="152" spans="1:9" s="86" customFormat="1" ht="31.5" customHeight="1" x14ac:dyDescent="0.25">
      <c r="A152" s="233" t="s">
        <v>49</v>
      </c>
      <c r="B152" s="233"/>
      <c r="G152" s="233" t="s">
        <v>50</v>
      </c>
      <c r="H152" s="233"/>
    </row>
    <row r="153" spans="1:9" s="234" customFormat="1" x14ac:dyDescent="0.25">
      <c r="A153" s="88"/>
      <c r="B153" s="88"/>
    </row>
    <row r="154" spans="1:9" s="234" customFormat="1" x14ac:dyDescent="0.25">
      <c r="A154" s="88"/>
      <c r="B154" s="88"/>
    </row>
    <row r="155" spans="1:9" s="234" customFormat="1" x14ac:dyDescent="0.25">
      <c r="A155" s="88"/>
      <c r="B155" s="88"/>
    </row>
    <row r="156" spans="1:9" s="234" customFormat="1" x14ac:dyDescent="0.25">
      <c r="A156" s="88"/>
      <c r="B156" s="88"/>
    </row>
    <row r="157" spans="1:9" s="234" customFormat="1" x14ac:dyDescent="0.25">
      <c r="A157" s="88"/>
      <c r="B157" s="88"/>
    </row>
    <row r="158" spans="1:9" s="234" customFormat="1" x14ac:dyDescent="0.25">
      <c r="A158" s="88"/>
      <c r="B158" s="88"/>
    </row>
    <row r="159" spans="1:9" s="234" customFormat="1" x14ac:dyDescent="0.25">
      <c r="A159" s="88"/>
      <c r="B159" s="88"/>
    </row>
    <row r="160" spans="1:9" s="86" customFormat="1" x14ac:dyDescent="0.25">
      <c r="A160" s="84"/>
      <c r="B160" s="84"/>
      <c r="C160" s="84"/>
      <c r="D160" s="84"/>
      <c r="E160" s="84"/>
      <c r="F160" s="84"/>
      <c r="G160" s="84"/>
      <c r="H160" s="84"/>
      <c r="I160" s="85"/>
    </row>
    <row r="161" spans="1:9" s="86" customFormat="1" x14ac:dyDescent="0.25">
      <c r="A161" s="84"/>
      <c r="B161" s="84"/>
      <c r="C161" s="84"/>
      <c r="D161" s="84"/>
      <c r="E161" s="84"/>
      <c r="F161" s="84"/>
      <c r="G161" s="84"/>
      <c r="H161" s="84"/>
      <c r="I161" s="85"/>
    </row>
    <row r="162" spans="1:9" s="86" customFormat="1" ht="14.25" x14ac:dyDescent="0.25">
      <c r="A162" s="87" t="s">
        <v>36</v>
      </c>
      <c r="B162" s="88"/>
      <c r="C162" s="88"/>
      <c r="D162" s="88"/>
      <c r="E162" s="88"/>
      <c r="F162" s="88"/>
      <c r="G162" s="88"/>
      <c r="H162" s="88"/>
      <c r="I162" s="88"/>
    </row>
    <row r="163" spans="1:9" s="86" customFormat="1" ht="14.25" x14ac:dyDescent="0.25">
      <c r="A163" s="89" t="s">
        <v>37</v>
      </c>
      <c r="B163" s="88"/>
      <c r="C163" s="88"/>
      <c r="D163" s="88"/>
      <c r="E163" s="88"/>
      <c r="F163" s="88"/>
      <c r="G163" s="88"/>
      <c r="H163" s="88"/>
      <c r="I163" s="88"/>
    </row>
    <row r="164" spans="1:9" s="86" customFormat="1" ht="14.25" x14ac:dyDescent="0.25">
      <c r="A164" s="89" t="s">
        <v>38</v>
      </c>
      <c r="B164" s="88"/>
      <c r="C164" s="88"/>
      <c r="D164" s="88"/>
      <c r="E164" s="88"/>
      <c r="F164" s="88"/>
      <c r="G164" s="88"/>
      <c r="H164" s="88"/>
      <c r="I164" s="88"/>
    </row>
    <row r="165" spans="1:9" s="86" customFormat="1" x14ac:dyDescent="0.25">
      <c r="A165" s="90"/>
      <c r="B165" s="88"/>
      <c r="C165" s="88"/>
      <c r="D165" s="88"/>
      <c r="E165" s="88"/>
      <c r="F165" s="88"/>
      <c r="G165" s="88"/>
      <c r="H165" s="88"/>
      <c r="I165" s="88"/>
    </row>
    <row r="166" spans="1:9" s="86" customFormat="1" ht="15" customHeight="1" x14ac:dyDescent="0.25">
      <c r="A166" s="156"/>
      <c r="B166" s="156"/>
      <c r="C166" s="156"/>
      <c r="D166" s="156"/>
      <c r="E166" s="156"/>
      <c r="F166" s="156"/>
      <c r="G166" s="156"/>
      <c r="H166" s="157" t="s">
        <v>55</v>
      </c>
      <c r="I166" s="157"/>
    </row>
    <row r="167" spans="1:9" s="93" customFormat="1" ht="20.25" x14ac:dyDescent="0.25">
      <c r="A167" s="92" t="s">
        <v>1</v>
      </c>
      <c r="B167" s="92"/>
      <c r="C167" s="92"/>
      <c r="D167" s="92"/>
      <c r="E167" s="92"/>
      <c r="F167" s="92"/>
      <c r="G167" s="92"/>
      <c r="H167" s="92"/>
      <c r="I167" s="92"/>
    </row>
    <row r="168" spans="1:9" s="93" customFormat="1" ht="20.25" x14ac:dyDescent="0.25">
      <c r="A168" s="92" t="s">
        <v>2</v>
      </c>
      <c r="B168" s="92"/>
      <c r="C168" s="92"/>
      <c r="D168" s="92"/>
      <c r="E168" s="92"/>
      <c r="F168" s="92"/>
      <c r="G168" s="92"/>
      <c r="H168" s="92"/>
      <c r="I168" s="92"/>
    </row>
    <row r="169" spans="1:9" s="86" customFormat="1" ht="12.75" thickBot="1" x14ac:dyDescent="0.3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s="162" customFormat="1" ht="19.5" thickBot="1" x14ac:dyDescent="0.3">
      <c r="A170" s="158" t="s">
        <v>3</v>
      </c>
      <c r="B170" s="159"/>
      <c r="C170" s="159"/>
      <c r="D170" s="159"/>
      <c r="E170" s="160"/>
      <c r="F170" s="161"/>
      <c r="G170" s="158" t="s">
        <v>4</v>
      </c>
      <c r="H170" s="159"/>
      <c r="I170" s="160"/>
    </row>
    <row r="171" spans="1:9" s="162" customFormat="1" ht="29.25" thickBot="1" x14ac:dyDescent="0.3">
      <c r="A171" s="163" t="s">
        <v>5</v>
      </c>
      <c r="B171" s="164" t="s">
        <v>6</v>
      </c>
      <c r="C171" s="165" t="s">
        <v>45</v>
      </c>
      <c r="D171" s="166"/>
      <c r="E171" s="167" t="s">
        <v>40</v>
      </c>
      <c r="F171" s="161"/>
      <c r="G171" s="168" t="s">
        <v>5</v>
      </c>
      <c r="H171" s="169" t="s">
        <v>6</v>
      </c>
      <c r="I171" s="170" t="s">
        <v>40</v>
      </c>
    </row>
    <row r="172" spans="1:9" s="162" customFormat="1" ht="15.75" thickBot="1" x14ac:dyDescent="0.3">
      <c r="A172" s="171" t="s">
        <v>9</v>
      </c>
      <c r="B172" s="172">
        <f>50226761.53+1021847.01</f>
        <v>51248608.539999999</v>
      </c>
      <c r="C172" s="173">
        <v>470341</v>
      </c>
      <c r="D172" s="174">
        <v>47032</v>
      </c>
      <c r="E172" s="175"/>
      <c r="F172" s="161"/>
      <c r="G172" s="176" t="s">
        <v>10</v>
      </c>
      <c r="H172" s="177">
        <f>H134</f>
        <v>0</v>
      </c>
      <c r="I172" s="178"/>
    </row>
    <row r="173" spans="1:9" s="162" customFormat="1" ht="15.75" thickTop="1" x14ac:dyDescent="0.25">
      <c r="A173" s="179" t="s">
        <v>11</v>
      </c>
      <c r="B173" s="180">
        <v>0</v>
      </c>
      <c r="C173" s="181">
        <v>470341</v>
      </c>
      <c r="D173" s="182">
        <v>579878</v>
      </c>
      <c r="E173" s="175"/>
      <c r="F173" s="161"/>
      <c r="G173" s="183" t="s">
        <v>12</v>
      </c>
      <c r="H173" s="177"/>
      <c r="I173" s="178"/>
    </row>
    <row r="174" spans="1:9" s="162" customFormat="1" ht="15" x14ac:dyDescent="0.25">
      <c r="A174" s="179" t="s">
        <v>13</v>
      </c>
      <c r="B174" s="184">
        <v>0</v>
      </c>
      <c r="C174" s="185"/>
      <c r="D174" s="186"/>
      <c r="E174" s="175"/>
      <c r="F174" s="161"/>
      <c r="G174" s="183" t="s">
        <v>14</v>
      </c>
      <c r="H174" s="177"/>
      <c r="I174" s="178"/>
    </row>
    <row r="175" spans="1:9" s="162" customFormat="1" ht="15.75" thickBot="1" x14ac:dyDescent="0.3">
      <c r="A175" s="187" t="s">
        <v>15</v>
      </c>
      <c r="B175" s="188">
        <v>0</v>
      </c>
      <c r="C175" s="181"/>
      <c r="D175" s="182"/>
      <c r="E175" s="175"/>
      <c r="F175" s="161"/>
      <c r="G175" s="183" t="s">
        <v>16</v>
      </c>
      <c r="H175" s="189">
        <f>+H172+H173-H174</f>
        <v>0</v>
      </c>
      <c r="I175" s="178"/>
    </row>
    <row r="176" spans="1:9" s="195" customFormat="1" ht="16.5" thickTop="1" thickBot="1" x14ac:dyDescent="0.3">
      <c r="A176" s="190" t="s">
        <v>17</v>
      </c>
      <c r="B176" s="191">
        <v>22620408.52</v>
      </c>
      <c r="C176" s="181" t="s">
        <v>18</v>
      </c>
      <c r="D176" s="182">
        <v>470341</v>
      </c>
      <c r="E176" s="175"/>
      <c r="F176" s="161"/>
      <c r="G176" s="192" t="s">
        <v>19</v>
      </c>
      <c r="H176" s="193">
        <f>H175+B186</f>
        <v>64559847.469999999</v>
      </c>
      <c r="I176" s="194"/>
    </row>
    <row r="177" spans="1:9" s="195" customFormat="1" ht="16.5" thickTop="1" thickBot="1" x14ac:dyDescent="0.3">
      <c r="A177" s="196" t="s">
        <v>20</v>
      </c>
      <c r="B177" s="180">
        <v>0</v>
      </c>
      <c r="C177" s="181" t="s">
        <v>18</v>
      </c>
      <c r="D177" s="182">
        <v>470341</v>
      </c>
      <c r="E177" s="175"/>
      <c r="F177" s="197"/>
      <c r="G177" s="198" t="s">
        <v>46</v>
      </c>
      <c r="H177" s="198"/>
      <c r="I177" s="198"/>
    </row>
    <row r="178" spans="1:9" s="195" customFormat="1" ht="30" thickTop="1" thickBot="1" x14ac:dyDescent="0.3">
      <c r="A178" s="190" t="s">
        <v>22</v>
      </c>
      <c r="B178" s="191">
        <v>154535560.14999998</v>
      </c>
      <c r="C178" s="181" t="s">
        <v>18</v>
      </c>
      <c r="D178" s="182">
        <v>470341</v>
      </c>
      <c r="E178" s="175"/>
      <c r="F178" s="161"/>
      <c r="G178" s="163" t="s">
        <v>23</v>
      </c>
      <c r="H178" s="164" t="s">
        <v>6</v>
      </c>
      <c r="I178" s="199" t="s">
        <v>40</v>
      </c>
    </row>
    <row r="179" spans="1:9" s="195" customFormat="1" ht="30" thickTop="1" thickBot="1" x14ac:dyDescent="0.3">
      <c r="A179" s="179" t="s">
        <v>24</v>
      </c>
      <c r="B179" s="184">
        <v>0</v>
      </c>
      <c r="C179" s="181" t="s">
        <v>18</v>
      </c>
      <c r="D179" s="182">
        <v>7703</v>
      </c>
      <c r="E179" s="175"/>
      <c r="F179" s="161"/>
      <c r="G179" s="179" t="s">
        <v>25</v>
      </c>
      <c r="H179" s="184">
        <v>679743</v>
      </c>
      <c r="I179" s="200"/>
    </row>
    <row r="180" spans="1:9" s="195" customFormat="1" ht="15.75" thickBot="1" x14ac:dyDescent="0.3">
      <c r="A180" s="179" t="s">
        <v>26</v>
      </c>
      <c r="B180" s="184">
        <v>0</v>
      </c>
      <c r="C180" s="181" t="s">
        <v>18</v>
      </c>
      <c r="D180" s="182">
        <v>7989</v>
      </c>
      <c r="E180" s="175"/>
      <c r="F180" s="161"/>
      <c r="G180" s="201" t="s">
        <v>27</v>
      </c>
      <c r="H180" s="202"/>
      <c r="I180" s="203"/>
    </row>
    <row r="181" spans="1:9" s="195" customFormat="1" ht="15.75" thickBot="1" x14ac:dyDescent="0.3">
      <c r="A181" s="201" t="s">
        <v>28</v>
      </c>
      <c r="B181" s="202">
        <v>0</v>
      </c>
      <c r="C181" s="204">
        <v>46993</v>
      </c>
      <c r="D181" s="205">
        <v>470341</v>
      </c>
      <c r="E181" s="206"/>
      <c r="F181" s="161"/>
      <c r="G181" s="163" t="s">
        <v>29</v>
      </c>
      <c r="H181" s="207">
        <f>H179+H180</f>
        <v>679743</v>
      </c>
      <c r="I181" s="203"/>
    </row>
    <row r="182" spans="1:9" s="195" customFormat="1" ht="16.5" thickTop="1" thickBot="1" x14ac:dyDescent="0.3">
      <c r="A182" s="190" t="s">
        <v>30</v>
      </c>
      <c r="B182" s="208">
        <f>B176+B178</f>
        <v>177155968.66999999</v>
      </c>
      <c r="C182" s="209"/>
      <c r="D182" s="210"/>
      <c r="E182" s="210"/>
      <c r="F182" s="161"/>
      <c r="G182" s="211"/>
      <c r="H182" s="211"/>
      <c r="I182" s="211"/>
    </row>
    <row r="183" spans="1:9" s="195" customFormat="1" ht="16.5" thickTop="1" thickBot="1" x14ac:dyDescent="0.3">
      <c r="A183" s="161"/>
      <c r="B183" s="212"/>
      <c r="C183" s="213"/>
      <c r="D183" s="161"/>
      <c r="E183" s="161"/>
      <c r="F183" s="161"/>
      <c r="G183" s="214" t="s">
        <v>47</v>
      </c>
      <c r="H183" s="215"/>
      <c r="I183" s="216"/>
    </row>
    <row r="184" spans="1:9" s="195" customFormat="1" ht="29.25" thickBot="1" x14ac:dyDescent="0.3">
      <c r="A184" s="163" t="s">
        <v>5</v>
      </c>
      <c r="B184" s="217" t="s">
        <v>6</v>
      </c>
      <c r="C184" s="218" t="s">
        <v>8</v>
      </c>
      <c r="D184" s="219"/>
      <c r="E184" s="220"/>
      <c r="F184" s="161"/>
      <c r="G184" s="163" t="s">
        <v>5</v>
      </c>
      <c r="H184" s="164" t="s">
        <v>6</v>
      </c>
      <c r="I184" s="199" t="s">
        <v>40</v>
      </c>
    </row>
    <row r="185" spans="1:9" s="195" customFormat="1" ht="15.75" thickBot="1" x14ac:dyDescent="0.3">
      <c r="A185" s="167" t="s">
        <v>32</v>
      </c>
      <c r="B185" s="221">
        <f>B148</f>
        <v>190467207.59999999</v>
      </c>
      <c r="C185" s="222"/>
      <c r="D185" s="223"/>
      <c r="E185" s="224"/>
      <c r="F185" s="161"/>
      <c r="G185" s="179" t="s">
        <v>25</v>
      </c>
      <c r="H185" s="184">
        <v>74684450.689999998</v>
      </c>
      <c r="I185" s="225"/>
    </row>
    <row r="186" spans="1:9" s="195" customFormat="1" ht="30" thickTop="1" thickBot="1" x14ac:dyDescent="0.3">
      <c r="A186" s="190" t="s">
        <v>33</v>
      </c>
      <c r="B186" s="208">
        <f>+B185+B172-B182</f>
        <v>64559847.469999999</v>
      </c>
      <c r="C186" s="226" t="s">
        <v>56</v>
      </c>
      <c r="D186" s="227"/>
      <c r="E186" s="228"/>
      <c r="F186" s="161"/>
      <c r="G186" s="201" t="s">
        <v>27</v>
      </c>
      <c r="H186" s="202"/>
      <c r="I186" s="225"/>
    </row>
    <row r="187" spans="1:9" s="195" customFormat="1" ht="16.5" thickTop="1" thickBot="1" x14ac:dyDescent="0.3">
      <c r="A187" s="213"/>
      <c r="B187" s="213"/>
      <c r="C187" s="213"/>
      <c r="D187" s="213"/>
      <c r="E187" s="213"/>
      <c r="F187" s="161"/>
      <c r="G187" s="163" t="s">
        <v>29</v>
      </c>
      <c r="H187" s="229">
        <f>+H185+H186</f>
        <v>74684450.689999998</v>
      </c>
      <c r="I187" s="203"/>
    </row>
    <row r="188" spans="1:9" s="232" customFormat="1" ht="15" x14ac:dyDescent="0.25">
      <c r="A188" s="230"/>
      <c r="B188" s="212"/>
      <c r="C188" s="211"/>
      <c r="D188" s="231"/>
      <c r="E188" s="231"/>
      <c r="F188" s="231"/>
      <c r="G188" s="230"/>
      <c r="H188" s="231"/>
      <c r="I188" s="231"/>
    </row>
    <row r="189" spans="1:9" s="86" customFormat="1" x14ac:dyDescent="0.25">
      <c r="A189" s="88"/>
      <c r="B189" s="88"/>
    </row>
    <row r="190" spans="1:9" s="86" customFormat="1" ht="31.5" customHeight="1" x14ac:dyDescent="0.25">
      <c r="A190" s="233" t="s">
        <v>49</v>
      </c>
      <c r="B190" s="233"/>
      <c r="G190" s="233" t="s">
        <v>50</v>
      </c>
      <c r="H190" s="233"/>
    </row>
    <row r="191" spans="1:9" s="234" customFormat="1" x14ac:dyDescent="0.25">
      <c r="A191" s="88"/>
      <c r="B191" s="88"/>
    </row>
    <row r="192" spans="1:9" s="234" customFormat="1" x14ac:dyDescent="0.25">
      <c r="A192" s="88"/>
      <c r="B192" s="88"/>
    </row>
    <row r="193" spans="1:9" s="234" customFormat="1" x14ac:dyDescent="0.25">
      <c r="A193" s="88"/>
      <c r="B193" s="88"/>
    </row>
    <row r="194" spans="1:9" s="234" customFormat="1" x14ac:dyDescent="0.25">
      <c r="A194" s="88"/>
      <c r="B194" s="88"/>
    </row>
    <row r="195" spans="1:9" s="234" customFormat="1" x14ac:dyDescent="0.25">
      <c r="A195" s="88"/>
      <c r="B195" s="88"/>
    </row>
    <row r="196" spans="1:9" s="234" customFormat="1" x14ac:dyDescent="0.25">
      <c r="A196" s="88"/>
      <c r="B196" s="88"/>
    </row>
    <row r="197" spans="1:9" s="234" customFormat="1" x14ac:dyDescent="0.25">
      <c r="A197" s="88"/>
      <c r="B197" s="88"/>
    </row>
    <row r="198" spans="1:9" s="86" customFormat="1" x14ac:dyDescent="0.25">
      <c r="A198" s="84" t="s">
        <v>57</v>
      </c>
      <c r="B198" s="84"/>
      <c r="C198" s="84"/>
      <c r="D198" s="84"/>
      <c r="E198" s="84"/>
      <c r="F198" s="84"/>
      <c r="G198" s="84"/>
      <c r="H198" s="84"/>
      <c r="I198" s="85"/>
    </row>
    <row r="199" spans="1:9" s="86" customFormat="1" x14ac:dyDescent="0.25">
      <c r="A199" s="84"/>
      <c r="B199" s="84"/>
      <c r="C199" s="84"/>
      <c r="D199" s="84"/>
      <c r="E199" s="84"/>
      <c r="F199" s="84"/>
      <c r="G199" s="84"/>
      <c r="H199" s="84"/>
      <c r="I199" s="85"/>
    </row>
    <row r="200" spans="1:9" s="86" customFormat="1" ht="14.25" x14ac:dyDescent="0.25">
      <c r="A200" s="87" t="s">
        <v>36</v>
      </c>
      <c r="B200" s="88"/>
      <c r="C200" s="88"/>
      <c r="D200" s="88"/>
      <c r="E200" s="88"/>
      <c r="F200" s="88"/>
      <c r="G200" s="88"/>
      <c r="H200" s="88"/>
      <c r="I200" s="88"/>
    </row>
    <row r="201" spans="1:9" s="86" customFormat="1" ht="14.25" x14ac:dyDescent="0.25">
      <c r="A201" s="89" t="s">
        <v>37</v>
      </c>
      <c r="B201" s="88"/>
      <c r="C201" s="88"/>
      <c r="D201" s="88"/>
      <c r="E201" s="88"/>
      <c r="F201" s="88"/>
      <c r="G201" s="88"/>
      <c r="H201" s="88"/>
      <c r="I201" s="88"/>
    </row>
    <row r="202" spans="1:9" s="86" customFormat="1" ht="14.25" x14ac:dyDescent="0.25">
      <c r="A202" s="89" t="s">
        <v>38</v>
      </c>
      <c r="B202" s="88"/>
      <c r="C202" s="88"/>
      <c r="D202" s="88"/>
      <c r="E202" s="88"/>
      <c r="F202" s="88"/>
      <c r="G202" s="88"/>
      <c r="H202" s="88"/>
      <c r="I202" s="88"/>
    </row>
    <row r="203" spans="1:9" s="86" customFormat="1" x14ac:dyDescent="0.25">
      <c r="A203" s="90"/>
      <c r="B203" s="88"/>
      <c r="C203" s="88"/>
      <c r="D203" s="88"/>
      <c r="E203" s="88"/>
      <c r="F203" s="88"/>
      <c r="G203" s="88"/>
      <c r="H203" s="88"/>
      <c r="I203" s="88"/>
    </row>
    <row r="204" spans="1:9" s="86" customFormat="1" ht="15" customHeight="1" x14ac:dyDescent="0.25">
      <c r="A204" s="156"/>
      <c r="B204" s="156"/>
      <c r="C204" s="156"/>
      <c r="D204" s="156"/>
      <c r="E204" s="156"/>
      <c r="F204" s="156"/>
      <c r="G204" s="156"/>
      <c r="H204" s="157" t="s">
        <v>58</v>
      </c>
      <c r="I204" s="157"/>
    </row>
    <row r="205" spans="1:9" s="93" customFormat="1" ht="20.25" x14ac:dyDescent="0.25">
      <c r="A205" s="92" t="s">
        <v>1</v>
      </c>
      <c r="B205" s="92"/>
      <c r="C205" s="92"/>
      <c r="D205" s="92"/>
      <c r="E205" s="92"/>
      <c r="F205" s="92"/>
      <c r="G205" s="92"/>
      <c r="H205" s="92"/>
      <c r="I205" s="92"/>
    </row>
    <row r="206" spans="1:9" s="93" customFormat="1" ht="20.25" x14ac:dyDescent="0.25">
      <c r="A206" s="92" t="s">
        <v>2</v>
      </c>
      <c r="B206" s="92"/>
      <c r="C206" s="92"/>
      <c r="D206" s="92"/>
      <c r="E206" s="92"/>
      <c r="F206" s="92"/>
      <c r="G206" s="92"/>
      <c r="H206" s="92"/>
      <c r="I206" s="92"/>
    </row>
    <row r="207" spans="1:9" s="86" customFormat="1" ht="12.75" thickBot="1" x14ac:dyDescent="0.3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s="162" customFormat="1" ht="19.5" thickBot="1" x14ac:dyDescent="0.3">
      <c r="A208" s="158" t="s">
        <v>3</v>
      </c>
      <c r="B208" s="159"/>
      <c r="C208" s="159"/>
      <c r="D208" s="159"/>
      <c r="E208" s="160"/>
      <c r="F208" s="161"/>
      <c r="G208" s="158" t="s">
        <v>4</v>
      </c>
      <c r="H208" s="159"/>
      <c r="I208" s="160"/>
    </row>
    <row r="209" spans="1:9" s="162" customFormat="1" ht="29.25" thickBot="1" x14ac:dyDescent="0.3">
      <c r="A209" s="163" t="s">
        <v>5</v>
      </c>
      <c r="B209" s="164" t="s">
        <v>6</v>
      </c>
      <c r="C209" s="165" t="s">
        <v>45</v>
      </c>
      <c r="D209" s="166"/>
      <c r="E209" s="167" t="s">
        <v>40</v>
      </c>
      <c r="F209" s="161"/>
      <c r="G209" s="168" t="s">
        <v>5</v>
      </c>
      <c r="H209" s="169" t="s">
        <v>6</v>
      </c>
      <c r="I209" s="170" t="s">
        <v>40</v>
      </c>
    </row>
    <row r="210" spans="1:9" s="162" customFormat="1" ht="15.75" thickBot="1" x14ac:dyDescent="0.3">
      <c r="A210" s="171" t="s">
        <v>9</v>
      </c>
      <c r="B210" s="172">
        <f>48809200.46+1019531.04</f>
        <v>49828731.5</v>
      </c>
      <c r="C210" s="173">
        <v>470341</v>
      </c>
      <c r="D210" s="174">
        <v>47032</v>
      </c>
      <c r="E210" s="175"/>
      <c r="F210" s="161"/>
      <c r="G210" s="176" t="s">
        <v>10</v>
      </c>
      <c r="H210" s="177">
        <v>0</v>
      </c>
      <c r="I210" s="178"/>
    </row>
    <row r="211" spans="1:9" s="162" customFormat="1" ht="15.75" thickTop="1" x14ac:dyDescent="0.25">
      <c r="A211" s="179" t="s">
        <v>11</v>
      </c>
      <c r="B211" s="180">
        <v>0</v>
      </c>
      <c r="C211" s="181">
        <v>470341</v>
      </c>
      <c r="D211" s="182">
        <v>579878</v>
      </c>
      <c r="E211" s="175"/>
      <c r="F211" s="161"/>
      <c r="G211" s="183" t="s">
        <v>12</v>
      </c>
      <c r="H211" s="177"/>
      <c r="I211" s="178"/>
    </row>
    <row r="212" spans="1:9" s="162" customFormat="1" ht="15" x14ac:dyDescent="0.25">
      <c r="A212" s="179" t="s">
        <v>13</v>
      </c>
      <c r="B212" s="235">
        <f>+B210-B211</f>
        <v>49828731.5</v>
      </c>
      <c r="C212" s="185"/>
      <c r="D212" s="186"/>
      <c r="E212" s="175"/>
      <c r="F212" s="161"/>
      <c r="G212" s="183" t="s">
        <v>14</v>
      </c>
      <c r="H212" s="177"/>
      <c r="I212" s="178"/>
    </row>
    <row r="213" spans="1:9" s="162" customFormat="1" ht="15.75" thickBot="1" x14ac:dyDescent="0.3">
      <c r="A213" s="187" t="s">
        <v>15</v>
      </c>
      <c r="B213" s="188">
        <v>0</v>
      </c>
      <c r="C213" s="181"/>
      <c r="D213" s="182"/>
      <c r="E213" s="175"/>
      <c r="F213" s="161"/>
      <c r="G213" s="183" t="s">
        <v>16</v>
      </c>
      <c r="H213" s="189">
        <f>+H210+H211-H212</f>
        <v>0</v>
      </c>
      <c r="I213" s="178"/>
    </row>
    <row r="214" spans="1:9" s="195" customFormat="1" ht="16.5" thickTop="1" thickBot="1" x14ac:dyDescent="0.3">
      <c r="A214" s="190" t="s">
        <v>17</v>
      </c>
      <c r="B214" s="191">
        <v>15142104.119999999</v>
      </c>
      <c r="C214" s="181" t="s">
        <v>18</v>
      </c>
      <c r="D214" s="182">
        <v>470341</v>
      </c>
      <c r="E214" s="175"/>
      <c r="F214" s="161"/>
      <c r="G214" s="192" t="s">
        <v>19</v>
      </c>
      <c r="H214" s="193">
        <f>H213+B224</f>
        <v>59519615.170000002</v>
      </c>
      <c r="I214" s="194"/>
    </row>
    <row r="215" spans="1:9" s="195" customFormat="1" ht="16.5" thickTop="1" thickBot="1" x14ac:dyDescent="0.3">
      <c r="A215" s="196" t="s">
        <v>20</v>
      </c>
      <c r="B215" s="180">
        <v>0</v>
      </c>
      <c r="C215" s="181" t="s">
        <v>18</v>
      </c>
      <c r="D215" s="182">
        <v>470341</v>
      </c>
      <c r="E215" s="175"/>
      <c r="F215" s="197"/>
      <c r="G215" s="198" t="s">
        <v>46</v>
      </c>
      <c r="H215" s="198"/>
      <c r="I215" s="198"/>
    </row>
    <row r="216" spans="1:9" s="195" customFormat="1" ht="30" thickTop="1" thickBot="1" x14ac:dyDescent="0.3">
      <c r="A216" s="190" t="s">
        <v>22</v>
      </c>
      <c r="B216" s="191">
        <v>39726859.68</v>
      </c>
      <c r="C216" s="181" t="s">
        <v>18</v>
      </c>
      <c r="D216" s="182">
        <v>470341</v>
      </c>
      <c r="E216" s="175"/>
      <c r="F216" s="161"/>
      <c r="G216" s="163" t="s">
        <v>23</v>
      </c>
      <c r="H216" s="164" t="s">
        <v>6</v>
      </c>
      <c r="I216" s="199" t="s">
        <v>40</v>
      </c>
    </row>
    <row r="217" spans="1:9" s="195" customFormat="1" ht="30" thickTop="1" thickBot="1" x14ac:dyDescent="0.3">
      <c r="A217" s="179" t="s">
        <v>24</v>
      </c>
      <c r="B217" s="184">
        <v>0</v>
      </c>
      <c r="C217" s="181" t="s">
        <v>18</v>
      </c>
      <c r="D217" s="182">
        <v>7703</v>
      </c>
      <c r="E217" s="175"/>
      <c r="F217" s="161"/>
      <c r="G217" s="179" t="s">
        <v>25</v>
      </c>
      <c r="H217" s="184">
        <v>679743</v>
      </c>
      <c r="I217" s="200"/>
    </row>
    <row r="218" spans="1:9" s="195" customFormat="1" ht="15.75" thickBot="1" x14ac:dyDescent="0.3">
      <c r="A218" s="179" t="s">
        <v>26</v>
      </c>
      <c r="B218" s="184">
        <v>0</v>
      </c>
      <c r="C218" s="181" t="s">
        <v>18</v>
      </c>
      <c r="D218" s="182">
        <v>7989</v>
      </c>
      <c r="E218" s="175"/>
      <c r="F218" s="161"/>
      <c r="G218" s="201" t="s">
        <v>27</v>
      </c>
      <c r="H218" s="202"/>
      <c r="I218" s="203"/>
    </row>
    <row r="219" spans="1:9" s="195" customFormat="1" ht="15.75" thickBot="1" x14ac:dyDescent="0.3">
      <c r="A219" s="201" t="s">
        <v>28</v>
      </c>
      <c r="B219" s="202">
        <v>0</v>
      </c>
      <c r="C219" s="204">
        <v>46993</v>
      </c>
      <c r="D219" s="205">
        <v>470341</v>
      </c>
      <c r="E219" s="206"/>
      <c r="F219" s="161"/>
      <c r="G219" s="163" t="s">
        <v>29</v>
      </c>
      <c r="H219" s="207">
        <f>H217+H218</f>
        <v>679743</v>
      </c>
      <c r="I219" s="203"/>
    </row>
    <row r="220" spans="1:9" s="195" customFormat="1" ht="16.5" thickTop="1" thickBot="1" x14ac:dyDescent="0.3">
      <c r="A220" s="190" t="s">
        <v>30</v>
      </c>
      <c r="B220" s="208">
        <f>B214+B216</f>
        <v>54868963.799999997</v>
      </c>
      <c r="C220" s="209"/>
      <c r="D220" s="210"/>
      <c r="E220" s="210"/>
      <c r="F220" s="161"/>
      <c r="G220" s="211"/>
      <c r="H220" s="211"/>
      <c r="I220" s="211"/>
    </row>
    <row r="221" spans="1:9" s="195" customFormat="1" ht="16.5" thickTop="1" thickBot="1" x14ac:dyDescent="0.3">
      <c r="A221" s="161"/>
      <c r="B221" s="212"/>
      <c r="C221" s="213"/>
      <c r="D221" s="161"/>
      <c r="E221" s="161"/>
      <c r="F221" s="161"/>
      <c r="G221" s="214" t="s">
        <v>47</v>
      </c>
      <c r="H221" s="215"/>
      <c r="I221" s="216"/>
    </row>
    <row r="222" spans="1:9" s="195" customFormat="1" ht="29.25" thickBot="1" x14ac:dyDescent="0.3">
      <c r="A222" s="163" t="s">
        <v>5</v>
      </c>
      <c r="B222" s="217" t="s">
        <v>6</v>
      </c>
      <c r="C222" s="218" t="s">
        <v>8</v>
      </c>
      <c r="D222" s="219"/>
      <c r="E222" s="220"/>
      <c r="F222" s="161"/>
      <c r="G222" s="163" t="s">
        <v>5</v>
      </c>
      <c r="H222" s="164" t="s">
        <v>6</v>
      </c>
      <c r="I222" s="199" t="s">
        <v>40</v>
      </c>
    </row>
    <row r="223" spans="1:9" s="195" customFormat="1" ht="15.75" thickBot="1" x14ac:dyDescent="0.3">
      <c r="A223" s="167" t="s">
        <v>32</v>
      </c>
      <c r="B223" s="221">
        <f>B186</f>
        <v>64559847.469999999</v>
      </c>
      <c r="C223" s="222"/>
      <c r="D223" s="223"/>
      <c r="E223" s="224"/>
      <c r="F223" s="161"/>
      <c r="G223" s="179" t="s">
        <v>25</v>
      </c>
      <c r="H223" s="184">
        <v>74684450.689999998</v>
      </c>
      <c r="I223" s="225"/>
    </row>
    <row r="224" spans="1:9" s="195" customFormat="1" ht="30" thickTop="1" thickBot="1" x14ac:dyDescent="0.3">
      <c r="A224" s="190" t="s">
        <v>33</v>
      </c>
      <c r="B224" s="208">
        <f>+B223+B212-B220</f>
        <v>59519615.170000002</v>
      </c>
      <c r="C224" s="226" t="s">
        <v>59</v>
      </c>
      <c r="D224" s="227"/>
      <c r="E224" s="228"/>
      <c r="F224" s="161"/>
      <c r="G224" s="201" t="s">
        <v>27</v>
      </c>
      <c r="H224" s="202"/>
      <c r="I224" s="225"/>
    </row>
    <row r="225" spans="1:9" s="195" customFormat="1" ht="16.5" thickTop="1" thickBot="1" x14ac:dyDescent="0.3">
      <c r="A225" s="213"/>
      <c r="B225" s="213"/>
      <c r="C225" s="213"/>
      <c r="D225" s="213"/>
      <c r="E225" s="213"/>
      <c r="F225" s="161"/>
      <c r="G225" s="163" t="s">
        <v>29</v>
      </c>
      <c r="H225" s="229">
        <f>+H223+H224</f>
        <v>74684450.689999998</v>
      </c>
      <c r="I225" s="203"/>
    </row>
    <row r="226" spans="1:9" s="232" customFormat="1" ht="15" x14ac:dyDescent="0.25">
      <c r="A226" s="230"/>
      <c r="B226" s="212"/>
      <c r="C226" s="211"/>
      <c r="D226" s="231"/>
      <c r="E226" s="231"/>
      <c r="F226" s="231"/>
      <c r="G226" s="230"/>
      <c r="H226" s="231"/>
      <c r="I226" s="231"/>
    </row>
    <row r="227" spans="1:9" s="86" customFormat="1" x14ac:dyDescent="0.25">
      <c r="A227" s="88"/>
      <c r="B227" s="88"/>
    </row>
    <row r="228" spans="1:9" s="86" customFormat="1" ht="31.5" customHeight="1" x14ac:dyDescent="0.25">
      <c r="A228" s="233" t="s">
        <v>49</v>
      </c>
      <c r="B228" s="233"/>
      <c r="G228" s="233" t="s">
        <v>50</v>
      </c>
      <c r="H228" s="233"/>
    </row>
    <row r="235" spans="1:9" s="234" customFormat="1" x14ac:dyDescent="0.25">
      <c r="A235" s="88"/>
      <c r="B235" s="88"/>
    </row>
    <row r="237" spans="1:9" s="86" customFormat="1" x14ac:dyDescent="0.25">
      <c r="A237" s="84"/>
      <c r="B237" s="84"/>
      <c r="C237" s="84"/>
      <c r="D237" s="84"/>
      <c r="E237" s="84"/>
      <c r="F237" s="84"/>
      <c r="G237" s="84"/>
      <c r="H237" s="84"/>
      <c r="I237" s="85"/>
    </row>
    <row r="238" spans="1:9" s="86" customFormat="1" ht="14.25" x14ac:dyDescent="0.25">
      <c r="A238" s="87" t="s">
        <v>36</v>
      </c>
      <c r="B238" s="88"/>
      <c r="C238" s="88"/>
      <c r="D238" s="88"/>
      <c r="E238" s="88"/>
      <c r="F238" s="88"/>
      <c r="G238" s="88"/>
      <c r="H238" s="88"/>
      <c r="I238" s="88"/>
    </row>
    <row r="239" spans="1:9" s="86" customFormat="1" ht="14.25" x14ac:dyDescent="0.25">
      <c r="A239" s="89" t="s">
        <v>37</v>
      </c>
      <c r="B239" s="88"/>
      <c r="C239" s="88"/>
      <c r="D239" s="88"/>
      <c r="E239" s="88"/>
      <c r="F239" s="88"/>
      <c r="G239" s="88"/>
      <c r="H239" s="88"/>
      <c r="I239" s="88"/>
    </row>
    <row r="240" spans="1:9" s="86" customFormat="1" ht="14.25" x14ac:dyDescent="0.25">
      <c r="A240" s="89" t="s">
        <v>38</v>
      </c>
      <c r="B240" s="88"/>
      <c r="C240" s="88"/>
      <c r="D240" s="88"/>
      <c r="E240" s="88"/>
      <c r="F240" s="88"/>
      <c r="G240" s="88"/>
      <c r="H240" s="88"/>
      <c r="I240" s="88"/>
    </row>
    <row r="241" spans="1:9" s="86" customFormat="1" x14ac:dyDescent="0.25">
      <c r="A241" s="90"/>
      <c r="B241" s="88"/>
      <c r="C241" s="88"/>
      <c r="D241" s="88"/>
      <c r="E241" s="88"/>
      <c r="F241" s="88"/>
      <c r="G241" s="88"/>
      <c r="H241" s="88"/>
      <c r="I241" s="88"/>
    </row>
    <row r="242" spans="1:9" s="86" customFormat="1" ht="15" customHeight="1" x14ac:dyDescent="0.25">
      <c r="A242" s="236" t="s">
        <v>58</v>
      </c>
      <c r="B242" s="236"/>
      <c r="C242" s="236"/>
      <c r="D242" s="236"/>
      <c r="E242" s="236"/>
      <c r="F242" s="236"/>
      <c r="G242" s="236"/>
      <c r="H242" s="236"/>
      <c r="I242" s="236"/>
    </row>
    <row r="243" spans="1:9" s="93" customFormat="1" ht="20.25" x14ac:dyDescent="0.25">
      <c r="A243" s="92" t="s">
        <v>1</v>
      </c>
      <c r="B243" s="92"/>
      <c r="C243" s="92"/>
      <c r="D243" s="92"/>
      <c r="E243" s="92"/>
      <c r="F243" s="92"/>
      <c r="G243" s="92"/>
      <c r="H243" s="92"/>
      <c r="I243" s="92"/>
    </row>
    <row r="244" spans="1:9" s="93" customFormat="1" ht="20.25" x14ac:dyDescent="0.25">
      <c r="A244" s="92" t="s">
        <v>2</v>
      </c>
      <c r="B244" s="92"/>
      <c r="C244" s="92"/>
      <c r="D244" s="92"/>
      <c r="E244" s="92"/>
      <c r="F244" s="92"/>
      <c r="G244" s="92"/>
      <c r="H244" s="92"/>
      <c r="I244" s="92"/>
    </row>
    <row r="245" spans="1:9" s="86" customFormat="1" ht="12.75" thickBot="1" x14ac:dyDescent="0.3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 s="162" customFormat="1" ht="19.5" thickBot="1" x14ac:dyDescent="0.3">
      <c r="A246" s="158" t="s">
        <v>3</v>
      </c>
      <c r="B246" s="159"/>
      <c r="C246" s="159"/>
      <c r="D246" s="159"/>
      <c r="E246" s="160"/>
      <c r="F246" s="161"/>
      <c r="G246" s="158" t="s">
        <v>4</v>
      </c>
      <c r="H246" s="159"/>
      <c r="I246" s="160"/>
    </row>
    <row r="247" spans="1:9" s="162" customFormat="1" ht="29.25" thickBot="1" x14ac:dyDescent="0.3">
      <c r="A247" s="163" t="s">
        <v>5</v>
      </c>
      <c r="B247" s="164" t="s">
        <v>6</v>
      </c>
      <c r="C247" s="165" t="s">
        <v>45</v>
      </c>
      <c r="D247" s="166"/>
      <c r="E247" s="167" t="s">
        <v>40</v>
      </c>
      <c r="F247" s="161"/>
      <c r="G247" s="168" t="s">
        <v>5</v>
      </c>
      <c r="H247" s="169" t="s">
        <v>6</v>
      </c>
      <c r="I247" s="170" t="s">
        <v>40</v>
      </c>
    </row>
    <row r="248" spans="1:9" s="162" customFormat="1" ht="15.75" thickBot="1" x14ac:dyDescent="0.3">
      <c r="A248" s="171" t="s">
        <v>9</v>
      </c>
      <c r="B248" s="172">
        <f>45309684.16+1066540.69</f>
        <v>46376224.849999994</v>
      </c>
      <c r="C248" s="173">
        <v>470341</v>
      </c>
      <c r="D248" s="174">
        <v>47032</v>
      </c>
      <c r="E248" s="175"/>
      <c r="F248" s="161"/>
      <c r="G248" s="176" t="s">
        <v>10</v>
      </c>
      <c r="H248" s="177">
        <v>0</v>
      </c>
      <c r="I248" s="178"/>
    </row>
    <row r="249" spans="1:9" s="162" customFormat="1" ht="15.75" thickTop="1" x14ac:dyDescent="0.25">
      <c r="A249" s="179" t="s">
        <v>11</v>
      </c>
      <c r="B249" s="180">
        <v>0</v>
      </c>
      <c r="C249" s="181">
        <v>470341</v>
      </c>
      <c r="D249" s="182">
        <v>579878</v>
      </c>
      <c r="E249" s="175"/>
      <c r="F249" s="161"/>
      <c r="G249" s="183" t="s">
        <v>12</v>
      </c>
      <c r="H249" s="177"/>
      <c r="I249" s="178"/>
    </row>
    <row r="250" spans="1:9" s="162" customFormat="1" ht="15" x14ac:dyDescent="0.25">
      <c r="A250" s="179" t="s">
        <v>13</v>
      </c>
      <c r="B250" s="235">
        <f>+B248-B249</f>
        <v>46376224.849999994</v>
      </c>
      <c r="C250" s="185"/>
      <c r="D250" s="186"/>
      <c r="E250" s="175"/>
      <c r="F250" s="161"/>
      <c r="G250" s="183" t="s">
        <v>14</v>
      </c>
      <c r="H250" s="177"/>
      <c r="I250" s="178"/>
    </row>
    <row r="251" spans="1:9" s="162" customFormat="1" ht="15.75" thickBot="1" x14ac:dyDescent="0.3">
      <c r="A251" s="187" t="s">
        <v>15</v>
      </c>
      <c r="B251" s="188">
        <v>0</v>
      </c>
      <c r="C251" s="181"/>
      <c r="D251" s="182"/>
      <c r="E251" s="175"/>
      <c r="F251" s="161"/>
      <c r="G251" s="183" t="s">
        <v>16</v>
      </c>
      <c r="H251" s="189">
        <f>+H248+H249-H250</f>
        <v>0</v>
      </c>
      <c r="I251" s="178"/>
    </row>
    <row r="252" spans="1:9" s="195" customFormat="1" ht="16.5" thickTop="1" thickBot="1" x14ac:dyDescent="0.3">
      <c r="A252" s="190" t="s">
        <v>17</v>
      </c>
      <c r="B252" s="191">
        <v>8184727.0600000005</v>
      </c>
      <c r="C252" s="181" t="s">
        <v>18</v>
      </c>
      <c r="D252" s="182">
        <v>470341</v>
      </c>
      <c r="E252" s="175"/>
      <c r="F252" s="161"/>
      <c r="G252" s="192" t="s">
        <v>19</v>
      </c>
      <c r="H252" s="193">
        <f>H251+B262</f>
        <v>59275826.519999996</v>
      </c>
      <c r="I252" s="194"/>
    </row>
    <row r="253" spans="1:9" s="195" customFormat="1" ht="16.5" thickTop="1" thickBot="1" x14ac:dyDescent="0.3">
      <c r="A253" s="196" t="s">
        <v>20</v>
      </c>
      <c r="B253" s="180">
        <v>0</v>
      </c>
      <c r="C253" s="181" t="s">
        <v>18</v>
      </c>
      <c r="D253" s="182">
        <v>470341</v>
      </c>
      <c r="E253" s="175"/>
      <c r="F253" s="197"/>
      <c r="G253" s="198" t="s">
        <v>46</v>
      </c>
      <c r="H253" s="198"/>
      <c r="I253" s="198"/>
    </row>
    <row r="254" spans="1:9" s="195" customFormat="1" ht="30" thickTop="1" thickBot="1" x14ac:dyDescent="0.3">
      <c r="A254" s="190" t="s">
        <v>22</v>
      </c>
      <c r="B254" s="191">
        <v>38435286.439999998</v>
      </c>
      <c r="C254" s="181" t="s">
        <v>18</v>
      </c>
      <c r="D254" s="182">
        <v>470341</v>
      </c>
      <c r="E254" s="175"/>
      <c r="F254" s="161"/>
      <c r="G254" s="163" t="s">
        <v>23</v>
      </c>
      <c r="H254" s="164" t="s">
        <v>6</v>
      </c>
      <c r="I254" s="199" t="s">
        <v>40</v>
      </c>
    </row>
    <row r="255" spans="1:9" s="195" customFormat="1" ht="30" thickTop="1" thickBot="1" x14ac:dyDescent="0.3">
      <c r="A255" s="179" t="s">
        <v>24</v>
      </c>
      <c r="B255" s="184">
        <v>0</v>
      </c>
      <c r="C255" s="181" t="s">
        <v>18</v>
      </c>
      <c r="D255" s="182">
        <v>7703</v>
      </c>
      <c r="E255" s="175"/>
      <c r="F255" s="161"/>
      <c r="G255" s="179" t="s">
        <v>25</v>
      </c>
      <c r="H255" s="184">
        <v>679743</v>
      </c>
      <c r="I255" s="200"/>
    </row>
    <row r="256" spans="1:9" s="195" customFormat="1" ht="15.75" thickBot="1" x14ac:dyDescent="0.3">
      <c r="A256" s="179" t="s">
        <v>26</v>
      </c>
      <c r="B256" s="184">
        <v>0</v>
      </c>
      <c r="C256" s="181" t="s">
        <v>18</v>
      </c>
      <c r="D256" s="182">
        <v>7989</v>
      </c>
      <c r="E256" s="175"/>
      <c r="F256" s="161"/>
      <c r="G256" s="201" t="s">
        <v>27</v>
      </c>
      <c r="H256" s="202"/>
      <c r="I256" s="203"/>
    </row>
    <row r="257" spans="1:9" s="195" customFormat="1" ht="15.75" thickBot="1" x14ac:dyDescent="0.3">
      <c r="A257" s="201" t="s">
        <v>28</v>
      </c>
      <c r="B257" s="202">
        <v>0</v>
      </c>
      <c r="C257" s="204">
        <v>46993</v>
      </c>
      <c r="D257" s="205">
        <v>470341</v>
      </c>
      <c r="E257" s="206"/>
      <c r="F257" s="161"/>
      <c r="G257" s="163" t="s">
        <v>29</v>
      </c>
      <c r="H257" s="207">
        <f>H255+H256</f>
        <v>679743</v>
      </c>
      <c r="I257" s="203"/>
    </row>
    <row r="258" spans="1:9" s="195" customFormat="1" ht="16.5" thickTop="1" thickBot="1" x14ac:dyDescent="0.3">
      <c r="A258" s="190" t="s">
        <v>30</v>
      </c>
      <c r="B258" s="208">
        <f>B252+B254</f>
        <v>46620013.5</v>
      </c>
      <c r="C258" s="209"/>
      <c r="D258" s="210"/>
      <c r="E258" s="210"/>
      <c r="F258" s="161"/>
      <c r="G258" s="211"/>
      <c r="H258" s="211"/>
      <c r="I258" s="211"/>
    </row>
    <row r="259" spans="1:9" s="195" customFormat="1" ht="16.5" thickTop="1" thickBot="1" x14ac:dyDescent="0.3">
      <c r="A259" s="161"/>
      <c r="B259" s="212"/>
      <c r="C259" s="213"/>
      <c r="D259" s="161"/>
      <c r="E259" s="161"/>
      <c r="F259" s="161"/>
      <c r="G259" s="214" t="s">
        <v>47</v>
      </c>
      <c r="H259" s="215"/>
      <c r="I259" s="216"/>
    </row>
    <row r="260" spans="1:9" s="195" customFormat="1" ht="29.25" thickBot="1" x14ac:dyDescent="0.3">
      <c r="A260" s="163" t="s">
        <v>5</v>
      </c>
      <c r="B260" s="217" t="s">
        <v>6</v>
      </c>
      <c r="C260" s="218" t="s">
        <v>8</v>
      </c>
      <c r="D260" s="219"/>
      <c r="E260" s="220"/>
      <c r="F260" s="161"/>
      <c r="G260" s="163" t="s">
        <v>5</v>
      </c>
      <c r="H260" s="164" t="s">
        <v>6</v>
      </c>
      <c r="I260" s="199" t="s">
        <v>40</v>
      </c>
    </row>
    <row r="261" spans="1:9" s="195" customFormat="1" ht="30.75" customHeight="1" thickBot="1" x14ac:dyDescent="0.3">
      <c r="A261" s="167" t="s">
        <v>32</v>
      </c>
      <c r="B261" s="221">
        <f>+B224</f>
        <v>59519615.170000002</v>
      </c>
      <c r="C261" s="222"/>
      <c r="D261" s="223"/>
      <c r="E261" s="224"/>
      <c r="F261" s="161"/>
      <c r="G261" s="179" t="s">
        <v>25</v>
      </c>
      <c r="H261" s="184">
        <v>74684450.689999998</v>
      </c>
      <c r="I261" s="225"/>
    </row>
    <row r="262" spans="1:9" s="195" customFormat="1" ht="30" thickTop="1" thickBot="1" x14ac:dyDescent="0.3">
      <c r="A262" s="190" t="s">
        <v>33</v>
      </c>
      <c r="B262" s="208">
        <f>+B261+B250-B258</f>
        <v>59275826.519999996</v>
      </c>
      <c r="C262" s="226" t="s">
        <v>60</v>
      </c>
      <c r="D262" s="227"/>
      <c r="E262" s="228"/>
      <c r="F262" s="161"/>
      <c r="G262" s="201" t="s">
        <v>27</v>
      </c>
      <c r="H262" s="202"/>
      <c r="I262" s="225"/>
    </row>
    <row r="263" spans="1:9" s="195" customFormat="1" ht="16.5" thickTop="1" thickBot="1" x14ac:dyDescent="0.3">
      <c r="A263" s="213"/>
      <c r="B263" s="213"/>
      <c r="C263" s="213"/>
      <c r="D263" s="213"/>
      <c r="E263" s="213"/>
      <c r="F263" s="161"/>
      <c r="G263" s="163" t="s">
        <v>29</v>
      </c>
      <c r="H263" s="229">
        <f>+H261+H262</f>
        <v>74684450.689999998</v>
      </c>
      <c r="I263" s="203"/>
    </row>
    <row r="264" spans="1:9" s="232" customFormat="1" ht="15" x14ac:dyDescent="0.25">
      <c r="A264" s="230"/>
      <c r="B264" s="212"/>
      <c r="C264" s="211"/>
      <c r="D264" s="231"/>
      <c r="E264" s="231"/>
      <c r="F264" s="231"/>
      <c r="G264" s="230"/>
      <c r="H264" s="231"/>
      <c r="I264" s="231"/>
    </row>
    <row r="265" spans="1:9" s="86" customFormat="1" x14ac:dyDescent="0.25">
      <c r="A265" s="88"/>
      <c r="B265" s="88"/>
    </row>
    <row r="266" spans="1:9" s="86" customFormat="1" ht="30" customHeight="1" x14ac:dyDescent="0.25">
      <c r="A266" s="233" t="s">
        <v>49</v>
      </c>
      <c r="B266" s="233"/>
      <c r="G266" s="233" t="s">
        <v>50</v>
      </c>
      <c r="H266" s="233"/>
    </row>
    <row r="272" spans="1:9" x14ac:dyDescent="0.25">
      <c r="C272" s="234"/>
      <c r="D272" s="234"/>
      <c r="E272" s="234"/>
      <c r="F272" s="234"/>
      <c r="G272" s="234"/>
      <c r="H272" s="234"/>
      <c r="I272" s="234"/>
    </row>
    <row r="274" spans="1:9" x14ac:dyDescent="0.25">
      <c r="A274" s="84"/>
      <c r="B274" s="84"/>
      <c r="C274" s="84"/>
      <c r="D274" s="84"/>
      <c r="E274" s="84"/>
      <c r="F274" s="84"/>
      <c r="G274" s="84"/>
      <c r="H274" s="84"/>
      <c r="I274" s="85"/>
    </row>
    <row r="275" spans="1:9" ht="14.25" x14ac:dyDescent="0.25">
      <c r="A275" s="87" t="s">
        <v>36</v>
      </c>
    </row>
    <row r="276" spans="1:9" ht="14.25" x14ac:dyDescent="0.25">
      <c r="A276" s="89" t="s">
        <v>37</v>
      </c>
    </row>
    <row r="277" spans="1:9" ht="14.25" x14ac:dyDescent="0.25">
      <c r="A277" s="89" t="s">
        <v>38</v>
      </c>
    </row>
    <row r="278" spans="1:9" x14ac:dyDescent="0.25">
      <c r="A278" s="90"/>
    </row>
    <row r="279" spans="1:9" ht="15.75" x14ac:dyDescent="0.25">
      <c r="A279" s="236" t="s">
        <v>58</v>
      </c>
      <c r="B279" s="236"/>
      <c r="C279" s="236"/>
      <c r="D279" s="236"/>
      <c r="E279" s="236"/>
      <c r="F279" s="236"/>
      <c r="G279" s="236"/>
      <c r="H279" s="236"/>
      <c r="I279" s="236"/>
    </row>
    <row r="280" spans="1:9" ht="20.25" x14ac:dyDescent="0.25">
      <c r="A280" s="92" t="s">
        <v>1</v>
      </c>
      <c r="B280" s="92"/>
      <c r="C280" s="92"/>
      <c r="D280" s="92"/>
      <c r="E280" s="92"/>
      <c r="F280" s="92"/>
      <c r="G280" s="92"/>
      <c r="H280" s="92"/>
      <c r="I280" s="92"/>
    </row>
    <row r="281" spans="1:9" ht="20.25" x14ac:dyDescent="0.25">
      <c r="A281" s="92" t="s">
        <v>2</v>
      </c>
      <c r="B281" s="92"/>
      <c r="C281" s="92"/>
      <c r="D281" s="92"/>
      <c r="E281" s="92"/>
      <c r="F281" s="92"/>
      <c r="G281" s="92"/>
      <c r="H281" s="92"/>
      <c r="I281" s="92"/>
    </row>
    <row r="282" spans="1:9" ht="12.75" thickBot="1" x14ac:dyDescent="0.3">
      <c r="A282" s="90"/>
      <c r="B282" s="90"/>
      <c r="C282" s="90"/>
      <c r="D282" s="90"/>
      <c r="E282" s="90"/>
      <c r="F282" s="90"/>
      <c r="G282" s="90"/>
      <c r="H282" s="90"/>
      <c r="I282" s="90"/>
    </row>
    <row r="283" spans="1:9" ht="19.5" thickBot="1" x14ac:dyDescent="0.3">
      <c r="A283" s="158" t="s">
        <v>3</v>
      </c>
      <c r="B283" s="159"/>
      <c r="C283" s="159"/>
      <c r="D283" s="159"/>
      <c r="E283" s="160"/>
      <c r="F283" s="161"/>
      <c r="G283" s="158" t="s">
        <v>4</v>
      </c>
      <c r="H283" s="159"/>
      <c r="I283" s="160"/>
    </row>
    <row r="284" spans="1:9" ht="29.25" thickBot="1" x14ac:dyDescent="0.3">
      <c r="A284" s="163" t="s">
        <v>5</v>
      </c>
      <c r="B284" s="164" t="s">
        <v>6</v>
      </c>
      <c r="C284" s="165" t="s">
        <v>45</v>
      </c>
      <c r="D284" s="166"/>
      <c r="E284" s="167" t="s">
        <v>40</v>
      </c>
      <c r="F284" s="161"/>
      <c r="G284" s="168" t="s">
        <v>5</v>
      </c>
      <c r="H284" s="169" t="s">
        <v>6</v>
      </c>
      <c r="I284" s="170" t="s">
        <v>40</v>
      </c>
    </row>
    <row r="285" spans="1:9" ht="15.75" thickBot="1" x14ac:dyDescent="0.3">
      <c r="A285" s="171" t="s">
        <v>9</v>
      </c>
      <c r="B285" s="172">
        <f>1111318.32+49452131.2</f>
        <v>50563449.520000003</v>
      </c>
      <c r="C285" s="173">
        <v>470341</v>
      </c>
      <c r="D285" s="174">
        <v>47032</v>
      </c>
      <c r="E285" s="175"/>
      <c r="F285" s="161"/>
      <c r="G285" s="176" t="s">
        <v>10</v>
      </c>
      <c r="H285" s="177">
        <v>0</v>
      </c>
      <c r="I285" s="178"/>
    </row>
    <row r="286" spans="1:9" ht="15.75" thickTop="1" x14ac:dyDescent="0.25">
      <c r="A286" s="179" t="s">
        <v>11</v>
      </c>
      <c r="B286" s="180">
        <v>0</v>
      </c>
      <c r="C286" s="181">
        <v>470341</v>
      </c>
      <c r="D286" s="182">
        <v>579878</v>
      </c>
      <c r="E286" s="175"/>
      <c r="F286" s="161"/>
      <c r="G286" s="183" t="s">
        <v>12</v>
      </c>
      <c r="H286" s="177"/>
      <c r="I286" s="178"/>
    </row>
    <row r="287" spans="1:9" ht="15" x14ac:dyDescent="0.25">
      <c r="A287" s="179" t="s">
        <v>13</v>
      </c>
      <c r="B287" s="235">
        <f>+B285-B286</f>
        <v>50563449.520000003</v>
      </c>
      <c r="C287" s="185"/>
      <c r="D287" s="186"/>
      <c r="E287" s="175"/>
      <c r="F287" s="161"/>
      <c r="G287" s="183" t="s">
        <v>14</v>
      </c>
      <c r="H287" s="177"/>
      <c r="I287" s="178"/>
    </row>
    <row r="288" spans="1:9" ht="15.75" thickBot="1" x14ac:dyDescent="0.3">
      <c r="A288" s="187" t="s">
        <v>15</v>
      </c>
      <c r="B288" s="188">
        <v>0</v>
      </c>
      <c r="C288" s="181"/>
      <c r="D288" s="182"/>
      <c r="E288" s="175"/>
      <c r="F288" s="161"/>
      <c r="G288" s="183" t="s">
        <v>16</v>
      </c>
      <c r="H288" s="189">
        <f>+H285+H286-H287</f>
        <v>0</v>
      </c>
      <c r="I288" s="178"/>
    </row>
    <row r="289" spans="1:9" ht="16.5" thickTop="1" thickBot="1" x14ac:dyDescent="0.3">
      <c r="A289" s="190" t="s">
        <v>17</v>
      </c>
      <c r="B289" s="191">
        <v>7366727.6100000003</v>
      </c>
      <c r="C289" s="181" t="s">
        <v>18</v>
      </c>
      <c r="D289" s="182">
        <v>470341</v>
      </c>
      <c r="E289" s="175"/>
      <c r="F289" s="161"/>
      <c r="G289" s="192" t="s">
        <v>19</v>
      </c>
      <c r="H289" s="193">
        <v>0</v>
      </c>
      <c r="I289" s="194"/>
    </row>
    <row r="290" spans="1:9" ht="16.5" thickTop="1" thickBot="1" x14ac:dyDescent="0.3">
      <c r="A290" s="196" t="s">
        <v>20</v>
      </c>
      <c r="B290" s="180">
        <v>0</v>
      </c>
      <c r="C290" s="181" t="s">
        <v>18</v>
      </c>
      <c r="D290" s="182">
        <v>470341</v>
      </c>
      <c r="E290" s="175"/>
      <c r="F290" s="197"/>
      <c r="G290" s="198" t="s">
        <v>46</v>
      </c>
      <c r="H290" s="198"/>
      <c r="I290" s="198"/>
    </row>
    <row r="291" spans="1:9" ht="30" thickTop="1" thickBot="1" x14ac:dyDescent="0.3">
      <c r="A291" s="190" t="s">
        <v>22</v>
      </c>
      <c r="B291" s="191">
        <v>35115573.100000001</v>
      </c>
      <c r="C291" s="181" t="s">
        <v>18</v>
      </c>
      <c r="D291" s="182">
        <v>470341</v>
      </c>
      <c r="E291" s="175"/>
      <c r="F291" s="161"/>
      <c r="G291" s="163" t="s">
        <v>23</v>
      </c>
      <c r="H291" s="164" t="s">
        <v>6</v>
      </c>
      <c r="I291" s="199" t="s">
        <v>40</v>
      </c>
    </row>
    <row r="292" spans="1:9" ht="30" thickTop="1" thickBot="1" x14ac:dyDescent="0.3">
      <c r="A292" s="179" t="s">
        <v>24</v>
      </c>
      <c r="B292" s="184">
        <v>0</v>
      </c>
      <c r="C292" s="181" t="s">
        <v>18</v>
      </c>
      <c r="D292" s="182">
        <v>7703</v>
      </c>
      <c r="E292" s="175"/>
      <c r="F292" s="161"/>
      <c r="G292" s="179" t="s">
        <v>25</v>
      </c>
      <c r="H292" s="184">
        <v>679743</v>
      </c>
      <c r="I292" s="200"/>
    </row>
    <row r="293" spans="1:9" ht="15.75" thickBot="1" x14ac:dyDescent="0.3">
      <c r="A293" s="179" t="s">
        <v>26</v>
      </c>
      <c r="B293" s="184">
        <v>0</v>
      </c>
      <c r="C293" s="181" t="s">
        <v>18</v>
      </c>
      <c r="D293" s="182">
        <v>7989</v>
      </c>
      <c r="E293" s="175"/>
      <c r="F293" s="161"/>
      <c r="G293" s="201" t="s">
        <v>27</v>
      </c>
      <c r="H293" s="202"/>
      <c r="I293" s="203"/>
    </row>
    <row r="294" spans="1:9" ht="15.75" thickBot="1" x14ac:dyDescent="0.3">
      <c r="A294" s="201" t="s">
        <v>28</v>
      </c>
      <c r="B294" s="202">
        <v>0</v>
      </c>
      <c r="C294" s="204">
        <v>46993</v>
      </c>
      <c r="D294" s="205">
        <v>470341</v>
      </c>
      <c r="E294" s="206"/>
      <c r="F294" s="161"/>
      <c r="G294" s="163" t="s">
        <v>29</v>
      </c>
      <c r="H294" s="207">
        <f>H292+H293</f>
        <v>679743</v>
      </c>
      <c r="I294" s="203"/>
    </row>
    <row r="295" spans="1:9" ht="16.5" thickTop="1" thickBot="1" x14ac:dyDescent="0.3">
      <c r="A295" s="190" t="s">
        <v>30</v>
      </c>
      <c r="B295" s="208">
        <f>B289+B291</f>
        <v>42482300.710000001</v>
      </c>
      <c r="C295" s="209"/>
      <c r="D295" s="210"/>
      <c r="E295" s="210"/>
      <c r="F295" s="161"/>
      <c r="G295" s="211"/>
      <c r="H295" s="211"/>
      <c r="I295" s="211"/>
    </row>
    <row r="296" spans="1:9" ht="16.5" thickTop="1" thickBot="1" x14ac:dyDescent="0.3">
      <c r="A296" s="161"/>
      <c r="B296" s="212"/>
      <c r="C296" s="213"/>
      <c r="D296" s="161"/>
      <c r="E296" s="161"/>
      <c r="F296" s="161"/>
      <c r="G296" s="214" t="s">
        <v>47</v>
      </c>
      <c r="H296" s="215"/>
      <c r="I296" s="216"/>
    </row>
    <row r="297" spans="1:9" ht="29.25" thickBot="1" x14ac:dyDescent="0.3">
      <c r="A297" s="163" t="s">
        <v>5</v>
      </c>
      <c r="B297" s="217" t="s">
        <v>6</v>
      </c>
      <c r="C297" s="218" t="s">
        <v>8</v>
      </c>
      <c r="D297" s="219"/>
      <c r="E297" s="220"/>
      <c r="F297" s="161"/>
      <c r="G297" s="163" t="s">
        <v>5</v>
      </c>
      <c r="H297" s="164" t="s">
        <v>6</v>
      </c>
      <c r="I297" s="199" t="s">
        <v>40</v>
      </c>
    </row>
    <row r="298" spans="1:9" ht="24" customHeight="1" thickBot="1" x14ac:dyDescent="0.3">
      <c r="A298" s="167" t="s">
        <v>32</v>
      </c>
      <c r="B298" s="221">
        <v>59275826.519999996</v>
      </c>
      <c r="C298" s="222"/>
      <c r="D298" s="223"/>
      <c r="E298" s="224"/>
      <c r="F298" s="161"/>
      <c r="G298" s="179" t="s">
        <v>25</v>
      </c>
      <c r="H298" s="184">
        <v>74684450.689999998</v>
      </c>
      <c r="I298" s="225"/>
    </row>
    <row r="299" spans="1:9" ht="30" thickTop="1" thickBot="1" x14ac:dyDescent="0.3">
      <c r="A299" s="190" t="s">
        <v>33</v>
      </c>
      <c r="B299" s="208">
        <f>+B298+B287-B295</f>
        <v>67356975.329999983</v>
      </c>
      <c r="C299" s="226" t="s">
        <v>61</v>
      </c>
      <c r="D299" s="227"/>
      <c r="E299" s="228"/>
      <c r="F299" s="161"/>
      <c r="G299" s="201" t="s">
        <v>27</v>
      </c>
      <c r="H299" s="202"/>
      <c r="I299" s="225"/>
    </row>
    <row r="300" spans="1:9" ht="16.5" thickTop="1" thickBot="1" x14ac:dyDescent="0.3">
      <c r="A300" s="213"/>
      <c r="B300" s="213"/>
      <c r="C300" s="213"/>
      <c r="D300" s="213"/>
      <c r="E300" s="213"/>
      <c r="F300" s="161"/>
      <c r="G300" s="163" t="s">
        <v>29</v>
      </c>
      <c r="H300" s="229">
        <f>+H298+H299</f>
        <v>74684450.689999998</v>
      </c>
      <c r="I300" s="203"/>
    </row>
    <row r="301" spans="1:9" ht="15" x14ac:dyDescent="0.25">
      <c r="A301" s="230"/>
      <c r="B301" s="212"/>
      <c r="C301" s="211"/>
      <c r="D301" s="231"/>
      <c r="E301" s="231"/>
      <c r="F301" s="231"/>
      <c r="G301" s="230"/>
      <c r="H301" s="231"/>
      <c r="I301" s="231"/>
    </row>
    <row r="302" spans="1:9" x14ac:dyDescent="0.25">
      <c r="C302" s="86"/>
      <c r="D302" s="86"/>
      <c r="E302" s="86"/>
      <c r="F302" s="86"/>
      <c r="G302" s="86"/>
      <c r="H302" s="86"/>
      <c r="I302" s="86"/>
    </row>
    <row r="303" spans="1:9" ht="15.75" x14ac:dyDescent="0.25">
      <c r="A303" s="233" t="s">
        <v>49</v>
      </c>
      <c r="B303" s="233"/>
      <c r="C303" s="86"/>
      <c r="D303" s="86"/>
      <c r="E303" s="86"/>
      <c r="F303" s="86"/>
      <c r="G303" s="233" t="s">
        <v>50</v>
      </c>
      <c r="H303" s="233"/>
      <c r="I303" s="86"/>
    </row>
    <row r="310" spans="1:9" x14ac:dyDescent="0.25">
      <c r="C310" s="234"/>
      <c r="D310" s="234"/>
      <c r="E310" s="234"/>
      <c r="F310" s="234"/>
      <c r="G310" s="234"/>
      <c r="H310" s="234"/>
      <c r="I310" s="234"/>
    </row>
    <row r="312" spans="1:9" x14ac:dyDescent="0.25">
      <c r="A312" s="84"/>
      <c r="B312" s="84"/>
      <c r="C312" s="84"/>
      <c r="D312" s="84"/>
      <c r="E312" s="84"/>
      <c r="F312" s="84"/>
      <c r="G312" s="84"/>
      <c r="H312" s="84"/>
      <c r="I312" s="85"/>
    </row>
    <row r="313" spans="1:9" ht="14.25" x14ac:dyDescent="0.25">
      <c r="A313" s="87" t="s">
        <v>36</v>
      </c>
    </row>
    <row r="314" spans="1:9" ht="14.25" x14ac:dyDescent="0.25">
      <c r="A314" s="89" t="s">
        <v>37</v>
      </c>
    </row>
    <row r="315" spans="1:9" ht="14.25" x14ac:dyDescent="0.25">
      <c r="A315" s="89" t="s">
        <v>38</v>
      </c>
    </row>
    <row r="316" spans="1:9" x14ac:dyDescent="0.25">
      <c r="A316" s="90"/>
    </row>
    <row r="317" spans="1:9" ht="15.75" x14ac:dyDescent="0.25">
      <c r="A317" s="236" t="s">
        <v>62</v>
      </c>
      <c r="B317" s="236"/>
      <c r="C317" s="236"/>
      <c r="D317" s="236"/>
      <c r="E317" s="236"/>
      <c r="F317" s="236"/>
      <c r="G317" s="236"/>
      <c r="H317" s="236"/>
      <c r="I317" s="236"/>
    </row>
    <row r="318" spans="1:9" ht="20.25" x14ac:dyDescent="0.25">
      <c r="A318" s="92" t="s">
        <v>1</v>
      </c>
      <c r="B318" s="92"/>
      <c r="C318" s="92"/>
      <c r="D318" s="92"/>
      <c r="E318" s="92"/>
      <c r="F318" s="92"/>
      <c r="G318" s="92"/>
      <c r="H318" s="92"/>
      <c r="I318" s="92"/>
    </row>
    <row r="319" spans="1:9" ht="20.25" x14ac:dyDescent="0.25">
      <c r="A319" s="92" t="s">
        <v>2</v>
      </c>
      <c r="B319" s="92"/>
      <c r="C319" s="92"/>
      <c r="D319" s="92"/>
      <c r="E319" s="92"/>
      <c r="F319" s="92"/>
      <c r="G319" s="92"/>
      <c r="H319" s="92"/>
      <c r="I319" s="92"/>
    </row>
    <row r="320" spans="1:9" ht="12.75" thickBot="1" x14ac:dyDescent="0.3">
      <c r="A320" s="90"/>
      <c r="B320" s="90"/>
      <c r="C320" s="90"/>
      <c r="D320" s="90"/>
      <c r="E320" s="90"/>
      <c r="F320" s="90"/>
      <c r="G320" s="90"/>
      <c r="H320" s="90"/>
      <c r="I320" s="90"/>
    </row>
    <row r="321" spans="1:9" ht="19.5" thickBot="1" x14ac:dyDescent="0.3">
      <c r="A321" s="158" t="s">
        <v>3</v>
      </c>
      <c r="B321" s="159"/>
      <c r="C321" s="159"/>
      <c r="D321" s="159"/>
      <c r="E321" s="160"/>
      <c r="F321" s="161"/>
      <c r="G321" s="158" t="s">
        <v>4</v>
      </c>
      <c r="H321" s="159"/>
      <c r="I321" s="160"/>
    </row>
    <row r="322" spans="1:9" ht="29.25" thickBot="1" x14ac:dyDescent="0.3">
      <c r="A322" s="163" t="s">
        <v>5</v>
      </c>
      <c r="B322" s="164" t="s">
        <v>6</v>
      </c>
      <c r="C322" s="165" t="s">
        <v>45</v>
      </c>
      <c r="D322" s="166"/>
      <c r="E322" s="167" t="s">
        <v>40</v>
      </c>
      <c r="F322" s="161"/>
      <c r="G322" s="168" t="s">
        <v>5</v>
      </c>
      <c r="H322" s="169" t="s">
        <v>6</v>
      </c>
      <c r="I322" s="170" t="s">
        <v>40</v>
      </c>
    </row>
    <row r="323" spans="1:9" ht="15.75" thickBot="1" x14ac:dyDescent="0.3">
      <c r="A323" s="171" t="s">
        <v>9</v>
      </c>
      <c r="B323" s="172">
        <f>1097526.79+46543449.43</f>
        <v>47640976.219999999</v>
      </c>
      <c r="C323" s="173">
        <v>470341</v>
      </c>
      <c r="D323" s="174">
        <v>47032</v>
      </c>
      <c r="E323" s="175"/>
      <c r="F323" s="161"/>
      <c r="G323" s="176" t="s">
        <v>10</v>
      </c>
      <c r="H323" s="177">
        <v>0</v>
      </c>
      <c r="I323" s="178"/>
    </row>
    <row r="324" spans="1:9" ht="15.75" thickTop="1" x14ac:dyDescent="0.25">
      <c r="A324" s="179" t="s">
        <v>11</v>
      </c>
      <c r="B324" s="180">
        <v>0</v>
      </c>
      <c r="C324" s="181">
        <v>470341</v>
      </c>
      <c r="D324" s="182">
        <v>579878</v>
      </c>
      <c r="E324" s="175"/>
      <c r="F324" s="161"/>
      <c r="G324" s="183" t="s">
        <v>12</v>
      </c>
      <c r="H324" s="177"/>
      <c r="I324" s="178"/>
    </row>
    <row r="325" spans="1:9" ht="15" x14ac:dyDescent="0.25">
      <c r="A325" s="179" t="s">
        <v>13</v>
      </c>
      <c r="B325" s="235">
        <f>+B323-B324</f>
        <v>47640976.219999999</v>
      </c>
      <c r="C325" s="185"/>
      <c r="D325" s="186"/>
      <c r="E325" s="175"/>
      <c r="F325" s="161"/>
      <c r="G325" s="183" t="s">
        <v>14</v>
      </c>
      <c r="H325" s="177"/>
      <c r="I325" s="178"/>
    </row>
    <row r="326" spans="1:9" ht="15.75" thickBot="1" x14ac:dyDescent="0.3">
      <c r="A326" s="187" t="s">
        <v>15</v>
      </c>
      <c r="B326" s="188">
        <v>0</v>
      </c>
      <c r="C326" s="181"/>
      <c r="D326" s="182"/>
      <c r="E326" s="175"/>
      <c r="F326" s="161"/>
      <c r="G326" s="183" t="s">
        <v>16</v>
      </c>
      <c r="H326" s="189">
        <f>+H323+H324-H325</f>
        <v>0</v>
      </c>
      <c r="I326" s="178"/>
    </row>
    <row r="327" spans="1:9" ht="16.5" thickTop="1" thickBot="1" x14ac:dyDescent="0.3">
      <c r="A327" s="190" t="s">
        <v>17</v>
      </c>
      <c r="B327" s="191">
        <v>17133658.739999998</v>
      </c>
      <c r="C327" s="181" t="s">
        <v>18</v>
      </c>
      <c r="D327" s="182">
        <v>470341</v>
      </c>
      <c r="E327" s="175"/>
      <c r="F327" s="161"/>
      <c r="G327" s="192" t="s">
        <v>19</v>
      </c>
      <c r="H327" s="193">
        <v>0</v>
      </c>
      <c r="I327" s="194"/>
    </row>
    <row r="328" spans="1:9" ht="16.5" thickTop="1" thickBot="1" x14ac:dyDescent="0.3">
      <c r="A328" s="196" t="s">
        <v>20</v>
      </c>
      <c r="B328" s="180">
        <v>0</v>
      </c>
      <c r="C328" s="181" t="s">
        <v>18</v>
      </c>
      <c r="D328" s="182">
        <v>470341</v>
      </c>
      <c r="E328" s="175"/>
      <c r="F328" s="197"/>
      <c r="G328" s="198" t="s">
        <v>46</v>
      </c>
      <c r="H328" s="198"/>
      <c r="I328" s="198"/>
    </row>
    <row r="329" spans="1:9" ht="30" thickTop="1" thickBot="1" x14ac:dyDescent="0.3">
      <c r="A329" s="190" t="s">
        <v>22</v>
      </c>
      <c r="B329" s="191">
        <v>38646780.880000003</v>
      </c>
      <c r="C329" s="181" t="s">
        <v>18</v>
      </c>
      <c r="D329" s="182">
        <v>470341</v>
      </c>
      <c r="E329" s="175"/>
      <c r="F329" s="161"/>
      <c r="G329" s="163" t="s">
        <v>23</v>
      </c>
      <c r="H329" s="164" t="s">
        <v>6</v>
      </c>
      <c r="I329" s="199" t="s">
        <v>40</v>
      </c>
    </row>
    <row r="330" spans="1:9" ht="30" thickTop="1" thickBot="1" x14ac:dyDescent="0.3">
      <c r="A330" s="179" t="s">
        <v>24</v>
      </c>
      <c r="B330" s="184">
        <v>0</v>
      </c>
      <c r="C330" s="181" t="s">
        <v>18</v>
      </c>
      <c r="D330" s="182">
        <v>7703</v>
      </c>
      <c r="E330" s="175"/>
      <c r="F330" s="161"/>
      <c r="G330" s="179" t="s">
        <v>25</v>
      </c>
      <c r="H330" s="184">
        <v>679743</v>
      </c>
      <c r="I330" s="200"/>
    </row>
    <row r="331" spans="1:9" ht="15.75" thickBot="1" x14ac:dyDescent="0.3">
      <c r="A331" s="179" t="s">
        <v>26</v>
      </c>
      <c r="B331" s="184">
        <v>0</v>
      </c>
      <c r="C331" s="181" t="s">
        <v>18</v>
      </c>
      <c r="D331" s="182">
        <v>7989</v>
      </c>
      <c r="E331" s="175"/>
      <c r="F331" s="161"/>
      <c r="G331" s="201" t="s">
        <v>27</v>
      </c>
      <c r="H331" s="202"/>
      <c r="I331" s="203"/>
    </row>
    <row r="332" spans="1:9" ht="15.75" thickBot="1" x14ac:dyDescent="0.3">
      <c r="A332" s="201" t="s">
        <v>28</v>
      </c>
      <c r="B332" s="202">
        <v>0</v>
      </c>
      <c r="C332" s="204">
        <v>46993</v>
      </c>
      <c r="D332" s="205">
        <v>470341</v>
      </c>
      <c r="E332" s="206"/>
      <c r="F332" s="161"/>
      <c r="G332" s="163" t="s">
        <v>29</v>
      </c>
      <c r="H332" s="207">
        <f>H330+H331</f>
        <v>679743</v>
      </c>
      <c r="I332" s="203"/>
    </row>
    <row r="333" spans="1:9" ht="16.5" thickTop="1" thickBot="1" x14ac:dyDescent="0.3">
      <c r="A333" s="190" t="s">
        <v>30</v>
      </c>
      <c r="B333" s="208">
        <f>B327+B329</f>
        <v>55780439.620000005</v>
      </c>
      <c r="C333" s="209"/>
      <c r="D333" s="210"/>
      <c r="E333" s="210"/>
      <c r="F333" s="161"/>
      <c r="G333" s="211"/>
      <c r="H333" s="211"/>
      <c r="I333" s="211"/>
    </row>
    <row r="334" spans="1:9" ht="16.5" thickTop="1" thickBot="1" x14ac:dyDescent="0.3">
      <c r="A334" s="161"/>
      <c r="B334" s="212"/>
      <c r="C334" s="213"/>
      <c r="D334" s="161"/>
      <c r="E334" s="161"/>
      <c r="F334" s="161"/>
      <c r="G334" s="214" t="s">
        <v>47</v>
      </c>
      <c r="H334" s="215"/>
      <c r="I334" s="216"/>
    </row>
    <row r="335" spans="1:9" ht="29.25" thickBot="1" x14ac:dyDescent="0.3">
      <c r="A335" s="163" t="s">
        <v>5</v>
      </c>
      <c r="B335" s="217" t="s">
        <v>6</v>
      </c>
      <c r="C335" s="218" t="s">
        <v>8</v>
      </c>
      <c r="D335" s="219"/>
      <c r="E335" s="220"/>
      <c r="F335" s="161"/>
      <c r="G335" s="163" t="s">
        <v>5</v>
      </c>
      <c r="H335" s="164" t="s">
        <v>6</v>
      </c>
      <c r="I335" s="199" t="s">
        <v>40</v>
      </c>
    </row>
    <row r="336" spans="1:9" ht="24" customHeight="1" thickBot="1" x14ac:dyDescent="0.3">
      <c r="A336" s="167" t="s">
        <v>32</v>
      </c>
      <c r="B336" s="221">
        <f>+B299</f>
        <v>67356975.329999983</v>
      </c>
      <c r="C336" s="222"/>
      <c r="D336" s="223"/>
      <c r="E336" s="224"/>
      <c r="F336" s="161"/>
      <c r="G336" s="179" t="s">
        <v>25</v>
      </c>
      <c r="H336" s="184">
        <v>74684450.689999998</v>
      </c>
      <c r="I336" s="225"/>
    </row>
    <row r="337" spans="1:9" ht="30" thickTop="1" thickBot="1" x14ac:dyDescent="0.3">
      <c r="A337" s="190" t="s">
        <v>33</v>
      </c>
      <c r="B337" s="208">
        <f>+B336+B325-B333</f>
        <v>59217511.929999977</v>
      </c>
      <c r="C337" s="226" t="s">
        <v>61</v>
      </c>
      <c r="D337" s="227"/>
      <c r="E337" s="228"/>
      <c r="F337" s="161"/>
      <c r="G337" s="201" t="s">
        <v>27</v>
      </c>
      <c r="H337" s="202"/>
      <c r="I337" s="225"/>
    </row>
    <row r="338" spans="1:9" ht="16.5" thickTop="1" thickBot="1" x14ac:dyDescent="0.3">
      <c r="A338" s="213"/>
      <c r="B338" s="213"/>
      <c r="C338" s="213"/>
      <c r="D338" s="213"/>
      <c r="E338" s="213"/>
      <c r="F338" s="161"/>
      <c r="G338" s="163" t="s">
        <v>29</v>
      </c>
      <c r="H338" s="229">
        <f>+H336+H337</f>
        <v>74684450.689999998</v>
      </c>
      <c r="I338" s="203"/>
    </row>
    <row r="339" spans="1:9" ht="15" x14ac:dyDescent="0.25">
      <c r="A339" s="230"/>
      <c r="B339" s="212"/>
      <c r="C339" s="211"/>
      <c r="D339" s="231"/>
      <c r="E339" s="231"/>
      <c r="F339" s="231"/>
      <c r="G339" s="230"/>
      <c r="H339" s="231"/>
      <c r="I339" s="231"/>
    </row>
    <row r="340" spans="1:9" x14ac:dyDescent="0.25">
      <c r="B340" s="234"/>
      <c r="C340" s="86"/>
      <c r="D340" s="86"/>
      <c r="E340" s="86"/>
      <c r="F340" s="86"/>
      <c r="G340" s="86"/>
      <c r="H340" s="86"/>
      <c r="I340" s="86"/>
    </row>
    <row r="341" spans="1:9" ht="15.75" x14ac:dyDescent="0.25">
      <c r="A341" s="233" t="s">
        <v>49</v>
      </c>
      <c r="B341" s="233"/>
      <c r="C341" s="86"/>
      <c r="D341" s="86"/>
      <c r="E341" s="86"/>
      <c r="F341" s="86"/>
      <c r="G341" s="233" t="s">
        <v>50</v>
      </c>
      <c r="H341" s="233"/>
      <c r="I341" s="86"/>
    </row>
    <row r="346" spans="1:9" x14ac:dyDescent="0.25">
      <c r="A346" s="84"/>
      <c r="B346" s="84"/>
      <c r="C346" s="84"/>
      <c r="D346" s="84"/>
      <c r="E346" s="84"/>
      <c r="F346" s="84"/>
      <c r="G346" s="84"/>
      <c r="H346" s="84"/>
      <c r="I346" s="85"/>
    </row>
    <row r="347" spans="1:9" ht="14.25" x14ac:dyDescent="0.25">
      <c r="A347" s="87" t="s">
        <v>36</v>
      </c>
    </row>
    <row r="348" spans="1:9" ht="14.25" x14ac:dyDescent="0.25">
      <c r="A348" s="89" t="s">
        <v>37</v>
      </c>
    </row>
    <row r="349" spans="1:9" ht="14.25" x14ac:dyDescent="0.25">
      <c r="A349" s="89" t="s">
        <v>38</v>
      </c>
    </row>
    <row r="350" spans="1:9" x14ac:dyDescent="0.25">
      <c r="A350" s="90"/>
    </row>
    <row r="351" spans="1:9" ht="15.75" x14ac:dyDescent="0.25">
      <c r="A351" s="236" t="s">
        <v>63</v>
      </c>
      <c r="B351" s="236"/>
      <c r="C351" s="236"/>
      <c r="D351" s="236"/>
      <c r="E351" s="236"/>
      <c r="F351" s="236"/>
      <c r="G351" s="236"/>
      <c r="H351" s="236"/>
      <c r="I351" s="236"/>
    </row>
    <row r="352" spans="1:9" ht="20.25" x14ac:dyDescent="0.25">
      <c r="A352" s="92" t="s">
        <v>1</v>
      </c>
      <c r="B352" s="92"/>
      <c r="C352" s="92"/>
      <c r="D352" s="92"/>
      <c r="E352" s="92"/>
      <c r="F352" s="92"/>
      <c r="G352" s="92"/>
      <c r="H352" s="92"/>
      <c r="I352" s="92"/>
    </row>
    <row r="353" spans="1:9" ht="20.25" x14ac:dyDescent="0.25">
      <c r="A353" s="92" t="s">
        <v>2</v>
      </c>
      <c r="B353" s="92"/>
      <c r="C353" s="92"/>
      <c r="D353" s="92"/>
      <c r="E353" s="92"/>
      <c r="F353" s="92"/>
      <c r="G353" s="92"/>
      <c r="H353" s="92"/>
      <c r="I353" s="92"/>
    </row>
    <row r="354" spans="1:9" ht="12.75" thickBot="1" x14ac:dyDescent="0.3">
      <c r="A354" s="90"/>
      <c r="B354" s="90"/>
      <c r="C354" s="90"/>
      <c r="D354" s="90"/>
      <c r="E354" s="90"/>
      <c r="F354" s="90"/>
      <c r="G354" s="90"/>
      <c r="H354" s="90"/>
      <c r="I354" s="90"/>
    </row>
    <row r="355" spans="1:9" ht="19.5" thickBot="1" x14ac:dyDescent="0.3">
      <c r="A355" s="158" t="s">
        <v>3</v>
      </c>
      <c r="B355" s="159"/>
      <c r="C355" s="159"/>
      <c r="D355" s="159"/>
      <c r="E355" s="160"/>
      <c r="F355" s="161"/>
      <c r="G355" s="158" t="s">
        <v>4</v>
      </c>
      <c r="H355" s="159"/>
      <c r="I355" s="160"/>
    </row>
    <row r="356" spans="1:9" ht="29.25" thickBot="1" x14ac:dyDescent="0.3">
      <c r="A356" s="163" t="s">
        <v>5</v>
      </c>
      <c r="B356" s="164" t="s">
        <v>6</v>
      </c>
      <c r="C356" s="165" t="s">
        <v>45</v>
      </c>
      <c r="D356" s="166"/>
      <c r="E356" s="167" t="s">
        <v>40</v>
      </c>
      <c r="F356" s="161"/>
      <c r="G356" s="168" t="s">
        <v>5</v>
      </c>
      <c r="H356" s="169" t="s">
        <v>6</v>
      </c>
      <c r="I356" s="170" t="s">
        <v>40</v>
      </c>
    </row>
    <row r="357" spans="1:9" ht="15.75" thickBot="1" x14ac:dyDescent="0.3">
      <c r="A357" s="171" t="s">
        <v>9</v>
      </c>
      <c r="B357" s="172">
        <f>42916449.73+1087394.56</f>
        <v>44003844.289999999</v>
      </c>
      <c r="C357" s="173">
        <v>470341</v>
      </c>
      <c r="D357" s="174">
        <v>47032</v>
      </c>
      <c r="E357" s="175"/>
      <c r="F357" s="161"/>
      <c r="G357" s="176" t="s">
        <v>10</v>
      </c>
      <c r="H357" s="177">
        <v>0</v>
      </c>
      <c r="I357" s="178"/>
    </row>
    <row r="358" spans="1:9" ht="15.75" thickTop="1" x14ac:dyDescent="0.25">
      <c r="A358" s="179" t="s">
        <v>11</v>
      </c>
      <c r="B358" s="180">
        <v>0</v>
      </c>
      <c r="C358" s="181">
        <v>470341</v>
      </c>
      <c r="D358" s="182">
        <v>579878</v>
      </c>
      <c r="E358" s="175"/>
      <c r="F358" s="161"/>
      <c r="G358" s="183" t="s">
        <v>12</v>
      </c>
      <c r="H358" s="177"/>
      <c r="I358" s="178"/>
    </row>
    <row r="359" spans="1:9" ht="15" x14ac:dyDescent="0.25">
      <c r="A359" s="179" t="s">
        <v>13</v>
      </c>
      <c r="B359" s="235">
        <f>+B357-B358</f>
        <v>44003844.289999999</v>
      </c>
      <c r="C359" s="185"/>
      <c r="D359" s="186"/>
      <c r="E359" s="175"/>
      <c r="F359" s="161"/>
      <c r="G359" s="183" t="s">
        <v>14</v>
      </c>
      <c r="H359" s="177"/>
      <c r="I359" s="178"/>
    </row>
    <row r="360" spans="1:9" ht="15.75" thickBot="1" x14ac:dyDescent="0.3">
      <c r="A360" s="187" t="s">
        <v>15</v>
      </c>
      <c r="B360" s="188">
        <v>0</v>
      </c>
      <c r="C360" s="181"/>
      <c r="D360" s="182"/>
      <c r="E360" s="175"/>
      <c r="F360" s="161"/>
      <c r="G360" s="183" t="s">
        <v>16</v>
      </c>
      <c r="H360" s="189">
        <f>+H357+H358-H359</f>
        <v>0</v>
      </c>
      <c r="I360" s="178"/>
    </row>
    <row r="361" spans="1:9" ht="16.5" thickTop="1" thickBot="1" x14ac:dyDescent="0.3">
      <c r="A361" s="190" t="s">
        <v>17</v>
      </c>
      <c r="B361" s="191">
        <v>6889545.3399999999</v>
      </c>
      <c r="C361" s="181" t="s">
        <v>18</v>
      </c>
      <c r="D361" s="182">
        <v>470341</v>
      </c>
      <c r="E361" s="175"/>
      <c r="F361" s="161"/>
      <c r="G361" s="192" t="s">
        <v>19</v>
      </c>
      <c r="H361" s="193">
        <v>0</v>
      </c>
      <c r="I361" s="194"/>
    </row>
    <row r="362" spans="1:9" ht="16.5" thickTop="1" thickBot="1" x14ac:dyDescent="0.3">
      <c r="A362" s="196" t="s">
        <v>20</v>
      </c>
      <c r="B362" s="180">
        <v>0</v>
      </c>
      <c r="C362" s="181" t="s">
        <v>18</v>
      </c>
      <c r="D362" s="182">
        <v>470341</v>
      </c>
      <c r="E362" s="175"/>
      <c r="F362" s="197"/>
      <c r="G362" s="198" t="s">
        <v>46</v>
      </c>
      <c r="H362" s="198"/>
      <c r="I362" s="198"/>
    </row>
    <row r="363" spans="1:9" ht="30" thickTop="1" thickBot="1" x14ac:dyDescent="0.3">
      <c r="A363" s="190" t="s">
        <v>22</v>
      </c>
      <c r="B363" s="191">
        <v>39163804.840000004</v>
      </c>
      <c r="C363" s="181" t="s">
        <v>18</v>
      </c>
      <c r="D363" s="182">
        <v>470341</v>
      </c>
      <c r="E363" s="175"/>
      <c r="F363" s="161"/>
      <c r="G363" s="163" t="s">
        <v>23</v>
      </c>
      <c r="H363" s="164" t="s">
        <v>6</v>
      </c>
      <c r="I363" s="199" t="s">
        <v>40</v>
      </c>
    </row>
    <row r="364" spans="1:9" ht="30" thickTop="1" thickBot="1" x14ac:dyDescent="0.3">
      <c r="A364" s="179" t="s">
        <v>24</v>
      </c>
      <c r="B364" s="184">
        <v>0</v>
      </c>
      <c r="C364" s="181" t="s">
        <v>18</v>
      </c>
      <c r="D364" s="182">
        <v>7703</v>
      </c>
      <c r="E364" s="175"/>
      <c r="F364" s="161"/>
      <c r="G364" s="179" t="s">
        <v>25</v>
      </c>
      <c r="H364" s="184">
        <v>679743</v>
      </c>
      <c r="I364" s="200"/>
    </row>
    <row r="365" spans="1:9" ht="15.75" thickBot="1" x14ac:dyDescent="0.3">
      <c r="A365" s="179" t="s">
        <v>26</v>
      </c>
      <c r="B365" s="184">
        <v>0</v>
      </c>
      <c r="C365" s="181" t="s">
        <v>18</v>
      </c>
      <c r="D365" s="182">
        <v>7989</v>
      </c>
      <c r="E365" s="175"/>
      <c r="F365" s="161"/>
      <c r="G365" s="201" t="s">
        <v>27</v>
      </c>
      <c r="H365" s="202"/>
      <c r="I365" s="203"/>
    </row>
    <row r="366" spans="1:9" ht="15.75" thickBot="1" x14ac:dyDescent="0.3">
      <c r="A366" s="201" t="s">
        <v>28</v>
      </c>
      <c r="B366" s="202">
        <v>0</v>
      </c>
      <c r="C366" s="204">
        <v>46993</v>
      </c>
      <c r="D366" s="205">
        <v>470341</v>
      </c>
      <c r="E366" s="206"/>
      <c r="F366" s="161"/>
      <c r="G366" s="163" t="s">
        <v>29</v>
      </c>
      <c r="H366" s="207">
        <f>H364+H365</f>
        <v>679743</v>
      </c>
      <c r="I366" s="203"/>
    </row>
    <row r="367" spans="1:9" ht="16.5" thickTop="1" thickBot="1" x14ac:dyDescent="0.3">
      <c r="A367" s="190" t="s">
        <v>30</v>
      </c>
      <c r="B367" s="208">
        <f>B361+B363</f>
        <v>46053350.180000007</v>
      </c>
      <c r="C367" s="209"/>
      <c r="D367" s="210"/>
      <c r="E367" s="210"/>
      <c r="F367" s="161"/>
      <c r="G367" s="211"/>
      <c r="H367" s="211"/>
      <c r="I367" s="211"/>
    </row>
    <row r="368" spans="1:9" ht="16.5" thickTop="1" thickBot="1" x14ac:dyDescent="0.3">
      <c r="A368" s="161"/>
      <c r="B368" s="212"/>
      <c r="C368" s="213"/>
      <c r="D368" s="161"/>
      <c r="E368" s="161"/>
      <c r="F368" s="161"/>
      <c r="G368" s="214" t="s">
        <v>47</v>
      </c>
      <c r="H368" s="215"/>
      <c r="I368" s="216"/>
    </row>
    <row r="369" spans="1:9" ht="29.25" thickBot="1" x14ac:dyDescent="0.3">
      <c r="A369" s="163" t="s">
        <v>5</v>
      </c>
      <c r="B369" s="217" t="s">
        <v>6</v>
      </c>
      <c r="C369" s="218" t="s">
        <v>8</v>
      </c>
      <c r="D369" s="219"/>
      <c r="E369" s="220"/>
      <c r="F369" s="161"/>
      <c r="G369" s="163" t="s">
        <v>5</v>
      </c>
      <c r="H369" s="164" t="s">
        <v>6</v>
      </c>
      <c r="I369" s="199" t="s">
        <v>40</v>
      </c>
    </row>
    <row r="370" spans="1:9" ht="15.75" thickBot="1" x14ac:dyDescent="0.3">
      <c r="A370" s="167" t="s">
        <v>32</v>
      </c>
      <c r="B370" s="221">
        <v>59217511.929999977</v>
      </c>
      <c r="C370" s="222"/>
      <c r="D370" s="223"/>
      <c r="E370" s="224"/>
      <c r="F370" s="161"/>
      <c r="G370" s="179" t="s">
        <v>25</v>
      </c>
      <c r="H370" s="184">
        <v>74684450.689999998</v>
      </c>
      <c r="I370" s="225"/>
    </row>
    <row r="371" spans="1:9" ht="30" thickTop="1" thickBot="1" x14ac:dyDescent="0.3">
      <c r="A371" s="190" t="s">
        <v>33</v>
      </c>
      <c r="B371" s="208">
        <f>+B370+B359-B367</f>
        <v>57168006.039999962</v>
      </c>
      <c r="C371" s="226"/>
      <c r="D371" s="227"/>
      <c r="E371" s="228"/>
      <c r="F371" s="161"/>
      <c r="G371" s="201" t="s">
        <v>27</v>
      </c>
      <c r="H371" s="202"/>
      <c r="I371" s="225"/>
    </row>
    <row r="372" spans="1:9" ht="16.5" thickTop="1" thickBot="1" x14ac:dyDescent="0.3">
      <c r="A372" s="213"/>
      <c r="B372" s="213"/>
      <c r="C372" s="213"/>
      <c r="D372" s="213"/>
      <c r="E372" s="213"/>
      <c r="F372" s="161"/>
      <c r="G372" s="163" t="s">
        <v>29</v>
      </c>
      <c r="H372" s="229">
        <f>+H370+H371</f>
        <v>74684450.689999998</v>
      </c>
      <c r="I372" s="203"/>
    </row>
    <row r="373" spans="1:9" ht="15" x14ac:dyDescent="0.25">
      <c r="A373" s="230"/>
      <c r="B373" s="212"/>
      <c r="C373" s="211"/>
      <c r="D373" s="231"/>
      <c r="E373" s="231"/>
      <c r="F373" s="231"/>
      <c r="G373" s="230"/>
      <c r="H373" s="231"/>
      <c r="I373" s="231"/>
    </row>
    <row r="374" spans="1:9" x14ac:dyDescent="0.25">
      <c r="B374" s="234"/>
      <c r="C374" s="86"/>
      <c r="D374" s="86"/>
      <c r="E374" s="86"/>
      <c r="F374" s="86"/>
      <c r="G374" s="86"/>
      <c r="H374" s="86"/>
      <c r="I374" s="86"/>
    </row>
    <row r="375" spans="1:9" ht="15.75" x14ac:dyDescent="0.25">
      <c r="A375" s="233" t="s">
        <v>49</v>
      </c>
      <c r="B375" s="233"/>
      <c r="C375" s="86"/>
      <c r="D375" s="86"/>
      <c r="E375" s="86"/>
      <c r="F375" s="86"/>
      <c r="G375" s="233" t="s">
        <v>50</v>
      </c>
      <c r="H375" s="233"/>
      <c r="I375" s="86"/>
    </row>
    <row r="383" spans="1:9" x14ac:dyDescent="0.25">
      <c r="A383" s="84"/>
      <c r="B383" s="84"/>
      <c r="C383" s="84"/>
      <c r="D383" s="84"/>
      <c r="E383" s="84"/>
      <c r="F383" s="84"/>
      <c r="G383" s="84"/>
      <c r="H383" s="84"/>
      <c r="I383" s="85"/>
    </row>
    <row r="384" spans="1:9" ht="14.25" x14ac:dyDescent="0.25">
      <c r="A384" s="87" t="s">
        <v>36</v>
      </c>
    </row>
    <row r="385" spans="1:9" ht="14.25" x14ac:dyDescent="0.25">
      <c r="A385" s="89" t="s">
        <v>37</v>
      </c>
    </row>
    <row r="386" spans="1:9" ht="14.25" x14ac:dyDescent="0.25">
      <c r="A386" s="89" t="s">
        <v>38</v>
      </c>
    </row>
    <row r="387" spans="1:9" x14ac:dyDescent="0.25">
      <c r="A387" s="90"/>
    </row>
    <row r="388" spans="1:9" ht="15.75" x14ac:dyDescent="0.25">
      <c r="A388" s="236" t="s">
        <v>64</v>
      </c>
      <c r="B388" s="236"/>
      <c r="C388" s="236"/>
      <c r="D388" s="236"/>
      <c r="E388" s="236"/>
      <c r="F388" s="236"/>
      <c r="G388" s="236"/>
      <c r="H388" s="236"/>
      <c r="I388" s="236"/>
    </row>
    <row r="389" spans="1:9" ht="20.25" x14ac:dyDescent="0.25">
      <c r="A389" s="92" t="s">
        <v>1</v>
      </c>
      <c r="B389" s="92"/>
      <c r="C389" s="92"/>
      <c r="D389" s="92"/>
      <c r="E389" s="92"/>
      <c r="F389" s="92"/>
      <c r="G389" s="92"/>
      <c r="H389" s="92"/>
      <c r="I389" s="92"/>
    </row>
    <row r="390" spans="1:9" ht="20.25" x14ac:dyDescent="0.25">
      <c r="A390" s="92" t="s">
        <v>2</v>
      </c>
      <c r="B390" s="92"/>
      <c r="C390" s="92"/>
      <c r="D390" s="92"/>
      <c r="E390" s="92"/>
      <c r="F390" s="92"/>
      <c r="G390" s="92"/>
      <c r="H390" s="92"/>
      <c r="I390" s="92"/>
    </row>
    <row r="391" spans="1:9" ht="12.75" thickBot="1" x14ac:dyDescent="0.3">
      <c r="A391" s="90"/>
      <c r="B391" s="90"/>
      <c r="C391" s="90"/>
      <c r="D391" s="90"/>
      <c r="E391" s="90"/>
      <c r="F391" s="90"/>
      <c r="G391" s="90"/>
      <c r="H391" s="90"/>
      <c r="I391" s="90"/>
    </row>
    <row r="392" spans="1:9" ht="19.5" thickBot="1" x14ac:dyDescent="0.3">
      <c r="A392" s="158" t="s">
        <v>3</v>
      </c>
      <c r="B392" s="159"/>
      <c r="C392" s="159"/>
      <c r="D392" s="159"/>
      <c r="E392" s="160"/>
      <c r="F392" s="161"/>
      <c r="G392" s="158" t="s">
        <v>4</v>
      </c>
      <c r="H392" s="159"/>
      <c r="I392" s="160"/>
    </row>
    <row r="393" spans="1:9" ht="29.25" thickBot="1" x14ac:dyDescent="0.3">
      <c r="A393" s="163" t="s">
        <v>5</v>
      </c>
      <c r="B393" s="164" t="s">
        <v>6</v>
      </c>
      <c r="C393" s="165" t="s">
        <v>45</v>
      </c>
      <c r="D393" s="166"/>
      <c r="E393" s="167" t="s">
        <v>40</v>
      </c>
      <c r="F393" s="161"/>
      <c r="G393" s="168" t="s">
        <v>5</v>
      </c>
      <c r="H393" s="169" t="s">
        <v>6</v>
      </c>
      <c r="I393" s="170" t="s">
        <v>40</v>
      </c>
    </row>
    <row r="394" spans="1:9" ht="15.75" thickBot="1" x14ac:dyDescent="0.3">
      <c r="A394" s="171" t="s">
        <v>9</v>
      </c>
      <c r="B394" s="172">
        <f>47661465.28+1133881.15</f>
        <v>48795346.43</v>
      </c>
      <c r="C394" s="173">
        <v>470341</v>
      </c>
      <c r="D394" s="174">
        <v>47032</v>
      </c>
      <c r="E394" s="175"/>
      <c r="F394" s="161"/>
      <c r="G394" s="176" t="s">
        <v>10</v>
      </c>
      <c r="H394" s="177">
        <v>0</v>
      </c>
      <c r="I394" s="178"/>
    </row>
    <row r="395" spans="1:9" ht="15.75" thickTop="1" x14ac:dyDescent="0.25">
      <c r="A395" s="179" t="s">
        <v>11</v>
      </c>
      <c r="B395" s="180">
        <v>0</v>
      </c>
      <c r="C395" s="181">
        <v>470341</v>
      </c>
      <c r="D395" s="182">
        <v>579878</v>
      </c>
      <c r="E395" s="175"/>
      <c r="F395" s="161"/>
      <c r="G395" s="183" t="s">
        <v>12</v>
      </c>
      <c r="H395" s="177"/>
      <c r="I395" s="178"/>
    </row>
    <row r="396" spans="1:9" ht="15" x14ac:dyDescent="0.25">
      <c r="A396" s="179" t="s">
        <v>13</v>
      </c>
      <c r="B396" s="235">
        <f>+B394-B395</f>
        <v>48795346.43</v>
      </c>
      <c r="C396" s="185"/>
      <c r="D396" s="186"/>
      <c r="E396" s="175"/>
      <c r="F396" s="161"/>
      <c r="G396" s="183" t="s">
        <v>14</v>
      </c>
      <c r="H396" s="177"/>
      <c r="I396" s="178"/>
    </row>
    <row r="397" spans="1:9" ht="15.75" thickBot="1" x14ac:dyDescent="0.3">
      <c r="A397" s="187" t="s">
        <v>15</v>
      </c>
      <c r="B397" s="188">
        <v>0</v>
      </c>
      <c r="C397" s="181"/>
      <c r="D397" s="182"/>
      <c r="E397" s="175"/>
      <c r="F397" s="161"/>
      <c r="G397" s="183" t="s">
        <v>16</v>
      </c>
      <c r="H397" s="189">
        <f>+H394+H395-H396</f>
        <v>0</v>
      </c>
      <c r="I397" s="178"/>
    </row>
    <row r="398" spans="1:9" ht="16.5" thickTop="1" thickBot="1" x14ac:dyDescent="0.3">
      <c r="A398" s="190" t="s">
        <v>17</v>
      </c>
      <c r="B398" s="191">
        <v>13425891.380000001</v>
      </c>
      <c r="C398" s="181" t="s">
        <v>18</v>
      </c>
      <c r="D398" s="182">
        <v>470341</v>
      </c>
      <c r="E398" s="175"/>
      <c r="F398" s="161"/>
      <c r="G398" s="192" t="s">
        <v>19</v>
      </c>
      <c r="H398" s="193">
        <v>0</v>
      </c>
      <c r="I398" s="194"/>
    </row>
    <row r="399" spans="1:9" ht="16.5" thickTop="1" thickBot="1" x14ac:dyDescent="0.3">
      <c r="A399" s="196" t="s">
        <v>20</v>
      </c>
      <c r="B399" s="180">
        <v>0</v>
      </c>
      <c r="C399" s="181" t="s">
        <v>18</v>
      </c>
      <c r="D399" s="182">
        <v>470341</v>
      </c>
      <c r="E399" s="175"/>
      <c r="F399" s="197"/>
      <c r="G399" s="198" t="s">
        <v>46</v>
      </c>
      <c r="H399" s="198"/>
      <c r="I399" s="198"/>
    </row>
    <row r="400" spans="1:9" ht="30" thickTop="1" thickBot="1" x14ac:dyDescent="0.3">
      <c r="A400" s="190" t="s">
        <v>22</v>
      </c>
      <c r="B400" s="191">
        <v>0</v>
      </c>
      <c r="C400" s="181" t="s">
        <v>18</v>
      </c>
      <c r="D400" s="182">
        <v>470341</v>
      </c>
      <c r="E400" s="175"/>
      <c r="F400" s="161"/>
      <c r="G400" s="163" t="s">
        <v>23</v>
      </c>
      <c r="H400" s="164" t="s">
        <v>6</v>
      </c>
      <c r="I400" s="199" t="s">
        <v>40</v>
      </c>
    </row>
    <row r="401" spans="1:9" ht="30" thickTop="1" thickBot="1" x14ac:dyDescent="0.3">
      <c r="A401" s="179" t="s">
        <v>24</v>
      </c>
      <c r="B401" s="184">
        <v>0</v>
      </c>
      <c r="C401" s="181" t="s">
        <v>18</v>
      </c>
      <c r="D401" s="182">
        <v>7703</v>
      </c>
      <c r="E401" s="175"/>
      <c r="F401" s="161"/>
      <c r="G401" s="179" t="s">
        <v>25</v>
      </c>
      <c r="H401" s="184">
        <v>679743</v>
      </c>
      <c r="I401" s="200"/>
    </row>
    <row r="402" spans="1:9" ht="15.75" thickBot="1" x14ac:dyDescent="0.3">
      <c r="A402" s="179" t="s">
        <v>26</v>
      </c>
      <c r="B402" s="184">
        <v>0</v>
      </c>
      <c r="C402" s="181" t="s">
        <v>18</v>
      </c>
      <c r="D402" s="182">
        <v>7989</v>
      </c>
      <c r="E402" s="175"/>
      <c r="F402" s="161"/>
      <c r="G402" s="201" t="s">
        <v>27</v>
      </c>
      <c r="H402" s="202"/>
      <c r="I402" s="203"/>
    </row>
    <row r="403" spans="1:9" ht="15.75" thickBot="1" x14ac:dyDescent="0.3">
      <c r="A403" s="201" t="s">
        <v>28</v>
      </c>
      <c r="B403" s="202">
        <v>0</v>
      </c>
      <c r="C403" s="204">
        <v>46993</v>
      </c>
      <c r="D403" s="205">
        <v>470341</v>
      </c>
      <c r="E403" s="206"/>
      <c r="F403" s="161"/>
      <c r="G403" s="163" t="s">
        <v>29</v>
      </c>
      <c r="H403" s="207">
        <f>H401+H402</f>
        <v>679743</v>
      </c>
      <c r="I403" s="203"/>
    </row>
    <row r="404" spans="1:9" ht="16.5" thickTop="1" thickBot="1" x14ac:dyDescent="0.3">
      <c r="A404" s="190" t="s">
        <v>30</v>
      </c>
      <c r="B404" s="208">
        <f>B398+B400</f>
        <v>13425891.380000001</v>
      </c>
      <c r="C404" s="209"/>
      <c r="D404" s="210"/>
      <c r="E404" s="210"/>
      <c r="F404" s="161"/>
      <c r="G404" s="211"/>
      <c r="H404" s="211"/>
      <c r="I404" s="211"/>
    </row>
    <row r="405" spans="1:9" ht="16.5" thickTop="1" thickBot="1" x14ac:dyDescent="0.3">
      <c r="A405" s="161"/>
      <c r="B405" s="212"/>
      <c r="C405" s="213"/>
      <c r="D405" s="161"/>
      <c r="E405" s="161"/>
      <c r="F405" s="161"/>
      <c r="G405" s="214" t="s">
        <v>47</v>
      </c>
      <c r="H405" s="215"/>
      <c r="I405" s="216"/>
    </row>
    <row r="406" spans="1:9" ht="29.25" thickBot="1" x14ac:dyDescent="0.3">
      <c r="A406" s="163" t="s">
        <v>5</v>
      </c>
      <c r="B406" s="217" t="s">
        <v>6</v>
      </c>
      <c r="C406" s="218" t="s">
        <v>8</v>
      </c>
      <c r="D406" s="219"/>
      <c r="E406" s="220"/>
      <c r="F406" s="161"/>
      <c r="G406" s="163" t="s">
        <v>5</v>
      </c>
      <c r="H406" s="164" t="s">
        <v>6</v>
      </c>
      <c r="I406" s="199" t="s">
        <v>40</v>
      </c>
    </row>
    <row r="407" spans="1:9" ht="15.75" thickBot="1" x14ac:dyDescent="0.3">
      <c r="A407" s="167" t="s">
        <v>32</v>
      </c>
      <c r="B407" s="221">
        <v>57168006.039999962</v>
      </c>
      <c r="C407" s="222"/>
      <c r="D407" s="223"/>
      <c r="E407" s="224"/>
      <c r="F407" s="161"/>
      <c r="G407" s="179" t="s">
        <v>25</v>
      </c>
      <c r="H407" s="184">
        <v>74684450.689999998</v>
      </c>
      <c r="I407" s="225"/>
    </row>
    <row r="408" spans="1:9" ht="30" thickTop="1" thickBot="1" x14ac:dyDescent="0.3">
      <c r="A408" s="190" t="s">
        <v>33</v>
      </c>
      <c r="B408" s="208">
        <f>+B407+B396-B404</f>
        <v>92537461.089999974</v>
      </c>
      <c r="C408" s="226"/>
      <c r="D408" s="227"/>
      <c r="E408" s="228"/>
      <c r="F408" s="161"/>
      <c r="G408" s="201" t="s">
        <v>27</v>
      </c>
      <c r="H408" s="202"/>
      <c r="I408" s="225"/>
    </row>
    <row r="409" spans="1:9" ht="16.5" thickTop="1" thickBot="1" x14ac:dyDescent="0.3">
      <c r="A409" s="213"/>
      <c r="B409" s="213"/>
      <c r="C409" s="213"/>
      <c r="D409" s="213"/>
      <c r="E409" s="213"/>
      <c r="F409" s="161"/>
      <c r="G409" s="163" t="s">
        <v>29</v>
      </c>
      <c r="H409" s="229">
        <f>+H407+H408</f>
        <v>74684450.689999998</v>
      </c>
      <c r="I409" s="203"/>
    </row>
    <row r="410" spans="1:9" ht="15" x14ac:dyDescent="0.25">
      <c r="A410" s="230"/>
      <c r="B410" s="212"/>
      <c r="C410" s="211"/>
      <c r="D410" s="231"/>
      <c r="E410" s="231"/>
      <c r="F410" s="231"/>
      <c r="G410" s="230"/>
      <c r="H410" s="231"/>
      <c r="I410" s="231"/>
    </row>
    <row r="411" spans="1:9" x14ac:dyDescent="0.25">
      <c r="B411" s="234"/>
      <c r="C411" s="86"/>
      <c r="D411" s="86"/>
      <c r="E411" s="86"/>
      <c r="F411" s="86"/>
      <c r="G411" s="86"/>
      <c r="H411" s="86"/>
      <c r="I411" s="86"/>
    </row>
    <row r="412" spans="1:9" ht="15.75" x14ac:dyDescent="0.25">
      <c r="A412" s="233" t="s">
        <v>49</v>
      </c>
      <c r="B412" s="233"/>
      <c r="C412" s="86"/>
      <c r="D412" s="86"/>
      <c r="E412" s="86"/>
      <c r="F412" s="86"/>
      <c r="G412" s="233" t="s">
        <v>50</v>
      </c>
      <c r="H412" s="233"/>
      <c r="I412" s="86"/>
    </row>
    <row r="430" spans="1:9" x14ac:dyDescent="0.25">
      <c r="A430" s="84"/>
      <c r="B430" s="84"/>
      <c r="C430" s="84"/>
      <c r="D430" s="84"/>
      <c r="E430" s="84"/>
      <c r="F430" s="84"/>
      <c r="G430" s="84"/>
      <c r="H430" s="84"/>
      <c r="I430" s="85"/>
    </row>
    <row r="431" spans="1:9" ht="14.25" x14ac:dyDescent="0.25">
      <c r="A431" s="87" t="s">
        <v>36</v>
      </c>
    </row>
    <row r="432" spans="1:9" ht="14.25" x14ac:dyDescent="0.25">
      <c r="A432" s="89" t="s">
        <v>37</v>
      </c>
    </row>
    <row r="433" spans="1:9" ht="14.25" x14ac:dyDescent="0.25">
      <c r="A433" s="89" t="s">
        <v>38</v>
      </c>
    </row>
    <row r="434" spans="1:9" x14ac:dyDescent="0.25">
      <c r="A434" s="90"/>
    </row>
    <row r="435" spans="1:9" ht="15.75" x14ac:dyDescent="0.25">
      <c r="A435" s="236" t="s">
        <v>65</v>
      </c>
      <c r="B435" s="236"/>
      <c r="C435" s="236"/>
      <c r="D435" s="236"/>
      <c r="E435" s="236"/>
      <c r="F435" s="236"/>
      <c r="G435" s="236"/>
      <c r="H435" s="236"/>
      <c r="I435" s="236"/>
    </row>
    <row r="436" spans="1:9" ht="20.25" x14ac:dyDescent="0.25">
      <c r="A436" s="92" t="s">
        <v>1</v>
      </c>
      <c r="B436" s="92"/>
      <c r="C436" s="92"/>
      <c r="D436" s="92"/>
      <c r="E436" s="92"/>
      <c r="F436" s="92"/>
      <c r="G436" s="92"/>
      <c r="H436" s="92"/>
      <c r="I436" s="92"/>
    </row>
    <row r="437" spans="1:9" ht="20.25" x14ac:dyDescent="0.25">
      <c r="A437" s="92" t="s">
        <v>2</v>
      </c>
      <c r="B437" s="92"/>
      <c r="C437" s="92"/>
      <c r="D437" s="92"/>
      <c r="E437" s="92"/>
      <c r="F437" s="92"/>
      <c r="G437" s="92"/>
      <c r="H437" s="92"/>
      <c r="I437" s="92"/>
    </row>
    <row r="438" spans="1:9" ht="12.75" thickBot="1" x14ac:dyDescent="0.3">
      <c r="A438" s="90"/>
      <c r="B438" s="90"/>
      <c r="C438" s="90"/>
      <c r="D438" s="90"/>
      <c r="E438" s="90"/>
      <c r="F438" s="90"/>
      <c r="G438" s="90"/>
      <c r="H438" s="90"/>
      <c r="I438" s="90"/>
    </row>
    <row r="439" spans="1:9" ht="19.5" thickBot="1" x14ac:dyDescent="0.3">
      <c r="A439" s="158" t="s">
        <v>3</v>
      </c>
      <c r="B439" s="159"/>
      <c r="C439" s="159"/>
      <c r="D439" s="159"/>
      <c r="E439" s="160"/>
      <c r="F439" s="161"/>
      <c r="G439" s="158" t="s">
        <v>4</v>
      </c>
      <c r="H439" s="159"/>
      <c r="I439" s="160"/>
    </row>
    <row r="440" spans="1:9" ht="29.25" thickBot="1" x14ac:dyDescent="0.3">
      <c r="A440" s="163" t="s">
        <v>5</v>
      </c>
      <c r="B440" s="164" t="s">
        <v>6</v>
      </c>
      <c r="C440" s="165" t="s">
        <v>45</v>
      </c>
      <c r="D440" s="166"/>
      <c r="E440" s="167" t="s">
        <v>40</v>
      </c>
      <c r="F440" s="161"/>
      <c r="G440" s="168" t="s">
        <v>5</v>
      </c>
      <c r="H440" s="169" t="s">
        <v>6</v>
      </c>
      <c r="I440" s="170" t="s">
        <v>40</v>
      </c>
    </row>
    <row r="441" spans="1:9" ht="15.75" thickBot="1" x14ac:dyDescent="0.3">
      <c r="A441" s="171" t="s">
        <v>9</v>
      </c>
      <c r="B441" s="172">
        <f>1095721.52+48290528.05</f>
        <v>49386249.57</v>
      </c>
      <c r="C441" s="173">
        <v>470341</v>
      </c>
      <c r="D441" s="174">
        <v>47032</v>
      </c>
      <c r="E441" s="175"/>
      <c r="F441" s="161"/>
      <c r="G441" s="176" t="s">
        <v>10</v>
      </c>
      <c r="H441" s="177">
        <v>0</v>
      </c>
      <c r="I441" s="178"/>
    </row>
    <row r="442" spans="1:9" ht="15.75" thickTop="1" x14ac:dyDescent="0.25">
      <c r="A442" s="179" t="s">
        <v>11</v>
      </c>
      <c r="B442" s="180">
        <v>0</v>
      </c>
      <c r="C442" s="181">
        <v>470341</v>
      </c>
      <c r="D442" s="182">
        <v>579878</v>
      </c>
      <c r="E442" s="175"/>
      <c r="F442" s="161"/>
      <c r="G442" s="183" t="s">
        <v>12</v>
      </c>
      <c r="H442" s="177"/>
      <c r="I442" s="178"/>
    </row>
    <row r="443" spans="1:9" ht="15" x14ac:dyDescent="0.25">
      <c r="A443" s="179" t="s">
        <v>13</v>
      </c>
      <c r="B443" s="235">
        <f>B441</f>
        <v>49386249.57</v>
      </c>
      <c r="C443" s="185"/>
      <c r="D443" s="186"/>
      <c r="E443" s="175"/>
      <c r="F443" s="161"/>
      <c r="G443" s="183" t="s">
        <v>14</v>
      </c>
      <c r="H443" s="177"/>
      <c r="I443" s="178"/>
    </row>
    <row r="444" spans="1:9" ht="15.75" thickBot="1" x14ac:dyDescent="0.3">
      <c r="A444" s="187" t="s">
        <v>15</v>
      </c>
      <c r="B444" s="188">
        <v>0</v>
      </c>
      <c r="C444" s="181"/>
      <c r="D444" s="182"/>
      <c r="E444" s="175"/>
      <c r="F444" s="161"/>
      <c r="G444" s="183" t="s">
        <v>16</v>
      </c>
      <c r="H444" s="189">
        <f>+H441+H442-H443</f>
        <v>0</v>
      </c>
      <c r="I444" s="178"/>
    </row>
    <row r="445" spans="1:9" ht="16.5" thickTop="1" thickBot="1" x14ac:dyDescent="0.3">
      <c r="A445" s="190" t="s">
        <v>17</v>
      </c>
      <c r="B445" s="191">
        <v>9872568.0999999996</v>
      </c>
      <c r="C445" s="181" t="s">
        <v>18</v>
      </c>
      <c r="D445" s="182">
        <v>470341</v>
      </c>
      <c r="E445" s="175"/>
      <c r="F445" s="161"/>
      <c r="G445" s="192" t="s">
        <v>19</v>
      </c>
      <c r="H445" s="193">
        <v>0</v>
      </c>
      <c r="I445" s="194"/>
    </row>
    <row r="446" spans="1:9" ht="16.5" thickTop="1" thickBot="1" x14ac:dyDescent="0.3">
      <c r="A446" s="196" t="s">
        <v>20</v>
      </c>
      <c r="B446" s="180">
        <v>0</v>
      </c>
      <c r="C446" s="181" t="s">
        <v>18</v>
      </c>
      <c r="D446" s="182">
        <v>470341</v>
      </c>
      <c r="E446" s="175"/>
      <c r="F446" s="197"/>
      <c r="G446" s="198" t="s">
        <v>46</v>
      </c>
      <c r="H446" s="198"/>
      <c r="I446" s="198"/>
    </row>
    <row r="447" spans="1:9" ht="30" thickTop="1" thickBot="1" x14ac:dyDescent="0.3">
      <c r="A447" s="190" t="s">
        <v>22</v>
      </c>
      <c r="B447" s="191">
        <v>71960528.099999994</v>
      </c>
      <c r="C447" s="181" t="s">
        <v>18</v>
      </c>
      <c r="D447" s="182">
        <v>470341</v>
      </c>
      <c r="E447" s="175"/>
      <c r="F447" s="161"/>
      <c r="G447" s="163" t="s">
        <v>23</v>
      </c>
      <c r="H447" s="164" t="s">
        <v>6</v>
      </c>
      <c r="I447" s="199" t="s">
        <v>40</v>
      </c>
    </row>
    <row r="448" spans="1:9" ht="30" thickTop="1" thickBot="1" x14ac:dyDescent="0.3">
      <c r="A448" s="179" t="s">
        <v>24</v>
      </c>
      <c r="B448" s="184">
        <v>0</v>
      </c>
      <c r="C448" s="181" t="s">
        <v>18</v>
      </c>
      <c r="D448" s="182">
        <v>7703</v>
      </c>
      <c r="E448" s="175"/>
      <c r="F448" s="161"/>
      <c r="G448" s="179" t="s">
        <v>25</v>
      </c>
      <c r="H448" s="184">
        <v>679743</v>
      </c>
      <c r="I448" s="200"/>
    </row>
    <row r="449" spans="1:9" ht="15.75" thickBot="1" x14ac:dyDescent="0.3">
      <c r="A449" s="179" t="s">
        <v>26</v>
      </c>
      <c r="B449" s="184">
        <v>0</v>
      </c>
      <c r="C449" s="181" t="s">
        <v>18</v>
      </c>
      <c r="D449" s="182">
        <v>7989</v>
      </c>
      <c r="E449" s="175"/>
      <c r="F449" s="161"/>
      <c r="G449" s="201" t="s">
        <v>27</v>
      </c>
      <c r="H449" s="202"/>
      <c r="I449" s="203"/>
    </row>
    <row r="450" spans="1:9" ht="15.75" thickBot="1" x14ac:dyDescent="0.3">
      <c r="A450" s="201" t="s">
        <v>28</v>
      </c>
      <c r="B450" s="202">
        <v>0</v>
      </c>
      <c r="C450" s="204">
        <v>46993</v>
      </c>
      <c r="D450" s="205">
        <v>470341</v>
      </c>
      <c r="E450" s="206"/>
      <c r="F450" s="161"/>
      <c r="G450" s="163" t="s">
        <v>29</v>
      </c>
      <c r="H450" s="207">
        <f>H448+H449</f>
        <v>679743</v>
      </c>
      <c r="I450" s="203"/>
    </row>
    <row r="451" spans="1:9" ht="16.5" thickTop="1" thickBot="1" x14ac:dyDescent="0.3">
      <c r="A451" s="190" t="s">
        <v>30</v>
      </c>
      <c r="B451" s="208">
        <f>B445+B447</f>
        <v>81833096.199999988</v>
      </c>
      <c r="C451" s="209"/>
      <c r="D451" s="210"/>
      <c r="E451" s="210"/>
      <c r="F451" s="161"/>
      <c r="G451" s="211"/>
      <c r="H451" s="211"/>
      <c r="I451" s="211"/>
    </row>
    <row r="452" spans="1:9" ht="16.5" thickTop="1" thickBot="1" x14ac:dyDescent="0.3">
      <c r="A452" s="161"/>
      <c r="B452" s="212"/>
      <c r="C452" s="213"/>
      <c r="D452" s="161"/>
      <c r="E452" s="161"/>
      <c r="F452" s="161"/>
      <c r="G452" s="214" t="s">
        <v>47</v>
      </c>
      <c r="H452" s="215"/>
      <c r="I452" s="216"/>
    </row>
    <row r="453" spans="1:9" ht="29.25" thickBot="1" x14ac:dyDescent="0.3">
      <c r="A453" s="163" t="s">
        <v>5</v>
      </c>
      <c r="B453" s="217" t="s">
        <v>6</v>
      </c>
      <c r="C453" s="218" t="s">
        <v>8</v>
      </c>
      <c r="D453" s="219"/>
      <c r="E453" s="220"/>
      <c r="F453" s="161"/>
      <c r="G453" s="163" t="s">
        <v>5</v>
      </c>
      <c r="H453" s="164" t="s">
        <v>6</v>
      </c>
      <c r="I453" s="199" t="s">
        <v>40</v>
      </c>
    </row>
    <row r="454" spans="1:9" ht="15.75" thickBot="1" x14ac:dyDescent="0.3">
      <c r="A454" s="167" t="s">
        <v>32</v>
      </c>
      <c r="B454" s="221">
        <v>92537461.089999974</v>
      </c>
      <c r="C454" s="222"/>
      <c r="D454" s="223"/>
      <c r="E454" s="224"/>
      <c r="F454" s="161"/>
      <c r="G454" s="179" t="s">
        <v>25</v>
      </c>
      <c r="H454" s="184">
        <v>74684450.689999998</v>
      </c>
      <c r="I454" s="225"/>
    </row>
    <row r="455" spans="1:9" ht="30" thickTop="1" thickBot="1" x14ac:dyDescent="0.3">
      <c r="A455" s="190" t="s">
        <v>33</v>
      </c>
      <c r="B455" s="208">
        <f>+B454+B443-B451</f>
        <v>60090614.459999979</v>
      </c>
      <c r="C455" s="226"/>
      <c r="D455" s="227"/>
      <c r="E455" s="228"/>
      <c r="F455" s="161"/>
      <c r="G455" s="201" t="s">
        <v>27</v>
      </c>
      <c r="H455" s="202"/>
      <c r="I455" s="225"/>
    </row>
    <row r="456" spans="1:9" ht="16.5" thickTop="1" thickBot="1" x14ac:dyDescent="0.3">
      <c r="A456" s="213"/>
      <c r="B456" s="213"/>
      <c r="C456" s="213"/>
      <c r="D456" s="213"/>
      <c r="E456" s="213"/>
      <c r="F456" s="161"/>
      <c r="G456" s="163" t="s">
        <v>29</v>
      </c>
      <c r="H456" s="229">
        <f>+H454+H455</f>
        <v>74684450.689999998</v>
      </c>
      <c r="I456" s="203"/>
    </row>
    <row r="457" spans="1:9" ht="15" x14ac:dyDescent="0.25">
      <c r="A457" s="230"/>
      <c r="B457" s="212"/>
      <c r="C457" s="237"/>
      <c r="D457" s="231"/>
      <c r="E457" s="231"/>
      <c r="F457" s="231"/>
      <c r="G457" s="230"/>
      <c r="H457" s="231"/>
      <c r="I457" s="231"/>
    </row>
    <row r="458" spans="1:9" x14ac:dyDescent="0.25">
      <c r="B458" s="234"/>
      <c r="C458" s="86"/>
      <c r="D458" s="86"/>
      <c r="E458" s="86"/>
      <c r="F458" s="86"/>
      <c r="G458" s="86"/>
      <c r="H458" s="86"/>
      <c r="I458" s="86"/>
    </row>
    <row r="459" spans="1:9" ht="15.75" x14ac:dyDescent="0.25">
      <c r="A459" s="233" t="s">
        <v>49</v>
      </c>
      <c r="B459" s="233"/>
      <c r="C459" s="86"/>
      <c r="D459" s="86"/>
      <c r="E459" s="86"/>
      <c r="F459" s="86"/>
      <c r="G459" s="233" t="s">
        <v>50</v>
      </c>
      <c r="H459" s="233"/>
      <c r="I459" s="86"/>
    </row>
    <row r="469" spans="1:9" x14ac:dyDescent="0.25">
      <c r="A469" s="84"/>
      <c r="B469" s="84"/>
      <c r="C469" s="84"/>
      <c r="D469" s="84"/>
      <c r="E469" s="84"/>
      <c r="F469" s="84"/>
      <c r="G469" s="84"/>
      <c r="H469" s="84"/>
      <c r="I469" s="85"/>
    </row>
    <row r="470" spans="1:9" ht="14.25" x14ac:dyDescent="0.25">
      <c r="A470" s="87" t="s">
        <v>36</v>
      </c>
    </row>
    <row r="471" spans="1:9" ht="14.25" x14ac:dyDescent="0.25">
      <c r="A471" s="89" t="s">
        <v>37</v>
      </c>
    </row>
    <row r="472" spans="1:9" ht="14.25" x14ac:dyDescent="0.25">
      <c r="A472" s="89" t="s">
        <v>66</v>
      </c>
    </row>
    <row r="473" spans="1:9" x14ac:dyDescent="0.25">
      <c r="A473" s="90"/>
    </row>
    <row r="474" spans="1:9" ht="15.75" x14ac:dyDescent="0.25">
      <c r="A474" s="236" t="s">
        <v>67</v>
      </c>
      <c r="B474" s="236"/>
      <c r="C474" s="236"/>
      <c r="D474" s="236"/>
      <c r="E474" s="236"/>
      <c r="F474" s="236"/>
      <c r="G474" s="236"/>
      <c r="H474" s="236"/>
      <c r="I474" s="236"/>
    </row>
    <row r="475" spans="1:9" ht="20.25" x14ac:dyDescent="0.25">
      <c r="A475" s="92" t="s">
        <v>1</v>
      </c>
      <c r="B475" s="92"/>
      <c r="C475" s="92"/>
      <c r="D475" s="92"/>
      <c r="E475" s="92"/>
      <c r="F475" s="92"/>
      <c r="G475" s="92"/>
      <c r="H475" s="92"/>
      <c r="I475" s="92"/>
    </row>
    <row r="476" spans="1:9" ht="20.25" x14ac:dyDescent="0.25">
      <c r="A476" s="92" t="s">
        <v>2</v>
      </c>
      <c r="B476" s="92"/>
      <c r="C476" s="92"/>
      <c r="D476" s="92"/>
      <c r="E476" s="92"/>
      <c r="F476" s="92"/>
      <c r="G476" s="92"/>
      <c r="H476" s="92"/>
      <c r="I476" s="92"/>
    </row>
    <row r="477" spans="1:9" ht="12.75" thickBot="1" x14ac:dyDescent="0.3">
      <c r="A477" s="90"/>
      <c r="B477" s="90"/>
      <c r="C477" s="90"/>
      <c r="D477" s="90"/>
      <c r="E477" s="90"/>
      <c r="F477" s="90"/>
      <c r="G477" s="90"/>
      <c r="H477" s="90"/>
      <c r="I477" s="90"/>
    </row>
    <row r="478" spans="1:9" ht="19.5" thickBot="1" x14ac:dyDescent="0.3">
      <c r="A478" s="158" t="s">
        <v>3</v>
      </c>
      <c r="B478" s="159"/>
      <c r="C478" s="159"/>
      <c r="D478" s="159"/>
      <c r="E478" s="160"/>
      <c r="F478" s="161"/>
      <c r="G478" s="158" t="s">
        <v>4</v>
      </c>
      <c r="H478" s="159"/>
      <c r="I478" s="160"/>
    </row>
    <row r="479" spans="1:9" ht="29.25" thickBot="1" x14ac:dyDescent="0.3">
      <c r="A479" s="163" t="s">
        <v>5</v>
      </c>
      <c r="B479" s="164" t="s">
        <v>6</v>
      </c>
      <c r="C479" s="165" t="s">
        <v>45</v>
      </c>
      <c r="D479" s="166"/>
      <c r="E479" s="167" t="s">
        <v>40</v>
      </c>
      <c r="F479" s="161"/>
      <c r="G479" s="168" t="s">
        <v>5</v>
      </c>
      <c r="H479" s="169" t="s">
        <v>6</v>
      </c>
      <c r="I479" s="170" t="s">
        <v>40</v>
      </c>
    </row>
    <row r="480" spans="1:9" ht="15.75" thickBot="1" x14ac:dyDescent="0.3">
      <c r="A480" s="171" t="s">
        <v>9</v>
      </c>
      <c r="B480" s="172">
        <f>1093148.61+46410219.66</f>
        <v>47503368.269999996</v>
      </c>
      <c r="C480" s="173">
        <v>470341</v>
      </c>
      <c r="D480" s="174">
        <v>47032</v>
      </c>
      <c r="E480" s="175"/>
      <c r="F480" s="161"/>
      <c r="G480" s="176" t="s">
        <v>10</v>
      </c>
      <c r="H480" s="177">
        <v>0</v>
      </c>
      <c r="I480" s="178"/>
    </row>
    <row r="481" spans="1:9" ht="15.75" thickTop="1" x14ac:dyDescent="0.25">
      <c r="A481" s="179" t="s">
        <v>11</v>
      </c>
      <c r="B481" s="180">
        <v>0</v>
      </c>
      <c r="C481" s="181">
        <v>470341</v>
      </c>
      <c r="D481" s="182">
        <v>579878</v>
      </c>
      <c r="E481" s="175"/>
      <c r="F481" s="161"/>
      <c r="G481" s="183" t="s">
        <v>12</v>
      </c>
      <c r="H481" s="177"/>
      <c r="I481" s="178"/>
    </row>
    <row r="482" spans="1:9" ht="15" x14ac:dyDescent="0.25">
      <c r="A482" s="179" t="s">
        <v>13</v>
      </c>
      <c r="B482" s="235">
        <f>B480</f>
        <v>47503368.269999996</v>
      </c>
      <c r="C482" s="185"/>
      <c r="D482" s="186"/>
      <c r="E482" s="175"/>
      <c r="F482" s="161"/>
      <c r="G482" s="183" t="s">
        <v>14</v>
      </c>
      <c r="H482" s="177"/>
      <c r="I482" s="178"/>
    </row>
    <row r="483" spans="1:9" ht="15.75" thickBot="1" x14ac:dyDescent="0.3">
      <c r="A483" s="187" t="s">
        <v>15</v>
      </c>
      <c r="B483" s="188">
        <v>0</v>
      </c>
      <c r="C483" s="181"/>
      <c r="D483" s="182"/>
      <c r="E483" s="175"/>
      <c r="F483" s="161"/>
      <c r="G483" s="183" t="s">
        <v>16</v>
      </c>
      <c r="H483" s="189">
        <f>+H480+H481-H482</f>
        <v>0</v>
      </c>
      <c r="I483" s="178"/>
    </row>
    <row r="484" spans="1:9" ht="16.5" thickTop="1" thickBot="1" x14ac:dyDescent="0.3">
      <c r="A484" s="190" t="s">
        <v>17</v>
      </c>
      <c r="B484" s="191">
        <v>10694791.810000001</v>
      </c>
      <c r="C484" s="181" t="s">
        <v>18</v>
      </c>
      <c r="D484" s="182">
        <v>470341</v>
      </c>
      <c r="E484" s="175"/>
      <c r="F484" s="161"/>
      <c r="G484" s="192" t="s">
        <v>19</v>
      </c>
      <c r="H484" s="193">
        <v>0</v>
      </c>
      <c r="I484" s="194"/>
    </row>
    <row r="485" spans="1:9" ht="16.5" thickTop="1" thickBot="1" x14ac:dyDescent="0.3">
      <c r="A485" s="196" t="s">
        <v>20</v>
      </c>
      <c r="B485" s="180">
        <v>0</v>
      </c>
      <c r="C485" s="181" t="s">
        <v>18</v>
      </c>
      <c r="D485" s="182">
        <v>470341</v>
      </c>
      <c r="E485" s="175"/>
      <c r="F485" s="197"/>
      <c r="G485" s="198" t="s">
        <v>46</v>
      </c>
      <c r="H485" s="198"/>
      <c r="I485" s="198"/>
    </row>
    <row r="486" spans="1:9" ht="30" thickTop="1" thickBot="1" x14ac:dyDescent="0.3">
      <c r="A486" s="190" t="s">
        <v>22</v>
      </c>
      <c r="B486" s="191">
        <v>37271710.539999999</v>
      </c>
      <c r="C486" s="181" t="s">
        <v>18</v>
      </c>
      <c r="D486" s="182">
        <v>470341</v>
      </c>
      <c r="E486" s="175"/>
      <c r="F486" s="161"/>
      <c r="G486" s="163" t="s">
        <v>23</v>
      </c>
      <c r="H486" s="164" t="s">
        <v>6</v>
      </c>
      <c r="I486" s="199" t="s">
        <v>40</v>
      </c>
    </row>
    <row r="487" spans="1:9" ht="30" thickTop="1" thickBot="1" x14ac:dyDescent="0.3">
      <c r="A487" s="179" t="s">
        <v>24</v>
      </c>
      <c r="B487" s="184">
        <v>0</v>
      </c>
      <c r="C487" s="181" t="s">
        <v>18</v>
      </c>
      <c r="D487" s="182">
        <v>7703</v>
      </c>
      <c r="E487" s="175"/>
      <c r="F487" s="161"/>
      <c r="G487" s="179" t="s">
        <v>25</v>
      </c>
      <c r="H487" s="184">
        <v>679743</v>
      </c>
      <c r="I487" s="200"/>
    </row>
    <row r="488" spans="1:9" ht="15.75" thickBot="1" x14ac:dyDescent="0.3">
      <c r="A488" s="179" t="s">
        <v>26</v>
      </c>
      <c r="B488" s="184">
        <v>0</v>
      </c>
      <c r="C488" s="181" t="s">
        <v>18</v>
      </c>
      <c r="D488" s="182">
        <v>7989</v>
      </c>
      <c r="E488" s="175"/>
      <c r="F488" s="161"/>
      <c r="G488" s="201" t="s">
        <v>27</v>
      </c>
      <c r="H488" s="202"/>
      <c r="I488" s="203"/>
    </row>
    <row r="489" spans="1:9" ht="15.75" thickBot="1" x14ac:dyDescent="0.3">
      <c r="A489" s="201" t="s">
        <v>28</v>
      </c>
      <c r="B489" s="202">
        <v>0</v>
      </c>
      <c r="C489" s="204">
        <v>46993</v>
      </c>
      <c r="D489" s="205">
        <v>470341</v>
      </c>
      <c r="E489" s="206"/>
      <c r="F489" s="161"/>
      <c r="G489" s="163" t="s">
        <v>29</v>
      </c>
      <c r="H489" s="207">
        <f>H487+H488</f>
        <v>679743</v>
      </c>
      <c r="I489" s="203"/>
    </row>
    <row r="490" spans="1:9" ht="16.5" thickTop="1" thickBot="1" x14ac:dyDescent="0.3">
      <c r="A490" s="190" t="s">
        <v>30</v>
      </c>
      <c r="B490" s="208">
        <f>B484+B486</f>
        <v>47966502.350000001</v>
      </c>
      <c r="C490" s="209"/>
      <c r="D490" s="210"/>
      <c r="E490" s="210"/>
      <c r="F490" s="161"/>
      <c r="G490" s="211"/>
      <c r="H490" s="211"/>
      <c r="I490" s="211"/>
    </row>
    <row r="491" spans="1:9" ht="16.5" thickTop="1" thickBot="1" x14ac:dyDescent="0.3">
      <c r="A491" s="161"/>
      <c r="B491" s="212"/>
      <c r="C491" s="213"/>
      <c r="D491" s="161"/>
      <c r="E491" s="161"/>
      <c r="F491" s="161"/>
      <c r="G491" s="214" t="s">
        <v>47</v>
      </c>
      <c r="H491" s="215"/>
      <c r="I491" s="216"/>
    </row>
    <row r="492" spans="1:9" ht="29.25" thickBot="1" x14ac:dyDescent="0.3">
      <c r="A492" s="163" t="s">
        <v>5</v>
      </c>
      <c r="B492" s="217" t="s">
        <v>6</v>
      </c>
      <c r="C492" s="218" t="s">
        <v>8</v>
      </c>
      <c r="D492" s="219"/>
      <c r="E492" s="220"/>
      <c r="F492" s="161"/>
      <c r="G492" s="163" t="s">
        <v>5</v>
      </c>
      <c r="H492" s="164" t="s">
        <v>6</v>
      </c>
      <c r="I492" s="199" t="s">
        <v>40</v>
      </c>
    </row>
    <row r="493" spans="1:9" ht="15.75" thickBot="1" x14ac:dyDescent="0.3">
      <c r="A493" s="167" t="s">
        <v>32</v>
      </c>
      <c r="B493" s="221">
        <v>60090614.459999979</v>
      </c>
      <c r="C493" s="222"/>
      <c r="D493" s="223"/>
      <c r="E493" s="224"/>
      <c r="F493" s="161"/>
      <c r="G493" s="179" t="s">
        <v>25</v>
      </c>
      <c r="H493" s="184">
        <v>74684450.689999998</v>
      </c>
      <c r="I493" s="225"/>
    </row>
    <row r="494" spans="1:9" ht="30" thickTop="1" thickBot="1" x14ac:dyDescent="0.3">
      <c r="A494" s="190" t="s">
        <v>33</v>
      </c>
      <c r="B494" s="208">
        <f>+B493+B482-B490</f>
        <v>59627480.379999973</v>
      </c>
      <c r="C494" s="226"/>
      <c r="D494" s="227"/>
      <c r="E494" s="228"/>
      <c r="F494" s="161"/>
      <c r="G494" s="201" t="s">
        <v>27</v>
      </c>
      <c r="H494" s="202"/>
      <c r="I494" s="225"/>
    </row>
    <row r="495" spans="1:9" ht="16.5" thickTop="1" thickBot="1" x14ac:dyDescent="0.3">
      <c r="A495" s="213"/>
      <c r="B495" s="213"/>
      <c r="C495" s="213"/>
      <c r="D495" s="213"/>
      <c r="E495" s="213"/>
      <c r="F495" s="161"/>
      <c r="G495" s="163" t="s">
        <v>29</v>
      </c>
      <c r="H495" s="229">
        <f>+H493+H494</f>
        <v>74684450.689999998</v>
      </c>
      <c r="I495" s="203"/>
    </row>
    <row r="496" spans="1:9" ht="15" x14ac:dyDescent="0.25">
      <c r="A496" s="230"/>
      <c r="B496" s="212"/>
      <c r="C496" s="237"/>
      <c r="D496" s="231"/>
      <c r="E496" s="231"/>
      <c r="F496" s="231"/>
      <c r="G496" s="230"/>
      <c r="H496" s="231"/>
      <c r="I496" s="231"/>
    </row>
    <row r="497" spans="1:9" x14ac:dyDescent="0.25">
      <c r="B497" s="234"/>
      <c r="C497" s="86"/>
      <c r="D497" s="86"/>
      <c r="E497" s="86"/>
      <c r="F497" s="86"/>
      <c r="G497" s="86"/>
      <c r="H497" s="86"/>
      <c r="I497" s="86"/>
    </row>
    <row r="498" spans="1:9" ht="15.75" x14ac:dyDescent="0.25">
      <c r="A498" s="233" t="s">
        <v>49</v>
      </c>
      <c r="B498" s="233"/>
      <c r="C498" s="86"/>
      <c r="D498" s="86"/>
      <c r="E498" s="86"/>
      <c r="F498" s="86"/>
      <c r="G498" s="233" t="s">
        <v>50</v>
      </c>
      <c r="H498" s="233"/>
      <c r="I498" s="86"/>
    </row>
    <row r="507" spans="1:9" x14ac:dyDescent="0.25">
      <c r="A507" s="84"/>
      <c r="B507" s="84"/>
      <c r="C507" s="84"/>
      <c r="D507" s="84"/>
      <c r="E507" s="84"/>
      <c r="F507" s="84"/>
      <c r="G507" s="84"/>
      <c r="H507" s="84"/>
      <c r="I507" s="85"/>
    </row>
    <row r="508" spans="1:9" ht="14.25" x14ac:dyDescent="0.25">
      <c r="A508" s="87" t="s">
        <v>36</v>
      </c>
    </row>
    <row r="509" spans="1:9" ht="14.25" x14ac:dyDescent="0.25">
      <c r="A509" s="238" t="s">
        <v>36</v>
      </c>
      <c r="B509" s="238"/>
    </row>
    <row r="510" spans="1:9" ht="14.25" x14ac:dyDescent="0.25">
      <c r="A510" s="89" t="s">
        <v>37</v>
      </c>
    </row>
    <row r="511" spans="1:9" ht="14.25" x14ac:dyDescent="0.25">
      <c r="A511" s="89" t="s">
        <v>66</v>
      </c>
    </row>
    <row r="512" spans="1:9" x14ac:dyDescent="0.25">
      <c r="A512" s="90"/>
    </row>
    <row r="513" spans="1:9" ht="15.75" x14ac:dyDescent="0.25">
      <c r="A513" s="236" t="s">
        <v>68</v>
      </c>
      <c r="B513" s="236"/>
      <c r="C513" s="236"/>
      <c r="D513" s="236"/>
      <c r="E513" s="236"/>
      <c r="F513" s="236"/>
      <c r="G513" s="236"/>
      <c r="H513" s="236"/>
      <c r="I513" s="236"/>
    </row>
    <row r="514" spans="1:9" ht="20.25" x14ac:dyDescent="0.25">
      <c r="A514" s="92" t="s">
        <v>1</v>
      </c>
      <c r="B514" s="92"/>
      <c r="C514" s="92"/>
      <c r="D514" s="92"/>
      <c r="E514" s="92"/>
      <c r="F514" s="92"/>
      <c r="G514" s="92"/>
      <c r="H514" s="92"/>
      <c r="I514" s="92"/>
    </row>
    <row r="515" spans="1:9" ht="20.25" x14ac:dyDescent="0.25">
      <c r="A515" s="92" t="s">
        <v>2</v>
      </c>
      <c r="B515" s="92"/>
      <c r="C515" s="92"/>
      <c r="D515" s="92"/>
      <c r="E515" s="92"/>
      <c r="F515" s="92"/>
      <c r="G515" s="92"/>
      <c r="H515" s="92"/>
      <c r="I515" s="92"/>
    </row>
    <row r="516" spans="1:9" ht="12.75" thickBot="1" x14ac:dyDescent="0.3">
      <c r="A516" s="90"/>
      <c r="B516" s="90"/>
      <c r="C516" s="90"/>
      <c r="D516" s="90"/>
      <c r="E516" s="90"/>
      <c r="F516" s="90"/>
      <c r="G516" s="90"/>
      <c r="H516" s="90"/>
      <c r="I516" s="90"/>
    </row>
    <row r="517" spans="1:9" ht="19.5" thickBot="1" x14ac:dyDescent="0.3">
      <c r="A517" s="158" t="s">
        <v>3</v>
      </c>
      <c r="B517" s="159"/>
      <c r="C517" s="159"/>
      <c r="D517" s="159"/>
      <c r="E517" s="160"/>
      <c r="F517" s="161"/>
      <c r="G517" s="158" t="s">
        <v>4</v>
      </c>
      <c r="H517" s="159"/>
      <c r="I517" s="160"/>
    </row>
    <row r="518" spans="1:9" ht="29.25" thickBot="1" x14ac:dyDescent="0.3">
      <c r="A518" s="163" t="s">
        <v>5</v>
      </c>
      <c r="B518" s="164" t="s">
        <v>6</v>
      </c>
      <c r="C518" s="165" t="s">
        <v>45</v>
      </c>
      <c r="D518" s="166"/>
      <c r="E518" s="167" t="s">
        <v>40</v>
      </c>
      <c r="F518" s="161"/>
      <c r="G518" s="168" t="s">
        <v>5</v>
      </c>
      <c r="H518" s="169" t="s">
        <v>6</v>
      </c>
      <c r="I518" s="170" t="s">
        <v>40</v>
      </c>
    </row>
    <row r="519" spans="1:9" ht="15.75" thickBot="1" x14ac:dyDescent="0.3">
      <c r="A519" s="171" t="s">
        <v>9</v>
      </c>
      <c r="B519" s="172">
        <f>1108456.16+47689033.66</f>
        <v>48797489.819999993</v>
      </c>
      <c r="C519" s="173">
        <v>470341</v>
      </c>
      <c r="D519" s="174">
        <v>47032</v>
      </c>
      <c r="E519" s="175"/>
      <c r="F519" s="161"/>
      <c r="G519" s="176" t="s">
        <v>10</v>
      </c>
      <c r="H519" s="177">
        <v>0</v>
      </c>
      <c r="I519" s="178"/>
    </row>
    <row r="520" spans="1:9" ht="15.75" thickTop="1" x14ac:dyDescent="0.25">
      <c r="A520" s="179" t="s">
        <v>11</v>
      </c>
      <c r="B520" s="180">
        <v>0</v>
      </c>
      <c r="C520" s="181">
        <v>470341</v>
      </c>
      <c r="D520" s="182">
        <v>579878</v>
      </c>
      <c r="E520" s="175"/>
      <c r="F520" s="161"/>
      <c r="G520" s="183" t="s">
        <v>12</v>
      </c>
      <c r="H520" s="177"/>
      <c r="I520" s="178"/>
    </row>
    <row r="521" spans="1:9" ht="15" x14ac:dyDescent="0.25">
      <c r="A521" s="179" t="s">
        <v>13</v>
      </c>
      <c r="B521" s="235">
        <f>B519</f>
        <v>48797489.819999993</v>
      </c>
      <c r="C521" s="185"/>
      <c r="D521" s="186"/>
      <c r="E521" s="175"/>
      <c r="F521" s="161"/>
      <c r="G521" s="183" t="s">
        <v>14</v>
      </c>
      <c r="H521" s="177"/>
      <c r="I521" s="178"/>
    </row>
    <row r="522" spans="1:9" ht="15.75" thickBot="1" x14ac:dyDescent="0.3">
      <c r="A522" s="187" t="s">
        <v>15</v>
      </c>
      <c r="B522" s="188">
        <v>0</v>
      </c>
      <c r="C522" s="181"/>
      <c r="D522" s="182"/>
      <c r="E522" s="175"/>
      <c r="F522" s="161"/>
      <c r="G522" s="183" t="s">
        <v>16</v>
      </c>
      <c r="H522" s="189">
        <f>+H519+H520-H521</f>
        <v>0</v>
      </c>
      <c r="I522" s="178"/>
    </row>
    <row r="523" spans="1:9" ht="16.5" thickTop="1" thickBot="1" x14ac:dyDescent="0.3">
      <c r="A523" s="190" t="s">
        <v>17</v>
      </c>
      <c r="B523" s="191">
        <v>6768208.29</v>
      </c>
      <c r="C523" s="181" t="s">
        <v>18</v>
      </c>
      <c r="D523" s="182">
        <v>470341</v>
      </c>
      <c r="E523" s="175"/>
      <c r="F523" s="161"/>
      <c r="G523" s="192" t="s">
        <v>19</v>
      </c>
      <c r="H523" s="193">
        <v>0</v>
      </c>
      <c r="I523" s="194"/>
    </row>
    <row r="524" spans="1:9" ht="16.5" thickTop="1" thickBot="1" x14ac:dyDescent="0.3">
      <c r="A524" s="196" t="s">
        <v>20</v>
      </c>
      <c r="B524" s="180">
        <v>0</v>
      </c>
      <c r="C524" s="181" t="s">
        <v>18</v>
      </c>
      <c r="D524" s="182">
        <v>470341</v>
      </c>
      <c r="E524" s="175"/>
      <c r="F524" s="197"/>
      <c r="G524" s="198" t="s">
        <v>46</v>
      </c>
      <c r="H524" s="198"/>
      <c r="I524" s="198"/>
    </row>
    <row r="525" spans="1:9" ht="30" thickTop="1" thickBot="1" x14ac:dyDescent="0.3">
      <c r="A525" s="190" t="s">
        <v>22</v>
      </c>
      <c r="B525" s="191">
        <v>35388448.060000002</v>
      </c>
      <c r="C525" s="181" t="s">
        <v>18</v>
      </c>
      <c r="D525" s="182">
        <v>470341</v>
      </c>
      <c r="E525" s="175"/>
      <c r="F525" s="161"/>
      <c r="G525" s="163" t="s">
        <v>23</v>
      </c>
      <c r="H525" s="164" t="s">
        <v>6</v>
      </c>
      <c r="I525" s="199" t="s">
        <v>40</v>
      </c>
    </row>
    <row r="526" spans="1:9" ht="30" thickTop="1" thickBot="1" x14ac:dyDescent="0.3">
      <c r="A526" s="179" t="s">
        <v>24</v>
      </c>
      <c r="B526" s="184">
        <v>0</v>
      </c>
      <c r="C526" s="181" t="s">
        <v>18</v>
      </c>
      <c r="D526" s="182">
        <v>7703</v>
      </c>
      <c r="E526" s="175"/>
      <c r="F526" s="161"/>
      <c r="G526" s="179" t="s">
        <v>25</v>
      </c>
      <c r="H526" s="184">
        <v>679743</v>
      </c>
      <c r="I526" s="200"/>
    </row>
    <row r="527" spans="1:9" ht="15.75" thickBot="1" x14ac:dyDescent="0.3">
      <c r="A527" s="179" t="s">
        <v>26</v>
      </c>
      <c r="B527" s="184">
        <v>0</v>
      </c>
      <c r="C527" s="181" t="s">
        <v>18</v>
      </c>
      <c r="D527" s="182">
        <v>7989</v>
      </c>
      <c r="E527" s="175"/>
      <c r="F527" s="161"/>
      <c r="G527" s="201" t="s">
        <v>27</v>
      </c>
      <c r="H527" s="202"/>
      <c r="I527" s="203"/>
    </row>
    <row r="528" spans="1:9" ht="15.75" thickBot="1" x14ac:dyDescent="0.3">
      <c r="A528" s="201" t="s">
        <v>28</v>
      </c>
      <c r="B528" s="202">
        <v>0</v>
      </c>
      <c r="C528" s="204">
        <v>46993</v>
      </c>
      <c r="D528" s="205">
        <v>470341</v>
      </c>
      <c r="E528" s="206"/>
      <c r="F528" s="161"/>
      <c r="G528" s="163" t="s">
        <v>29</v>
      </c>
      <c r="H528" s="207">
        <f>H526+H527</f>
        <v>679743</v>
      </c>
      <c r="I528" s="203"/>
    </row>
    <row r="529" spans="1:9" ht="16.5" thickTop="1" thickBot="1" x14ac:dyDescent="0.3">
      <c r="A529" s="190" t="s">
        <v>30</v>
      </c>
      <c r="B529" s="208">
        <f>B523+B525</f>
        <v>42156656.350000001</v>
      </c>
      <c r="C529" s="209"/>
      <c r="D529" s="210"/>
      <c r="E529" s="210"/>
      <c r="F529" s="161"/>
      <c r="G529" s="211"/>
      <c r="H529" s="211"/>
      <c r="I529" s="211"/>
    </row>
    <row r="530" spans="1:9" ht="16.5" thickTop="1" thickBot="1" x14ac:dyDescent="0.3">
      <c r="A530" s="161"/>
      <c r="B530" s="212"/>
      <c r="C530" s="213"/>
      <c r="D530" s="161"/>
      <c r="E530" s="161"/>
      <c r="F530" s="161"/>
      <c r="G530" s="214" t="s">
        <v>47</v>
      </c>
      <c r="H530" s="215"/>
      <c r="I530" s="216"/>
    </row>
    <row r="531" spans="1:9" ht="29.25" thickBot="1" x14ac:dyDescent="0.3">
      <c r="A531" s="163" t="s">
        <v>5</v>
      </c>
      <c r="B531" s="217" t="s">
        <v>6</v>
      </c>
      <c r="C531" s="218" t="s">
        <v>8</v>
      </c>
      <c r="D531" s="219"/>
      <c r="E531" s="220"/>
      <c r="F531" s="161"/>
      <c r="G531" s="163" t="s">
        <v>5</v>
      </c>
      <c r="H531" s="164" t="s">
        <v>6</v>
      </c>
      <c r="I531" s="199" t="s">
        <v>40</v>
      </c>
    </row>
    <row r="532" spans="1:9" ht="15.75" thickBot="1" x14ac:dyDescent="0.3">
      <c r="A532" s="167" t="s">
        <v>32</v>
      </c>
      <c r="B532" s="221">
        <f>+B494</f>
        <v>59627480.379999973</v>
      </c>
      <c r="C532" s="222"/>
      <c r="D532" s="223"/>
      <c r="E532" s="224"/>
      <c r="F532" s="161"/>
      <c r="G532" s="179" t="s">
        <v>25</v>
      </c>
      <c r="H532" s="184">
        <v>74684450.689999998</v>
      </c>
      <c r="I532" s="225"/>
    </row>
    <row r="533" spans="1:9" ht="30" thickTop="1" thickBot="1" x14ac:dyDescent="0.3">
      <c r="A533" s="190" t="s">
        <v>33</v>
      </c>
      <c r="B533" s="208">
        <f>+B532+B521-B529</f>
        <v>66268313.849999957</v>
      </c>
      <c r="C533" s="226"/>
      <c r="D533" s="227"/>
      <c r="E533" s="228"/>
      <c r="F533" s="161"/>
      <c r="G533" s="201" t="s">
        <v>27</v>
      </c>
      <c r="H533" s="202"/>
      <c r="I533" s="225"/>
    </row>
    <row r="534" spans="1:9" ht="16.5" thickTop="1" thickBot="1" x14ac:dyDescent="0.3">
      <c r="A534" s="213"/>
      <c r="B534" s="213"/>
      <c r="C534" s="213"/>
      <c r="D534" s="213"/>
      <c r="E534" s="213"/>
      <c r="F534" s="161"/>
      <c r="G534" s="163" t="s">
        <v>29</v>
      </c>
      <c r="H534" s="229">
        <f>+H532+H533</f>
        <v>74684450.689999998</v>
      </c>
      <c r="I534" s="203"/>
    </row>
    <row r="535" spans="1:9" ht="15" x14ac:dyDescent="0.25">
      <c r="A535" s="230"/>
      <c r="B535" s="212"/>
      <c r="C535" s="237"/>
      <c r="D535" s="231"/>
      <c r="E535" s="231"/>
      <c r="F535" s="231"/>
      <c r="G535" s="230"/>
      <c r="H535" s="231"/>
      <c r="I535" s="231"/>
    </row>
    <row r="536" spans="1:9" x14ac:dyDescent="0.25">
      <c r="B536" s="234"/>
      <c r="C536" s="86"/>
      <c r="D536" s="86"/>
      <c r="E536" s="86"/>
      <c r="F536" s="86"/>
      <c r="G536" s="86"/>
      <c r="H536" s="86"/>
      <c r="I536" s="86"/>
    </row>
    <row r="537" spans="1:9" ht="15.75" x14ac:dyDescent="0.25">
      <c r="A537" s="233" t="s">
        <v>49</v>
      </c>
      <c r="B537" s="233"/>
      <c r="C537" s="86"/>
      <c r="D537" s="86"/>
      <c r="E537" s="86"/>
      <c r="F537" s="86"/>
      <c r="G537" s="233" t="s">
        <v>50</v>
      </c>
      <c r="H537" s="233"/>
      <c r="I537" s="86"/>
    </row>
    <row r="546" spans="1:9" x14ac:dyDescent="0.25">
      <c r="A546" s="84"/>
      <c r="B546" s="84"/>
      <c r="C546" s="84"/>
      <c r="D546" s="84"/>
      <c r="E546" s="84"/>
      <c r="F546" s="84"/>
      <c r="G546" s="84"/>
      <c r="H546" s="84"/>
      <c r="I546" s="85"/>
    </row>
    <row r="547" spans="1:9" ht="14.25" x14ac:dyDescent="0.25">
      <c r="A547" s="87" t="s">
        <v>36</v>
      </c>
    </row>
    <row r="548" spans="1:9" ht="14.25" x14ac:dyDescent="0.25">
      <c r="A548" s="238" t="s">
        <v>36</v>
      </c>
      <c r="B548" s="238"/>
    </row>
    <row r="549" spans="1:9" ht="14.25" x14ac:dyDescent="0.25">
      <c r="A549" s="89" t="s">
        <v>37</v>
      </c>
    </row>
    <row r="550" spans="1:9" ht="14.25" x14ac:dyDescent="0.25">
      <c r="A550" s="89" t="s">
        <v>66</v>
      </c>
    </row>
    <row r="551" spans="1:9" x14ac:dyDescent="0.25">
      <c r="A551" s="90"/>
    </row>
    <row r="552" spans="1:9" ht="15.75" x14ac:dyDescent="0.25">
      <c r="A552" s="236" t="s">
        <v>69</v>
      </c>
      <c r="B552" s="236"/>
      <c r="C552" s="236"/>
      <c r="D552" s="236"/>
      <c r="E552" s="236"/>
      <c r="F552" s="236"/>
      <c r="G552" s="236"/>
      <c r="H552" s="236"/>
      <c r="I552" s="236"/>
    </row>
    <row r="553" spans="1:9" ht="20.25" x14ac:dyDescent="0.25">
      <c r="A553" s="92" t="s">
        <v>1</v>
      </c>
      <c r="B553" s="92"/>
      <c r="C553" s="92"/>
      <c r="D553" s="92"/>
      <c r="E553" s="92"/>
      <c r="F553" s="92"/>
      <c r="G553" s="92"/>
      <c r="H553" s="92"/>
      <c r="I553" s="92"/>
    </row>
    <row r="554" spans="1:9" ht="20.25" x14ac:dyDescent="0.25">
      <c r="A554" s="92" t="s">
        <v>2</v>
      </c>
      <c r="B554" s="92"/>
      <c r="C554" s="92"/>
      <c r="D554" s="92"/>
      <c r="E554" s="92"/>
      <c r="F554" s="92"/>
      <c r="G554" s="92"/>
      <c r="H554" s="92"/>
      <c r="I554" s="92"/>
    </row>
    <row r="555" spans="1:9" ht="12.75" thickBot="1" x14ac:dyDescent="0.3">
      <c r="A555" s="90"/>
      <c r="B555" s="90"/>
      <c r="C555" s="90"/>
      <c r="D555" s="90"/>
      <c r="E555" s="90"/>
      <c r="F555" s="90"/>
      <c r="G555" s="90"/>
      <c r="H555" s="90"/>
      <c r="I555" s="90"/>
    </row>
    <row r="556" spans="1:9" ht="19.5" thickBot="1" x14ac:dyDescent="0.3">
      <c r="A556" s="158" t="s">
        <v>3</v>
      </c>
      <c r="B556" s="159"/>
      <c r="C556" s="159"/>
      <c r="D556" s="159"/>
      <c r="E556" s="160"/>
      <c r="F556" s="161"/>
      <c r="G556" s="158" t="s">
        <v>4</v>
      </c>
      <c r="H556" s="159"/>
      <c r="I556" s="160"/>
    </row>
    <row r="557" spans="1:9" ht="29.25" thickBot="1" x14ac:dyDescent="0.3">
      <c r="A557" s="163" t="s">
        <v>5</v>
      </c>
      <c r="B557" s="164" t="s">
        <v>6</v>
      </c>
      <c r="C557" s="165" t="s">
        <v>45</v>
      </c>
      <c r="D557" s="166"/>
      <c r="E557" s="167" t="s">
        <v>40</v>
      </c>
      <c r="F557" s="161"/>
      <c r="G557" s="168" t="s">
        <v>5</v>
      </c>
      <c r="H557" s="169" t="s">
        <v>6</v>
      </c>
      <c r="I557" s="170" t="s">
        <v>40</v>
      </c>
    </row>
    <row r="558" spans="1:9" ht="15.75" thickBot="1" x14ac:dyDescent="0.3">
      <c r="A558" s="171" t="s">
        <v>9</v>
      </c>
      <c r="B558" s="172">
        <f>50027598.98+1096428.41</f>
        <v>51124027.389999993</v>
      </c>
      <c r="C558" s="173">
        <v>470341</v>
      </c>
      <c r="D558" s="174">
        <v>47032</v>
      </c>
      <c r="E558" s="175"/>
      <c r="F558" s="161"/>
      <c r="G558" s="176" t="s">
        <v>10</v>
      </c>
      <c r="H558" s="177">
        <v>0</v>
      </c>
      <c r="I558" s="178"/>
    </row>
    <row r="559" spans="1:9" ht="15.75" thickTop="1" x14ac:dyDescent="0.25">
      <c r="A559" s="179" t="s">
        <v>11</v>
      </c>
      <c r="B559" s="180">
        <v>0</v>
      </c>
      <c r="C559" s="181">
        <v>470341</v>
      </c>
      <c r="D559" s="182">
        <v>579878</v>
      </c>
      <c r="E559" s="175"/>
      <c r="F559" s="161"/>
      <c r="G559" s="183" t="s">
        <v>12</v>
      </c>
      <c r="H559" s="177"/>
      <c r="I559" s="178"/>
    </row>
    <row r="560" spans="1:9" ht="15" x14ac:dyDescent="0.25">
      <c r="A560" s="179" t="s">
        <v>13</v>
      </c>
      <c r="B560" s="235">
        <f>B558</f>
        <v>51124027.389999993</v>
      </c>
      <c r="C560" s="185"/>
      <c r="D560" s="186"/>
      <c r="E560" s="175"/>
      <c r="F560" s="161"/>
      <c r="G560" s="183" t="s">
        <v>14</v>
      </c>
      <c r="H560" s="177"/>
      <c r="I560" s="178"/>
    </row>
    <row r="561" spans="1:9" ht="15.75" thickBot="1" x14ac:dyDescent="0.3">
      <c r="A561" s="187" t="s">
        <v>15</v>
      </c>
      <c r="B561" s="188">
        <v>0</v>
      </c>
      <c r="C561" s="181"/>
      <c r="D561" s="182"/>
      <c r="E561" s="175"/>
      <c r="F561" s="161"/>
      <c r="G561" s="183" t="s">
        <v>16</v>
      </c>
      <c r="H561" s="189">
        <f>+H558+H559-H560</f>
        <v>0</v>
      </c>
      <c r="I561" s="178"/>
    </row>
    <row r="562" spans="1:9" ht="16.5" thickTop="1" thickBot="1" x14ac:dyDescent="0.3">
      <c r="A562" s="190" t="s">
        <v>17</v>
      </c>
      <c r="B562" s="191">
        <v>23061062.68</v>
      </c>
      <c r="C562" s="181" t="s">
        <v>18</v>
      </c>
      <c r="D562" s="182">
        <v>470341</v>
      </c>
      <c r="E562" s="175"/>
      <c r="F562" s="161"/>
      <c r="G562" s="192" t="s">
        <v>19</v>
      </c>
      <c r="H562" s="193">
        <v>0</v>
      </c>
      <c r="I562" s="194"/>
    </row>
    <row r="563" spans="1:9" ht="16.5" thickTop="1" thickBot="1" x14ac:dyDescent="0.3">
      <c r="A563" s="196" t="s">
        <v>20</v>
      </c>
      <c r="B563" s="180">
        <v>0</v>
      </c>
      <c r="C563" s="181" t="s">
        <v>18</v>
      </c>
      <c r="D563" s="182">
        <v>470341</v>
      </c>
      <c r="E563" s="175"/>
      <c r="F563" s="197"/>
      <c r="G563" s="198" t="s">
        <v>46</v>
      </c>
      <c r="H563" s="198"/>
      <c r="I563" s="198"/>
    </row>
    <row r="564" spans="1:9" ht="30" thickTop="1" thickBot="1" x14ac:dyDescent="0.3">
      <c r="A564" s="190" t="s">
        <v>22</v>
      </c>
      <c r="B564" s="191">
        <v>36825060.740000002</v>
      </c>
      <c r="C564" s="181" t="s">
        <v>18</v>
      </c>
      <c r="D564" s="182">
        <v>470341</v>
      </c>
      <c r="E564" s="175"/>
      <c r="F564" s="161"/>
      <c r="G564" s="163" t="s">
        <v>23</v>
      </c>
      <c r="H564" s="164" t="s">
        <v>6</v>
      </c>
      <c r="I564" s="199" t="s">
        <v>40</v>
      </c>
    </row>
    <row r="565" spans="1:9" ht="30" thickTop="1" thickBot="1" x14ac:dyDescent="0.3">
      <c r="A565" s="179" t="s">
        <v>24</v>
      </c>
      <c r="B565" s="184">
        <v>0</v>
      </c>
      <c r="C565" s="181" t="s">
        <v>18</v>
      </c>
      <c r="D565" s="182">
        <v>7703</v>
      </c>
      <c r="E565" s="175"/>
      <c r="F565" s="161"/>
      <c r="G565" s="179" t="s">
        <v>25</v>
      </c>
      <c r="H565" s="184">
        <v>679743</v>
      </c>
      <c r="I565" s="200"/>
    </row>
    <row r="566" spans="1:9" ht="15.75" thickBot="1" x14ac:dyDescent="0.3">
      <c r="A566" s="179" t="s">
        <v>26</v>
      </c>
      <c r="B566" s="184">
        <v>0</v>
      </c>
      <c r="C566" s="181" t="s">
        <v>18</v>
      </c>
      <c r="D566" s="182">
        <v>7989</v>
      </c>
      <c r="E566" s="175"/>
      <c r="F566" s="161"/>
      <c r="G566" s="201" t="s">
        <v>27</v>
      </c>
      <c r="H566" s="202"/>
      <c r="I566" s="203"/>
    </row>
    <row r="567" spans="1:9" ht="15.75" thickBot="1" x14ac:dyDescent="0.3">
      <c r="A567" s="201" t="s">
        <v>28</v>
      </c>
      <c r="B567" s="202">
        <v>0</v>
      </c>
      <c r="C567" s="204">
        <v>46993</v>
      </c>
      <c r="D567" s="205">
        <v>470341</v>
      </c>
      <c r="E567" s="206"/>
      <c r="F567" s="161"/>
      <c r="G567" s="163" t="s">
        <v>29</v>
      </c>
      <c r="H567" s="207">
        <f>H565+H566</f>
        <v>679743</v>
      </c>
      <c r="I567" s="203"/>
    </row>
    <row r="568" spans="1:9" ht="16.5" thickTop="1" thickBot="1" x14ac:dyDescent="0.3">
      <c r="A568" s="190" t="s">
        <v>30</v>
      </c>
      <c r="B568" s="208">
        <f>B562+B564</f>
        <v>59886123.420000002</v>
      </c>
      <c r="C568" s="209"/>
      <c r="D568" s="210"/>
      <c r="E568" s="210"/>
      <c r="F568" s="161"/>
      <c r="G568" s="211"/>
      <c r="H568" s="211"/>
      <c r="I568" s="211"/>
    </row>
    <row r="569" spans="1:9" ht="16.5" thickTop="1" thickBot="1" x14ac:dyDescent="0.3">
      <c r="A569" s="161"/>
      <c r="B569" s="212"/>
      <c r="C569" s="213"/>
      <c r="D569" s="161"/>
      <c r="E569" s="161"/>
      <c r="F569" s="161"/>
      <c r="G569" s="214" t="s">
        <v>47</v>
      </c>
      <c r="H569" s="215"/>
      <c r="I569" s="216"/>
    </row>
    <row r="570" spans="1:9" ht="29.25" thickBot="1" x14ac:dyDescent="0.3">
      <c r="A570" s="163" t="s">
        <v>5</v>
      </c>
      <c r="B570" s="217" t="s">
        <v>6</v>
      </c>
      <c r="C570" s="218" t="s">
        <v>8</v>
      </c>
      <c r="D570" s="219"/>
      <c r="E570" s="220"/>
      <c r="F570" s="161"/>
      <c r="G570" s="163" t="s">
        <v>5</v>
      </c>
      <c r="H570" s="164" t="s">
        <v>6</v>
      </c>
      <c r="I570" s="199" t="s">
        <v>40</v>
      </c>
    </row>
    <row r="571" spans="1:9" ht="15.75" thickBot="1" x14ac:dyDescent="0.3">
      <c r="A571" s="167" t="s">
        <v>32</v>
      </c>
      <c r="B571" s="221">
        <f>B533</f>
        <v>66268313.849999957</v>
      </c>
      <c r="C571" s="222"/>
      <c r="D571" s="223"/>
      <c r="E571" s="224"/>
      <c r="F571" s="161"/>
      <c r="G571" s="179" t="s">
        <v>25</v>
      </c>
      <c r="H571" s="184">
        <v>74684450.689999998</v>
      </c>
      <c r="I571" s="225"/>
    </row>
    <row r="572" spans="1:9" ht="30" thickTop="1" thickBot="1" x14ac:dyDescent="0.3">
      <c r="A572" s="190" t="s">
        <v>33</v>
      </c>
      <c r="B572" s="208">
        <f>+B571+B560-B568</f>
        <v>57506217.819999948</v>
      </c>
      <c r="C572" s="226"/>
      <c r="D572" s="227"/>
      <c r="E572" s="228"/>
      <c r="F572" s="161"/>
      <c r="G572" s="201" t="s">
        <v>27</v>
      </c>
      <c r="H572" s="202"/>
      <c r="I572" s="225"/>
    </row>
    <row r="573" spans="1:9" ht="16.5" thickTop="1" thickBot="1" x14ac:dyDescent="0.3">
      <c r="A573" s="213"/>
      <c r="B573" s="213"/>
      <c r="C573" s="213"/>
      <c r="D573" s="213"/>
      <c r="E573" s="213"/>
      <c r="F573" s="161"/>
      <c r="G573" s="163" t="s">
        <v>29</v>
      </c>
      <c r="H573" s="229">
        <f>+H571+H572</f>
        <v>74684450.689999998</v>
      </c>
      <c r="I573" s="203"/>
    </row>
    <row r="574" spans="1:9" ht="15" x14ac:dyDescent="0.25">
      <c r="A574" s="230"/>
      <c r="B574" s="212"/>
      <c r="C574" s="237"/>
      <c r="D574" s="231"/>
      <c r="E574" s="231"/>
      <c r="F574" s="231"/>
      <c r="G574" s="230"/>
      <c r="H574" s="231"/>
      <c r="I574" s="231"/>
    </row>
    <row r="575" spans="1:9" x14ac:dyDescent="0.25">
      <c r="B575" s="234"/>
      <c r="C575" s="86"/>
      <c r="D575" s="86"/>
      <c r="E575" s="86"/>
      <c r="F575" s="86"/>
      <c r="G575" s="86"/>
      <c r="H575" s="86"/>
      <c r="I575" s="86"/>
    </row>
    <row r="576" spans="1:9" ht="15.75" x14ac:dyDescent="0.25">
      <c r="A576" s="233" t="s">
        <v>49</v>
      </c>
      <c r="B576" s="233"/>
      <c r="C576" s="86"/>
      <c r="D576" s="86"/>
      <c r="E576" s="86"/>
      <c r="F576" s="86"/>
      <c r="G576" s="233" t="s">
        <v>50</v>
      </c>
      <c r="H576" s="233"/>
      <c r="I576" s="86"/>
    </row>
    <row r="581" spans="1:9" ht="9.75" customHeight="1" x14ac:dyDescent="0.25"/>
    <row r="583" spans="1:9" x14ac:dyDescent="0.25">
      <c r="A583" s="84"/>
      <c r="B583" s="84"/>
      <c r="C583" s="84"/>
      <c r="D583" s="84"/>
      <c r="E583" s="84"/>
      <c r="F583" s="84"/>
      <c r="G583" s="84"/>
      <c r="H583" s="84"/>
      <c r="I583" s="85"/>
    </row>
    <row r="584" spans="1:9" ht="14.25" x14ac:dyDescent="0.25">
      <c r="A584" s="87" t="s">
        <v>36</v>
      </c>
    </row>
    <row r="585" spans="1:9" ht="14.25" x14ac:dyDescent="0.25">
      <c r="A585" s="238" t="s">
        <v>36</v>
      </c>
      <c r="B585" s="238"/>
    </row>
    <row r="586" spans="1:9" ht="14.25" x14ac:dyDescent="0.25">
      <c r="A586" s="89" t="s">
        <v>37</v>
      </c>
    </row>
    <row r="587" spans="1:9" ht="14.25" x14ac:dyDescent="0.25">
      <c r="A587" s="89" t="s">
        <v>66</v>
      </c>
    </row>
    <row r="588" spans="1:9" x14ac:dyDescent="0.25">
      <c r="A588" s="90"/>
    </row>
    <row r="589" spans="1:9" ht="15.75" x14ac:dyDescent="0.25">
      <c r="A589" s="236" t="s">
        <v>70</v>
      </c>
      <c r="B589" s="236"/>
      <c r="C589" s="236"/>
      <c r="D589" s="236"/>
      <c r="E589" s="236"/>
      <c r="F589" s="236"/>
      <c r="G589" s="236"/>
      <c r="H589" s="236"/>
      <c r="I589" s="236"/>
    </row>
    <row r="590" spans="1:9" ht="20.25" x14ac:dyDescent="0.25">
      <c r="A590" s="92" t="s">
        <v>1</v>
      </c>
      <c r="B590" s="92"/>
      <c r="C590" s="92"/>
      <c r="D590" s="92"/>
      <c r="E590" s="92"/>
      <c r="F590" s="92"/>
      <c r="G590" s="92"/>
      <c r="H590" s="92"/>
      <c r="I590" s="92"/>
    </row>
    <row r="591" spans="1:9" ht="20.25" x14ac:dyDescent="0.25">
      <c r="A591" s="92" t="s">
        <v>2</v>
      </c>
      <c r="B591" s="92"/>
      <c r="C591" s="92"/>
      <c r="D591" s="92"/>
      <c r="E591" s="92"/>
      <c r="F591" s="92"/>
      <c r="G591" s="92"/>
      <c r="H591" s="92"/>
      <c r="I591" s="92"/>
    </row>
    <row r="592" spans="1:9" ht="12.75" thickBot="1" x14ac:dyDescent="0.3">
      <c r="A592" s="90"/>
      <c r="B592" s="90"/>
      <c r="C592" s="90"/>
      <c r="D592" s="90"/>
      <c r="E592" s="90"/>
      <c r="F592" s="90"/>
      <c r="G592" s="90"/>
      <c r="H592" s="90"/>
      <c r="I592" s="90"/>
    </row>
    <row r="593" spans="1:9" ht="19.5" thickBot="1" x14ac:dyDescent="0.3">
      <c r="A593" s="158" t="s">
        <v>3</v>
      </c>
      <c r="B593" s="159"/>
      <c r="C593" s="159"/>
      <c r="D593" s="159"/>
      <c r="E593" s="160"/>
      <c r="F593" s="161"/>
      <c r="G593" s="158" t="s">
        <v>4</v>
      </c>
      <c r="H593" s="159"/>
      <c r="I593" s="160"/>
    </row>
    <row r="594" spans="1:9" ht="29.25" thickBot="1" x14ac:dyDescent="0.3">
      <c r="A594" s="163" t="s">
        <v>5</v>
      </c>
      <c r="B594" s="164" t="s">
        <v>6</v>
      </c>
      <c r="C594" s="165" t="s">
        <v>45</v>
      </c>
      <c r="D594" s="166"/>
      <c r="E594" s="167" t="s">
        <v>40</v>
      </c>
      <c r="F594" s="161"/>
      <c r="G594" s="168" t="s">
        <v>5</v>
      </c>
      <c r="H594" s="169" t="s">
        <v>6</v>
      </c>
      <c r="I594" s="170" t="s">
        <v>40</v>
      </c>
    </row>
    <row r="595" spans="1:9" ht="15.75" thickBot="1" x14ac:dyDescent="0.3">
      <c r="A595" s="171" t="s">
        <v>9</v>
      </c>
      <c r="B595" s="172">
        <f>1105330.65+46533077.39</f>
        <v>47638408.039999999</v>
      </c>
      <c r="C595" s="173">
        <v>470341</v>
      </c>
      <c r="D595" s="174">
        <v>47032</v>
      </c>
      <c r="E595" s="175"/>
      <c r="F595" s="161"/>
      <c r="G595" s="176" t="s">
        <v>10</v>
      </c>
      <c r="H595" s="177">
        <v>0</v>
      </c>
      <c r="I595" s="178"/>
    </row>
    <row r="596" spans="1:9" ht="15.75" thickTop="1" x14ac:dyDescent="0.25">
      <c r="A596" s="179" t="s">
        <v>11</v>
      </c>
      <c r="B596" s="180">
        <v>0</v>
      </c>
      <c r="C596" s="181">
        <v>470341</v>
      </c>
      <c r="D596" s="182">
        <v>579878</v>
      </c>
      <c r="E596" s="175"/>
      <c r="F596" s="161"/>
      <c r="G596" s="183" t="s">
        <v>12</v>
      </c>
      <c r="H596" s="177"/>
      <c r="I596" s="178"/>
    </row>
    <row r="597" spans="1:9" ht="15" x14ac:dyDescent="0.25">
      <c r="A597" s="179" t="s">
        <v>13</v>
      </c>
      <c r="B597" s="235">
        <f>B595</f>
        <v>47638408.039999999</v>
      </c>
      <c r="C597" s="185"/>
      <c r="D597" s="186"/>
      <c r="E597" s="175"/>
      <c r="F597" s="161"/>
      <c r="G597" s="183" t="s">
        <v>14</v>
      </c>
      <c r="H597" s="177"/>
      <c r="I597" s="178"/>
    </row>
    <row r="598" spans="1:9" ht="15.75" thickBot="1" x14ac:dyDescent="0.3">
      <c r="A598" s="187" t="s">
        <v>15</v>
      </c>
      <c r="B598" s="188">
        <v>0</v>
      </c>
      <c r="C598" s="181"/>
      <c r="D598" s="182"/>
      <c r="E598" s="175"/>
      <c r="F598" s="161"/>
      <c r="G598" s="183" t="s">
        <v>16</v>
      </c>
      <c r="H598" s="189">
        <f>+H595+H596-H597</f>
        <v>0</v>
      </c>
      <c r="I598" s="178"/>
    </row>
    <row r="599" spans="1:9" ht="16.5" thickTop="1" thickBot="1" x14ac:dyDescent="0.3">
      <c r="A599" s="190" t="s">
        <v>17</v>
      </c>
      <c r="B599" s="191">
        <f>7935664+1035552.44</f>
        <v>8971216.4399999995</v>
      </c>
      <c r="C599" s="181" t="s">
        <v>18</v>
      </c>
      <c r="D599" s="182">
        <v>470341</v>
      </c>
      <c r="E599" s="175"/>
      <c r="F599" s="161"/>
      <c r="G599" s="192" t="s">
        <v>19</v>
      </c>
      <c r="H599" s="193">
        <v>0</v>
      </c>
      <c r="I599" s="194"/>
    </row>
    <row r="600" spans="1:9" ht="16.5" thickTop="1" thickBot="1" x14ac:dyDescent="0.3">
      <c r="A600" s="196" t="s">
        <v>20</v>
      </c>
      <c r="B600" s="180">
        <v>0</v>
      </c>
      <c r="C600" s="181" t="s">
        <v>18</v>
      </c>
      <c r="D600" s="182">
        <v>470341</v>
      </c>
      <c r="E600" s="175"/>
      <c r="F600" s="197"/>
      <c r="G600" s="198" t="s">
        <v>46</v>
      </c>
      <c r="H600" s="198"/>
      <c r="I600" s="198"/>
    </row>
    <row r="601" spans="1:9" ht="30" thickTop="1" thickBot="1" x14ac:dyDescent="0.3">
      <c r="A601" s="190" t="s">
        <v>22</v>
      </c>
      <c r="B601" s="191">
        <v>38865689.890000001</v>
      </c>
      <c r="C601" s="181" t="s">
        <v>18</v>
      </c>
      <c r="D601" s="182">
        <v>470341</v>
      </c>
      <c r="E601" s="175"/>
      <c r="F601" s="161"/>
      <c r="G601" s="163" t="s">
        <v>23</v>
      </c>
      <c r="H601" s="164" t="s">
        <v>6</v>
      </c>
      <c r="I601" s="199" t="s">
        <v>40</v>
      </c>
    </row>
    <row r="602" spans="1:9" ht="30" thickTop="1" thickBot="1" x14ac:dyDescent="0.3">
      <c r="A602" s="179" t="s">
        <v>24</v>
      </c>
      <c r="B602" s="184">
        <v>0</v>
      </c>
      <c r="C602" s="181" t="s">
        <v>18</v>
      </c>
      <c r="D602" s="182">
        <v>7703</v>
      </c>
      <c r="E602" s="175"/>
      <c r="F602" s="161"/>
      <c r="G602" s="179" t="s">
        <v>25</v>
      </c>
      <c r="H602" s="184">
        <v>679743</v>
      </c>
      <c r="I602" s="200"/>
    </row>
    <row r="603" spans="1:9" ht="15.75" thickBot="1" x14ac:dyDescent="0.3">
      <c r="A603" s="179" t="s">
        <v>26</v>
      </c>
      <c r="B603" s="184">
        <v>0</v>
      </c>
      <c r="C603" s="181" t="s">
        <v>18</v>
      </c>
      <c r="D603" s="182">
        <v>7989</v>
      </c>
      <c r="E603" s="175"/>
      <c r="F603" s="161"/>
      <c r="G603" s="201" t="s">
        <v>27</v>
      </c>
      <c r="H603" s="202"/>
      <c r="I603" s="203"/>
    </row>
    <row r="604" spans="1:9" ht="15.75" thickBot="1" x14ac:dyDescent="0.3">
      <c r="A604" s="201" t="s">
        <v>28</v>
      </c>
      <c r="B604" s="202">
        <v>0</v>
      </c>
      <c r="C604" s="204">
        <v>46993</v>
      </c>
      <c r="D604" s="205">
        <v>470341</v>
      </c>
      <c r="E604" s="206"/>
      <c r="F604" s="161"/>
      <c r="G604" s="163" t="s">
        <v>29</v>
      </c>
      <c r="H604" s="207">
        <f>H602+H603</f>
        <v>679743</v>
      </c>
      <c r="I604" s="203"/>
    </row>
    <row r="605" spans="1:9" ht="16.5" thickTop="1" thickBot="1" x14ac:dyDescent="0.3">
      <c r="A605" s="190" t="s">
        <v>30</v>
      </c>
      <c r="B605" s="208">
        <f>B599+B601</f>
        <v>47836906.329999998</v>
      </c>
      <c r="C605" s="209"/>
      <c r="D605" s="210"/>
      <c r="E605" s="210"/>
      <c r="F605" s="161"/>
      <c r="G605" s="211"/>
      <c r="H605" s="211"/>
      <c r="I605" s="211"/>
    </row>
    <row r="606" spans="1:9" ht="16.5" thickTop="1" thickBot="1" x14ac:dyDescent="0.3">
      <c r="A606" s="161"/>
      <c r="B606" s="212"/>
      <c r="C606" s="213"/>
      <c r="D606" s="161"/>
      <c r="E606" s="161"/>
      <c r="F606" s="161"/>
      <c r="G606" s="214" t="s">
        <v>47</v>
      </c>
      <c r="H606" s="215"/>
      <c r="I606" s="216"/>
    </row>
    <row r="607" spans="1:9" ht="29.25" thickBot="1" x14ac:dyDescent="0.3">
      <c r="A607" s="163" t="s">
        <v>5</v>
      </c>
      <c r="B607" s="217" t="s">
        <v>6</v>
      </c>
      <c r="C607" s="218" t="s">
        <v>8</v>
      </c>
      <c r="D607" s="219"/>
      <c r="E607" s="220"/>
      <c r="F607" s="161"/>
      <c r="G607" s="163" t="s">
        <v>5</v>
      </c>
      <c r="H607" s="164" t="s">
        <v>6</v>
      </c>
      <c r="I607" s="199" t="s">
        <v>40</v>
      </c>
    </row>
    <row r="608" spans="1:9" ht="15.75" thickBot="1" x14ac:dyDescent="0.3">
      <c r="A608" s="167" t="s">
        <v>32</v>
      </c>
      <c r="B608" s="221">
        <v>57506217.819999948</v>
      </c>
      <c r="C608" s="222"/>
      <c r="D608" s="223"/>
      <c r="E608" s="224"/>
      <c r="F608" s="161"/>
      <c r="G608" s="179" t="s">
        <v>25</v>
      </c>
      <c r="H608" s="184">
        <v>74684450.689999998</v>
      </c>
      <c r="I608" s="225"/>
    </row>
    <row r="609" spans="1:9" ht="30" thickTop="1" thickBot="1" x14ac:dyDescent="0.3">
      <c r="A609" s="190" t="s">
        <v>33</v>
      </c>
      <c r="B609" s="208">
        <f>+B608+B597-B605</f>
        <v>57307719.529999956</v>
      </c>
      <c r="C609" s="226"/>
      <c r="D609" s="227"/>
      <c r="E609" s="228"/>
      <c r="F609" s="161"/>
      <c r="G609" s="201" t="s">
        <v>27</v>
      </c>
      <c r="H609" s="202"/>
      <c r="I609" s="225"/>
    </row>
    <row r="610" spans="1:9" ht="16.5" thickTop="1" thickBot="1" x14ac:dyDescent="0.3">
      <c r="A610" s="213"/>
      <c r="B610" s="213"/>
      <c r="C610" s="213"/>
      <c r="D610" s="213"/>
      <c r="E610" s="213"/>
      <c r="F610" s="161"/>
      <c r="G610" s="163" t="s">
        <v>29</v>
      </c>
      <c r="H610" s="229">
        <f>+H608+H609</f>
        <v>74684450.689999998</v>
      </c>
      <c r="I610" s="203"/>
    </row>
    <row r="611" spans="1:9" ht="15" x14ac:dyDescent="0.25">
      <c r="A611" s="230"/>
      <c r="B611" s="212"/>
      <c r="C611" s="237"/>
      <c r="D611" s="231"/>
      <c r="E611" s="231"/>
      <c r="F611" s="231"/>
      <c r="G611" s="230"/>
      <c r="H611" s="231"/>
      <c r="I611" s="231"/>
    </row>
    <row r="612" spans="1:9" x14ac:dyDescent="0.25">
      <c r="B612" s="234"/>
      <c r="C612" s="86"/>
      <c r="D612" s="86"/>
      <c r="E612" s="86"/>
      <c r="F612" s="86"/>
      <c r="G612" s="86"/>
      <c r="H612" s="86"/>
      <c r="I612" s="86"/>
    </row>
    <row r="613" spans="1:9" ht="15.75" x14ac:dyDescent="0.25">
      <c r="A613" s="233" t="s">
        <v>49</v>
      </c>
      <c r="B613" s="233"/>
      <c r="C613" s="86"/>
      <c r="D613" s="86"/>
      <c r="E613" s="86"/>
      <c r="F613" s="86"/>
      <c r="G613" s="233" t="s">
        <v>50</v>
      </c>
      <c r="H613" s="233"/>
      <c r="I613" s="86"/>
    </row>
    <row r="624" spans="1:9" x14ac:dyDescent="0.25">
      <c r="A624" s="84"/>
      <c r="B624" s="84"/>
      <c r="C624" s="84"/>
      <c r="D624" s="84"/>
      <c r="E624" s="84"/>
      <c r="F624" s="84"/>
      <c r="G624" s="84"/>
      <c r="H624" s="84"/>
      <c r="I624" s="85"/>
    </row>
    <row r="625" spans="1:9" ht="14.25" x14ac:dyDescent="0.25">
      <c r="A625" s="87" t="s">
        <v>36</v>
      </c>
    </row>
    <row r="626" spans="1:9" ht="14.25" x14ac:dyDescent="0.25">
      <c r="A626" s="238" t="s">
        <v>36</v>
      </c>
      <c r="B626" s="238"/>
    </row>
    <row r="627" spans="1:9" ht="14.25" x14ac:dyDescent="0.25">
      <c r="A627" s="89" t="s">
        <v>37</v>
      </c>
    </row>
    <row r="628" spans="1:9" ht="14.25" x14ac:dyDescent="0.25">
      <c r="A628" s="89" t="s">
        <v>66</v>
      </c>
    </row>
    <row r="629" spans="1:9" x14ac:dyDescent="0.25">
      <c r="A629" s="90"/>
    </row>
    <row r="630" spans="1:9" ht="15.75" x14ac:dyDescent="0.25">
      <c r="A630" s="236" t="s">
        <v>71</v>
      </c>
      <c r="B630" s="236"/>
      <c r="C630" s="236"/>
      <c r="D630" s="236"/>
      <c r="E630" s="236"/>
      <c r="F630" s="236"/>
      <c r="G630" s="236"/>
      <c r="H630" s="236"/>
      <c r="I630" s="236"/>
    </row>
    <row r="631" spans="1:9" ht="20.25" x14ac:dyDescent="0.25">
      <c r="A631" s="92" t="s">
        <v>1</v>
      </c>
      <c r="B631" s="92"/>
      <c r="C631" s="92"/>
      <c r="D631" s="92"/>
      <c r="E631" s="92"/>
      <c r="F631" s="92"/>
      <c r="G631" s="92"/>
      <c r="H631" s="92"/>
      <c r="I631" s="92"/>
    </row>
    <row r="632" spans="1:9" ht="20.25" x14ac:dyDescent="0.25">
      <c r="A632" s="92" t="s">
        <v>2</v>
      </c>
      <c r="B632" s="92"/>
      <c r="C632" s="92"/>
      <c r="D632" s="92"/>
      <c r="E632" s="92"/>
      <c r="F632" s="92"/>
      <c r="G632" s="92"/>
      <c r="H632" s="92"/>
      <c r="I632" s="92"/>
    </row>
    <row r="633" spans="1:9" ht="12.75" thickBot="1" x14ac:dyDescent="0.3">
      <c r="A633" s="90"/>
      <c r="B633" s="90"/>
      <c r="C633" s="90"/>
      <c r="D633" s="90"/>
      <c r="E633" s="90"/>
      <c r="F633" s="90"/>
      <c r="G633" s="90"/>
      <c r="H633" s="90"/>
      <c r="I633" s="90"/>
    </row>
    <row r="634" spans="1:9" ht="19.5" thickBot="1" x14ac:dyDescent="0.3">
      <c r="A634" s="158" t="s">
        <v>3</v>
      </c>
      <c r="B634" s="159"/>
      <c r="C634" s="159"/>
      <c r="D634" s="159"/>
      <c r="E634" s="160"/>
      <c r="F634" s="161"/>
      <c r="G634" s="158" t="s">
        <v>4</v>
      </c>
      <c r="H634" s="159"/>
      <c r="I634" s="160"/>
    </row>
    <row r="635" spans="1:9" ht="29.25" thickBot="1" x14ac:dyDescent="0.3">
      <c r="A635" s="163" t="s">
        <v>5</v>
      </c>
      <c r="B635" s="164" t="s">
        <v>6</v>
      </c>
      <c r="C635" s="165" t="s">
        <v>45</v>
      </c>
      <c r="D635" s="166"/>
      <c r="E635" s="167" t="s">
        <v>40</v>
      </c>
      <c r="F635" s="161"/>
      <c r="G635" s="168" t="s">
        <v>5</v>
      </c>
      <c r="H635" s="169" t="s">
        <v>6</v>
      </c>
      <c r="I635" s="170" t="s">
        <v>40</v>
      </c>
    </row>
    <row r="636" spans="1:9" ht="15.75" thickBot="1" x14ac:dyDescent="0.3">
      <c r="A636" s="171" t="s">
        <v>9</v>
      </c>
      <c r="B636" s="172">
        <f>49338334.39+1147721.34</f>
        <v>50486055.730000004</v>
      </c>
      <c r="C636" s="173">
        <v>470341</v>
      </c>
      <c r="D636" s="174">
        <v>47032</v>
      </c>
      <c r="E636" s="175"/>
      <c r="F636" s="161"/>
      <c r="G636" s="176" t="s">
        <v>10</v>
      </c>
      <c r="H636" s="177">
        <v>0</v>
      </c>
      <c r="I636" s="178"/>
    </row>
    <row r="637" spans="1:9" ht="15.75" thickTop="1" x14ac:dyDescent="0.25">
      <c r="A637" s="179" t="s">
        <v>11</v>
      </c>
      <c r="B637" s="180">
        <v>0</v>
      </c>
      <c r="C637" s="181">
        <v>470341</v>
      </c>
      <c r="D637" s="182">
        <v>579878</v>
      </c>
      <c r="E637" s="175"/>
      <c r="F637" s="161"/>
      <c r="G637" s="183" t="s">
        <v>12</v>
      </c>
      <c r="H637" s="177"/>
      <c r="I637" s="178"/>
    </row>
    <row r="638" spans="1:9" ht="15" x14ac:dyDescent="0.25">
      <c r="A638" s="179" t="s">
        <v>13</v>
      </c>
      <c r="B638" s="235">
        <f>B636</f>
        <v>50486055.730000004</v>
      </c>
      <c r="C638" s="185"/>
      <c r="D638" s="186"/>
      <c r="E638" s="175"/>
      <c r="F638" s="161"/>
      <c r="G638" s="183" t="s">
        <v>14</v>
      </c>
      <c r="H638" s="177"/>
      <c r="I638" s="178"/>
    </row>
    <row r="639" spans="1:9" ht="15.75" thickBot="1" x14ac:dyDescent="0.3">
      <c r="A639" s="187" t="s">
        <v>15</v>
      </c>
      <c r="B639" s="188">
        <v>0</v>
      </c>
      <c r="C639" s="181"/>
      <c r="D639" s="182"/>
      <c r="E639" s="175"/>
      <c r="F639" s="161"/>
      <c r="G639" s="183" t="s">
        <v>16</v>
      </c>
      <c r="H639" s="189">
        <f>+H636+H637-H638</f>
        <v>0</v>
      </c>
      <c r="I639" s="178"/>
    </row>
    <row r="640" spans="1:9" ht="16.5" thickTop="1" thickBot="1" x14ac:dyDescent="0.3">
      <c r="A640" s="190" t="s">
        <v>17</v>
      </c>
      <c r="B640" s="191">
        <v>15379940.470000001</v>
      </c>
      <c r="C640" s="181" t="s">
        <v>18</v>
      </c>
      <c r="D640" s="182">
        <v>470341</v>
      </c>
      <c r="E640" s="175"/>
      <c r="F640" s="161"/>
      <c r="G640" s="192" t="s">
        <v>19</v>
      </c>
      <c r="H640" s="193">
        <v>0</v>
      </c>
      <c r="I640" s="194"/>
    </row>
    <row r="641" spans="1:9" ht="16.5" thickTop="1" thickBot="1" x14ac:dyDescent="0.3">
      <c r="A641" s="196" t="s">
        <v>20</v>
      </c>
      <c r="B641" s="180">
        <v>0</v>
      </c>
      <c r="C641" s="181" t="s">
        <v>18</v>
      </c>
      <c r="D641" s="182">
        <v>470341</v>
      </c>
      <c r="E641" s="175"/>
      <c r="F641" s="197"/>
      <c r="G641" s="198" t="s">
        <v>46</v>
      </c>
      <c r="H641" s="198"/>
      <c r="I641" s="198"/>
    </row>
    <row r="642" spans="1:9" ht="30" thickTop="1" thickBot="1" x14ac:dyDescent="0.3">
      <c r="A642" s="190" t="s">
        <v>22</v>
      </c>
      <c r="B642" s="191">
        <v>35592570.840000004</v>
      </c>
      <c r="C642" s="181" t="s">
        <v>18</v>
      </c>
      <c r="D642" s="182">
        <v>470341</v>
      </c>
      <c r="E642" s="175"/>
      <c r="F642" s="161"/>
      <c r="G642" s="163" t="s">
        <v>23</v>
      </c>
      <c r="H642" s="164" t="s">
        <v>6</v>
      </c>
      <c r="I642" s="199" t="s">
        <v>40</v>
      </c>
    </row>
    <row r="643" spans="1:9" ht="30" thickTop="1" thickBot="1" x14ac:dyDescent="0.3">
      <c r="A643" s="179" t="s">
        <v>24</v>
      </c>
      <c r="B643" s="184">
        <v>0</v>
      </c>
      <c r="C643" s="181" t="s">
        <v>18</v>
      </c>
      <c r="D643" s="182">
        <v>7703</v>
      </c>
      <c r="E643" s="175"/>
      <c r="F643" s="161"/>
      <c r="G643" s="179" t="s">
        <v>25</v>
      </c>
      <c r="H643" s="184">
        <v>679743</v>
      </c>
      <c r="I643" s="200"/>
    </row>
    <row r="644" spans="1:9" ht="15.75" thickBot="1" x14ac:dyDescent="0.3">
      <c r="A644" s="179" t="s">
        <v>26</v>
      </c>
      <c r="B644" s="184">
        <v>0</v>
      </c>
      <c r="C644" s="181" t="s">
        <v>18</v>
      </c>
      <c r="D644" s="182">
        <v>7989</v>
      </c>
      <c r="E644" s="175"/>
      <c r="F644" s="161"/>
      <c r="G644" s="201" t="s">
        <v>27</v>
      </c>
      <c r="H644" s="202"/>
      <c r="I644" s="203"/>
    </row>
    <row r="645" spans="1:9" ht="15.75" thickBot="1" x14ac:dyDescent="0.3">
      <c r="A645" s="201" t="s">
        <v>28</v>
      </c>
      <c r="B645" s="202">
        <v>0</v>
      </c>
      <c r="C645" s="204">
        <v>46993</v>
      </c>
      <c r="D645" s="205">
        <v>470341</v>
      </c>
      <c r="E645" s="206"/>
      <c r="F645" s="161"/>
      <c r="G645" s="163" t="s">
        <v>29</v>
      </c>
      <c r="H645" s="207">
        <f>H643+H644</f>
        <v>679743</v>
      </c>
      <c r="I645" s="203"/>
    </row>
    <row r="646" spans="1:9" ht="16.5" thickTop="1" thickBot="1" x14ac:dyDescent="0.3">
      <c r="A646" s="190" t="s">
        <v>30</v>
      </c>
      <c r="B646" s="208">
        <f>B640+B642</f>
        <v>50972511.310000002</v>
      </c>
      <c r="C646" s="209"/>
      <c r="D646" s="210"/>
      <c r="E646" s="210"/>
      <c r="F646" s="161"/>
      <c r="G646" s="211"/>
      <c r="H646" s="211"/>
      <c r="I646" s="211"/>
    </row>
    <row r="647" spans="1:9" ht="16.5" thickTop="1" thickBot="1" x14ac:dyDescent="0.3">
      <c r="A647" s="161"/>
      <c r="B647" s="212"/>
      <c r="C647" s="213"/>
      <c r="D647" s="161"/>
      <c r="E647" s="161"/>
      <c r="F647" s="161"/>
      <c r="G647" s="214" t="s">
        <v>47</v>
      </c>
      <c r="H647" s="215"/>
      <c r="I647" s="216"/>
    </row>
    <row r="648" spans="1:9" ht="29.25" thickBot="1" x14ac:dyDescent="0.3">
      <c r="A648" s="163" t="s">
        <v>5</v>
      </c>
      <c r="B648" s="217" t="s">
        <v>6</v>
      </c>
      <c r="C648" s="218" t="s">
        <v>8</v>
      </c>
      <c r="D648" s="219"/>
      <c r="E648" s="220"/>
      <c r="F648" s="161"/>
      <c r="G648" s="163" t="s">
        <v>5</v>
      </c>
      <c r="H648" s="164" t="s">
        <v>6</v>
      </c>
      <c r="I648" s="199" t="s">
        <v>40</v>
      </c>
    </row>
    <row r="649" spans="1:9" ht="15.75" thickBot="1" x14ac:dyDescent="0.3">
      <c r="A649" s="167" t="s">
        <v>32</v>
      </c>
      <c r="B649" s="221">
        <v>57307719.529999956</v>
      </c>
      <c r="C649" s="222"/>
      <c r="D649" s="223"/>
      <c r="E649" s="224"/>
      <c r="F649" s="161"/>
      <c r="G649" s="179" t="s">
        <v>25</v>
      </c>
      <c r="H649" s="184">
        <v>74684450.689999998</v>
      </c>
      <c r="I649" s="225"/>
    </row>
    <row r="650" spans="1:9" ht="30" thickTop="1" thickBot="1" x14ac:dyDescent="0.3">
      <c r="A650" s="190" t="s">
        <v>33</v>
      </c>
      <c r="B650" s="208">
        <f>+B649+B638-B646</f>
        <v>56821263.949999958</v>
      </c>
      <c r="C650" s="226"/>
      <c r="D650" s="227"/>
      <c r="E650" s="228"/>
      <c r="F650" s="161"/>
      <c r="G650" s="201" t="s">
        <v>27</v>
      </c>
      <c r="H650" s="202"/>
      <c r="I650" s="225"/>
    </row>
    <row r="651" spans="1:9" ht="16.5" thickTop="1" thickBot="1" x14ac:dyDescent="0.3">
      <c r="A651" s="213"/>
      <c r="B651" s="213"/>
      <c r="C651" s="213"/>
      <c r="D651" s="213"/>
      <c r="E651" s="213"/>
      <c r="F651" s="161"/>
      <c r="G651" s="163" t="s">
        <v>29</v>
      </c>
      <c r="H651" s="229">
        <f>+H649+H650</f>
        <v>74684450.689999998</v>
      </c>
      <c r="I651" s="203"/>
    </row>
    <row r="652" spans="1:9" ht="15" x14ac:dyDescent="0.25">
      <c r="A652" s="230"/>
      <c r="B652" s="212"/>
      <c r="C652" s="237"/>
      <c r="D652" s="231"/>
      <c r="E652" s="231"/>
      <c r="F652" s="231"/>
      <c r="G652" s="230"/>
      <c r="H652" s="231"/>
      <c r="I652" s="231"/>
    </row>
    <row r="653" spans="1:9" x14ac:dyDescent="0.25">
      <c r="B653" s="234"/>
      <c r="C653" s="86"/>
      <c r="D653" s="86"/>
      <c r="E653" s="86"/>
      <c r="F653" s="86"/>
      <c r="G653" s="86"/>
      <c r="H653" s="86"/>
      <c r="I653" s="86"/>
    </row>
    <row r="654" spans="1:9" ht="15.75" x14ac:dyDescent="0.25">
      <c r="A654" s="233" t="s">
        <v>49</v>
      </c>
      <c r="B654" s="233"/>
      <c r="C654" s="86"/>
      <c r="D654" s="86"/>
      <c r="E654" s="86"/>
      <c r="F654" s="86"/>
      <c r="G654" s="233" t="s">
        <v>50</v>
      </c>
      <c r="H654" s="233"/>
      <c r="I654" s="86"/>
    </row>
    <row r="663" spans="1:9" x14ac:dyDescent="0.25">
      <c r="A663" s="84"/>
      <c r="B663" s="84"/>
      <c r="C663" s="84"/>
      <c r="D663" s="84"/>
      <c r="E663" s="84"/>
      <c r="F663" s="84"/>
      <c r="G663" s="84"/>
      <c r="H663" s="84"/>
      <c r="I663" s="85"/>
    </row>
    <row r="664" spans="1:9" ht="14.25" x14ac:dyDescent="0.25">
      <c r="A664" s="87" t="s">
        <v>36</v>
      </c>
    </row>
    <row r="665" spans="1:9" ht="14.25" x14ac:dyDescent="0.25">
      <c r="A665" s="238" t="s">
        <v>36</v>
      </c>
      <c r="B665" s="238"/>
    </row>
    <row r="666" spans="1:9" ht="14.25" x14ac:dyDescent="0.25">
      <c r="A666" s="89" t="s">
        <v>37</v>
      </c>
    </row>
    <row r="667" spans="1:9" ht="14.25" x14ac:dyDescent="0.25">
      <c r="A667" s="89" t="s">
        <v>66</v>
      </c>
    </row>
    <row r="668" spans="1:9" x14ac:dyDescent="0.25">
      <c r="A668" s="90"/>
    </row>
    <row r="669" spans="1:9" ht="15.75" x14ac:dyDescent="0.25">
      <c r="A669" s="236" t="s">
        <v>72</v>
      </c>
      <c r="B669" s="236"/>
      <c r="C669" s="236"/>
      <c r="D669" s="236"/>
      <c r="E669" s="236"/>
      <c r="F669" s="236"/>
      <c r="G669" s="236"/>
      <c r="H669" s="236"/>
      <c r="I669" s="236"/>
    </row>
    <row r="670" spans="1:9" ht="20.25" x14ac:dyDescent="0.25">
      <c r="A670" s="92" t="s">
        <v>1</v>
      </c>
      <c r="B670" s="92"/>
      <c r="C670" s="92"/>
      <c r="D670" s="92"/>
      <c r="E670" s="92"/>
      <c r="F670" s="92"/>
      <c r="G670" s="92"/>
      <c r="H670" s="92"/>
      <c r="I670" s="92"/>
    </row>
    <row r="671" spans="1:9" ht="20.25" x14ac:dyDescent="0.25">
      <c r="A671" s="92" t="s">
        <v>2</v>
      </c>
      <c r="B671" s="92"/>
      <c r="C671" s="92"/>
      <c r="D671" s="92"/>
      <c r="E671" s="92"/>
      <c r="F671" s="92"/>
      <c r="G671" s="92"/>
      <c r="H671" s="92"/>
      <c r="I671" s="92"/>
    </row>
    <row r="672" spans="1:9" ht="12.75" thickBot="1" x14ac:dyDescent="0.3">
      <c r="A672" s="90"/>
      <c r="B672" s="90"/>
      <c r="C672" s="90"/>
      <c r="D672" s="90"/>
      <c r="E672" s="90"/>
      <c r="F672" s="90"/>
      <c r="G672" s="90"/>
      <c r="H672" s="90"/>
      <c r="I672" s="90"/>
    </row>
    <row r="673" spans="1:9" ht="19.5" thickBot="1" x14ac:dyDescent="0.3">
      <c r="A673" s="158" t="s">
        <v>3</v>
      </c>
      <c r="B673" s="159"/>
      <c r="C673" s="159"/>
      <c r="D673" s="159"/>
      <c r="E673" s="160"/>
      <c r="F673" s="161"/>
      <c r="G673" s="158" t="s">
        <v>4</v>
      </c>
      <c r="H673" s="159"/>
      <c r="I673" s="160"/>
    </row>
    <row r="674" spans="1:9" ht="29.25" thickBot="1" x14ac:dyDescent="0.3">
      <c r="A674" s="163" t="s">
        <v>5</v>
      </c>
      <c r="B674" s="164" t="s">
        <v>6</v>
      </c>
      <c r="C674" s="165" t="s">
        <v>45</v>
      </c>
      <c r="D674" s="166"/>
      <c r="E674" s="167" t="s">
        <v>40</v>
      </c>
      <c r="F674" s="161"/>
      <c r="G674" s="168" t="s">
        <v>5</v>
      </c>
      <c r="H674" s="169" t="s">
        <v>6</v>
      </c>
      <c r="I674" s="170" t="s">
        <v>40</v>
      </c>
    </row>
    <row r="675" spans="1:9" ht="15.75" thickBot="1" x14ac:dyDescent="0.3">
      <c r="A675" s="171" t="s">
        <v>9</v>
      </c>
      <c r="B675" s="172">
        <f>1158766.14+48968362.05</f>
        <v>50127128.189999998</v>
      </c>
      <c r="C675" s="173">
        <v>470341</v>
      </c>
      <c r="D675" s="174">
        <v>47032</v>
      </c>
      <c r="E675" s="175"/>
      <c r="F675" s="161"/>
      <c r="G675" s="176" t="s">
        <v>10</v>
      </c>
      <c r="H675" s="177">
        <v>0</v>
      </c>
      <c r="I675" s="178"/>
    </row>
    <row r="676" spans="1:9" ht="15.75" thickTop="1" x14ac:dyDescent="0.25">
      <c r="A676" s="179" t="s">
        <v>11</v>
      </c>
      <c r="B676" s="180">
        <v>0</v>
      </c>
      <c r="C676" s="181">
        <v>470341</v>
      </c>
      <c r="D676" s="182">
        <v>579878</v>
      </c>
      <c r="E676" s="175"/>
      <c r="F676" s="161"/>
      <c r="G676" s="183" t="s">
        <v>12</v>
      </c>
      <c r="H676" s="177"/>
      <c r="I676" s="178"/>
    </row>
    <row r="677" spans="1:9" ht="15" x14ac:dyDescent="0.25">
      <c r="A677" s="179" t="s">
        <v>13</v>
      </c>
      <c r="B677" s="235">
        <f>B675</f>
        <v>50127128.189999998</v>
      </c>
      <c r="C677" s="185"/>
      <c r="D677" s="186"/>
      <c r="E677" s="175"/>
      <c r="F677" s="161"/>
      <c r="G677" s="183" t="s">
        <v>14</v>
      </c>
      <c r="H677" s="177"/>
      <c r="I677" s="178"/>
    </row>
    <row r="678" spans="1:9" ht="15.75" thickBot="1" x14ac:dyDescent="0.3">
      <c r="A678" s="187" t="s">
        <v>15</v>
      </c>
      <c r="B678" s="188">
        <v>0</v>
      </c>
      <c r="C678" s="181"/>
      <c r="D678" s="182"/>
      <c r="E678" s="175"/>
      <c r="F678" s="161"/>
      <c r="G678" s="183" t="s">
        <v>16</v>
      </c>
      <c r="H678" s="189">
        <f>+H675+H676-H677</f>
        <v>0</v>
      </c>
      <c r="I678" s="178"/>
    </row>
    <row r="679" spans="1:9" ht="16.5" thickTop="1" thickBot="1" x14ac:dyDescent="0.3">
      <c r="A679" s="190" t="s">
        <v>17</v>
      </c>
      <c r="B679" s="191">
        <v>6325635.1399999997</v>
      </c>
      <c r="C679" s="181" t="s">
        <v>18</v>
      </c>
      <c r="D679" s="182">
        <v>470341</v>
      </c>
      <c r="E679" s="175"/>
      <c r="F679" s="161"/>
      <c r="G679" s="192" t="s">
        <v>19</v>
      </c>
      <c r="H679" s="193">
        <v>0</v>
      </c>
      <c r="I679" s="194"/>
    </row>
    <row r="680" spans="1:9" ht="16.5" thickTop="1" thickBot="1" x14ac:dyDescent="0.3">
      <c r="A680" s="196" t="s">
        <v>20</v>
      </c>
      <c r="B680" s="180">
        <v>0</v>
      </c>
      <c r="C680" s="181" t="s">
        <v>18</v>
      </c>
      <c r="D680" s="182">
        <v>470341</v>
      </c>
      <c r="E680" s="175"/>
      <c r="F680" s="197"/>
      <c r="G680" s="198" t="s">
        <v>46</v>
      </c>
      <c r="H680" s="198"/>
      <c r="I680" s="198"/>
    </row>
    <row r="681" spans="1:9" ht="30" thickTop="1" thickBot="1" x14ac:dyDescent="0.3">
      <c r="A681" s="190" t="s">
        <v>22</v>
      </c>
      <c r="B681" s="191">
        <v>38237963</v>
      </c>
      <c r="C681" s="181" t="s">
        <v>18</v>
      </c>
      <c r="D681" s="182">
        <v>470341</v>
      </c>
      <c r="E681" s="175"/>
      <c r="F681" s="161"/>
      <c r="G681" s="163" t="s">
        <v>23</v>
      </c>
      <c r="H681" s="164" t="s">
        <v>6</v>
      </c>
      <c r="I681" s="199" t="s">
        <v>40</v>
      </c>
    </row>
    <row r="682" spans="1:9" ht="30" thickTop="1" thickBot="1" x14ac:dyDescent="0.3">
      <c r="A682" s="179" t="s">
        <v>24</v>
      </c>
      <c r="B682" s="184">
        <v>0</v>
      </c>
      <c r="C682" s="181" t="s">
        <v>18</v>
      </c>
      <c r="D682" s="182">
        <v>7703</v>
      </c>
      <c r="E682" s="175"/>
      <c r="F682" s="161"/>
      <c r="G682" s="179" t="s">
        <v>25</v>
      </c>
      <c r="H682" s="184">
        <v>679743</v>
      </c>
      <c r="I682" s="200"/>
    </row>
    <row r="683" spans="1:9" ht="15.75" thickBot="1" x14ac:dyDescent="0.3">
      <c r="A683" s="179" t="s">
        <v>26</v>
      </c>
      <c r="B683" s="184">
        <v>0</v>
      </c>
      <c r="C683" s="181" t="s">
        <v>18</v>
      </c>
      <c r="D683" s="182">
        <v>7989</v>
      </c>
      <c r="E683" s="175"/>
      <c r="F683" s="161"/>
      <c r="G683" s="201" t="s">
        <v>27</v>
      </c>
      <c r="H683" s="202"/>
      <c r="I683" s="203"/>
    </row>
    <row r="684" spans="1:9" ht="15.75" thickBot="1" x14ac:dyDescent="0.3">
      <c r="A684" s="201" t="s">
        <v>28</v>
      </c>
      <c r="B684" s="202">
        <v>0</v>
      </c>
      <c r="C684" s="204">
        <v>46993</v>
      </c>
      <c r="D684" s="205">
        <v>470341</v>
      </c>
      <c r="E684" s="206"/>
      <c r="F684" s="161"/>
      <c r="G684" s="163" t="s">
        <v>29</v>
      </c>
      <c r="H684" s="207">
        <f>H682+H683</f>
        <v>679743</v>
      </c>
      <c r="I684" s="203"/>
    </row>
    <row r="685" spans="1:9" ht="16.5" thickTop="1" thickBot="1" x14ac:dyDescent="0.3">
      <c r="A685" s="190" t="s">
        <v>30</v>
      </c>
      <c r="B685" s="208">
        <f>B679+B681</f>
        <v>44563598.140000001</v>
      </c>
      <c r="C685" s="209"/>
      <c r="D685" s="210"/>
      <c r="E685" s="210"/>
      <c r="F685" s="161"/>
      <c r="G685" s="211"/>
      <c r="H685" s="211"/>
      <c r="I685" s="211"/>
    </row>
    <row r="686" spans="1:9" ht="16.5" thickTop="1" thickBot="1" x14ac:dyDescent="0.3">
      <c r="A686" s="161"/>
      <c r="B686" s="212"/>
      <c r="C686" s="213"/>
      <c r="D686" s="161"/>
      <c r="E686" s="161"/>
      <c r="F686" s="161"/>
      <c r="G686" s="214" t="s">
        <v>47</v>
      </c>
      <c r="H686" s="215"/>
      <c r="I686" s="216"/>
    </row>
    <row r="687" spans="1:9" ht="29.25" thickBot="1" x14ac:dyDescent="0.3">
      <c r="A687" s="163" t="s">
        <v>5</v>
      </c>
      <c r="B687" s="217" t="s">
        <v>6</v>
      </c>
      <c r="C687" s="218" t="s">
        <v>8</v>
      </c>
      <c r="D687" s="219"/>
      <c r="E687" s="220"/>
      <c r="F687" s="161"/>
      <c r="G687" s="163" t="s">
        <v>5</v>
      </c>
      <c r="H687" s="164" t="s">
        <v>6</v>
      </c>
      <c r="I687" s="199" t="s">
        <v>40</v>
      </c>
    </row>
    <row r="688" spans="1:9" ht="15.75" thickBot="1" x14ac:dyDescent="0.3">
      <c r="A688" s="167" t="s">
        <v>32</v>
      </c>
      <c r="B688" s="221">
        <v>56821263.949999958</v>
      </c>
      <c r="C688" s="222"/>
      <c r="D688" s="223"/>
      <c r="E688" s="224"/>
      <c r="F688" s="161"/>
      <c r="G688" s="179" t="s">
        <v>25</v>
      </c>
      <c r="H688" s="184">
        <v>74684450.689999998</v>
      </c>
      <c r="I688" s="225"/>
    </row>
    <row r="689" spans="1:9" ht="30" thickTop="1" thickBot="1" x14ac:dyDescent="0.3">
      <c r="A689" s="190" t="s">
        <v>33</v>
      </c>
      <c r="B689" s="208">
        <f>+B688+B677-B685</f>
        <v>62384793.999999955</v>
      </c>
      <c r="C689" s="226"/>
      <c r="D689" s="227"/>
      <c r="E689" s="228"/>
      <c r="F689" s="161"/>
      <c r="G689" s="201" t="s">
        <v>27</v>
      </c>
      <c r="H689" s="202"/>
      <c r="I689" s="225"/>
    </row>
    <row r="690" spans="1:9" ht="16.5" thickTop="1" thickBot="1" x14ac:dyDescent="0.3">
      <c r="A690" s="213"/>
      <c r="B690" s="213"/>
      <c r="C690" s="213"/>
      <c r="D690" s="213"/>
      <c r="E690" s="213"/>
      <c r="F690" s="161"/>
      <c r="G690" s="163" t="s">
        <v>29</v>
      </c>
      <c r="H690" s="229">
        <f>+H688+H689</f>
        <v>74684450.689999998</v>
      </c>
      <c r="I690" s="203"/>
    </row>
    <row r="691" spans="1:9" ht="15" x14ac:dyDescent="0.25">
      <c r="A691" s="230"/>
      <c r="B691" s="212"/>
      <c r="C691" s="237"/>
      <c r="D691" s="231"/>
      <c r="E691" s="231"/>
      <c r="F691" s="231"/>
      <c r="G691" s="230"/>
      <c r="H691" s="231"/>
      <c r="I691" s="231"/>
    </row>
    <row r="692" spans="1:9" x14ac:dyDescent="0.25">
      <c r="B692" s="234"/>
      <c r="C692" s="86"/>
      <c r="D692" s="86"/>
      <c r="E692" s="86"/>
      <c r="F692" s="86"/>
      <c r="G692" s="86"/>
      <c r="H692" s="86"/>
      <c r="I692" s="86"/>
    </row>
    <row r="693" spans="1:9" ht="15.75" x14ac:dyDescent="0.25">
      <c r="A693" s="233" t="s">
        <v>49</v>
      </c>
      <c r="B693" s="233"/>
      <c r="C693" s="86"/>
      <c r="D693" s="86"/>
      <c r="E693" s="86"/>
      <c r="F693" s="86"/>
      <c r="G693" s="233" t="s">
        <v>50</v>
      </c>
      <c r="H693" s="233"/>
      <c r="I693" s="86"/>
    </row>
    <row r="702" spans="1:9" x14ac:dyDescent="0.25">
      <c r="A702" s="84"/>
      <c r="B702" s="84"/>
      <c r="C702" s="84"/>
      <c r="D702" s="84"/>
      <c r="E702" s="84"/>
      <c r="F702" s="84"/>
      <c r="G702" s="84"/>
      <c r="H702" s="84"/>
      <c r="I702" s="85"/>
    </row>
    <row r="703" spans="1:9" ht="14.25" x14ac:dyDescent="0.25">
      <c r="A703" s="87" t="s">
        <v>36</v>
      </c>
    </row>
    <row r="704" spans="1:9" ht="14.25" x14ac:dyDescent="0.25">
      <c r="A704" s="238" t="s">
        <v>36</v>
      </c>
      <c r="B704" s="238"/>
    </row>
    <row r="705" spans="1:9" ht="14.25" x14ac:dyDescent="0.25">
      <c r="A705" s="89" t="s">
        <v>37</v>
      </c>
    </row>
    <row r="706" spans="1:9" ht="14.25" x14ac:dyDescent="0.25">
      <c r="A706" s="89" t="s">
        <v>66</v>
      </c>
    </row>
    <row r="707" spans="1:9" x14ac:dyDescent="0.25">
      <c r="A707" s="90"/>
    </row>
    <row r="708" spans="1:9" ht="15.75" x14ac:dyDescent="0.25">
      <c r="A708" s="236" t="s">
        <v>73</v>
      </c>
      <c r="B708" s="236"/>
      <c r="C708" s="236"/>
      <c r="D708" s="236"/>
      <c r="E708" s="236"/>
      <c r="F708" s="236"/>
      <c r="G708" s="236"/>
      <c r="H708" s="236"/>
      <c r="I708" s="236"/>
    </row>
    <row r="709" spans="1:9" ht="20.25" x14ac:dyDescent="0.25">
      <c r="A709" s="92" t="s">
        <v>1</v>
      </c>
      <c r="B709" s="92"/>
      <c r="C709" s="92"/>
      <c r="D709" s="92"/>
      <c r="E709" s="92"/>
      <c r="F709" s="92"/>
      <c r="G709" s="92"/>
      <c r="H709" s="92"/>
      <c r="I709" s="92"/>
    </row>
    <row r="710" spans="1:9" ht="20.25" x14ac:dyDescent="0.25">
      <c r="A710" s="92" t="s">
        <v>2</v>
      </c>
      <c r="B710" s="92"/>
      <c r="C710" s="92"/>
      <c r="D710" s="92"/>
      <c r="E710" s="92"/>
      <c r="F710" s="92"/>
      <c r="G710" s="92"/>
      <c r="H710" s="92"/>
      <c r="I710" s="92"/>
    </row>
    <row r="711" spans="1:9" ht="12.75" thickBot="1" x14ac:dyDescent="0.3">
      <c r="A711" s="90"/>
      <c r="B711" s="90"/>
      <c r="C711" s="90"/>
      <c r="D711" s="90"/>
      <c r="E711" s="90"/>
      <c r="F711" s="90"/>
      <c r="G711" s="90"/>
      <c r="H711" s="90"/>
      <c r="I711" s="90"/>
    </row>
    <row r="712" spans="1:9" ht="19.5" thickBot="1" x14ac:dyDescent="0.3">
      <c r="A712" s="158" t="s">
        <v>3</v>
      </c>
      <c r="B712" s="159"/>
      <c r="C712" s="159"/>
      <c r="D712" s="159"/>
      <c r="E712" s="160"/>
      <c r="F712" s="161"/>
      <c r="G712" s="158" t="s">
        <v>4</v>
      </c>
      <c r="H712" s="159"/>
      <c r="I712" s="160"/>
    </row>
    <row r="713" spans="1:9" ht="29.25" thickBot="1" x14ac:dyDescent="0.3">
      <c r="A713" s="163" t="s">
        <v>5</v>
      </c>
      <c r="B713" s="164" t="s">
        <v>6</v>
      </c>
      <c r="C713" s="165" t="s">
        <v>45</v>
      </c>
      <c r="D713" s="166"/>
      <c r="E713" s="167" t="s">
        <v>40</v>
      </c>
      <c r="F713" s="161"/>
      <c r="G713" s="168" t="s">
        <v>5</v>
      </c>
      <c r="H713" s="169" t="s">
        <v>6</v>
      </c>
      <c r="I713" s="170" t="s">
        <v>40</v>
      </c>
    </row>
    <row r="714" spans="1:9" ht="15.75" thickBot="1" x14ac:dyDescent="0.3">
      <c r="A714" s="171" t="s">
        <v>9</v>
      </c>
      <c r="B714" s="172">
        <f>43259534.07+1189273.19</f>
        <v>44448807.259999998</v>
      </c>
      <c r="C714" s="173">
        <v>470341</v>
      </c>
      <c r="D714" s="174">
        <v>47032</v>
      </c>
      <c r="E714" s="175"/>
      <c r="F714" s="161"/>
      <c r="G714" s="176" t="s">
        <v>10</v>
      </c>
      <c r="H714" s="177">
        <v>0</v>
      </c>
      <c r="I714" s="178"/>
    </row>
    <row r="715" spans="1:9" ht="15.75" thickTop="1" x14ac:dyDescent="0.25">
      <c r="A715" s="179" t="s">
        <v>11</v>
      </c>
      <c r="B715" s="180">
        <v>0</v>
      </c>
      <c r="C715" s="181">
        <v>470341</v>
      </c>
      <c r="D715" s="182">
        <v>579878</v>
      </c>
      <c r="E715" s="175"/>
      <c r="F715" s="161"/>
      <c r="G715" s="183" t="s">
        <v>12</v>
      </c>
      <c r="H715" s="177"/>
      <c r="I715" s="178"/>
    </row>
    <row r="716" spans="1:9" ht="15" x14ac:dyDescent="0.25">
      <c r="A716" s="179" t="s">
        <v>13</v>
      </c>
      <c r="B716" s="235">
        <f>B714</f>
        <v>44448807.259999998</v>
      </c>
      <c r="C716" s="185"/>
      <c r="D716" s="186"/>
      <c r="E716" s="175"/>
      <c r="F716" s="161"/>
      <c r="G716" s="183" t="s">
        <v>14</v>
      </c>
      <c r="H716" s="177"/>
      <c r="I716" s="178"/>
    </row>
    <row r="717" spans="1:9" ht="15.75" thickBot="1" x14ac:dyDescent="0.3">
      <c r="A717" s="187" t="s">
        <v>15</v>
      </c>
      <c r="B717" s="188">
        <v>0</v>
      </c>
      <c r="C717" s="181"/>
      <c r="D717" s="182"/>
      <c r="E717" s="175"/>
      <c r="F717" s="161"/>
      <c r="G717" s="183" t="s">
        <v>16</v>
      </c>
      <c r="H717" s="189">
        <f>+H714+H715-H716</f>
        <v>0</v>
      </c>
      <c r="I717" s="178"/>
    </row>
    <row r="718" spans="1:9" ht="16.5" thickTop="1" thickBot="1" x14ac:dyDescent="0.3">
      <c r="A718" s="190" t="s">
        <v>17</v>
      </c>
      <c r="B718" s="191">
        <v>14056476.07</v>
      </c>
      <c r="C718" s="181" t="s">
        <v>18</v>
      </c>
      <c r="D718" s="182">
        <v>470341</v>
      </c>
      <c r="E718" s="175"/>
      <c r="F718" s="161"/>
      <c r="G718" s="192" t="s">
        <v>19</v>
      </c>
      <c r="H718" s="193">
        <v>0</v>
      </c>
      <c r="I718" s="194"/>
    </row>
    <row r="719" spans="1:9" ht="16.5" thickTop="1" thickBot="1" x14ac:dyDescent="0.3">
      <c r="A719" s="196" t="s">
        <v>20</v>
      </c>
      <c r="B719" s="180">
        <v>0</v>
      </c>
      <c r="C719" s="181" t="s">
        <v>18</v>
      </c>
      <c r="D719" s="182">
        <v>470341</v>
      </c>
      <c r="E719" s="175"/>
      <c r="F719" s="197"/>
      <c r="G719" s="198" t="s">
        <v>46</v>
      </c>
      <c r="H719" s="198"/>
      <c r="I719" s="198"/>
    </row>
    <row r="720" spans="1:9" ht="30" thickTop="1" thickBot="1" x14ac:dyDescent="0.3">
      <c r="A720" s="190" t="s">
        <v>22</v>
      </c>
      <c r="B720" s="191">
        <v>38223936.399999999</v>
      </c>
      <c r="C720" s="181" t="s">
        <v>18</v>
      </c>
      <c r="D720" s="182">
        <v>470341</v>
      </c>
      <c r="E720" s="175"/>
      <c r="F720" s="161"/>
      <c r="G720" s="163" t="s">
        <v>23</v>
      </c>
      <c r="H720" s="164" t="s">
        <v>6</v>
      </c>
      <c r="I720" s="199" t="s">
        <v>40</v>
      </c>
    </row>
    <row r="721" spans="1:9" ht="26.25" customHeight="1" thickTop="1" thickBot="1" x14ac:dyDescent="0.3">
      <c r="A721" s="179" t="s">
        <v>24</v>
      </c>
      <c r="B721" s="184">
        <v>0</v>
      </c>
      <c r="C721" s="181" t="s">
        <v>18</v>
      </c>
      <c r="D721" s="182">
        <v>7703</v>
      </c>
      <c r="E721" s="175"/>
      <c r="F721" s="161"/>
      <c r="G721" s="179" t="s">
        <v>25</v>
      </c>
      <c r="H721" s="184">
        <v>679743</v>
      </c>
      <c r="I721" s="200"/>
    </row>
    <row r="722" spans="1:9" ht="19.5" customHeight="1" thickBot="1" x14ac:dyDescent="0.3">
      <c r="A722" s="179" t="s">
        <v>26</v>
      </c>
      <c r="B722" s="184">
        <v>0</v>
      </c>
      <c r="C722" s="181" t="s">
        <v>18</v>
      </c>
      <c r="D722" s="182">
        <v>7989</v>
      </c>
      <c r="E722" s="175"/>
      <c r="F722" s="161"/>
      <c r="G722" s="201" t="s">
        <v>27</v>
      </c>
      <c r="H722" s="202"/>
      <c r="I722" s="203"/>
    </row>
    <row r="723" spans="1:9" ht="15.75" thickBot="1" x14ac:dyDescent="0.3">
      <c r="A723" s="201" t="s">
        <v>28</v>
      </c>
      <c r="B723" s="202">
        <v>0</v>
      </c>
      <c r="C723" s="204">
        <v>46993</v>
      </c>
      <c r="D723" s="205">
        <v>470341</v>
      </c>
      <c r="E723" s="206"/>
      <c r="F723" s="161"/>
      <c r="G723" s="163" t="s">
        <v>29</v>
      </c>
      <c r="H723" s="207">
        <f>H721+H722</f>
        <v>679743</v>
      </c>
      <c r="I723" s="203"/>
    </row>
    <row r="724" spans="1:9" ht="16.5" thickTop="1" thickBot="1" x14ac:dyDescent="0.3">
      <c r="A724" s="190" t="s">
        <v>30</v>
      </c>
      <c r="B724" s="208">
        <f>+B718+B720</f>
        <v>52280412.469999999</v>
      </c>
      <c r="C724" s="209"/>
      <c r="D724" s="210"/>
      <c r="E724" s="210"/>
      <c r="F724" s="161"/>
      <c r="G724" s="211"/>
      <c r="H724" s="211"/>
      <c r="I724" s="211"/>
    </row>
    <row r="725" spans="1:9" ht="16.5" thickTop="1" thickBot="1" x14ac:dyDescent="0.3">
      <c r="A725" s="161"/>
      <c r="B725" s="212"/>
      <c r="C725" s="213"/>
      <c r="D725" s="161"/>
      <c r="E725" s="161"/>
      <c r="F725" s="161"/>
      <c r="G725" s="214" t="s">
        <v>47</v>
      </c>
      <c r="H725" s="215"/>
      <c r="I725" s="216"/>
    </row>
    <row r="726" spans="1:9" ht="29.25" thickBot="1" x14ac:dyDescent="0.3">
      <c r="A726" s="163" t="s">
        <v>5</v>
      </c>
      <c r="B726" s="217" t="s">
        <v>6</v>
      </c>
      <c r="C726" s="218" t="s">
        <v>8</v>
      </c>
      <c r="D726" s="219"/>
      <c r="E726" s="220"/>
      <c r="F726" s="161"/>
      <c r="G726" s="163" t="s">
        <v>5</v>
      </c>
      <c r="H726" s="164" t="s">
        <v>6</v>
      </c>
      <c r="I726" s="199" t="s">
        <v>40</v>
      </c>
    </row>
    <row r="727" spans="1:9" ht="15.75" thickBot="1" x14ac:dyDescent="0.3">
      <c r="A727" s="167" t="s">
        <v>32</v>
      </c>
      <c r="B727" s="221">
        <v>62384793.999999955</v>
      </c>
      <c r="C727" s="222"/>
      <c r="D727" s="223"/>
      <c r="E727" s="224"/>
      <c r="F727" s="161"/>
      <c r="G727" s="179" t="s">
        <v>25</v>
      </c>
      <c r="H727" s="184">
        <v>74684450.689999998</v>
      </c>
      <c r="I727" s="225"/>
    </row>
    <row r="728" spans="1:9" ht="30" thickTop="1" thickBot="1" x14ac:dyDescent="0.3">
      <c r="A728" s="190" t="s">
        <v>33</v>
      </c>
      <c r="B728" s="208">
        <f>+B727+B716-B724</f>
        <v>54553188.789999962</v>
      </c>
      <c r="C728" s="226"/>
      <c r="D728" s="227"/>
      <c r="E728" s="228"/>
      <c r="F728" s="161"/>
      <c r="G728" s="201" t="s">
        <v>27</v>
      </c>
      <c r="H728" s="202"/>
      <c r="I728" s="225"/>
    </row>
    <row r="729" spans="1:9" ht="16.5" thickTop="1" thickBot="1" x14ac:dyDescent="0.3">
      <c r="A729" s="213"/>
      <c r="B729" s="213"/>
      <c r="C729" s="213"/>
      <c r="D729" s="213"/>
      <c r="E729" s="213"/>
      <c r="F729" s="161"/>
      <c r="G729" s="163" t="s">
        <v>29</v>
      </c>
      <c r="H729" s="229">
        <f>+H727+H728</f>
        <v>74684450.689999998</v>
      </c>
      <c r="I729" s="203"/>
    </row>
    <row r="730" spans="1:9" ht="15" x14ac:dyDescent="0.25">
      <c r="A730" s="230"/>
      <c r="B730" s="212"/>
      <c r="C730" s="237"/>
      <c r="D730" s="231"/>
      <c r="E730" s="231"/>
      <c r="F730" s="231"/>
      <c r="G730" s="230"/>
      <c r="H730" s="231"/>
      <c r="I730" s="231"/>
    </row>
    <row r="731" spans="1:9" x14ac:dyDescent="0.25">
      <c r="B731" s="234"/>
      <c r="C731" s="86"/>
      <c r="D731" s="86"/>
      <c r="E731" s="86"/>
      <c r="F731" s="86"/>
      <c r="G731" s="86"/>
      <c r="H731" s="86"/>
      <c r="I731" s="86"/>
    </row>
    <row r="732" spans="1:9" ht="15.75" x14ac:dyDescent="0.25">
      <c r="A732" s="233" t="s">
        <v>49</v>
      </c>
      <c r="B732" s="233"/>
      <c r="C732" s="86"/>
      <c r="D732" s="86"/>
      <c r="E732" s="86"/>
      <c r="F732" s="86"/>
      <c r="G732" s="233" t="s">
        <v>50</v>
      </c>
      <c r="H732" s="233"/>
      <c r="I732" s="86"/>
    </row>
    <row r="733" spans="1:9" ht="15.75" x14ac:dyDescent="0.25">
      <c r="A733" s="239"/>
      <c r="B733" s="239"/>
      <c r="C733" s="86"/>
      <c r="D733" s="86"/>
      <c r="E733" s="86"/>
      <c r="F733" s="86"/>
      <c r="G733" s="239"/>
      <c r="H733" s="239"/>
      <c r="I733" s="86"/>
    </row>
    <row r="734" spans="1:9" ht="15.75" x14ac:dyDescent="0.25">
      <c r="A734" s="239"/>
      <c r="B734" s="239"/>
      <c r="C734" s="86"/>
      <c r="D734" s="86"/>
      <c r="E734" s="86"/>
      <c r="F734" s="86"/>
      <c r="G734" s="239"/>
      <c r="H734" s="239"/>
      <c r="I734" s="86"/>
    </row>
    <row r="735" spans="1:9" ht="15.75" x14ac:dyDescent="0.25">
      <c r="A735" s="239"/>
      <c r="B735" s="239"/>
      <c r="C735" s="86"/>
      <c r="D735" s="86"/>
      <c r="E735" s="86"/>
      <c r="F735" s="86"/>
      <c r="G735" s="239"/>
      <c r="H735" s="239"/>
      <c r="I735" s="86"/>
    </row>
    <row r="736" spans="1:9" ht="15.75" x14ac:dyDescent="0.25">
      <c r="A736" s="239"/>
      <c r="B736" s="239"/>
      <c r="C736" s="86"/>
      <c r="D736" s="86"/>
      <c r="E736" s="86"/>
      <c r="F736" s="86"/>
      <c r="G736" s="239"/>
      <c r="H736" s="239"/>
      <c r="I736" s="86"/>
    </row>
    <row r="737" spans="1:9" ht="15.75" x14ac:dyDescent="0.25">
      <c r="A737" s="239"/>
      <c r="B737" s="239"/>
      <c r="C737" s="86"/>
      <c r="D737" s="86"/>
      <c r="E737" s="86"/>
      <c r="F737" s="86"/>
      <c r="G737" s="239"/>
      <c r="H737" s="239"/>
      <c r="I737" s="86"/>
    </row>
    <row r="739" spans="1:9" x14ac:dyDescent="0.25">
      <c r="A739" s="84"/>
      <c r="B739" s="84"/>
      <c r="C739" s="84"/>
      <c r="D739" s="84"/>
      <c r="E739" s="84"/>
      <c r="F739" s="84"/>
      <c r="G739" s="84"/>
      <c r="H739" s="84"/>
      <c r="I739" s="85"/>
    </row>
    <row r="740" spans="1:9" ht="14.25" x14ac:dyDescent="0.25">
      <c r="A740" s="87" t="s">
        <v>36</v>
      </c>
    </row>
    <row r="741" spans="1:9" ht="14.25" x14ac:dyDescent="0.25">
      <c r="A741" s="238" t="s">
        <v>36</v>
      </c>
      <c r="B741" s="238"/>
    </row>
    <row r="742" spans="1:9" ht="14.25" x14ac:dyDescent="0.25">
      <c r="A742" s="89" t="s">
        <v>37</v>
      </c>
    </row>
    <row r="743" spans="1:9" ht="14.25" x14ac:dyDescent="0.25">
      <c r="A743" s="89" t="s">
        <v>66</v>
      </c>
    </row>
    <row r="744" spans="1:9" x14ac:dyDescent="0.25">
      <c r="A744" s="90"/>
    </row>
    <row r="745" spans="1:9" ht="15.75" x14ac:dyDescent="0.25">
      <c r="A745" s="236" t="s">
        <v>74</v>
      </c>
      <c r="B745" s="236"/>
      <c r="C745" s="236"/>
      <c r="D745" s="236"/>
      <c r="E745" s="236"/>
      <c r="F745" s="236"/>
      <c r="G745" s="236"/>
      <c r="H745" s="236"/>
      <c r="I745" s="236"/>
    </row>
    <row r="746" spans="1:9" ht="20.25" x14ac:dyDescent="0.25">
      <c r="A746" s="92" t="s">
        <v>1</v>
      </c>
      <c r="B746" s="92"/>
      <c r="C746" s="92"/>
      <c r="D746" s="92"/>
      <c r="E746" s="92"/>
      <c r="F746" s="92"/>
      <c r="G746" s="92"/>
      <c r="H746" s="92"/>
      <c r="I746" s="92"/>
    </row>
    <row r="747" spans="1:9" ht="20.25" x14ac:dyDescent="0.25">
      <c r="A747" s="92" t="s">
        <v>2</v>
      </c>
      <c r="B747" s="92"/>
      <c r="C747" s="92"/>
      <c r="D747" s="92"/>
      <c r="E747" s="92"/>
      <c r="F747" s="92"/>
      <c r="G747" s="92"/>
      <c r="H747" s="92"/>
      <c r="I747" s="92"/>
    </row>
    <row r="748" spans="1:9" ht="12.75" thickBot="1" x14ac:dyDescent="0.3">
      <c r="A748" s="90"/>
      <c r="B748" s="90"/>
      <c r="C748" s="90"/>
      <c r="D748" s="90"/>
      <c r="E748" s="90"/>
      <c r="F748" s="90"/>
      <c r="G748" s="90"/>
      <c r="H748" s="90"/>
      <c r="I748" s="90"/>
    </row>
    <row r="749" spans="1:9" ht="19.5" thickBot="1" x14ac:dyDescent="0.3">
      <c r="A749" s="158" t="s">
        <v>3</v>
      </c>
      <c r="B749" s="159"/>
      <c r="C749" s="159"/>
      <c r="D749" s="159"/>
      <c r="E749" s="160"/>
      <c r="F749" s="161"/>
      <c r="G749" s="158" t="s">
        <v>4</v>
      </c>
      <c r="H749" s="159"/>
      <c r="I749" s="160"/>
    </row>
    <row r="750" spans="1:9" ht="29.25" thickBot="1" x14ac:dyDescent="0.3">
      <c r="A750" s="163" t="s">
        <v>5</v>
      </c>
      <c r="B750" s="164" t="s">
        <v>6</v>
      </c>
      <c r="C750" s="165" t="s">
        <v>45</v>
      </c>
      <c r="D750" s="166"/>
      <c r="E750" s="167" t="s">
        <v>40</v>
      </c>
      <c r="F750" s="161"/>
      <c r="G750" s="168" t="s">
        <v>5</v>
      </c>
      <c r="H750" s="169" t="s">
        <v>6</v>
      </c>
      <c r="I750" s="170" t="s">
        <v>40</v>
      </c>
    </row>
    <row r="751" spans="1:9" ht="15.75" thickBot="1" x14ac:dyDescent="0.3">
      <c r="A751" s="171" t="s">
        <v>9</v>
      </c>
      <c r="B751" s="172">
        <f>1238483.21+48316277.65</f>
        <v>49554760.859999999</v>
      </c>
      <c r="C751" s="173">
        <v>470341</v>
      </c>
      <c r="D751" s="174">
        <v>47032</v>
      </c>
      <c r="E751" s="175"/>
      <c r="F751" s="161"/>
      <c r="G751" s="176" t="s">
        <v>10</v>
      </c>
      <c r="H751" s="177">
        <v>0</v>
      </c>
      <c r="I751" s="178"/>
    </row>
    <row r="752" spans="1:9" ht="15.75" thickTop="1" x14ac:dyDescent="0.25">
      <c r="A752" s="179" t="s">
        <v>11</v>
      </c>
      <c r="B752" s="180">
        <v>0</v>
      </c>
      <c r="C752" s="181">
        <v>470341</v>
      </c>
      <c r="D752" s="182">
        <v>579878</v>
      </c>
      <c r="E752" s="175"/>
      <c r="F752" s="161"/>
      <c r="G752" s="183" t="s">
        <v>12</v>
      </c>
      <c r="H752" s="177"/>
      <c r="I752" s="178"/>
    </row>
    <row r="753" spans="1:9" ht="15" x14ac:dyDescent="0.25">
      <c r="A753" s="179" t="s">
        <v>13</v>
      </c>
      <c r="B753" s="235">
        <f>B751</f>
        <v>49554760.859999999</v>
      </c>
      <c r="C753" s="185"/>
      <c r="D753" s="186"/>
      <c r="E753" s="175"/>
      <c r="F753" s="161"/>
      <c r="G753" s="183" t="s">
        <v>14</v>
      </c>
      <c r="H753" s="177"/>
      <c r="I753" s="178"/>
    </row>
    <row r="754" spans="1:9" ht="15.75" thickBot="1" x14ac:dyDescent="0.3">
      <c r="A754" s="187" t="s">
        <v>15</v>
      </c>
      <c r="B754" s="188">
        <v>0</v>
      </c>
      <c r="C754" s="181"/>
      <c r="D754" s="182"/>
      <c r="E754" s="175"/>
      <c r="F754" s="161"/>
      <c r="G754" s="183" t="s">
        <v>16</v>
      </c>
      <c r="H754" s="189">
        <f>+H751+H752-H753</f>
        <v>0</v>
      </c>
      <c r="I754" s="178"/>
    </row>
    <row r="755" spans="1:9" ht="16.5" thickTop="1" thickBot="1" x14ac:dyDescent="0.3">
      <c r="A755" s="190" t="s">
        <v>17</v>
      </c>
      <c r="B755" s="191">
        <v>11209497.723000001</v>
      </c>
      <c r="C755" s="181" t="s">
        <v>18</v>
      </c>
      <c r="D755" s="182">
        <v>470341</v>
      </c>
      <c r="E755" s="175"/>
      <c r="F755" s="161"/>
      <c r="G755" s="192" t="s">
        <v>19</v>
      </c>
      <c r="H755" s="193">
        <v>0</v>
      </c>
      <c r="I755" s="194"/>
    </row>
    <row r="756" spans="1:9" ht="16.5" thickTop="1" thickBot="1" x14ac:dyDescent="0.3">
      <c r="A756" s="196" t="s">
        <v>20</v>
      </c>
      <c r="B756" s="180">
        <v>0</v>
      </c>
      <c r="C756" s="181" t="s">
        <v>18</v>
      </c>
      <c r="D756" s="182">
        <v>470341</v>
      </c>
      <c r="E756" s="175"/>
      <c r="F756" s="197"/>
      <c r="G756" s="198" t="s">
        <v>46</v>
      </c>
      <c r="H756" s="198"/>
      <c r="I756" s="198"/>
    </row>
    <row r="757" spans="1:9" ht="30" thickTop="1" thickBot="1" x14ac:dyDescent="0.3">
      <c r="A757" s="190" t="s">
        <v>22</v>
      </c>
      <c r="B757" s="191">
        <f>33580834.66+72903.72</f>
        <v>33653738.379999995</v>
      </c>
      <c r="C757" s="181" t="s">
        <v>18</v>
      </c>
      <c r="D757" s="182">
        <v>470341</v>
      </c>
      <c r="E757" s="175"/>
      <c r="F757" s="161"/>
      <c r="G757" s="163" t="s">
        <v>23</v>
      </c>
      <c r="H757" s="164" t="s">
        <v>6</v>
      </c>
      <c r="I757" s="199" t="s">
        <v>40</v>
      </c>
    </row>
    <row r="758" spans="1:9" ht="26.25" customHeight="1" thickTop="1" thickBot="1" x14ac:dyDescent="0.3">
      <c r="A758" s="179" t="s">
        <v>24</v>
      </c>
      <c r="B758" s="184">
        <v>0</v>
      </c>
      <c r="C758" s="181" t="s">
        <v>18</v>
      </c>
      <c r="D758" s="182">
        <v>7703</v>
      </c>
      <c r="E758" s="175"/>
      <c r="F758" s="161"/>
      <c r="G758" s="179" t="s">
        <v>25</v>
      </c>
      <c r="H758" s="184">
        <v>679743</v>
      </c>
      <c r="I758" s="200"/>
    </row>
    <row r="759" spans="1:9" ht="19.5" customHeight="1" thickBot="1" x14ac:dyDescent="0.3">
      <c r="A759" s="179" t="s">
        <v>26</v>
      </c>
      <c r="B759" s="184">
        <v>0</v>
      </c>
      <c r="C759" s="181" t="s">
        <v>18</v>
      </c>
      <c r="D759" s="182">
        <v>7989</v>
      </c>
      <c r="E759" s="175"/>
      <c r="F759" s="161"/>
      <c r="G759" s="201" t="s">
        <v>27</v>
      </c>
      <c r="H759" s="202"/>
      <c r="I759" s="203"/>
    </row>
    <row r="760" spans="1:9" ht="15.75" thickBot="1" x14ac:dyDescent="0.3">
      <c r="A760" s="201" t="s">
        <v>28</v>
      </c>
      <c r="B760" s="202">
        <v>0</v>
      </c>
      <c r="C760" s="204">
        <v>46993</v>
      </c>
      <c r="D760" s="205">
        <v>470341</v>
      </c>
      <c r="E760" s="206"/>
      <c r="F760" s="161"/>
      <c r="G760" s="163" t="s">
        <v>29</v>
      </c>
      <c r="H760" s="207">
        <f>H758+H759</f>
        <v>679743</v>
      </c>
      <c r="I760" s="203"/>
    </row>
    <row r="761" spans="1:9" ht="16.5" thickTop="1" thickBot="1" x14ac:dyDescent="0.3">
      <c r="A761" s="190" t="s">
        <v>30</v>
      </c>
      <c r="B761" s="208">
        <f>+B755+B757</f>
        <v>44863236.103</v>
      </c>
      <c r="C761" s="209"/>
      <c r="D761" s="210"/>
      <c r="E761" s="210"/>
      <c r="F761" s="161"/>
      <c r="G761" s="211"/>
      <c r="H761" s="211"/>
      <c r="I761" s="211"/>
    </row>
    <row r="762" spans="1:9" ht="16.5" thickTop="1" thickBot="1" x14ac:dyDescent="0.3">
      <c r="A762" s="161"/>
      <c r="B762" s="212"/>
      <c r="C762" s="213"/>
      <c r="D762" s="161"/>
      <c r="E762" s="161"/>
      <c r="F762" s="161"/>
      <c r="G762" s="214" t="s">
        <v>47</v>
      </c>
      <c r="H762" s="215"/>
      <c r="I762" s="216"/>
    </row>
    <row r="763" spans="1:9" ht="29.25" thickBot="1" x14ac:dyDescent="0.3">
      <c r="A763" s="163" t="s">
        <v>5</v>
      </c>
      <c r="B763" s="217" t="s">
        <v>6</v>
      </c>
      <c r="C763" s="218" t="s">
        <v>8</v>
      </c>
      <c r="D763" s="219"/>
      <c r="E763" s="220"/>
      <c r="F763" s="161"/>
      <c r="G763" s="163" t="s">
        <v>5</v>
      </c>
      <c r="H763" s="164" t="s">
        <v>6</v>
      </c>
      <c r="I763" s="199" t="s">
        <v>40</v>
      </c>
    </row>
    <row r="764" spans="1:9" ht="15.75" thickBot="1" x14ac:dyDescent="0.3">
      <c r="A764" s="167" t="s">
        <v>32</v>
      </c>
      <c r="B764" s="221">
        <v>54553188.789999962</v>
      </c>
      <c r="C764" s="222"/>
      <c r="D764" s="223"/>
      <c r="E764" s="224"/>
      <c r="F764" s="161"/>
      <c r="G764" s="179" t="s">
        <v>25</v>
      </c>
      <c r="H764" s="184">
        <v>74684450.689999998</v>
      </c>
      <c r="I764" s="225"/>
    </row>
    <row r="765" spans="1:9" ht="30" thickTop="1" thickBot="1" x14ac:dyDescent="0.3">
      <c r="A765" s="190" t="s">
        <v>33</v>
      </c>
      <c r="B765" s="208">
        <f>+B764+B753-B761</f>
        <v>59244713.546999961</v>
      </c>
      <c r="C765" s="226"/>
      <c r="D765" s="227"/>
      <c r="E765" s="228"/>
      <c r="F765" s="161"/>
      <c r="G765" s="201" t="s">
        <v>27</v>
      </c>
      <c r="H765" s="202"/>
      <c r="I765" s="225"/>
    </row>
    <row r="766" spans="1:9" ht="16.5" thickTop="1" thickBot="1" x14ac:dyDescent="0.3">
      <c r="A766" s="213"/>
      <c r="B766" s="213"/>
      <c r="C766" s="213"/>
      <c r="D766" s="213"/>
      <c r="E766" s="213"/>
      <c r="F766" s="161"/>
      <c r="G766" s="163" t="s">
        <v>29</v>
      </c>
      <c r="H766" s="229">
        <f>+H764+H765</f>
        <v>74684450.689999998</v>
      </c>
      <c r="I766" s="203"/>
    </row>
    <row r="767" spans="1:9" ht="15" x14ac:dyDescent="0.25">
      <c r="A767" s="230"/>
      <c r="B767" s="212"/>
      <c r="C767" s="237"/>
      <c r="D767" s="231"/>
      <c r="E767" s="231"/>
      <c r="F767" s="231"/>
      <c r="G767" s="230"/>
      <c r="H767" s="231"/>
      <c r="I767" s="231"/>
    </row>
    <row r="768" spans="1:9" x14ac:dyDescent="0.25">
      <c r="B768" s="234"/>
      <c r="C768" s="86"/>
      <c r="D768" s="86"/>
      <c r="E768" s="86"/>
      <c r="F768" s="86"/>
      <c r="G768" s="86"/>
      <c r="H768" s="86"/>
      <c r="I768" s="86"/>
    </row>
    <row r="769" spans="1:9" ht="15.75" x14ac:dyDescent="0.25">
      <c r="A769" s="233" t="s">
        <v>49</v>
      </c>
      <c r="B769" s="233"/>
      <c r="C769" s="86"/>
      <c r="D769" s="86"/>
      <c r="E769" s="86"/>
      <c r="F769" s="86"/>
      <c r="G769" s="233" t="s">
        <v>50</v>
      </c>
      <c r="H769" s="233"/>
      <c r="I769" s="86"/>
    </row>
    <row r="778" spans="1:9" x14ac:dyDescent="0.25">
      <c r="A778" s="84"/>
      <c r="B778" s="84"/>
      <c r="C778" s="84"/>
      <c r="D778" s="84"/>
      <c r="E778" s="84"/>
      <c r="F778" s="84"/>
      <c r="G778" s="84"/>
      <c r="H778" s="84"/>
      <c r="I778" s="85"/>
    </row>
    <row r="779" spans="1:9" ht="14.25" x14ac:dyDescent="0.25">
      <c r="A779" s="87" t="s">
        <v>36</v>
      </c>
    </row>
    <row r="780" spans="1:9" ht="14.25" x14ac:dyDescent="0.25">
      <c r="A780" s="238" t="s">
        <v>36</v>
      </c>
      <c r="B780" s="238"/>
    </row>
    <row r="781" spans="1:9" ht="14.25" x14ac:dyDescent="0.25">
      <c r="A781" s="89" t="s">
        <v>37</v>
      </c>
    </row>
    <row r="782" spans="1:9" ht="14.25" x14ac:dyDescent="0.25">
      <c r="A782" s="89" t="s">
        <v>66</v>
      </c>
    </row>
    <row r="783" spans="1:9" x14ac:dyDescent="0.25">
      <c r="A783" s="90"/>
    </row>
    <row r="784" spans="1:9" ht="15.75" x14ac:dyDescent="0.25">
      <c r="A784" s="236" t="s">
        <v>75</v>
      </c>
      <c r="B784" s="236"/>
      <c r="C784" s="236"/>
      <c r="D784" s="236"/>
      <c r="E784" s="236"/>
      <c r="F784" s="236"/>
      <c r="G784" s="236"/>
      <c r="H784" s="236"/>
      <c r="I784" s="236"/>
    </row>
    <row r="785" spans="1:9" ht="20.25" x14ac:dyDescent="0.25">
      <c r="A785" s="92" t="s">
        <v>1</v>
      </c>
      <c r="B785" s="92"/>
      <c r="C785" s="92"/>
      <c r="D785" s="92"/>
      <c r="E785" s="92"/>
      <c r="F785" s="92"/>
      <c r="G785" s="92"/>
      <c r="H785" s="92"/>
      <c r="I785" s="92"/>
    </row>
    <row r="786" spans="1:9" ht="20.25" x14ac:dyDescent="0.25">
      <c r="A786" s="92" t="s">
        <v>2</v>
      </c>
      <c r="B786" s="92"/>
      <c r="C786" s="92"/>
      <c r="D786" s="92"/>
      <c r="E786" s="92"/>
      <c r="F786" s="92"/>
      <c r="G786" s="92"/>
      <c r="H786" s="92"/>
      <c r="I786" s="92"/>
    </row>
    <row r="787" spans="1:9" ht="12.75" thickBot="1" x14ac:dyDescent="0.3">
      <c r="A787" s="90"/>
      <c r="B787" s="90"/>
      <c r="C787" s="90"/>
      <c r="D787" s="90"/>
      <c r="E787" s="90"/>
      <c r="F787" s="90"/>
      <c r="G787" s="90"/>
      <c r="H787" s="90"/>
      <c r="I787" s="90"/>
    </row>
    <row r="788" spans="1:9" ht="19.5" thickBot="1" x14ac:dyDescent="0.3">
      <c r="A788" s="158" t="s">
        <v>3</v>
      </c>
      <c r="B788" s="159"/>
      <c r="C788" s="159"/>
      <c r="D788" s="159"/>
      <c r="E788" s="160"/>
      <c r="F788" s="161"/>
      <c r="G788" s="158" t="s">
        <v>4</v>
      </c>
      <c r="H788" s="159"/>
      <c r="I788" s="160"/>
    </row>
    <row r="789" spans="1:9" ht="29.25" thickBot="1" x14ac:dyDescent="0.3">
      <c r="A789" s="163" t="s">
        <v>5</v>
      </c>
      <c r="B789" s="164" t="s">
        <v>6</v>
      </c>
      <c r="C789" s="165" t="s">
        <v>45</v>
      </c>
      <c r="D789" s="166"/>
      <c r="E789" s="167" t="s">
        <v>40</v>
      </c>
      <c r="F789" s="161"/>
      <c r="G789" s="168" t="s">
        <v>5</v>
      </c>
      <c r="H789" s="169" t="s">
        <v>6</v>
      </c>
      <c r="I789" s="170" t="s">
        <v>40</v>
      </c>
    </row>
    <row r="790" spans="1:9" ht="15.75" thickBot="1" x14ac:dyDescent="0.3">
      <c r="A790" s="171" t="s">
        <v>9</v>
      </c>
      <c r="B790" s="172">
        <f>49631705.33+1123548.61</f>
        <v>50755253.939999998</v>
      </c>
      <c r="C790" s="173">
        <v>470341</v>
      </c>
      <c r="D790" s="174">
        <v>47032</v>
      </c>
      <c r="E790" s="175"/>
      <c r="F790" s="161"/>
      <c r="G790" s="176" t="s">
        <v>10</v>
      </c>
      <c r="H790" s="177">
        <v>0</v>
      </c>
      <c r="I790" s="178"/>
    </row>
    <row r="791" spans="1:9" ht="15.75" thickTop="1" x14ac:dyDescent="0.25">
      <c r="A791" s="179" t="s">
        <v>11</v>
      </c>
      <c r="B791" s="180">
        <v>0</v>
      </c>
      <c r="C791" s="181">
        <v>470341</v>
      </c>
      <c r="D791" s="182">
        <v>579878</v>
      </c>
      <c r="E791" s="175"/>
      <c r="F791" s="161"/>
      <c r="G791" s="183" t="s">
        <v>12</v>
      </c>
      <c r="H791" s="177"/>
      <c r="I791" s="178"/>
    </row>
    <row r="792" spans="1:9" ht="15" x14ac:dyDescent="0.25">
      <c r="A792" s="179" t="s">
        <v>13</v>
      </c>
      <c r="B792" s="235">
        <f>B790</f>
        <v>50755253.939999998</v>
      </c>
      <c r="C792" s="185"/>
      <c r="D792" s="186"/>
      <c r="E792" s="175"/>
      <c r="F792" s="161"/>
      <c r="G792" s="183" t="s">
        <v>14</v>
      </c>
      <c r="H792" s="177"/>
      <c r="I792" s="178"/>
    </row>
    <row r="793" spans="1:9" ht="15.75" thickBot="1" x14ac:dyDescent="0.3">
      <c r="A793" s="187" t="s">
        <v>15</v>
      </c>
      <c r="B793" s="188">
        <v>0</v>
      </c>
      <c r="C793" s="181"/>
      <c r="D793" s="182"/>
      <c r="E793" s="175"/>
      <c r="F793" s="161"/>
      <c r="G793" s="183" t="s">
        <v>16</v>
      </c>
      <c r="H793" s="189">
        <f>+H790+H791-H792</f>
        <v>0</v>
      </c>
      <c r="I793" s="178"/>
    </row>
    <row r="794" spans="1:9" ht="16.5" thickTop="1" thickBot="1" x14ac:dyDescent="0.3">
      <c r="A794" s="190" t="s">
        <v>17</v>
      </c>
      <c r="B794" s="240">
        <v>10780455.690000001</v>
      </c>
      <c r="C794" s="181" t="s">
        <v>18</v>
      </c>
      <c r="D794" s="182">
        <v>470341</v>
      </c>
      <c r="E794" s="175"/>
      <c r="F794" s="161"/>
      <c r="G794" s="192" t="s">
        <v>19</v>
      </c>
      <c r="H794" s="193">
        <v>0</v>
      </c>
      <c r="I794" s="194"/>
    </row>
    <row r="795" spans="1:9" ht="16.5" thickTop="1" thickBot="1" x14ac:dyDescent="0.3">
      <c r="A795" s="196" t="s">
        <v>20</v>
      </c>
      <c r="B795" s="180">
        <v>0</v>
      </c>
      <c r="C795" s="181" t="s">
        <v>18</v>
      </c>
      <c r="D795" s="182">
        <v>470341</v>
      </c>
      <c r="E795" s="175"/>
      <c r="F795" s="197"/>
      <c r="G795" s="198" t="s">
        <v>46</v>
      </c>
      <c r="H795" s="198"/>
      <c r="I795" s="198"/>
    </row>
    <row r="796" spans="1:9" ht="30" thickTop="1" thickBot="1" x14ac:dyDescent="0.25">
      <c r="A796" s="190" t="s">
        <v>22</v>
      </c>
      <c r="B796" s="241">
        <v>37974064.909999996</v>
      </c>
      <c r="C796" s="181" t="s">
        <v>18</v>
      </c>
      <c r="D796" s="182">
        <v>470341</v>
      </c>
      <c r="E796" s="175"/>
      <c r="F796" s="161"/>
      <c r="G796" s="163" t="s">
        <v>23</v>
      </c>
      <c r="H796" s="164" t="s">
        <v>6</v>
      </c>
      <c r="I796" s="199" t="s">
        <v>40</v>
      </c>
    </row>
    <row r="797" spans="1:9" ht="26.25" customHeight="1" thickTop="1" thickBot="1" x14ac:dyDescent="0.3">
      <c r="A797" s="179" t="s">
        <v>24</v>
      </c>
      <c r="B797" s="184">
        <v>0</v>
      </c>
      <c r="C797" s="181" t="s">
        <v>18</v>
      </c>
      <c r="D797" s="182">
        <v>7703</v>
      </c>
      <c r="E797" s="175"/>
      <c r="F797" s="161"/>
      <c r="G797" s="179" t="s">
        <v>25</v>
      </c>
      <c r="H797" s="184">
        <v>679743</v>
      </c>
      <c r="I797" s="200"/>
    </row>
    <row r="798" spans="1:9" ht="19.5" customHeight="1" thickBot="1" x14ac:dyDescent="0.3">
      <c r="A798" s="179" t="s">
        <v>26</v>
      </c>
      <c r="B798" s="184">
        <v>0</v>
      </c>
      <c r="C798" s="181" t="s">
        <v>18</v>
      </c>
      <c r="D798" s="182">
        <v>7989</v>
      </c>
      <c r="E798" s="175"/>
      <c r="F798" s="161"/>
      <c r="G798" s="201" t="s">
        <v>27</v>
      </c>
      <c r="H798" s="202"/>
      <c r="I798" s="203"/>
    </row>
    <row r="799" spans="1:9" ht="15.75" thickBot="1" x14ac:dyDescent="0.3">
      <c r="A799" s="201" t="s">
        <v>28</v>
      </c>
      <c r="B799" s="202">
        <v>0</v>
      </c>
      <c r="C799" s="204">
        <v>46993</v>
      </c>
      <c r="D799" s="205">
        <v>470341</v>
      </c>
      <c r="E799" s="206"/>
      <c r="F799" s="161"/>
      <c r="G799" s="163" t="s">
        <v>29</v>
      </c>
      <c r="H799" s="207">
        <f>H797+H798</f>
        <v>679743</v>
      </c>
      <c r="I799" s="203"/>
    </row>
    <row r="800" spans="1:9" ht="16.5" thickTop="1" thickBot="1" x14ac:dyDescent="0.3">
      <c r="A800" s="190" t="s">
        <v>30</v>
      </c>
      <c r="B800" s="208">
        <f>+B794+B796</f>
        <v>48754520.599999994</v>
      </c>
      <c r="C800" s="209"/>
      <c r="D800" s="210"/>
      <c r="E800" s="210"/>
      <c r="F800" s="161"/>
      <c r="G800" s="211"/>
      <c r="H800" s="211"/>
      <c r="I800" s="211"/>
    </row>
    <row r="801" spans="1:9" ht="16.5" thickTop="1" thickBot="1" x14ac:dyDescent="0.3">
      <c r="A801" s="161"/>
      <c r="B801" s="212"/>
      <c r="C801" s="213"/>
      <c r="D801" s="161"/>
      <c r="E801" s="161"/>
      <c r="F801" s="161"/>
      <c r="G801" s="214" t="s">
        <v>47</v>
      </c>
      <c r="H801" s="215"/>
      <c r="I801" s="216"/>
    </row>
    <row r="802" spans="1:9" ht="29.25" thickBot="1" x14ac:dyDescent="0.3">
      <c r="A802" s="163" t="s">
        <v>5</v>
      </c>
      <c r="B802" s="217" t="s">
        <v>6</v>
      </c>
      <c r="C802" s="218" t="s">
        <v>8</v>
      </c>
      <c r="D802" s="219"/>
      <c r="E802" s="220"/>
      <c r="F802" s="161"/>
      <c r="G802" s="163" t="s">
        <v>5</v>
      </c>
      <c r="H802" s="164" t="s">
        <v>6</v>
      </c>
      <c r="I802" s="199" t="s">
        <v>40</v>
      </c>
    </row>
    <row r="803" spans="1:9" ht="15.75" thickBot="1" x14ac:dyDescent="0.3">
      <c r="A803" s="167" t="s">
        <v>32</v>
      </c>
      <c r="B803" s="221">
        <v>59244713.546999961</v>
      </c>
      <c r="C803" s="222"/>
      <c r="D803" s="223"/>
      <c r="E803" s="224"/>
      <c r="F803" s="161"/>
      <c r="G803" s="179" t="s">
        <v>25</v>
      </c>
      <c r="H803" s="184">
        <v>74684450.689999998</v>
      </c>
      <c r="I803" s="225"/>
    </row>
    <row r="804" spans="1:9" ht="30" thickTop="1" thickBot="1" x14ac:dyDescent="0.3">
      <c r="A804" s="190" t="s">
        <v>33</v>
      </c>
      <c r="B804" s="208">
        <f>+B803+B792-B800</f>
        <v>61245446.886999965</v>
      </c>
      <c r="C804" s="226"/>
      <c r="D804" s="227"/>
      <c r="E804" s="228"/>
      <c r="F804" s="161"/>
      <c r="G804" s="201" t="s">
        <v>27</v>
      </c>
      <c r="H804" s="202"/>
      <c r="I804" s="225"/>
    </row>
    <row r="805" spans="1:9" ht="16.5" thickTop="1" thickBot="1" x14ac:dyDescent="0.3">
      <c r="A805" s="213"/>
      <c r="B805" s="213"/>
      <c r="C805" s="213"/>
      <c r="D805" s="213"/>
      <c r="E805" s="213"/>
      <c r="F805" s="161"/>
      <c r="G805" s="163" t="s">
        <v>29</v>
      </c>
      <c r="H805" s="229">
        <f>+H803+H804</f>
        <v>74684450.689999998</v>
      </c>
      <c r="I805" s="203"/>
    </row>
    <row r="806" spans="1:9" ht="15" x14ac:dyDescent="0.25">
      <c r="A806" s="230"/>
      <c r="B806" s="212"/>
      <c r="C806" s="237"/>
      <c r="D806" s="231"/>
      <c r="E806" s="231"/>
      <c r="F806" s="231"/>
      <c r="G806" s="230"/>
      <c r="H806" s="231"/>
      <c r="I806" s="231"/>
    </row>
    <row r="807" spans="1:9" x14ac:dyDescent="0.25">
      <c r="B807" s="234"/>
      <c r="C807" s="86"/>
      <c r="D807" s="86"/>
      <c r="E807" s="86"/>
      <c r="F807" s="86"/>
      <c r="G807" s="86"/>
      <c r="H807" s="86"/>
      <c r="I807" s="86"/>
    </row>
    <row r="808" spans="1:9" ht="15.75" x14ac:dyDescent="0.25">
      <c r="A808" s="233" t="s">
        <v>49</v>
      </c>
      <c r="B808" s="233"/>
      <c r="C808" s="86"/>
      <c r="D808" s="86"/>
      <c r="E808" s="86"/>
      <c r="F808" s="86"/>
      <c r="G808" s="233" t="s">
        <v>50</v>
      </c>
      <c r="H808" s="233"/>
      <c r="I808" s="86"/>
    </row>
    <row r="818" spans="1:9" x14ac:dyDescent="0.25">
      <c r="A818" s="84"/>
      <c r="B818" s="84"/>
      <c r="C818" s="84"/>
      <c r="D818" s="84"/>
      <c r="E818" s="84"/>
      <c r="F818" s="84"/>
      <c r="G818" s="84"/>
      <c r="H818" s="84"/>
      <c r="I818" s="85"/>
    </row>
    <row r="819" spans="1:9" ht="14.25" x14ac:dyDescent="0.25">
      <c r="A819" s="87" t="s">
        <v>36</v>
      </c>
    </row>
    <row r="820" spans="1:9" ht="14.25" x14ac:dyDescent="0.25">
      <c r="A820" s="238" t="s">
        <v>36</v>
      </c>
      <c r="B820" s="238"/>
    </row>
    <row r="821" spans="1:9" ht="14.25" x14ac:dyDescent="0.25">
      <c r="A821" s="89" t="s">
        <v>37</v>
      </c>
    </row>
    <row r="822" spans="1:9" ht="14.25" x14ac:dyDescent="0.25">
      <c r="A822" s="89" t="s">
        <v>66</v>
      </c>
    </row>
    <row r="823" spans="1:9" x14ac:dyDescent="0.25">
      <c r="A823" s="90"/>
    </row>
    <row r="824" spans="1:9" ht="15.75" x14ac:dyDescent="0.25">
      <c r="A824" s="236" t="s">
        <v>76</v>
      </c>
      <c r="B824" s="236"/>
      <c r="C824" s="236"/>
      <c r="D824" s="236"/>
      <c r="E824" s="236"/>
      <c r="F824" s="236"/>
      <c r="G824" s="236"/>
      <c r="H824" s="236"/>
      <c r="I824" s="236"/>
    </row>
    <row r="825" spans="1:9" ht="20.25" x14ac:dyDescent="0.25">
      <c r="A825" s="92" t="s">
        <v>1</v>
      </c>
      <c r="B825" s="92"/>
      <c r="C825" s="92"/>
      <c r="D825" s="92"/>
      <c r="E825" s="92"/>
      <c r="F825" s="92"/>
      <c r="G825" s="92"/>
      <c r="H825" s="92"/>
      <c r="I825" s="92"/>
    </row>
    <row r="826" spans="1:9" ht="20.25" x14ac:dyDescent="0.25">
      <c r="A826" s="92" t="s">
        <v>2</v>
      </c>
      <c r="B826" s="92"/>
      <c r="C826" s="92"/>
      <c r="D826" s="92"/>
      <c r="E826" s="92"/>
      <c r="F826" s="92"/>
      <c r="G826" s="92"/>
      <c r="H826" s="92"/>
      <c r="I826" s="92"/>
    </row>
    <row r="827" spans="1:9" ht="12.75" thickBot="1" x14ac:dyDescent="0.3">
      <c r="A827" s="90"/>
      <c r="B827" s="90"/>
      <c r="C827" s="90"/>
      <c r="D827" s="90"/>
      <c r="E827" s="90"/>
      <c r="F827" s="90"/>
      <c r="G827" s="90"/>
      <c r="H827" s="90"/>
      <c r="I827" s="90"/>
    </row>
    <row r="828" spans="1:9" ht="19.5" thickBot="1" x14ac:dyDescent="0.3">
      <c r="A828" s="158" t="s">
        <v>3</v>
      </c>
      <c r="B828" s="159"/>
      <c r="C828" s="159"/>
      <c r="D828" s="159"/>
      <c r="E828" s="160"/>
      <c r="F828" s="161"/>
      <c r="G828" s="158" t="s">
        <v>4</v>
      </c>
      <c r="H828" s="159"/>
      <c r="I828" s="160"/>
    </row>
    <row r="829" spans="1:9" ht="29.25" thickBot="1" x14ac:dyDescent="0.3">
      <c r="A829" s="163" t="s">
        <v>5</v>
      </c>
      <c r="B829" s="164" t="s">
        <v>6</v>
      </c>
      <c r="C829" s="165" t="s">
        <v>45</v>
      </c>
      <c r="D829" s="166"/>
      <c r="E829" s="167" t="s">
        <v>40</v>
      </c>
      <c r="F829" s="161"/>
      <c r="G829" s="168" t="s">
        <v>5</v>
      </c>
      <c r="H829" s="169" t="s">
        <v>6</v>
      </c>
      <c r="I829" s="170" t="s">
        <v>40</v>
      </c>
    </row>
    <row r="830" spans="1:9" ht="15.75" thickBot="1" x14ac:dyDescent="0.3">
      <c r="A830" s="171" t="s">
        <v>9</v>
      </c>
      <c r="B830" s="172">
        <f>50365709.87+1103699.23</f>
        <v>51469409.099999994</v>
      </c>
      <c r="C830" s="173">
        <v>470341</v>
      </c>
      <c r="D830" s="174">
        <v>47032</v>
      </c>
      <c r="E830" s="175"/>
      <c r="F830" s="161"/>
      <c r="G830" s="176" t="s">
        <v>10</v>
      </c>
      <c r="H830" s="177">
        <v>0</v>
      </c>
      <c r="I830" s="178"/>
    </row>
    <row r="831" spans="1:9" ht="15.75" thickTop="1" x14ac:dyDescent="0.25">
      <c r="A831" s="179" t="s">
        <v>11</v>
      </c>
      <c r="B831" s="180">
        <v>0</v>
      </c>
      <c r="C831" s="181">
        <v>470341</v>
      </c>
      <c r="D831" s="182">
        <v>579878</v>
      </c>
      <c r="E831" s="175"/>
      <c r="F831" s="161"/>
      <c r="G831" s="183" t="s">
        <v>12</v>
      </c>
      <c r="H831" s="177"/>
      <c r="I831" s="178"/>
    </row>
    <row r="832" spans="1:9" ht="15" x14ac:dyDescent="0.25">
      <c r="A832" s="179" t="s">
        <v>13</v>
      </c>
      <c r="B832" s="235">
        <f>B830</f>
        <v>51469409.099999994</v>
      </c>
      <c r="C832" s="185"/>
      <c r="D832" s="186"/>
      <c r="E832" s="175"/>
      <c r="F832" s="161"/>
      <c r="G832" s="183" t="s">
        <v>14</v>
      </c>
      <c r="H832" s="177"/>
      <c r="I832" s="178"/>
    </row>
    <row r="833" spans="1:9" ht="15.75" thickBot="1" x14ac:dyDescent="0.3">
      <c r="A833" s="187" t="s">
        <v>15</v>
      </c>
      <c r="B833" s="188">
        <v>0</v>
      </c>
      <c r="C833" s="181"/>
      <c r="D833" s="182"/>
      <c r="E833" s="175"/>
      <c r="F833" s="161"/>
      <c r="G833" s="183" t="s">
        <v>16</v>
      </c>
      <c r="H833" s="189">
        <f>+H830+H831-H832</f>
        <v>0</v>
      </c>
      <c r="I833" s="178"/>
    </row>
    <row r="834" spans="1:9" ht="16.5" thickTop="1" thickBot="1" x14ac:dyDescent="0.3">
      <c r="A834" s="190" t="s">
        <v>17</v>
      </c>
      <c r="B834" s="242">
        <v>6190702.7400000002</v>
      </c>
      <c r="C834" s="181" t="s">
        <v>18</v>
      </c>
      <c r="D834" s="182">
        <v>470341</v>
      </c>
      <c r="E834" s="175"/>
      <c r="F834" s="161"/>
      <c r="G834" s="192" t="s">
        <v>19</v>
      </c>
      <c r="H834" s="193">
        <v>0</v>
      </c>
      <c r="I834" s="194"/>
    </row>
    <row r="835" spans="1:9" ht="16.5" thickTop="1" thickBot="1" x14ac:dyDescent="0.3">
      <c r="A835" s="196" t="s">
        <v>20</v>
      </c>
      <c r="B835" s="180">
        <v>0</v>
      </c>
      <c r="C835" s="181" t="s">
        <v>18</v>
      </c>
      <c r="D835" s="182">
        <v>470341</v>
      </c>
      <c r="E835" s="175"/>
      <c r="F835" s="197"/>
      <c r="G835" s="198" t="s">
        <v>46</v>
      </c>
      <c r="H835" s="198"/>
      <c r="I835" s="198"/>
    </row>
    <row r="836" spans="1:9" ht="30" thickTop="1" thickBot="1" x14ac:dyDescent="0.3">
      <c r="A836" s="190" t="s">
        <v>22</v>
      </c>
      <c r="B836" s="243">
        <v>39116031.890000001</v>
      </c>
      <c r="C836" s="181" t="s">
        <v>18</v>
      </c>
      <c r="D836" s="182">
        <v>470341</v>
      </c>
      <c r="E836" s="175"/>
      <c r="F836" s="161"/>
      <c r="G836" s="163" t="s">
        <v>23</v>
      </c>
      <c r="H836" s="164" t="s">
        <v>6</v>
      </c>
      <c r="I836" s="199" t="s">
        <v>40</v>
      </c>
    </row>
    <row r="837" spans="1:9" ht="26.25" customHeight="1" thickTop="1" thickBot="1" x14ac:dyDescent="0.3">
      <c r="A837" s="179" t="s">
        <v>24</v>
      </c>
      <c r="B837" s="184">
        <v>0</v>
      </c>
      <c r="C837" s="181" t="s">
        <v>18</v>
      </c>
      <c r="D837" s="182">
        <v>7703</v>
      </c>
      <c r="E837" s="175"/>
      <c r="F837" s="161"/>
      <c r="G837" s="179" t="s">
        <v>25</v>
      </c>
      <c r="H837" s="184">
        <v>679743</v>
      </c>
      <c r="I837" s="200"/>
    </row>
    <row r="838" spans="1:9" ht="19.5" customHeight="1" thickBot="1" x14ac:dyDescent="0.3">
      <c r="A838" s="179" t="s">
        <v>26</v>
      </c>
      <c r="B838" s="184">
        <v>0</v>
      </c>
      <c r="C838" s="181" t="s">
        <v>18</v>
      </c>
      <c r="D838" s="182">
        <v>7989</v>
      </c>
      <c r="E838" s="175"/>
      <c r="F838" s="161"/>
      <c r="G838" s="201" t="s">
        <v>27</v>
      </c>
      <c r="H838" s="202"/>
      <c r="I838" s="203"/>
    </row>
    <row r="839" spans="1:9" ht="15.75" thickBot="1" x14ac:dyDescent="0.3">
      <c r="A839" s="201" t="s">
        <v>28</v>
      </c>
      <c r="B839" s="202">
        <v>0</v>
      </c>
      <c r="C839" s="204">
        <v>46993</v>
      </c>
      <c r="D839" s="205">
        <v>470341</v>
      </c>
      <c r="E839" s="206"/>
      <c r="F839" s="161"/>
      <c r="G839" s="163" t="s">
        <v>29</v>
      </c>
      <c r="H839" s="207">
        <f>H837+H838</f>
        <v>679743</v>
      </c>
      <c r="I839" s="203"/>
    </row>
    <row r="840" spans="1:9" ht="16.5" thickTop="1" thickBot="1" x14ac:dyDescent="0.3">
      <c r="A840" s="190" t="s">
        <v>30</v>
      </c>
      <c r="B840" s="208">
        <f>+B834+B836</f>
        <v>45306734.630000003</v>
      </c>
      <c r="C840" s="209"/>
      <c r="D840" s="210"/>
      <c r="E840" s="210"/>
      <c r="F840" s="161"/>
      <c r="G840" s="211"/>
      <c r="H840" s="211"/>
      <c r="I840" s="211"/>
    </row>
    <row r="841" spans="1:9" ht="16.5" thickTop="1" thickBot="1" x14ac:dyDescent="0.3">
      <c r="A841" s="161"/>
      <c r="B841" s="212"/>
      <c r="C841" s="213"/>
      <c r="D841" s="161"/>
      <c r="E841" s="161"/>
      <c r="F841" s="161"/>
      <c r="G841" s="214" t="s">
        <v>47</v>
      </c>
      <c r="H841" s="215"/>
      <c r="I841" s="216"/>
    </row>
    <row r="842" spans="1:9" ht="29.25" thickBot="1" x14ac:dyDescent="0.3">
      <c r="A842" s="163" t="s">
        <v>5</v>
      </c>
      <c r="B842" s="217" t="s">
        <v>6</v>
      </c>
      <c r="C842" s="218" t="s">
        <v>8</v>
      </c>
      <c r="D842" s="219"/>
      <c r="E842" s="220"/>
      <c r="F842" s="161"/>
      <c r="G842" s="163" t="s">
        <v>5</v>
      </c>
      <c r="H842" s="164" t="s">
        <v>6</v>
      </c>
      <c r="I842" s="199" t="s">
        <v>40</v>
      </c>
    </row>
    <row r="843" spans="1:9" ht="15.75" thickBot="1" x14ac:dyDescent="0.3">
      <c r="A843" s="167" t="s">
        <v>32</v>
      </c>
      <c r="B843" s="221">
        <f>+B804</f>
        <v>61245446.886999965</v>
      </c>
      <c r="C843" s="222"/>
      <c r="D843" s="223"/>
      <c r="E843" s="224"/>
      <c r="F843" s="161"/>
      <c r="G843" s="179" t="s">
        <v>25</v>
      </c>
      <c r="H843" s="184">
        <v>74684450.689999998</v>
      </c>
      <c r="I843" s="225"/>
    </row>
    <row r="844" spans="1:9" ht="30" thickTop="1" thickBot="1" x14ac:dyDescent="0.3">
      <c r="A844" s="190" t="s">
        <v>33</v>
      </c>
      <c r="B844" s="208">
        <f>+B843+B832-B840</f>
        <v>67408121.356999964</v>
      </c>
      <c r="C844" s="226"/>
      <c r="D844" s="227"/>
      <c r="E844" s="228"/>
      <c r="F844" s="161"/>
      <c r="G844" s="201" t="s">
        <v>27</v>
      </c>
      <c r="H844" s="202"/>
      <c r="I844" s="225"/>
    </row>
    <row r="845" spans="1:9" ht="16.5" thickTop="1" thickBot="1" x14ac:dyDescent="0.3">
      <c r="A845" s="213"/>
      <c r="B845" s="213"/>
      <c r="C845" s="213"/>
      <c r="D845" s="213"/>
      <c r="E845" s="213"/>
      <c r="F845" s="161"/>
      <c r="G845" s="163" t="s">
        <v>29</v>
      </c>
      <c r="H845" s="229">
        <f>+H843+H844</f>
        <v>74684450.689999998</v>
      </c>
      <c r="I845" s="203"/>
    </row>
    <row r="846" spans="1:9" ht="15" x14ac:dyDescent="0.25">
      <c r="A846" s="230"/>
      <c r="B846" s="212"/>
      <c r="C846" s="237"/>
      <c r="D846" s="231"/>
      <c r="E846" s="231"/>
      <c r="F846" s="231"/>
      <c r="G846" s="230"/>
      <c r="H846" s="231"/>
      <c r="I846" s="231"/>
    </row>
    <row r="847" spans="1:9" x14ac:dyDescent="0.25">
      <c r="B847" s="234"/>
      <c r="C847" s="86"/>
      <c r="D847" s="86"/>
      <c r="E847" s="86"/>
      <c r="F847" s="86"/>
      <c r="G847" s="86"/>
      <c r="H847" s="86"/>
      <c r="I847" s="86"/>
    </row>
    <row r="848" spans="1:9" ht="15.75" x14ac:dyDescent="0.25">
      <c r="A848" s="233" t="s">
        <v>49</v>
      </c>
      <c r="B848" s="233"/>
      <c r="C848" s="86"/>
      <c r="D848" s="86"/>
      <c r="E848" s="86"/>
      <c r="F848" s="86"/>
      <c r="G848" s="233" t="s">
        <v>50</v>
      </c>
      <c r="H848" s="233"/>
      <c r="I848" s="86"/>
    </row>
    <row r="856" spans="1:9" x14ac:dyDescent="0.25">
      <c r="A856" s="84"/>
      <c r="B856" s="84"/>
      <c r="C856" s="84"/>
      <c r="D856" s="84"/>
      <c r="E856" s="84"/>
      <c r="F856" s="84"/>
      <c r="G856" s="84"/>
      <c r="H856" s="84"/>
      <c r="I856" s="85"/>
    </row>
    <row r="857" spans="1:9" ht="14.25" x14ac:dyDescent="0.25">
      <c r="A857" s="87" t="s">
        <v>36</v>
      </c>
    </row>
    <row r="858" spans="1:9" ht="14.25" x14ac:dyDescent="0.25">
      <c r="A858" s="238" t="s">
        <v>36</v>
      </c>
      <c r="B858" s="238"/>
    </row>
    <row r="859" spans="1:9" ht="14.25" x14ac:dyDescent="0.25">
      <c r="A859" s="89" t="s">
        <v>37</v>
      </c>
    </row>
    <row r="860" spans="1:9" ht="14.25" x14ac:dyDescent="0.25">
      <c r="A860" s="89" t="s">
        <v>66</v>
      </c>
    </row>
    <row r="861" spans="1:9" x14ac:dyDescent="0.25">
      <c r="A861" s="90"/>
    </row>
    <row r="862" spans="1:9" ht="15.75" x14ac:dyDescent="0.25">
      <c r="A862" s="236" t="s">
        <v>77</v>
      </c>
      <c r="B862" s="236"/>
      <c r="C862" s="236"/>
      <c r="D862" s="236"/>
      <c r="E862" s="236"/>
      <c r="F862" s="236"/>
      <c r="G862" s="236"/>
      <c r="H862" s="236"/>
      <c r="I862" s="236"/>
    </row>
    <row r="863" spans="1:9" ht="20.25" x14ac:dyDescent="0.25">
      <c r="A863" s="92" t="s">
        <v>1</v>
      </c>
      <c r="B863" s="92"/>
      <c r="C863" s="92"/>
      <c r="D863" s="92"/>
      <c r="E863" s="92"/>
      <c r="F863" s="92"/>
      <c r="G863" s="92"/>
      <c r="H863" s="92"/>
      <c r="I863" s="92"/>
    </row>
    <row r="864" spans="1:9" ht="20.25" x14ac:dyDescent="0.25">
      <c r="A864" s="92" t="s">
        <v>2</v>
      </c>
      <c r="B864" s="92"/>
      <c r="C864" s="92"/>
      <c r="D864" s="92"/>
      <c r="E864" s="92"/>
      <c r="F864" s="92"/>
      <c r="G864" s="92"/>
      <c r="H864" s="92"/>
      <c r="I864" s="92"/>
    </row>
    <row r="865" spans="1:9" ht="12.75" thickBot="1" x14ac:dyDescent="0.3">
      <c r="A865" s="90"/>
      <c r="B865" s="90"/>
      <c r="C865" s="90"/>
      <c r="D865" s="90"/>
      <c r="E865" s="90"/>
      <c r="F865" s="90"/>
      <c r="G865" s="90"/>
      <c r="H865" s="90"/>
      <c r="I865" s="90"/>
    </row>
    <row r="866" spans="1:9" ht="19.5" thickBot="1" x14ac:dyDescent="0.3">
      <c r="A866" s="158" t="s">
        <v>3</v>
      </c>
      <c r="B866" s="159"/>
      <c r="C866" s="159"/>
      <c r="D866" s="159"/>
      <c r="E866" s="160"/>
      <c r="F866" s="161"/>
      <c r="G866" s="158" t="s">
        <v>4</v>
      </c>
      <c r="H866" s="159"/>
      <c r="I866" s="160"/>
    </row>
    <row r="867" spans="1:9" ht="29.25" thickBot="1" x14ac:dyDescent="0.3">
      <c r="A867" s="163" t="s">
        <v>5</v>
      </c>
      <c r="B867" s="164" t="s">
        <v>6</v>
      </c>
      <c r="C867" s="165" t="s">
        <v>45</v>
      </c>
      <c r="D867" s="166"/>
      <c r="E867" s="167" t="s">
        <v>40</v>
      </c>
      <c r="F867" s="161"/>
      <c r="G867" s="168" t="s">
        <v>5</v>
      </c>
      <c r="H867" s="169" t="s">
        <v>6</v>
      </c>
      <c r="I867" s="170" t="s">
        <v>40</v>
      </c>
    </row>
    <row r="868" spans="1:9" ht="15.75" thickBot="1" x14ac:dyDescent="0.3">
      <c r="A868" s="171" t="s">
        <v>9</v>
      </c>
      <c r="B868" s="172">
        <f>42661505.22+1185686.42</f>
        <v>43847191.640000001</v>
      </c>
      <c r="C868" s="173">
        <v>470341</v>
      </c>
      <c r="D868" s="174">
        <v>47032</v>
      </c>
      <c r="E868" s="175"/>
      <c r="F868" s="161"/>
      <c r="G868" s="176" t="s">
        <v>10</v>
      </c>
      <c r="H868" s="177">
        <v>0</v>
      </c>
      <c r="I868" s="178"/>
    </row>
    <row r="869" spans="1:9" ht="15.75" thickTop="1" x14ac:dyDescent="0.25">
      <c r="A869" s="179" t="s">
        <v>11</v>
      </c>
      <c r="B869" s="180">
        <v>0</v>
      </c>
      <c r="C869" s="181">
        <v>470341</v>
      </c>
      <c r="D869" s="182">
        <v>579878</v>
      </c>
      <c r="E869" s="175"/>
      <c r="F869" s="161"/>
      <c r="G869" s="183" t="s">
        <v>12</v>
      </c>
      <c r="H869" s="177"/>
      <c r="I869" s="178"/>
    </row>
    <row r="870" spans="1:9" ht="15" x14ac:dyDescent="0.25">
      <c r="A870" s="179" t="s">
        <v>13</v>
      </c>
      <c r="B870" s="235">
        <f>B868</f>
        <v>43847191.640000001</v>
      </c>
      <c r="C870" s="185"/>
      <c r="D870" s="186"/>
      <c r="E870" s="175"/>
      <c r="F870" s="161"/>
      <c r="G870" s="183" t="s">
        <v>14</v>
      </c>
      <c r="H870" s="177"/>
      <c r="I870" s="178"/>
    </row>
    <row r="871" spans="1:9" ht="15.75" thickBot="1" x14ac:dyDescent="0.3">
      <c r="A871" s="187" t="s">
        <v>15</v>
      </c>
      <c r="B871" s="188">
        <v>0</v>
      </c>
      <c r="C871" s="181"/>
      <c r="D871" s="182"/>
      <c r="E871" s="175"/>
      <c r="F871" s="161"/>
      <c r="G871" s="183" t="s">
        <v>16</v>
      </c>
      <c r="H871" s="189">
        <f>+H868+H869-H870</f>
        <v>0</v>
      </c>
      <c r="I871" s="178"/>
    </row>
    <row r="872" spans="1:9" ht="16.5" thickTop="1" thickBot="1" x14ac:dyDescent="0.3">
      <c r="A872" s="190" t="s">
        <v>17</v>
      </c>
      <c r="B872" s="242">
        <f>6063186.06+1116369.47</f>
        <v>7179555.5299999993</v>
      </c>
      <c r="C872" s="181" t="s">
        <v>18</v>
      </c>
      <c r="D872" s="182">
        <v>470341</v>
      </c>
      <c r="E872" s="175"/>
      <c r="F872" s="161"/>
      <c r="G872" s="192" t="s">
        <v>19</v>
      </c>
      <c r="H872" s="193">
        <v>0</v>
      </c>
      <c r="I872" s="194"/>
    </row>
    <row r="873" spans="1:9" ht="16.5" thickTop="1" thickBot="1" x14ac:dyDescent="0.3">
      <c r="A873" s="196" t="s">
        <v>20</v>
      </c>
      <c r="B873" s="180">
        <v>0</v>
      </c>
      <c r="C873" s="181" t="s">
        <v>18</v>
      </c>
      <c r="D873" s="182">
        <v>470341</v>
      </c>
      <c r="E873" s="175"/>
      <c r="F873" s="197"/>
      <c r="G873" s="198" t="s">
        <v>46</v>
      </c>
      <c r="H873" s="198"/>
      <c r="I873" s="198"/>
    </row>
    <row r="874" spans="1:9" ht="30" thickTop="1" thickBot="1" x14ac:dyDescent="0.3">
      <c r="A874" s="190" t="s">
        <v>22</v>
      </c>
      <c r="B874" s="243">
        <v>0</v>
      </c>
      <c r="C874" s="181" t="s">
        <v>18</v>
      </c>
      <c r="D874" s="182">
        <v>470341</v>
      </c>
      <c r="E874" s="175"/>
      <c r="F874" s="161"/>
      <c r="G874" s="163" t="s">
        <v>23</v>
      </c>
      <c r="H874" s="164" t="s">
        <v>6</v>
      </c>
      <c r="I874" s="199" t="s">
        <v>40</v>
      </c>
    </row>
    <row r="875" spans="1:9" ht="30" thickTop="1" thickBot="1" x14ac:dyDescent="0.3">
      <c r="A875" s="179" t="s">
        <v>24</v>
      </c>
      <c r="B875" s="184">
        <v>0</v>
      </c>
      <c r="C875" s="181" t="s">
        <v>18</v>
      </c>
      <c r="D875" s="182">
        <v>7703</v>
      </c>
      <c r="E875" s="175"/>
      <c r="F875" s="161"/>
      <c r="G875" s="179" t="s">
        <v>25</v>
      </c>
      <c r="H875" s="184">
        <v>679743</v>
      </c>
      <c r="I875" s="200"/>
    </row>
    <row r="876" spans="1:9" ht="15.75" thickBot="1" x14ac:dyDescent="0.3">
      <c r="A876" s="179" t="s">
        <v>26</v>
      </c>
      <c r="B876" s="184">
        <v>0</v>
      </c>
      <c r="C876" s="181" t="s">
        <v>18</v>
      </c>
      <c r="D876" s="182">
        <v>7989</v>
      </c>
      <c r="E876" s="175"/>
      <c r="F876" s="161"/>
      <c r="G876" s="201" t="s">
        <v>27</v>
      </c>
      <c r="H876" s="202"/>
      <c r="I876" s="203"/>
    </row>
    <row r="877" spans="1:9" ht="15.75" thickBot="1" x14ac:dyDescent="0.3">
      <c r="A877" s="201" t="s">
        <v>28</v>
      </c>
      <c r="B877" s="202">
        <v>0</v>
      </c>
      <c r="C877" s="204">
        <v>46993</v>
      </c>
      <c r="D877" s="205">
        <v>470341</v>
      </c>
      <c r="E877" s="206"/>
      <c r="F877" s="161"/>
      <c r="G877" s="163" t="s">
        <v>29</v>
      </c>
      <c r="H877" s="207">
        <f>H875+H876</f>
        <v>679743</v>
      </c>
      <c r="I877" s="203"/>
    </row>
    <row r="878" spans="1:9" ht="16.5" thickTop="1" thickBot="1" x14ac:dyDescent="0.3">
      <c r="A878" s="190" t="s">
        <v>30</v>
      </c>
      <c r="B878" s="208">
        <f>+B872+B874</f>
        <v>7179555.5299999993</v>
      </c>
      <c r="C878" s="209"/>
      <c r="D878" s="210"/>
      <c r="E878" s="210"/>
      <c r="F878" s="161"/>
      <c r="G878" s="211"/>
      <c r="H878" s="211"/>
      <c r="I878" s="211"/>
    </row>
    <row r="879" spans="1:9" ht="16.5" thickTop="1" thickBot="1" x14ac:dyDescent="0.3">
      <c r="A879" s="161"/>
      <c r="B879" s="212"/>
      <c r="C879" s="213"/>
      <c r="D879" s="161"/>
      <c r="E879" s="161"/>
      <c r="F879" s="161"/>
      <c r="G879" s="214" t="s">
        <v>47</v>
      </c>
      <c r="H879" s="215"/>
      <c r="I879" s="216"/>
    </row>
    <row r="880" spans="1:9" ht="29.25" thickBot="1" x14ac:dyDescent="0.3">
      <c r="A880" s="163" t="s">
        <v>5</v>
      </c>
      <c r="B880" s="217" t="s">
        <v>6</v>
      </c>
      <c r="C880" s="218" t="s">
        <v>8</v>
      </c>
      <c r="D880" s="219"/>
      <c r="E880" s="220"/>
      <c r="F880" s="161"/>
      <c r="G880" s="163" t="s">
        <v>5</v>
      </c>
      <c r="H880" s="164" t="s">
        <v>6</v>
      </c>
      <c r="I880" s="199" t="s">
        <v>40</v>
      </c>
    </row>
    <row r="881" spans="1:9" ht="15.75" thickBot="1" x14ac:dyDescent="0.3">
      <c r="A881" s="167" t="s">
        <v>32</v>
      </c>
      <c r="B881" s="221">
        <v>67408121.356999964</v>
      </c>
      <c r="C881" s="222"/>
      <c r="D881" s="223"/>
      <c r="E881" s="224"/>
      <c r="F881" s="161"/>
      <c r="G881" s="179" t="s">
        <v>25</v>
      </c>
      <c r="H881" s="184">
        <v>74684450.689999998</v>
      </c>
      <c r="I881" s="225"/>
    </row>
    <row r="882" spans="1:9" ht="30" thickTop="1" thickBot="1" x14ac:dyDescent="0.3">
      <c r="A882" s="190" t="s">
        <v>33</v>
      </c>
      <c r="B882" s="208">
        <f>+B881+B870-B878</f>
        <v>104075757.46699996</v>
      </c>
      <c r="C882" s="226"/>
      <c r="D882" s="227"/>
      <c r="E882" s="228"/>
      <c r="F882" s="161"/>
      <c r="G882" s="201" t="s">
        <v>27</v>
      </c>
      <c r="H882" s="202"/>
      <c r="I882" s="225"/>
    </row>
    <row r="883" spans="1:9" ht="16.5" thickTop="1" thickBot="1" x14ac:dyDescent="0.3">
      <c r="A883" s="213"/>
      <c r="B883" s="213"/>
      <c r="C883" s="213"/>
      <c r="D883" s="213"/>
      <c r="E883" s="213"/>
      <c r="F883" s="161"/>
      <c r="G883" s="163" t="s">
        <v>29</v>
      </c>
      <c r="H883" s="229">
        <f>+H881+H882</f>
        <v>74684450.689999998</v>
      </c>
      <c r="I883" s="203"/>
    </row>
    <row r="884" spans="1:9" ht="15" x14ac:dyDescent="0.25">
      <c r="A884" s="230"/>
      <c r="B884" s="212"/>
      <c r="C884" s="237"/>
      <c r="D884" s="231"/>
      <c r="E884" s="231"/>
      <c r="F884" s="231"/>
      <c r="G884" s="230"/>
      <c r="H884" s="231"/>
      <c r="I884" s="231"/>
    </row>
    <row r="885" spans="1:9" x14ac:dyDescent="0.25">
      <c r="B885" s="234"/>
      <c r="C885" s="86"/>
      <c r="D885" s="86"/>
      <c r="E885" s="86"/>
      <c r="F885" s="86"/>
      <c r="G885" s="86"/>
      <c r="H885" s="86"/>
      <c r="I885" s="86"/>
    </row>
    <row r="886" spans="1:9" ht="15.75" x14ac:dyDescent="0.25">
      <c r="A886" s="233" t="s">
        <v>49</v>
      </c>
      <c r="B886" s="233"/>
      <c r="C886" s="86"/>
      <c r="D886" s="86"/>
      <c r="E886" s="86"/>
      <c r="F886" s="86"/>
      <c r="G886" s="233" t="s">
        <v>50</v>
      </c>
      <c r="H886" s="233"/>
      <c r="I886" s="86"/>
    </row>
    <row r="895" spans="1:9" x14ac:dyDescent="0.25">
      <c r="A895" s="84"/>
      <c r="B895" s="84"/>
      <c r="C895" s="84"/>
      <c r="D895" s="84"/>
      <c r="E895" s="84"/>
      <c r="F895" s="84"/>
      <c r="G895" s="84"/>
      <c r="H895" s="84"/>
      <c r="I895" s="85"/>
    </row>
    <row r="896" spans="1:9" ht="14.25" x14ac:dyDescent="0.25">
      <c r="A896" s="87" t="s">
        <v>36</v>
      </c>
    </row>
    <row r="897" spans="1:9" ht="14.25" x14ac:dyDescent="0.25">
      <c r="A897" s="238" t="s">
        <v>36</v>
      </c>
      <c r="B897" s="238"/>
    </row>
    <row r="898" spans="1:9" ht="14.25" x14ac:dyDescent="0.25">
      <c r="A898" s="89" t="s">
        <v>37</v>
      </c>
    </row>
    <row r="899" spans="1:9" ht="14.25" x14ac:dyDescent="0.25">
      <c r="A899" s="89" t="s">
        <v>66</v>
      </c>
    </row>
    <row r="900" spans="1:9" x14ac:dyDescent="0.25">
      <c r="A900" s="90"/>
    </row>
    <row r="901" spans="1:9" ht="15.75" x14ac:dyDescent="0.25">
      <c r="A901" s="236" t="s">
        <v>78</v>
      </c>
      <c r="B901" s="236"/>
      <c r="C901" s="236"/>
      <c r="D901" s="236"/>
      <c r="E901" s="236"/>
      <c r="F901" s="236"/>
      <c r="G901" s="236"/>
      <c r="H901" s="236"/>
      <c r="I901" s="236"/>
    </row>
    <row r="902" spans="1:9" ht="20.25" x14ac:dyDescent="0.25">
      <c r="A902" s="92" t="s">
        <v>1</v>
      </c>
      <c r="B902" s="92"/>
      <c r="C902" s="92"/>
      <c r="D902" s="92"/>
      <c r="E902" s="92"/>
      <c r="F902" s="92"/>
      <c r="G902" s="92"/>
      <c r="H902" s="92"/>
      <c r="I902" s="92"/>
    </row>
    <row r="903" spans="1:9" ht="20.25" x14ac:dyDescent="0.25">
      <c r="A903" s="92" t="s">
        <v>2</v>
      </c>
      <c r="B903" s="92"/>
      <c r="C903" s="92"/>
      <c r="D903" s="92"/>
      <c r="E903" s="92"/>
      <c r="F903" s="92"/>
      <c r="G903" s="92"/>
      <c r="H903" s="92"/>
      <c r="I903" s="92"/>
    </row>
    <row r="904" spans="1:9" ht="12.75" thickBot="1" x14ac:dyDescent="0.3">
      <c r="A904" s="90"/>
      <c r="B904" s="90"/>
      <c r="C904" s="90"/>
      <c r="D904" s="90"/>
      <c r="E904" s="90"/>
      <c r="F904" s="90"/>
      <c r="G904" s="90"/>
      <c r="H904" s="90"/>
      <c r="I904" s="90"/>
    </row>
    <row r="905" spans="1:9" ht="19.5" thickBot="1" x14ac:dyDescent="0.3">
      <c r="A905" s="158" t="s">
        <v>3</v>
      </c>
      <c r="B905" s="159"/>
      <c r="C905" s="159"/>
      <c r="D905" s="159"/>
      <c r="E905" s="160"/>
      <c r="F905" s="161"/>
      <c r="G905" s="158" t="s">
        <v>4</v>
      </c>
      <c r="H905" s="159"/>
      <c r="I905" s="160"/>
    </row>
    <row r="906" spans="1:9" ht="29.25" thickBot="1" x14ac:dyDescent="0.3">
      <c r="A906" s="163" t="s">
        <v>5</v>
      </c>
      <c r="B906" s="164" t="s">
        <v>6</v>
      </c>
      <c r="C906" s="165" t="s">
        <v>45</v>
      </c>
      <c r="D906" s="166"/>
      <c r="E906" s="167" t="s">
        <v>40</v>
      </c>
      <c r="F906" s="161"/>
      <c r="G906" s="168" t="s">
        <v>5</v>
      </c>
      <c r="H906" s="169" t="s">
        <v>6</v>
      </c>
      <c r="I906" s="170" t="s">
        <v>40</v>
      </c>
    </row>
    <row r="907" spans="1:9" ht="15.75" thickBot="1" x14ac:dyDescent="0.3">
      <c r="A907" s="171" t="s">
        <v>9</v>
      </c>
      <c r="B907" s="172">
        <f>1254791.66+50162176.22</f>
        <v>51416967.879999995</v>
      </c>
      <c r="C907" s="173">
        <v>470341</v>
      </c>
      <c r="D907" s="174">
        <v>47032</v>
      </c>
      <c r="E907" s="175"/>
      <c r="F907" s="161"/>
      <c r="G907" s="176" t="s">
        <v>10</v>
      </c>
      <c r="H907" s="177">
        <v>0</v>
      </c>
      <c r="I907" s="178"/>
    </row>
    <row r="908" spans="1:9" ht="15.75" thickTop="1" x14ac:dyDescent="0.25">
      <c r="A908" s="179" t="s">
        <v>11</v>
      </c>
      <c r="B908" s="180">
        <v>0</v>
      </c>
      <c r="C908" s="181">
        <v>470341</v>
      </c>
      <c r="D908" s="182">
        <v>579878</v>
      </c>
      <c r="E908" s="175"/>
      <c r="F908" s="161"/>
      <c r="G908" s="183" t="s">
        <v>12</v>
      </c>
      <c r="H908" s="177"/>
      <c r="I908" s="178"/>
    </row>
    <row r="909" spans="1:9" ht="15" x14ac:dyDescent="0.25">
      <c r="A909" s="179" t="s">
        <v>13</v>
      </c>
      <c r="B909" s="235">
        <f>B907</f>
        <v>51416967.879999995</v>
      </c>
      <c r="C909" s="185"/>
      <c r="D909" s="186"/>
      <c r="E909" s="175"/>
      <c r="F909" s="161"/>
      <c r="G909" s="183" t="s">
        <v>14</v>
      </c>
      <c r="H909" s="177"/>
      <c r="I909" s="178"/>
    </row>
    <row r="910" spans="1:9" ht="15.75" thickBot="1" x14ac:dyDescent="0.3">
      <c r="A910" s="187" t="s">
        <v>15</v>
      </c>
      <c r="B910" s="188">
        <v>0</v>
      </c>
      <c r="C910" s="181"/>
      <c r="D910" s="182"/>
      <c r="E910" s="175"/>
      <c r="F910" s="161"/>
      <c r="G910" s="183" t="s">
        <v>16</v>
      </c>
      <c r="H910" s="189">
        <f>+H907+H908-H909</f>
        <v>0</v>
      </c>
      <c r="I910" s="178"/>
    </row>
    <row r="911" spans="1:9" ht="16.5" thickTop="1" thickBot="1" x14ac:dyDescent="0.3">
      <c r="A911" s="190" t="s">
        <v>17</v>
      </c>
      <c r="B911" s="242">
        <v>19642096.07</v>
      </c>
      <c r="C911" s="181" t="s">
        <v>18</v>
      </c>
      <c r="D911" s="182">
        <v>470341</v>
      </c>
      <c r="E911" s="175"/>
      <c r="F911" s="161"/>
      <c r="G911" s="192" t="s">
        <v>19</v>
      </c>
      <c r="H911" s="193">
        <v>0</v>
      </c>
      <c r="I911" s="194"/>
    </row>
    <row r="912" spans="1:9" ht="16.5" thickTop="1" thickBot="1" x14ac:dyDescent="0.3">
      <c r="A912" s="196" t="s">
        <v>20</v>
      </c>
      <c r="B912" s="180">
        <v>0</v>
      </c>
      <c r="C912" s="181" t="s">
        <v>18</v>
      </c>
      <c r="D912" s="182">
        <v>470341</v>
      </c>
      <c r="E912" s="175"/>
      <c r="F912" s="197"/>
      <c r="G912" s="198" t="s">
        <v>46</v>
      </c>
      <c r="H912" s="198"/>
      <c r="I912" s="198"/>
    </row>
    <row r="913" spans="1:9" ht="30" thickTop="1" thickBot="1" x14ac:dyDescent="0.3">
      <c r="A913" s="190" t="s">
        <v>22</v>
      </c>
      <c r="B913" s="243">
        <v>72286884.189999998</v>
      </c>
      <c r="C913" s="181" t="s">
        <v>18</v>
      </c>
      <c r="D913" s="182">
        <v>470341</v>
      </c>
      <c r="E913" s="175"/>
      <c r="F913" s="161"/>
      <c r="G913" s="163" t="s">
        <v>23</v>
      </c>
      <c r="H913" s="164" t="s">
        <v>6</v>
      </c>
      <c r="I913" s="199" t="s">
        <v>40</v>
      </c>
    </row>
    <row r="914" spans="1:9" ht="30" thickTop="1" thickBot="1" x14ac:dyDescent="0.3">
      <c r="A914" s="179" t="s">
        <v>24</v>
      </c>
      <c r="B914" s="184">
        <v>0</v>
      </c>
      <c r="C914" s="181" t="s">
        <v>18</v>
      </c>
      <c r="D914" s="182">
        <v>7703</v>
      </c>
      <c r="E914" s="175"/>
      <c r="F914" s="161"/>
      <c r="G914" s="179" t="s">
        <v>25</v>
      </c>
      <c r="H914" s="184">
        <v>679743</v>
      </c>
      <c r="I914" s="200"/>
    </row>
    <row r="915" spans="1:9" ht="15.75" thickBot="1" x14ac:dyDescent="0.3">
      <c r="A915" s="179" t="s">
        <v>26</v>
      </c>
      <c r="B915" s="184">
        <v>0</v>
      </c>
      <c r="C915" s="181" t="s">
        <v>18</v>
      </c>
      <c r="D915" s="182">
        <v>7989</v>
      </c>
      <c r="E915" s="175"/>
      <c r="F915" s="161"/>
      <c r="G915" s="201" t="s">
        <v>27</v>
      </c>
      <c r="H915" s="202"/>
      <c r="I915" s="203"/>
    </row>
    <row r="916" spans="1:9" ht="15.75" thickBot="1" x14ac:dyDescent="0.3">
      <c r="A916" s="201" t="s">
        <v>28</v>
      </c>
      <c r="B916" s="202">
        <v>0</v>
      </c>
      <c r="C916" s="204">
        <v>46993</v>
      </c>
      <c r="D916" s="205">
        <v>470341</v>
      </c>
      <c r="E916" s="206"/>
      <c r="F916" s="161"/>
      <c r="G916" s="163" t="s">
        <v>29</v>
      </c>
      <c r="H916" s="207">
        <f>H914+H915</f>
        <v>679743</v>
      </c>
      <c r="I916" s="203"/>
    </row>
    <row r="917" spans="1:9" ht="16.5" thickTop="1" thickBot="1" x14ac:dyDescent="0.3">
      <c r="A917" s="190" t="s">
        <v>30</v>
      </c>
      <c r="B917" s="208">
        <f>+B911+B913</f>
        <v>91928980.25999999</v>
      </c>
      <c r="C917" s="209"/>
      <c r="D917" s="210"/>
      <c r="E917" s="210"/>
      <c r="F917" s="161"/>
      <c r="G917" s="211"/>
      <c r="H917" s="211"/>
      <c r="I917" s="211"/>
    </row>
    <row r="918" spans="1:9" ht="16.5" thickTop="1" thickBot="1" x14ac:dyDescent="0.3">
      <c r="A918" s="161"/>
      <c r="B918" s="212"/>
      <c r="C918" s="213"/>
      <c r="D918" s="161"/>
      <c r="E918" s="161"/>
      <c r="F918" s="161"/>
      <c r="G918" s="214" t="s">
        <v>47</v>
      </c>
      <c r="H918" s="215"/>
      <c r="I918" s="216"/>
    </row>
    <row r="919" spans="1:9" ht="29.25" thickBot="1" x14ac:dyDescent="0.3">
      <c r="A919" s="163" t="s">
        <v>5</v>
      </c>
      <c r="B919" s="217" t="s">
        <v>6</v>
      </c>
      <c r="C919" s="218" t="s">
        <v>8</v>
      </c>
      <c r="D919" s="219"/>
      <c r="E919" s="220"/>
      <c r="F919" s="161"/>
      <c r="G919" s="163" t="s">
        <v>5</v>
      </c>
      <c r="H919" s="164" t="s">
        <v>6</v>
      </c>
      <c r="I919" s="199" t="s">
        <v>40</v>
      </c>
    </row>
    <row r="920" spans="1:9" ht="15.75" thickBot="1" x14ac:dyDescent="0.3">
      <c r="A920" s="167" t="s">
        <v>32</v>
      </c>
      <c r="B920" s="221">
        <v>104075757.46699996</v>
      </c>
      <c r="C920" s="222"/>
      <c r="D920" s="223"/>
      <c r="E920" s="224"/>
      <c r="F920" s="161"/>
      <c r="G920" s="179" t="s">
        <v>25</v>
      </c>
      <c r="H920" s="184">
        <v>74684450.689999998</v>
      </c>
      <c r="I920" s="225"/>
    </row>
    <row r="921" spans="1:9" ht="30" thickTop="1" thickBot="1" x14ac:dyDescent="0.3">
      <c r="A921" s="190" t="s">
        <v>33</v>
      </c>
      <c r="B921" s="208">
        <f>+B920+B909-B917</f>
        <v>63563745.086999953</v>
      </c>
      <c r="C921" s="226"/>
      <c r="D921" s="227"/>
      <c r="E921" s="228"/>
      <c r="F921" s="161"/>
      <c r="G921" s="201" t="s">
        <v>27</v>
      </c>
      <c r="H921" s="202"/>
      <c r="I921" s="225"/>
    </row>
    <row r="922" spans="1:9" ht="16.5" thickTop="1" thickBot="1" x14ac:dyDescent="0.3">
      <c r="A922" s="213"/>
      <c r="B922" s="213"/>
      <c r="C922" s="213"/>
      <c r="D922" s="213"/>
      <c r="E922" s="213"/>
      <c r="F922" s="161"/>
      <c r="G922" s="163" t="s">
        <v>29</v>
      </c>
      <c r="H922" s="229">
        <f>+H920+H921</f>
        <v>74684450.689999998</v>
      </c>
      <c r="I922" s="203"/>
    </row>
    <row r="923" spans="1:9" ht="15" x14ac:dyDescent="0.25">
      <c r="A923" s="230"/>
      <c r="B923" s="212"/>
      <c r="C923" s="237"/>
      <c r="D923" s="231"/>
      <c r="E923" s="231"/>
      <c r="F923" s="231"/>
      <c r="G923" s="230"/>
      <c r="H923" s="231"/>
      <c r="I923" s="231"/>
    </row>
    <row r="924" spans="1:9" x14ac:dyDescent="0.25">
      <c r="B924" s="234"/>
      <c r="C924" s="86"/>
      <c r="D924" s="86"/>
      <c r="E924" s="86"/>
      <c r="F924" s="86"/>
      <c r="G924" s="86"/>
      <c r="H924" s="86"/>
      <c r="I924" s="86"/>
    </row>
    <row r="925" spans="1:9" ht="15.75" x14ac:dyDescent="0.25">
      <c r="A925" s="233" t="s">
        <v>49</v>
      </c>
      <c r="B925" s="233"/>
      <c r="C925" s="86"/>
      <c r="D925" s="86"/>
      <c r="E925" s="86"/>
      <c r="F925" s="86"/>
      <c r="G925" s="233" t="s">
        <v>50</v>
      </c>
      <c r="H925" s="233"/>
      <c r="I925" s="86"/>
    </row>
    <row r="934" spans="1:9" x14ac:dyDescent="0.25">
      <c r="A934" s="84"/>
      <c r="B934" s="84"/>
      <c r="C934" s="84"/>
      <c r="D934" s="84"/>
      <c r="E934" s="84"/>
      <c r="F934" s="84"/>
      <c r="G934" s="84"/>
      <c r="H934" s="84"/>
      <c r="I934" s="85"/>
    </row>
    <row r="935" spans="1:9" ht="14.25" x14ac:dyDescent="0.25">
      <c r="A935" s="87" t="s">
        <v>36</v>
      </c>
    </row>
    <row r="936" spans="1:9" ht="14.25" x14ac:dyDescent="0.25">
      <c r="A936" s="238" t="s">
        <v>36</v>
      </c>
      <c r="B936" s="238"/>
    </row>
    <row r="937" spans="1:9" ht="14.25" x14ac:dyDescent="0.25">
      <c r="A937" s="89" t="s">
        <v>37</v>
      </c>
    </row>
    <row r="938" spans="1:9" ht="14.25" x14ac:dyDescent="0.25">
      <c r="A938" s="89" t="s">
        <v>66</v>
      </c>
    </row>
    <row r="939" spans="1:9" x14ac:dyDescent="0.25">
      <c r="A939" s="90"/>
    </row>
    <row r="940" spans="1:9" ht="15.75" x14ac:dyDescent="0.25">
      <c r="A940" s="236" t="s">
        <v>79</v>
      </c>
      <c r="B940" s="236"/>
      <c r="C940" s="236"/>
      <c r="D940" s="236"/>
      <c r="E940" s="236"/>
      <c r="F940" s="236"/>
      <c r="G940" s="236"/>
      <c r="H940" s="236"/>
      <c r="I940" s="236"/>
    </row>
    <row r="941" spans="1:9" ht="20.25" x14ac:dyDescent="0.25">
      <c r="A941" s="92" t="s">
        <v>1</v>
      </c>
      <c r="B941" s="92"/>
      <c r="C941" s="92"/>
      <c r="D941" s="92"/>
      <c r="E941" s="92"/>
      <c r="F941" s="92"/>
      <c r="G941" s="92"/>
      <c r="H941" s="92"/>
      <c r="I941" s="92"/>
    </row>
    <row r="942" spans="1:9" ht="20.25" x14ac:dyDescent="0.25">
      <c r="A942" s="92" t="s">
        <v>2</v>
      </c>
      <c r="B942" s="92"/>
      <c r="C942" s="92"/>
      <c r="D942" s="92"/>
      <c r="E942" s="92"/>
      <c r="F942" s="92"/>
      <c r="G942" s="92"/>
      <c r="H942" s="92"/>
      <c r="I942" s="92"/>
    </row>
    <row r="943" spans="1:9" ht="12.75" thickBot="1" x14ac:dyDescent="0.3">
      <c r="A943" s="90"/>
      <c r="B943" s="90"/>
      <c r="C943" s="90"/>
      <c r="D943" s="90"/>
      <c r="E943" s="90"/>
      <c r="F943" s="90"/>
      <c r="G943" s="90"/>
      <c r="H943" s="90"/>
      <c r="I943" s="90"/>
    </row>
    <row r="944" spans="1:9" ht="19.5" thickBot="1" x14ac:dyDescent="0.3">
      <c r="A944" s="158" t="s">
        <v>3</v>
      </c>
      <c r="B944" s="159"/>
      <c r="C944" s="159"/>
      <c r="D944" s="159"/>
      <c r="E944" s="160"/>
      <c r="F944" s="161"/>
      <c r="G944" s="158" t="s">
        <v>4</v>
      </c>
      <c r="H944" s="159"/>
      <c r="I944" s="160"/>
    </row>
    <row r="945" spans="1:9" ht="29.25" thickBot="1" x14ac:dyDescent="0.3">
      <c r="A945" s="163" t="s">
        <v>5</v>
      </c>
      <c r="B945" s="164" t="s">
        <v>6</v>
      </c>
      <c r="C945" s="165" t="s">
        <v>45</v>
      </c>
      <c r="D945" s="166"/>
      <c r="E945" s="167" t="s">
        <v>40</v>
      </c>
      <c r="F945" s="161"/>
      <c r="G945" s="168" t="s">
        <v>5</v>
      </c>
      <c r="H945" s="169" t="s">
        <v>6</v>
      </c>
      <c r="I945" s="170" t="s">
        <v>40</v>
      </c>
    </row>
    <row r="946" spans="1:9" ht="15.75" thickBot="1" x14ac:dyDescent="0.3">
      <c r="A946" s="171" t="s">
        <v>9</v>
      </c>
      <c r="B946" s="172">
        <f>1296889.5+46814262.87</f>
        <v>48111152.369999997</v>
      </c>
      <c r="C946" s="173">
        <v>470341</v>
      </c>
      <c r="D946" s="174">
        <v>47032</v>
      </c>
      <c r="E946" s="175"/>
      <c r="F946" s="161"/>
      <c r="G946" s="176" t="s">
        <v>10</v>
      </c>
      <c r="H946" s="177">
        <v>0</v>
      </c>
      <c r="I946" s="178"/>
    </row>
    <row r="947" spans="1:9" ht="15.75" thickTop="1" x14ac:dyDescent="0.25">
      <c r="A947" s="179" t="s">
        <v>11</v>
      </c>
      <c r="B947" s="180">
        <v>0</v>
      </c>
      <c r="C947" s="181">
        <v>470341</v>
      </c>
      <c r="D947" s="182">
        <v>579878</v>
      </c>
      <c r="E947" s="175"/>
      <c r="F947" s="161"/>
      <c r="G947" s="183" t="s">
        <v>12</v>
      </c>
      <c r="H947" s="177"/>
      <c r="I947" s="178"/>
    </row>
    <row r="948" spans="1:9" ht="15" x14ac:dyDescent="0.25">
      <c r="A948" s="179" t="s">
        <v>13</v>
      </c>
      <c r="B948" s="235">
        <f>B946</f>
        <v>48111152.369999997</v>
      </c>
      <c r="C948" s="185"/>
      <c r="D948" s="186"/>
      <c r="E948" s="175"/>
      <c r="F948" s="161"/>
      <c r="G948" s="183" t="s">
        <v>14</v>
      </c>
      <c r="H948" s="177"/>
      <c r="I948" s="178"/>
    </row>
    <row r="949" spans="1:9" ht="15.75" thickBot="1" x14ac:dyDescent="0.3">
      <c r="A949" s="187" t="s">
        <v>15</v>
      </c>
      <c r="B949" s="188"/>
      <c r="C949" s="181"/>
      <c r="D949" s="182"/>
      <c r="E949" s="175"/>
      <c r="F949" s="161"/>
      <c r="G949" s="183" t="s">
        <v>16</v>
      </c>
      <c r="H949" s="189">
        <f>+H946+H947-H948</f>
        <v>0</v>
      </c>
      <c r="I949" s="178"/>
    </row>
    <row r="950" spans="1:9" ht="16.5" thickTop="1" thickBot="1" x14ac:dyDescent="0.3">
      <c r="A950" s="190" t="s">
        <v>17</v>
      </c>
      <c r="B950" s="242">
        <v>7140350.5199999996</v>
      </c>
      <c r="C950" s="181" t="s">
        <v>18</v>
      </c>
      <c r="D950" s="182">
        <v>470341</v>
      </c>
      <c r="E950" s="175"/>
      <c r="F950" s="161"/>
      <c r="G950" s="192" t="s">
        <v>19</v>
      </c>
      <c r="H950" s="193">
        <v>0</v>
      </c>
      <c r="I950" s="194"/>
    </row>
    <row r="951" spans="1:9" ht="16.5" thickTop="1" thickBot="1" x14ac:dyDescent="0.3">
      <c r="A951" s="196" t="s">
        <v>20</v>
      </c>
      <c r="B951" s="180">
        <v>0</v>
      </c>
      <c r="C951" s="181" t="s">
        <v>18</v>
      </c>
      <c r="D951" s="182">
        <v>470341</v>
      </c>
      <c r="E951" s="175"/>
      <c r="F951" s="197"/>
      <c r="G951" s="198" t="s">
        <v>46</v>
      </c>
      <c r="H951" s="198"/>
      <c r="I951" s="198"/>
    </row>
    <row r="952" spans="1:9" ht="30" thickTop="1" thickBot="1" x14ac:dyDescent="0.3">
      <c r="A952" s="190" t="s">
        <v>22</v>
      </c>
      <c r="B952" s="243">
        <v>39254343.810000002</v>
      </c>
      <c r="C952" s="181" t="s">
        <v>18</v>
      </c>
      <c r="D952" s="182">
        <v>470341</v>
      </c>
      <c r="E952" s="175"/>
      <c r="F952" s="161"/>
      <c r="G952" s="163" t="s">
        <v>23</v>
      </c>
      <c r="H952" s="164" t="s">
        <v>6</v>
      </c>
      <c r="I952" s="199" t="s">
        <v>40</v>
      </c>
    </row>
    <row r="953" spans="1:9" ht="30" thickTop="1" thickBot="1" x14ac:dyDescent="0.3">
      <c r="A953" s="179" t="s">
        <v>24</v>
      </c>
      <c r="B953" s="184">
        <v>0</v>
      </c>
      <c r="C953" s="181" t="s">
        <v>18</v>
      </c>
      <c r="D953" s="182">
        <v>7703</v>
      </c>
      <c r="E953" s="175"/>
      <c r="F953" s="161"/>
      <c r="G953" s="179" t="s">
        <v>25</v>
      </c>
      <c r="H953" s="184">
        <v>679743</v>
      </c>
      <c r="I953" s="200"/>
    </row>
    <row r="954" spans="1:9" ht="15.75" thickBot="1" x14ac:dyDescent="0.3">
      <c r="A954" s="179" t="s">
        <v>26</v>
      </c>
      <c r="B954" s="184">
        <v>0</v>
      </c>
      <c r="C954" s="181" t="s">
        <v>18</v>
      </c>
      <c r="D954" s="182">
        <v>7989</v>
      </c>
      <c r="E954" s="175"/>
      <c r="F954" s="161"/>
      <c r="G954" s="201" t="s">
        <v>27</v>
      </c>
      <c r="H954" s="202"/>
      <c r="I954" s="203"/>
    </row>
    <row r="955" spans="1:9" ht="15.75" thickBot="1" x14ac:dyDescent="0.3">
      <c r="A955" s="201" t="s">
        <v>28</v>
      </c>
      <c r="B955" s="202">
        <v>0</v>
      </c>
      <c r="C955" s="204">
        <v>46993</v>
      </c>
      <c r="D955" s="205">
        <v>470341</v>
      </c>
      <c r="E955" s="206"/>
      <c r="F955" s="161"/>
      <c r="G955" s="163" t="s">
        <v>29</v>
      </c>
      <c r="H955" s="207">
        <f>H953+H954</f>
        <v>679743</v>
      </c>
      <c r="I955" s="203"/>
    </row>
    <row r="956" spans="1:9" ht="16.5" thickTop="1" thickBot="1" x14ac:dyDescent="0.3">
      <c r="A956" s="190" t="s">
        <v>30</v>
      </c>
      <c r="B956" s="208">
        <f>+B950+B952</f>
        <v>46394694.329999998</v>
      </c>
      <c r="C956" s="209"/>
      <c r="D956" s="210"/>
      <c r="E956" s="210"/>
      <c r="F956" s="161"/>
      <c r="G956" s="211"/>
      <c r="H956" s="211"/>
      <c r="I956" s="211"/>
    </row>
    <row r="957" spans="1:9" ht="16.5" thickTop="1" thickBot="1" x14ac:dyDescent="0.3">
      <c r="A957" s="161"/>
      <c r="B957" s="212"/>
      <c r="C957" s="213"/>
      <c r="D957" s="161"/>
      <c r="E957" s="161"/>
      <c r="F957" s="161"/>
      <c r="G957" s="214" t="s">
        <v>47</v>
      </c>
      <c r="H957" s="215"/>
      <c r="I957" s="216"/>
    </row>
    <row r="958" spans="1:9" ht="29.25" thickBot="1" x14ac:dyDescent="0.3">
      <c r="A958" s="163" t="s">
        <v>5</v>
      </c>
      <c r="B958" s="217" t="s">
        <v>6</v>
      </c>
      <c r="C958" s="218" t="s">
        <v>8</v>
      </c>
      <c r="D958" s="219"/>
      <c r="E958" s="220"/>
      <c r="F958" s="161"/>
      <c r="G958" s="163" t="s">
        <v>5</v>
      </c>
      <c r="H958" s="164" t="s">
        <v>6</v>
      </c>
      <c r="I958" s="199" t="s">
        <v>40</v>
      </c>
    </row>
    <row r="959" spans="1:9" ht="15.75" thickBot="1" x14ac:dyDescent="0.3">
      <c r="A959" s="167" t="s">
        <v>32</v>
      </c>
      <c r="B959" s="221">
        <v>63563745.086999953</v>
      </c>
      <c r="C959" s="222"/>
      <c r="D959" s="223"/>
      <c r="E959" s="224"/>
      <c r="F959" s="161"/>
      <c r="G959" s="179" t="s">
        <v>25</v>
      </c>
      <c r="H959" s="184">
        <v>74684450.689999998</v>
      </c>
      <c r="I959" s="225"/>
    </row>
    <row r="960" spans="1:9" ht="30" thickTop="1" thickBot="1" x14ac:dyDescent="0.3">
      <c r="A960" s="190" t="s">
        <v>33</v>
      </c>
      <c r="B960" s="208">
        <f>+B959+B948-B956</f>
        <v>65280203.126999959</v>
      </c>
      <c r="C960" s="226"/>
      <c r="D960" s="227"/>
      <c r="E960" s="228"/>
      <c r="F960" s="161"/>
      <c r="G960" s="201" t="s">
        <v>27</v>
      </c>
      <c r="H960" s="202"/>
      <c r="I960" s="225"/>
    </row>
    <row r="961" spans="1:9" ht="16.5" thickTop="1" thickBot="1" x14ac:dyDescent="0.3">
      <c r="A961" s="213"/>
      <c r="B961" s="213"/>
      <c r="C961" s="213"/>
      <c r="D961" s="213"/>
      <c r="E961" s="213"/>
      <c r="F961" s="161"/>
      <c r="G961" s="163" t="s">
        <v>29</v>
      </c>
      <c r="H961" s="229">
        <f>+H959+H960</f>
        <v>74684450.689999998</v>
      </c>
      <c r="I961" s="203"/>
    </row>
    <row r="962" spans="1:9" ht="15" x14ac:dyDescent="0.25">
      <c r="A962" s="230"/>
      <c r="B962" s="212"/>
      <c r="C962" s="237"/>
      <c r="D962" s="231"/>
      <c r="E962" s="231"/>
      <c r="F962" s="231"/>
      <c r="G962" s="230"/>
      <c r="H962" s="231"/>
      <c r="I962" s="231"/>
    </row>
    <row r="963" spans="1:9" x14ac:dyDescent="0.25">
      <c r="B963" s="234"/>
      <c r="C963" s="86"/>
      <c r="D963" s="86"/>
      <c r="E963" s="86"/>
      <c r="F963" s="86"/>
      <c r="G963" s="86"/>
      <c r="H963" s="86"/>
      <c r="I963" s="86"/>
    </row>
    <row r="964" spans="1:9" ht="15.75" x14ac:dyDescent="0.25">
      <c r="A964" s="233" t="s">
        <v>49</v>
      </c>
      <c r="B964" s="233"/>
      <c r="C964" s="86"/>
      <c r="D964" s="86"/>
      <c r="E964" s="86"/>
      <c r="F964" s="86"/>
      <c r="G964" s="233" t="s">
        <v>50</v>
      </c>
      <c r="H964" s="233"/>
      <c r="I964" s="86"/>
    </row>
    <row r="972" spans="1:9" x14ac:dyDescent="0.25">
      <c r="A972" s="84"/>
      <c r="B972" s="84"/>
      <c r="C972" s="84"/>
      <c r="D972" s="84"/>
      <c r="E972" s="84"/>
      <c r="F972" s="84"/>
      <c r="G972" s="84"/>
      <c r="H972" s="84"/>
      <c r="I972" s="85"/>
    </row>
    <row r="973" spans="1:9" ht="14.25" x14ac:dyDescent="0.25">
      <c r="A973" s="87" t="s">
        <v>36</v>
      </c>
    </row>
    <row r="974" spans="1:9" ht="14.25" x14ac:dyDescent="0.25">
      <c r="A974" s="238" t="s">
        <v>36</v>
      </c>
      <c r="B974" s="238"/>
    </row>
    <row r="975" spans="1:9" ht="14.25" x14ac:dyDescent="0.25">
      <c r="A975" s="89" t="s">
        <v>37</v>
      </c>
    </row>
    <row r="976" spans="1:9" ht="14.25" x14ac:dyDescent="0.25">
      <c r="A976" s="89" t="s">
        <v>66</v>
      </c>
    </row>
    <row r="977" spans="1:9" x14ac:dyDescent="0.25">
      <c r="A977" s="90"/>
    </row>
    <row r="978" spans="1:9" ht="15.75" x14ac:dyDescent="0.25">
      <c r="A978" s="236" t="s">
        <v>80</v>
      </c>
      <c r="B978" s="236"/>
      <c r="C978" s="236"/>
      <c r="D978" s="236"/>
      <c r="E978" s="236"/>
      <c r="F978" s="236"/>
      <c r="G978" s="236"/>
      <c r="H978" s="236"/>
      <c r="I978" s="236"/>
    </row>
    <row r="979" spans="1:9" ht="20.25" x14ac:dyDescent="0.25">
      <c r="A979" s="92" t="s">
        <v>1</v>
      </c>
      <c r="B979" s="92"/>
      <c r="C979" s="92"/>
      <c r="D979" s="92"/>
      <c r="E979" s="92"/>
      <c r="F979" s="92"/>
      <c r="G979" s="92"/>
      <c r="H979" s="92"/>
      <c r="I979" s="92"/>
    </row>
    <row r="980" spans="1:9" ht="20.25" x14ac:dyDescent="0.25">
      <c r="A980" s="92" t="s">
        <v>2</v>
      </c>
      <c r="B980" s="92"/>
      <c r="C980" s="92"/>
      <c r="D980" s="92"/>
      <c r="E980" s="92"/>
      <c r="F980" s="92"/>
      <c r="G980" s="92"/>
      <c r="H980" s="92"/>
      <c r="I980" s="92"/>
    </row>
    <row r="981" spans="1:9" ht="12.75" thickBot="1" x14ac:dyDescent="0.3">
      <c r="A981" s="90"/>
      <c r="B981" s="90"/>
      <c r="C981" s="90"/>
      <c r="D981" s="90"/>
      <c r="E981" s="90"/>
      <c r="F981" s="90"/>
      <c r="G981" s="90"/>
      <c r="H981" s="90"/>
      <c r="I981" s="90"/>
    </row>
    <row r="982" spans="1:9" ht="19.5" thickBot="1" x14ac:dyDescent="0.3">
      <c r="A982" s="158" t="s">
        <v>3</v>
      </c>
      <c r="B982" s="159"/>
      <c r="C982" s="159"/>
      <c r="D982" s="159"/>
      <c r="E982" s="160"/>
      <c r="F982" s="161"/>
      <c r="G982" s="158" t="s">
        <v>4</v>
      </c>
      <c r="H982" s="159"/>
      <c r="I982" s="160"/>
    </row>
    <row r="983" spans="1:9" ht="29.25" thickBot="1" x14ac:dyDescent="0.3">
      <c r="A983" s="163" t="s">
        <v>5</v>
      </c>
      <c r="B983" s="164" t="s">
        <v>6</v>
      </c>
      <c r="C983" s="165" t="s">
        <v>45</v>
      </c>
      <c r="D983" s="166"/>
      <c r="E983" s="167" t="s">
        <v>40</v>
      </c>
      <c r="F983" s="161"/>
      <c r="G983" s="168" t="s">
        <v>5</v>
      </c>
      <c r="H983" s="169" t="s">
        <v>6</v>
      </c>
      <c r="I983" s="170" t="s">
        <v>40</v>
      </c>
    </row>
    <row r="984" spans="1:9" ht="15.75" thickBot="1" x14ac:dyDescent="0.3">
      <c r="A984" s="171" t="s">
        <v>9</v>
      </c>
      <c r="B984" s="172">
        <f>49433267.34+1360569.62</f>
        <v>50793836.960000001</v>
      </c>
      <c r="C984" s="173">
        <v>470341</v>
      </c>
      <c r="D984" s="174">
        <v>47032</v>
      </c>
      <c r="E984" s="175"/>
      <c r="F984" s="161"/>
      <c r="G984" s="176" t="s">
        <v>10</v>
      </c>
      <c r="H984" s="177">
        <v>0</v>
      </c>
      <c r="I984" s="178"/>
    </row>
    <row r="985" spans="1:9" ht="15.75" thickTop="1" x14ac:dyDescent="0.25">
      <c r="A985" s="179" t="s">
        <v>11</v>
      </c>
      <c r="B985" s="180">
        <v>0</v>
      </c>
      <c r="C985" s="181">
        <v>470341</v>
      </c>
      <c r="D985" s="182">
        <v>579878</v>
      </c>
      <c r="E985" s="175"/>
      <c r="F985" s="161"/>
      <c r="G985" s="183" t="s">
        <v>12</v>
      </c>
      <c r="H985" s="177"/>
      <c r="I985" s="178"/>
    </row>
    <row r="986" spans="1:9" ht="15" x14ac:dyDescent="0.25">
      <c r="A986" s="179" t="s">
        <v>13</v>
      </c>
      <c r="B986" s="235">
        <f>B984</f>
        <v>50793836.960000001</v>
      </c>
      <c r="C986" s="185"/>
      <c r="D986" s="186"/>
      <c r="E986" s="175"/>
      <c r="F986" s="161"/>
      <c r="G986" s="183" t="s">
        <v>14</v>
      </c>
      <c r="H986" s="177"/>
      <c r="I986" s="178"/>
    </row>
    <row r="987" spans="1:9" ht="15.75" thickBot="1" x14ac:dyDescent="0.3">
      <c r="A987" s="187" t="s">
        <v>15</v>
      </c>
      <c r="B987" s="188">
        <v>0</v>
      </c>
      <c r="C987" s="181"/>
      <c r="D987" s="182"/>
      <c r="E987" s="175"/>
      <c r="F987" s="161"/>
      <c r="G987" s="183" t="s">
        <v>16</v>
      </c>
      <c r="H987" s="189">
        <f>+H984+H985-H986</f>
        <v>0</v>
      </c>
      <c r="I987" s="178"/>
    </row>
    <row r="988" spans="1:9" ht="16.5" thickTop="1" thickBot="1" x14ac:dyDescent="0.3">
      <c r="A988" s="190" t="s">
        <v>17</v>
      </c>
      <c r="B988" s="242">
        <f>1112782.7+1181886.13+1165579.49+13659131.09+4394093.65</f>
        <v>21513473.060000002</v>
      </c>
      <c r="C988" s="181" t="s">
        <v>18</v>
      </c>
      <c r="D988" s="182">
        <v>470341</v>
      </c>
      <c r="E988" s="175"/>
      <c r="F988" s="161"/>
      <c r="G988" s="192" t="s">
        <v>19</v>
      </c>
      <c r="H988" s="193">
        <v>0</v>
      </c>
      <c r="I988" s="194"/>
    </row>
    <row r="989" spans="1:9" ht="16.5" thickTop="1" thickBot="1" x14ac:dyDescent="0.3">
      <c r="A989" s="196" t="s">
        <v>20</v>
      </c>
      <c r="B989" s="180">
        <v>0</v>
      </c>
      <c r="C989" s="181" t="s">
        <v>18</v>
      </c>
      <c r="D989" s="182">
        <v>470341</v>
      </c>
      <c r="E989" s="175"/>
      <c r="F989" s="197"/>
      <c r="G989" s="198" t="s">
        <v>46</v>
      </c>
      <c r="H989" s="198"/>
      <c r="I989" s="198"/>
    </row>
    <row r="990" spans="1:9" ht="30" thickTop="1" thickBot="1" x14ac:dyDescent="0.3">
      <c r="A990" s="190" t="s">
        <v>22</v>
      </c>
      <c r="B990" s="243">
        <v>35503045.420000002</v>
      </c>
      <c r="C990" s="181" t="s">
        <v>18</v>
      </c>
      <c r="D990" s="182">
        <v>470341</v>
      </c>
      <c r="E990" s="175"/>
      <c r="F990" s="161"/>
      <c r="G990" s="163" t="s">
        <v>23</v>
      </c>
      <c r="H990" s="164" t="s">
        <v>6</v>
      </c>
      <c r="I990" s="199" t="s">
        <v>40</v>
      </c>
    </row>
    <row r="991" spans="1:9" ht="30" thickTop="1" thickBot="1" x14ac:dyDescent="0.3">
      <c r="A991" s="179" t="s">
        <v>24</v>
      </c>
      <c r="B991" s="184">
        <v>0</v>
      </c>
      <c r="C991" s="181" t="s">
        <v>18</v>
      </c>
      <c r="D991" s="182">
        <v>7703</v>
      </c>
      <c r="E991" s="175"/>
      <c r="F991" s="161"/>
      <c r="G991" s="179" t="s">
        <v>25</v>
      </c>
      <c r="H991" s="184">
        <v>679743</v>
      </c>
      <c r="I991" s="200"/>
    </row>
    <row r="992" spans="1:9" ht="15.75" thickBot="1" x14ac:dyDescent="0.3">
      <c r="A992" s="179" t="s">
        <v>26</v>
      </c>
      <c r="B992" s="184">
        <v>0</v>
      </c>
      <c r="C992" s="181" t="s">
        <v>18</v>
      </c>
      <c r="D992" s="182">
        <v>7989</v>
      </c>
      <c r="E992" s="175"/>
      <c r="F992" s="161"/>
      <c r="G992" s="201" t="s">
        <v>27</v>
      </c>
      <c r="H992" s="202"/>
      <c r="I992" s="203"/>
    </row>
    <row r="993" spans="1:9" ht="15.75" thickBot="1" x14ac:dyDescent="0.3">
      <c r="A993" s="201" t="s">
        <v>28</v>
      </c>
      <c r="B993" s="202">
        <v>0</v>
      </c>
      <c r="C993" s="204">
        <v>46993</v>
      </c>
      <c r="D993" s="205">
        <v>470341</v>
      </c>
      <c r="E993" s="206"/>
      <c r="F993" s="161"/>
      <c r="G993" s="163" t="s">
        <v>29</v>
      </c>
      <c r="H993" s="207">
        <f>H991+H992</f>
        <v>679743</v>
      </c>
      <c r="I993" s="203"/>
    </row>
    <row r="994" spans="1:9" ht="16.5" thickTop="1" thickBot="1" x14ac:dyDescent="0.3">
      <c r="A994" s="190" t="s">
        <v>30</v>
      </c>
      <c r="B994" s="208">
        <f>+B988+B990</f>
        <v>57016518.480000004</v>
      </c>
      <c r="C994" s="209"/>
      <c r="D994" s="210"/>
      <c r="E994" s="210"/>
      <c r="F994" s="161"/>
      <c r="G994" s="211"/>
      <c r="H994" s="211"/>
      <c r="I994" s="211"/>
    </row>
    <row r="995" spans="1:9" ht="16.5" thickTop="1" thickBot="1" x14ac:dyDescent="0.3">
      <c r="A995" s="161"/>
      <c r="B995" s="212"/>
      <c r="C995" s="213"/>
      <c r="D995" s="161"/>
      <c r="E995" s="161"/>
      <c r="F995" s="161"/>
      <c r="G995" s="214" t="s">
        <v>47</v>
      </c>
      <c r="H995" s="215"/>
      <c r="I995" s="216"/>
    </row>
    <row r="996" spans="1:9" ht="29.25" thickBot="1" x14ac:dyDescent="0.3">
      <c r="A996" s="163" t="s">
        <v>5</v>
      </c>
      <c r="B996" s="217" t="s">
        <v>6</v>
      </c>
      <c r="C996" s="218" t="s">
        <v>8</v>
      </c>
      <c r="D996" s="219"/>
      <c r="E996" s="220"/>
      <c r="F996" s="161"/>
      <c r="G996" s="163" t="s">
        <v>5</v>
      </c>
      <c r="H996" s="164" t="s">
        <v>6</v>
      </c>
      <c r="I996" s="199" t="s">
        <v>40</v>
      </c>
    </row>
    <row r="997" spans="1:9" ht="15.75" thickBot="1" x14ac:dyDescent="0.3">
      <c r="A997" s="167" t="s">
        <v>32</v>
      </c>
      <c r="B997" s="221">
        <v>65280203.126999959</v>
      </c>
      <c r="C997" s="222"/>
      <c r="D997" s="223"/>
      <c r="E997" s="224"/>
      <c r="F997" s="161"/>
      <c r="G997" s="179" t="s">
        <v>25</v>
      </c>
      <c r="H997" s="184">
        <v>74684450.689999998</v>
      </c>
      <c r="I997" s="225"/>
    </row>
    <row r="998" spans="1:9" ht="30" thickTop="1" thickBot="1" x14ac:dyDescent="0.3">
      <c r="A998" s="190" t="s">
        <v>33</v>
      </c>
      <c r="B998" s="208">
        <f>+B997+B986-B994</f>
        <v>59057521.606999949</v>
      </c>
      <c r="C998" s="226"/>
      <c r="D998" s="227"/>
      <c r="E998" s="228"/>
      <c r="F998" s="161"/>
      <c r="G998" s="201" t="s">
        <v>27</v>
      </c>
      <c r="H998" s="202"/>
      <c r="I998" s="225"/>
    </row>
    <row r="999" spans="1:9" ht="16.5" thickTop="1" thickBot="1" x14ac:dyDescent="0.3">
      <c r="A999" s="213"/>
      <c r="B999" s="213"/>
      <c r="C999" s="213"/>
      <c r="D999" s="213"/>
      <c r="E999" s="213"/>
      <c r="F999" s="161"/>
      <c r="G999" s="163" t="s">
        <v>29</v>
      </c>
      <c r="H999" s="229">
        <f>+H997+H998</f>
        <v>74684450.689999998</v>
      </c>
      <c r="I999" s="203"/>
    </row>
    <row r="1000" spans="1:9" ht="15" x14ac:dyDescent="0.25">
      <c r="A1000" s="230"/>
      <c r="B1000" s="212"/>
      <c r="C1000" s="237"/>
      <c r="D1000" s="231"/>
      <c r="E1000" s="231"/>
      <c r="F1000" s="231"/>
      <c r="G1000" s="230"/>
      <c r="H1000" s="231"/>
      <c r="I1000" s="231"/>
    </row>
    <row r="1001" spans="1:9" x14ac:dyDescent="0.25">
      <c r="B1001" s="234"/>
      <c r="C1001" s="86"/>
      <c r="D1001" s="86"/>
      <c r="E1001" s="86"/>
      <c r="F1001" s="86"/>
      <c r="G1001" s="86"/>
      <c r="H1001" s="86"/>
      <c r="I1001" s="86"/>
    </row>
    <row r="1002" spans="1:9" ht="15.75" x14ac:dyDescent="0.25">
      <c r="A1002" s="233" t="s">
        <v>49</v>
      </c>
      <c r="B1002" s="233"/>
      <c r="C1002" s="86"/>
      <c r="D1002" s="86"/>
      <c r="E1002" s="86"/>
      <c r="F1002" s="86"/>
      <c r="G1002" s="233" t="s">
        <v>50</v>
      </c>
      <c r="H1002" s="233"/>
      <c r="I1002" s="86"/>
    </row>
    <row r="1015" spans="1:9" x14ac:dyDescent="0.25">
      <c r="A1015" s="84"/>
      <c r="B1015" s="84"/>
      <c r="C1015" s="84"/>
      <c r="D1015" s="84"/>
      <c r="E1015" s="84"/>
      <c r="F1015" s="84"/>
      <c r="G1015" s="84"/>
      <c r="H1015" s="84"/>
      <c r="I1015" s="85"/>
    </row>
    <row r="1016" spans="1:9" ht="14.25" x14ac:dyDescent="0.25">
      <c r="A1016" s="87" t="s">
        <v>36</v>
      </c>
    </row>
    <row r="1017" spans="1:9" ht="14.25" x14ac:dyDescent="0.25">
      <c r="A1017" s="238" t="s">
        <v>36</v>
      </c>
      <c r="B1017" s="238"/>
    </row>
    <row r="1018" spans="1:9" ht="14.25" x14ac:dyDescent="0.25">
      <c r="A1018" s="89" t="s">
        <v>37</v>
      </c>
    </row>
    <row r="1019" spans="1:9" ht="14.25" x14ac:dyDescent="0.25">
      <c r="A1019" s="89" t="s">
        <v>66</v>
      </c>
    </row>
    <row r="1020" spans="1:9" x14ac:dyDescent="0.25">
      <c r="A1020" s="90"/>
    </row>
    <row r="1021" spans="1:9" ht="15.75" x14ac:dyDescent="0.25">
      <c r="A1021" s="236" t="s">
        <v>81</v>
      </c>
      <c r="B1021" s="236"/>
      <c r="C1021" s="236"/>
      <c r="D1021" s="236"/>
      <c r="E1021" s="236"/>
      <c r="F1021" s="236"/>
      <c r="G1021" s="236"/>
      <c r="H1021" s="236"/>
      <c r="I1021" s="236"/>
    </row>
    <row r="1022" spans="1:9" ht="20.25" x14ac:dyDescent="0.25">
      <c r="A1022" s="92" t="s">
        <v>1</v>
      </c>
      <c r="B1022" s="92"/>
      <c r="C1022" s="92"/>
      <c r="D1022" s="92"/>
      <c r="E1022" s="92"/>
      <c r="F1022" s="92"/>
      <c r="G1022" s="92"/>
      <c r="H1022" s="92"/>
      <c r="I1022" s="92"/>
    </row>
    <row r="1023" spans="1:9" ht="20.25" x14ac:dyDescent="0.25">
      <c r="A1023" s="92" t="s">
        <v>2</v>
      </c>
      <c r="B1023" s="92"/>
      <c r="C1023" s="92"/>
      <c r="D1023" s="92"/>
      <c r="E1023" s="92"/>
      <c r="F1023" s="92"/>
      <c r="G1023" s="92"/>
      <c r="H1023" s="92"/>
      <c r="I1023" s="92"/>
    </row>
    <row r="1024" spans="1:9" ht="12.75" thickBot="1" x14ac:dyDescent="0.3">
      <c r="A1024" s="90"/>
      <c r="B1024" s="90"/>
      <c r="C1024" s="90"/>
      <c r="D1024" s="90"/>
      <c r="E1024" s="90"/>
      <c r="F1024" s="90"/>
      <c r="G1024" s="90"/>
      <c r="H1024" s="90"/>
      <c r="I1024" s="90"/>
    </row>
    <row r="1025" spans="1:9" ht="19.5" thickBot="1" x14ac:dyDescent="0.3">
      <c r="A1025" s="158" t="s">
        <v>3</v>
      </c>
      <c r="B1025" s="159"/>
      <c r="C1025" s="159"/>
      <c r="D1025" s="159"/>
      <c r="E1025" s="160"/>
      <c r="F1025" s="161"/>
      <c r="G1025" s="158" t="s">
        <v>4</v>
      </c>
      <c r="H1025" s="159"/>
      <c r="I1025" s="160"/>
    </row>
    <row r="1026" spans="1:9" ht="29.25" thickBot="1" x14ac:dyDescent="0.3">
      <c r="A1026" s="163" t="s">
        <v>5</v>
      </c>
      <c r="B1026" s="164" t="s">
        <v>6</v>
      </c>
      <c r="C1026" s="165" t="s">
        <v>45</v>
      </c>
      <c r="D1026" s="166"/>
      <c r="E1026" s="167" t="s">
        <v>40</v>
      </c>
      <c r="F1026" s="161"/>
      <c r="G1026" s="168" t="s">
        <v>5</v>
      </c>
      <c r="H1026" s="169" t="s">
        <v>6</v>
      </c>
      <c r="I1026" s="170" t="s">
        <v>40</v>
      </c>
    </row>
    <row r="1027" spans="1:9" ht="15.75" thickBot="1" x14ac:dyDescent="0.3">
      <c r="A1027" s="171" t="s">
        <v>9</v>
      </c>
      <c r="B1027" s="172">
        <f>50135647.04+1468777</f>
        <v>51604424.039999999</v>
      </c>
      <c r="C1027" s="173">
        <v>470341</v>
      </c>
      <c r="D1027" s="174">
        <v>47032</v>
      </c>
      <c r="E1027" s="175"/>
      <c r="F1027" s="161"/>
      <c r="G1027" s="176" t="s">
        <v>10</v>
      </c>
      <c r="H1027" s="177">
        <v>0</v>
      </c>
      <c r="I1027" s="178"/>
    </row>
    <row r="1028" spans="1:9" ht="15.75" thickTop="1" x14ac:dyDescent="0.25">
      <c r="A1028" s="179" t="s">
        <v>11</v>
      </c>
      <c r="B1028" s="180">
        <v>0</v>
      </c>
      <c r="C1028" s="181">
        <v>470341</v>
      </c>
      <c r="D1028" s="182">
        <v>579878</v>
      </c>
      <c r="E1028" s="175"/>
      <c r="F1028" s="161"/>
      <c r="G1028" s="183" t="s">
        <v>12</v>
      </c>
      <c r="H1028" s="177"/>
      <c r="I1028" s="178"/>
    </row>
    <row r="1029" spans="1:9" ht="15" x14ac:dyDescent="0.25">
      <c r="A1029" s="179" t="s">
        <v>13</v>
      </c>
      <c r="B1029" s="235">
        <f>B1027</f>
        <v>51604424.039999999</v>
      </c>
      <c r="C1029" s="185"/>
      <c r="D1029" s="186"/>
      <c r="E1029" s="175"/>
      <c r="F1029" s="161"/>
      <c r="G1029" s="183" t="s">
        <v>14</v>
      </c>
      <c r="H1029" s="177"/>
      <c r="I1029" s="178"/>
    </row>
    <row r="1030" spans="1:9" ht="15.75" thickBot="1" x14ac:dyDescent="0.3">
      <c r="A1030" s="187" t="s">
        <v>15</v>
      </c>
      <c r="B1030" s="188">
        <v>0</v>
      </c>
      <c r="C1030" s="181"/>
      <c r="D1030" s="182"/>
      <c r="E1030" s="175"/>
      <c r="F1030" s="161"/>
      <c r="G1030" s="183" t="s">
        <v>16</v>
      </c>
      <c r="H1030" s="189">
        <f>+H1027+H1028-H1029</f>
        <v>0</v>
      </c>
      <c r="I1030" s="178"/>
    </row>
    <row r="1031" spans="1:9" ht="16.5" thickTop="1" thickBot="1" x14ac:dyDescent="0.3">
      <c r="A1031" s="190" t="s">
        <v>17</v>
      </c>
      <c r="B1031" s="242">
        <f>1223985.78+6372659.08</f>
        <v>7596644.8600000003</v>
      </c>
      <c r="C1031" s="181" t="s">
        <v>18</v>
      </c>
      <c r="D1031" s="182">
        <v>470341</v>
      </c>
      <c r="E1031" s="175"/>
      <c r="F1031" s="161"/>
      <c r="G1031" s="192" t="s">
        <v>19</v>
      </c>
      <c r="H1031" s="193">
        <v>0</v>
      </c>
      <c r="I1031" s="194"/>
    </row>
    <row r="1032" spans="1:9" ht="16.5" thickTop="1" thickBot="1" x14ac:dyDescent="0.3">
      <c r="A1032" s="196" t="s">
        <v>20</v>
      </c>
      <c r="B1032" s="180">
        <v>0</v>
      </c>
      <c r="C1032" s="181" t="s">
        <v>18</v>
      </c>
      <c r="D1032" s="182">
        <v>470341</v>
      </c>
      <c r="E1032" s="175"/>
      <c r="F1032" s="197"/>
      <c r="G1032" s="198" t="s">
        <v>46</v>
      </c>
      <c r="H1032" s="198"/>
      <c r="I1032" s="198"/>
    </row>
    <row r="1033" spans="1:9" ht="30" thickTop="1" thickBot="1" x14ac:dyDescent="0.3">
      <c r="A1033" s="190" t="s">
        <v>22</v>
      </c>
      <c r="B1033" s="244">
        <v>37904682.359999999</v>
      </c>
      <c r="C1033" s="181" t="s">
        <v>18</v>
      </c>
      <c r="D1033" s="182">
        <v>470341</v>
      </c>
      <c r="E1033" s="175"/>
      <c r="F1033" s="161"/>
      <c r="G1033" s="163" t="s">
        <v>23</v>
      </c>
      <c r="H1033" s="164" t="s">
        <v>6</v>
      </c>
      <c r="I1033" s="199" t="s">
        <v>40</v>
      </c>
    </row>
    <row r="1034" spans="1:9" ht="30" thickTop="1" thickBot="1" x14ac:dyDescent="0.3">
      <c r="A1034" s="179" t="s">
        <v>24</v>
      </c>
      <c r="B1034" s="184">
        <v>0</v>
      </c>
      <c r="C1034" s="181" t="s">
        <v>18</v>
      </c>
      <c r="D1034" s="182">
        <v>7703</v>
      </c>
      <c r="E1034" s="175"/>
      <c r="F1034" s="161"/>
      <c r="G1034" s="179" t="s">
        <v>25</v>
      </c>
      <c r="H1034" s="184">
        <v>679743</v>
      </c>
      <c r="I1034" s="200"/>
    </row>
    <row r="1035" spans="1:9" ht="15.75" thickBot="1" x14ac:dyDescent="0.3">
      <c r="A1035" s="179" t="s">
        <v>26</v>
      </c>
      <c r="B1035" s="184">
        <v>0</v>
      </c>
      <c r="C1035" s="181" t="s">
        <v>18</v>
      </c>
      <c r="D1035" s="182">
        <v>7989</v>
      </c>
      <c r="E1035" s="175"/>
      <c r="F1035" s="161"/>
      <c r="G1035" s="201" t="s">
        <v>27</v>
      </c>
      <c r="H1035" s="202"/>
      <c r="I1035" s="203"/>
    </row>
    <row r="1036" spans="1:9" ht="15.75" thickBot="1" x14ac:dyDescent="0.3">
      <c r="A1036" s="201" t="s">
        <v>28</v>
      </c>
      <c r="B1036" s="202">
        <v>0</v>
      </c>
      <c r="C1036" s="204">
        <v>46993</v>
      </c>
      <c r="D1036" s="205">
        <v>470341</v>
      </c>
      <c r="E1036" s="206"/>
      <c r="F1036" s="161"/>
      <c r="G1036" s="163" t="s">
        <v>29</v>
      </c>
      <c r="H1036" s="207">
        <f>H1034+H1035</f>
        <v>679743</v>
      </c>
      <c r="I1036" s="203"/>
    </row>
    <row r="1037" spans="1:9" ht="16.5" thickTop="1" thickBot="1" x14ac:dyDescent="0.3">
      <c r="A1037" s="190" t="s">
        <v>30</v>
      </c>
      <c r="B1037" s="208">
        <f>+B1031+B1033</f>
        <v>45501327.219999999</v>
      </c>
      <c r="C1037" s="209"/>
      <c r="D1037" s="210"/>
      <c r="E1037" s="210"/>
      <c r="F1037" s="161"/>
      <c r="G1037" s="211"/>
      <c r="H1037" s="211"/>
      <c r="I1037" s="211"/>
    </row>
    <row r="1038" spans="1:9" ht="16.5" thickTop="1" thickBot="1" x14ac:dyDescent="0.3">
      <c r="A1038" s="161"/>
      <c r="B1038" s="212"/>
      <c r="C1038" s="213"/>
      <c r="D1038" s="161"/>
      <c r="E1038" s="161"/>
      <c r="F1038" s="161"/>
      <c r="G1038" s="214" t="s">
        <v>47</v>
      </c>
      <c r="H1038" s="215"/>
      <c r="I1038" s="216"/>
    </row>
    <row r="1039" spans="1:9" ht="29.25" thickBot="1" x14ac:dyDescent="0.3">
      <c r="A1039" s="163" t="s">
        <v>5</v>
      </c>
      <c r="B1039" s="217" t="s">
        <v>6</v>
      </c>
      <c r="C1039" s="218" t="s">
        <v>8</v>
      </c>
      <c r="D1039" s="219"/>
      <c r="E1039" s="220"/>
      <c r="F1039" s="161"/>
      <c r="G1039" s="163" t="s">
        <v>5</v>
      </c>
      <c r="H1039" s="164" t="s">
        <v>6</v>
      </c>
      <c r="I1039" s="199" t="s">
        <v>40</v>
      </c>
    </row>
    <row r="1040" spans="1:9" ht="15.75" thickBot="1" x14ac:dyDescent="0.3">
      <c r="A1040" s="167" t="s">
        <v>32</v>
      </c>
      <c r="B1040" s="221">
        <v>59057521.606999949</v>
      </c>
      <c r="C1040" s="222"/>
      <c r="D1040" s="223"/>
      <c r="E1040" s="224"/>
      <c r="F1040" s="161"/>
      <c r="G1040" s="179" t="s">
        <v>25</v>
      </c>
      <c r="H1040" s="184">
        <v>74684450.689999998</v>
      </c>
      <c r="I1040" s="225"/>
    </row>
    <row r="1041" spans="1:9" ht="30" thickTop="1" thickBot="1" x14ac:dyDescent="0.3">
      <c r="A1041" s="190" t="s">
        <v>33</v>
      </c>
      <c r="B1041" s="208">
        <f>+B1040+B1029-B1037</f>
        <v>65160618.426999956</v>
      </c>
      <c r="C1041" s="226"/>
      <c r="D1041" s="227"/>
      <c r="E1041" s="228"/>
      <c r="F1041" s="161"/>
      <c r="G1041" s="201" t="s">
        <v>27</v>
      </c>
      <c r="H1041" s="202"/>
      <c r="I1041" s="225"/>
    </row>
    <row r="1042" spans="1:9" ht="16.5" thickTop="1" thickBot="1" x14ac:dyDescent="0.3">
      <c r="A1042" s="213"/>
      <c r="B1042" s="213"/>
      <c r="C1042" s="213"/>
      <c r="D1042" s="213"/>
      <c r="E1042" s="213"/>
      <c r="F1042" s="161"/>
      <c r="G1042" s="163" t="s">
        <v>29</v>
      </c>
      <c r="H1042" s="229">
        <f>+H1040+H1041</f>
        <v>74684450.689999998</v>
      </c>
      <c r="I1042" s="203"/>
    </row>
    <row r="1043" spans="1:9" ht="15" x14ac:dyDescent="0.25">
      <c r="A1043" s="230"/>
      <c r="B1043" s="212"/>
      <c r="C1043" s="237"/>
      <c r="D1043" s="231"/>
      <c r="E1043" s="231"/>
      <c r="F1043" s="231"/>
      <c r="G1043" s="230"/>
      <c r="H1043" s="231"/>
      <c r="I1043" s="231"/>
    </row>
    <row r="1044" spans="1:9" x14ac:dyDescent="0.25">
      <c r="B1044" s="234"/>
      <c r="C1044" s="86"/>
      <c r="D1044" s="86"/>
      <c r="E1044" s="86"/>
      <c r="F1044" s="86"/>
      <c r="G1044" s="86"/>
      <c r="H1044" s="86"/>
      <c r="I1044" s="86"/>
    </row>
    <row r="1045" spans="1:9" ht="15.75" x14ac:dyDescent="0.25">
      <c r="A1045" s="233" t="s">
        <v>49</v>
      </c>
      <c r="B1045" s="233"/>
      <c r="C1045" s="86"/>
      <c r="D1045" s="86"/>
      <c r="E1045" s="86"/>
      <c r="F1045" s="86"/>
      <c r="G1045" s="233" t="s">
        <v>50</v>
      </c>
      <c r="H1045" s="233"/>
      <c r="I1045" s="86"/>
    </row>
    <row r="1058" spans="1:9" x14ac:dyDescent="0.25">
      <c r="A1058" s="84"/>
      <c r="B1058" s="84"/>
      <c r="C1058" s="84"/>
      <c r="D1058" s="84"/>
      <c r="E1058" s="84"/>
      <c r="F1058" s="84"/>
      <c r="G1058" s="84"/>
      <c r="H1058" s="84"/>
      <c r="I1058" s="85"/>
    </row>
    <row r="1059" spans="1:9" ht="14.25" x14ac:dyDescent="0.25">
      <c r="A1059" s="87" t="s">
        <v>36</v>
      </c>
    </row>
    <row r="1060" spans="1:9" ht="14.25" x14ac:dyDescent="0.25">
      <c r="A1060" s="238" t="s">
        <v>36</v>
      </c>
      <c r="B1060" s="238"/>
    </row>
    <row r="1061" spans="1:9" ht="14.25" x14ac:dyDescent="0.25">
      <c r="A1061" s="89" t="s">
        <v>37</v>
      </c>
    </row>
    <row r="1062" spans="1:9" ht="14.25" x14ac:dyDescent="0.25">
      <c r="A1062" s="89" t="s">
        <v>66</v>
      </c>
    </row>
    <row r="1063" spans="1:9" x14ac:dyDescent="0.25">
      <c r="A1063" s="90"/>
    </row>
    <row r="1064" spans="1:9" ht="15.75" x14ac:dyDescent="0.25">
      <c r="A1064" s="236" t="s">
        <v>82</v>
      </c>
      <c r="B1064" s="236"/>
      <c r="C1064" s="236"/>
      <c r="D1064" s="236"/>
      <c r="E1064" s="236"/>
      <c r="F1064" s="236"/>
      <c r="G1064" s="236"/>
      <c r="H1064" s="236"/>
      <c r="I1064" s="236"/>
    </row>
    <row r="1065" spans="1:9" ht="20.25" x14ac:dyDescent="0.25">
      <c r="A1065" s="92" t="s">
        <v>1</v>
      </c>
      <c r="B1065" s="92"/>
      <c r="C1065" s="92"/>
      <c r="D1065" s="92"/>
      <c r="E1065" s="92"/>
      <c r="F1065" s="92"/>
      <c r="G1065" s="92"/>
      <c r="H1065" s="92"/>
      <c r="I1065" s="92"/>
    </row>
    <row r="1066" spans="1:9" ht="20.25" x14ac:dyDescent="0.25">
      <c r="A1066" s="92" t="s">
        <v>2</v>
      </c>
      <c r="B1066" s="92"/>
      <c r="C1066" s="92"/>
      <c r="D1066" s="92"/>
      <c r="E1066" s="92"/>
      <c r="F1066" s="92"/>
      <c r="G1066" s="92"/>
      <c r="H1066" s="92"/>
      <c r="I1066" s="92"/>
    </row>
    <row r="1067" spans="1:9" ht="12.75" thickBot="1" x14ac:dyDescent="0.3">
      <c r="A1067" s="90"/>
      <c r="B1067" s="90"/>
      <c r="C1067" s="90"/>
      <c r="D1067" s="90"/>
      <c r="E1067" s="90"/>
      <c r="F1067" s="90"/>
      <c r="G1067" s="90"/>
      <c r="H1067" s="90"/>
      <c r="I1067" s="90"/>
    </row>
    <row r="1068" spans="1:9" ht="19.5" thickBot="1" x14ac:dyDescent="0.3">
      <c r="A1068" s="158" t="s">
        <v>3</v>
      </c>
      <c r="B1068" s="159"/>
      <c r="C1068" s="159"/>
      <c r="D1068" s="159"/>
      <c r="E1068" s="160"/>
      <c r="F1068" s="161"/>
      <c r="G1068" s="158" t="s">
        <v>4</v>
      </c>
      <c r="H1068" s="159"/>
      <c r="I1068" s="160"/>
    </row>
    <row r="1069" spans="1:9" ht="29.25" thickBot="1" x14ac:dyDescent="0.3">
      <c r="A1069" s="163" t="s">
        <v>5</v>
      </c>
      <c r="B1069" s="164" t="s">
        <v>6</v>
      </c>
      <c r="C1069" s="165" t="s">
        <v>45</v>
      </c>
      <c r="D1069" s="166"/>
      <c r="E1069" s="167" t="s">
        <v>40</v>
      </c>
      <c r="F1069" s="161"/>
      <c r="G1069" s="168" t="s">
        <v>5</v>
      </c>
      <c r="H1069" s="169" t="s">
        <v>6</v>
      </c>
      <c r="I1069" s="170" t="s">
        <v>40</v>
      </c>
    </row>
    <row r="1070" spans="1:9" ht="15.75" thickBot="1" x14ac:dyDescent="0.3">
      <c r="A1070" s="171" t="s">
        <v>9</v>
      </c>
      <c r="B1070" s="172">
        <f>50011723.56+1439959.17</f>
        <v>51451682.730000004</v>
      </c>
      <c r="C1070" s="173">
        <v>470341</v>
      </c>
      <c r="D1070" s="174">
        <v>47032</v>
      </c>
      <c r="E1070" s="175"/>
      <c r="F1070" s="161"/>
      <c r="G1070" s="176" t="s">
        <v>10</v>
      </c>
      <c r="H1070" s="177">
        <v>0</v>
      </c>
      <c r="I1070" s="178"/>
    </row>
    <row r="1071" spans="1:9" ht="15.75" thickTop="1" x14ac:dyDescent="0.25">
      <c r="A1071" s="179" t="s">
        <v>11</v>
      </c>
      <c r="B1071" s="180">
        <v>0</v>
      </c>
      <c r="C1071" s="181">
        <v>470341</v>
      </c>
      <c r="D1071" s="182">
        <v>579878</v>
      </c>
      <c r="E1071" s="175"/>
      <c r="F1071" s="161"/>
      <c r="G1071" s="183" t="s">
        <v>12</v>
      </c>
      <c r="H1071" s="177"/>
      <c r="I1071" s="178"/>
    </row>
    <row r="1072" spans="1:9" ht="15" x14ac:dyDescent="0.25">
      <c r="A1072" s="179" t="s">
        <v>13</v>
      </c>
      <c r="B1072" s="235">
        <f>B1070</f>
        <v>51451682.730000004</v>
      </c>
      <c r="C1072" s="185"/>
      <c r="D1072" s="186"/>
      <c r="E1072" s="175"/>
      <c r="F1072" s="161"/>
      <c r="G1072" s="183" t="s">
        <v>14</v>
      </c>
      <c r="H1072" s="177"/>
      <c r="I1072" s="178"/>
    </row>
    <row r="1073" spans="1:9" ht="15.75" thickBot="1" x14ac:dyDescent="0.3">
      <c r="A1073" s="187" t="s">
        <v>15</v>
      </c>
      <c r="B1073" s="188">
        <v>0</v>
      </c>
      <c r="C1073" s="181"/>
      <c r="D1073" s="182"/>
      <c r="E1073" s="175"/>
      <c r="F1073" s="161"/>
      <c r="G1073" s="183" t="s">
        <v>16</v>
      </c>
      <c r="H1073" s="189">
        <f>+H1070+H1071-H1072</f>
        <v>0</v>
      </c>
      <c r="I1073" s="178"/>
    </row>
    <row r="1074" spans="1:9" ht="16.5" thickTop="1" thickBot="1" x14ac:dyDescent="0.3">
      <c r="A1074" s="190" t="s">
        <v>17</v>
      </c>
      <c r="B1074" s="242">
        <f>6218378.43+1287665.9</f>
        <v>7506044.3300000001</v>
      </c>
      <c r="C1074" s="181" t="s">
        <v>18</v>
      </c>
      <c r="D1074" s="182">
        <v>470341</v>
      </c>
      <c r="E1074" s="175"/>
      <c r="F1074" s="161"/>
      <c r="G1074" s="192" t="s">
        <v>19</v>
      </c>
      <c r="H1074" s="193">
        <v>0</v>
      </c>
      <c r="I1074" s="194"/>
    </row>
    <row r="1075" spans="1:9" ht="16.5" thickTop="1" thickBot="1" x14ac:dyDescent="0.3">
      <c r="A1075" s="196" t="s">
        <v>20</v>
      </c>
      <c r="B1075" s="180">
        <v>0</v>
      </c>
      <c r="C1075" s="181" t="s">
        <v>18</v>
      </c>
      <c r="D1075" s="182">
        <v>470341</v>
      </c>
      <c r="E1075" s="175"/>
      <c r="F1075" s="197"/>
      <c r="G1075" s="198" t="s">
        <v>83</v>
      </c>
      <c r="H1075" s="198"/>
      <c r="I1075" s="198"/>
    </row>
    <row r="1076" spans="1:9" ht="30" thickTop="1" thickBot="1" x14ac:dyDescent="0.3">
      <c r="A1076" s="190" t="s">
        <v>22</v>
      </c>
      <c r="B1076" s="244">
        <v>39058972</v>
      </c>
      <c r="C1076" s="181" t="s">
        <v>18</v>
      </c>
      <c r="D1076" s="182">
        <v>470341</v>
      </c>
      <c r="E1076" s="175"/>
      <c r="F1076" s="161"/>
      <c r="G1076" s="163" t="s">
        <v>23</v>
      </c>
      <c r="H1076" s="164" t="s">
        <v>6</v>
      </c>
      <c r="I1076" s="199" t="s">
        <v>40</v>
      </c>
    </row>
    <row r="1077" spans="1:9" ht="30" thickTop="1" thickBot="1" x14ac:dyDescent="0.3">
      <c r="A1077" s="179" t="s">
        <v>24</v>
      </c>
      <c r="B1077" s="184">
        <v>0</v>
      </c>
      <c r="C1077" s="181" t="s">
        <v>18</v>
      </c>
      <c r="D1077" s="182">
        <v>7703</v>
      </c>
      <c r="E1077" s="175"/>
      <c r="F1077" s="161"/>
      <c r="G1077" s="179" t="s">
        <v>25</v>
      </c>
      <c r="H1077" s="184">
        <v>679743</v>
      </c>
      <c r="I1077" s="200"/>
    </row>
    <row r="1078" spans="1:9" ht="15.75" thickBot="1" x14ac:dyDescent="0.3">
      <c r="A1078" s="179" t="s">
        <v>26</v>
      </c>
      <c r="B1078" s="184">
        <v>0</v>
      </c>
      <c r="C1078" s="181" t="s">
        <v>18</v>
      </c>
      <c r="D1078" s="182">
        <v>7989</v>
      </c>
      <c r="E1078" s="175"/>
      <c r="F1078" s="161"/>
      <c r="G1078" s="201" t="s">
        <v>27</v>
      </c>
      <c r="H1078" s="202"/>
      <c r="I1078" s="203"/>
    </row>
    <row r="1079" spans="1:9" ht="15.75" thickBot="1" x14ac:dyDescent="0.3">
      <c r="A1079" s="201" t="s">
        <v>28</v>
      </c>
      <c r="B1079" s="202">
        <v>0</v>
      </c>
      <c r="C1079" s="204">
        <v>46993</v>
      </c>
      <c r="D1079" s="205">
        <v>470341</v>
      </c>
      <c r="E1079" s="206"/>
      <c r="F1079" s="161"/>
      <c r="G1079" s="163" t="s">
        <v>29</v>
      </c>
      <c r="H1079" s="207">
        <f>H1077+H1078</f>
        <v>679743</v>
      </c>
      <c r="I1079" s="203"/>
    </row>
    <row r="1080" spans="1:9" ht="16.5" thickTop="1" thickBot="1" x14ac:dyDescent="0.3">
      <c r="A1080" s="190" t="s">
        <v>30</v>
      </c>
      <c r="B1080" s="208">
        <f>+B1074+B1076</f>
        <v>46565016.329999998</v>
      </c>
      <c r="C1080" s="209"/>
      <c r="D1080" s="210"/>
      <c r="E1080" s="210"/>
      <c r="F1080" s="161"/>
      <c r="G1080" s="211"/>
      <c r="H1080" s="211"/>
      <c r="I1080" s="211"/>
    </row>
    <row r="1081" spans="1:9" ht="16.5" thickTop="1" thickBot="1" x14ac:dyDescent="0.3">
      <c r="A1081" s="161"/>
      <c r="B1081" s="212"/>
      <c r="C1081" s="213"/>
      <c r="D1081" s="161"/>
      <c r="E1081" s="161"/>
      <c r="F1081" s="161"/>
      <c r="G1081" s="214" t="s">
        <v>84</v>
      </c>
      <c r="H1081" s="215"/>
      <c r="I1081" s="216"/>
    </row>
    <row r="1082" spans="1:9" ht="29.25" thickBot="1" x14ac:dyDescent="0.3">
      <c r="A1082" s="163" t="s">
        <v>5</v>
      </c>
      <c r="B1082" s="217" t="s">
        <v>6</v>
      </c>
      <c r="C1082" s="218" t="s">
        <v>8</v>
      </c>
      <c r="D1082" s="219"/>
      <c r="E1082" s="220"/>
      <c r="F1082" s="161"/>
      <c r="G1082" s="163" t="s">
        <v>5</v>
      </c>
      <c r="H1082" s="164" t="s">
        <v>6</v>
      </c>
      <c r="I1082" s="199" t="s">
        <v>40</v>
      </c>
    </row>
    <row r="1083" spans="1:9" ht="15.75" thickBot="1" x14ac:dyDescent="0.3">
      <c r="A1083" s="167" t="s">
        <v>32</v>
      </c>
      <c r="B1083" s="221">
        <v>65160618.426999956</v>
      </c>
      <c r="C1083" s="222"/>
      <c r="D1083" s="223"/>
      <c r="E1083" s="224"/>
      <c r="F1083" s="161"/>
      <c r="G1083" s="179" t="s">
        <v>25</v>
      </c>
      <c r="H1083" s="184">
        <v>74684450.689999998</v>
      </c>
      <c r="I1083" s="225"/>
    </row>
    <row r="1084" spans="1:9" ht="30" thickTop="1" thickBot="1" x14ac:dyDescent="0.3">
      <c r="A1084" s="190" t="s">
        <v>33</v>
      </c>
      <c r="B1084" s="208">
        <f>+B1083+B1072-B1080</f>
        <v>70047284.826999962</v>
      </c>
      <c r="C1084" s="226"/>
      <c r="D1084" s="227"/>
      <c r="E1084" s="228"/>
      <c r="F1084" s="161"/>
      <c r="G1084" s="201" t="s">
        <v>27</v>
      </c>
      <c r="H1084" s="202"/>
      <c r="I1084" s="225"/>
    </row>
    <row r="1085" spans="1:9" ht="16.5" thickTop="1" thickBot="1" x14ac:dyDescent="0.3">
      <c r="A1085" s="213"/>
      <c r="B1085" s="213"/>
      <c r="C1085" s="213"/>
      <c r="D1085" s="213"/>
      <c r="E1085" s="213"/>
      <c r="F1085" s="161"/>
      <c r="G1085" s="163" t="s">
        <v>29</v>
      </c>
      <c r="H1085" s="229">
        <f>+H1083+H1084</f>
        <v>74684450.689999998</v>
      </c>
      <c r="I1085" s="203"/>
    </row>
    <row r="1086" spans="1:9" ht="15" x14ac:dyDescent="0.25">
      <c r="A1086" s="230"/>
      <c r="B1086" s="212"/>
      <c r="C1086" s="237"/>
      <c r="D1086" s="231"/>
      <c r="E1086" s="231"/>
      <c r="F1086" s="231"/>
      <c r="G1086" s="230"/>
      <c r="H1086" s="231"/>
      <c r="I1086" s="231"/>
    </row>
    <row r="1087" spans="1:9" x14ac:dyDescent="0.25">
      <c r="B1087" s="234"/>
      <c r="C1087" s="86"/>
      <c r="D1087" s="86"/>
      <c r="E1087" s="86"/>
      <c r="F1087" s="86"/>
      <c r="G1087" s="86"/>
      <c r="H1087" s="86"/>
      <c r="I1087" s="86"/>
    </row>
    <row r="1088" spans="1:9" ht="15.75" x14ac:dyDescent="0.25">
      <c r="A1088" s="233" t="s">
        <v>49</v>
      </c>
      <c r="B1088" s="233"/>
      <c r="C1088" s="86"/>
      <c r="D1088" s="86"/>
      <c r="E1088" s="86"/>
      <c r="F1088" s="86"/>
      <c r="G1088" s="233" t="s">
        <v>50</v>
      </c>
      <c r="H1088" s="233"/>
      <c r="I1088" s="86"/>
    </row>
    <row r="1091" spans="1:9" x14ac:dyDescent="0.25">
      <c r="A1091" s="84"/>
      <c r="B1091" s="84"/>
      <c r="C1091" s="84"/>
      <c r="D1091" s="84"/>
      <c r="E1091" s="84"/>
      <c r="F1091" s="84"/>
      <c r="G1091" s="84"/>
      <c r="H1091" s="84"/>
      <c r="I1091" s="85"/>
    </row>
    <row r="1092" spans="1:9" ht="14.25" x14ac:dyDescent="0.25">
      <c r="A1092" s="87" t="s">
        <v>36</v>
      </c>
    </row>
    <row r="1093" spans="1:9" ht="14.25" x14ac:dyDescent="0.25">
      <c r="A1093" s="238" t="s">
        <v>36</v>
      </c>
      <c r="B1093" s="238"/>
    </row>
    <row r="1094" spans="1:9" ht="14.25" x14ac:dyDescent="0.25">
      <c r="A1094" s="89" t="s">
        <v>37</v>
      </c>
    </row>
    <row r="1095" spans="1:9" ht="14.25" x14ac:dyDescent="0.25">
      <c r="A1095" s="89" t="s">
        <v>66</v>
      </c>
    </row>
    <row r="1096" spans="1:9" x14ac:dyDescent="0.25">
      <c r="A1096" s="90"/>
    </row>
    <row r="1097" spans="1:9" ht="15.75" x14ac:dyDescent="0.25">
      <c r="A1097" s="236" t="s">
        <v>85</v>
      </c>
      <c r="B1097" s="236"/>
      <c r="C1097" s="236"/>
      <c r="D1097" s="236"/>
      <c r="E1097" s="236"/>
      <c r="F1097" s="236"/>
      <c r="G1097" s="236"/>
      <c r="H1097" s="236"/>
      <c r="I1097" s="236"/>
    </row>
    <row r="1098" spans="1:9" ht="20.25" x14ac:dyDescent="0.25">
      <c r="A1098" s="92" t="s">
        <v>1</v>
      </c>
      <c r="B1098" s="92"/>
      <c r="C1098" s="92"/>
      <c r="D1098" s="92"/>
      <c r="E1098" s="92"/>
      <c r="F1098" s="92"/>
      <c r="G1098" s="92"/>
      <c r="H1098" s="92"/>
      <c r="I1098" s="92"/>
    </row>
    <row r="1099" spans="1:9" ht="20.25" x14ac:dyDescent="0.25">
      <c r="A1099" s="92" t="s">
        <v>2</v>
      </c>
      <c r="B1099" s="92"/>
      <c r="C1099" s="92"/>
      <c r="D1099" s="92"/>
      <c r="E1099" s="92"/>
      <c r="F1099" s="92"/>
      <c r="G1099" s="92"/>
      <c r="H1099" s="92"/>
      <c r="I1099" s="92"/>
    </row>
    <row r="1100" spans="1:9" ht="12.75" thickBot="1" x14ac:dyDescent="0.3">
      <c r="A1100" s="90"/>
      <c r="B1100" s="90"/>
      <c r="C1100" s="90"/>
      <c r="D1100" s="90"/>
      <c r="E1100" s="90"/>
      <c r="F1100" s="90"/>
      <c r="G1100" s="90"/>
      <c r="H1100" s="90"/>
      <c r="I1100" s="90"/>
    </row>
    <row r="1101" spans="1:9" ht="19.5" thickBot="1" x14ac:dyDescent="0.3">
      <c r="A1101" s="158" t="s">
        <v>3</v>
      </c>
      <c r="B1101" s="159"/>
      <c r="C1101" s="159"/>
      <c r="D1101" s="159"/>
      <c r="E1101" s="160"/>
      <c r="F1101" s="161"/>
      <c r="G1101" s="158" t="s">
        <v>4</v>
      </c>
      <c r="H1101" s="159"/>
      <c r="I1101" s="160"/>
    </row>
    <row r="1102" spans="1:9" ht="29.25" thickBot="1" x14ac:dyDescent="0.3">
      <c r="A1102" s="163" t="s">
        <v>5</v>
      </c>
      <c r="B1102" s="164" t="s">
        <v>6</v>
      </c>
      <c r="C1102" s="165" t="s">
        <v>45</v>
      </c>
      <c r="D1102" s="166"/>
      <c r="E1102" s="167" t="s">
        <v>40</v>
      </c>
      <c r="F1102" s="161"/>
      <c r="G1102" s="168" t="s">
        <v>5</v>
      </c>
      <c r="H1102" s="169" t="s">
        <v>6</v>
      </c>
      <c r="I1102" s="170" t="s">
        <v>40</v>
      </c>
    </row>
    <row r="1103" spans="1:9" ht="15.75" thickBot="1" x14ac:dyDescent="0.3">
      <c r="A1103" s="171" t="s">
        <v>9</v>
      </c>
      <c r="B1103" s="172">
        <f>1420132.52+51025940.22</f>
        <v>52446072.740000002</v>
      </c>
      <c r="C1103" s="173">
        <v>470341</v>
      </c>
      <c r="D1103" s="174">
        <v>47032</v>
      </c>
      <c r="E1103" s="175"/>
      <c r="F1103" s="161"/>
      <c r="G1103" s="176" t="s">
        <v>10</v>
      </c>
      <c r="H1103" s="177">
        <v>0</v>
      </c>
      <c r="I1103" s="178"/>
    </row>
    <row r="1104" spans="1:9" ht="15.75" thickTop="1" x14ac:dyDescent="0.25">
      <c r="A1104" s="179" t="s">
        <v>11</v>
      </c>
      <c r="B1104" s="180">
        <v>6506048.8899999997</v>
      </c>
      <c r="C1104" s="181">
        <v>470341</v>
      </c>
      <c r="D1104" s="182">
        <v>579878</v>
      </c>
      <c r="E1104" s="175"/>
      <c r="F1104" s="161"/>
      <c r="G1104" s="183" t="s">
        <v>12</v>
      </c>
      <c r="H1104" s="177"/>
      <c r="I1104" s="178"/>
    </row>
    <row r="1105" spans="1:9" ht="15" x14ac:dyDescent="0.25">
      <c r="A1105" s="179" t="s">
        <v>13</v>
      </c>
      <c r="B1105" s="235">
        <f>B1104+B1103</f>
        <v>58952121.630000003</v>
      </c>
      <c r="C1105" s="185"/>
      <c r="D1105" s="186"/>
      <c r="E1105" s="175"/>
      <c r="F1105" s="161"/>
      <c r="G1105" s="183" t="s">
        <v>14</v>
      </c>
      <c r="H1105" s="177"/>
      <c r="I1105" s="178"/>
    </row>
    <row r="1106" spans="1:9" ht="15.75" thickBot="1" x14ac:dyDescent="0.3">
      <c r="A1106" s="187" t="s">
        <v>15</v>
      </c>
      <c r="B1106" s="188">
        <v>0</v>
      </c>
      <c r="C1106" s="181"/>
      <c r="D1106" s="182"/>
      <c r="E1106" s="175"/>
      <c r="F1106" s="161"/>
      <c r="G1106" s="183" t="s">
        <v>16</v>
      </c>
      <c r="H1106" s="189">
        <f>+H1103+H1104-H1105</f>
        <v>0</v>
      </c>
      <c r="I1106" s="178"/>
    </row>
    <row r="1107" spans="1:9" ht="16.5" thickTop="1" thickBot="1" x14ac:dyDescent="0.3">
      <c r="A1107" s="190" t="s">
        <v>17</v>
      </c>
      <c r="B1107" s="242">
        <v>25769225.739999998</v>
      </c>
      <c r="C1107" s="181" t="s">
        <v>18</v>
      </c>
      <c r="D1107" s="182">
        <v>470341</v>
      </c>
      <c r="E1107" s="175"/>
      <c r="F1107" s="161"/>
      <c r="G1107" s="192" t="s">
        <v>19</v>
      </c>
      <c r="H1107" s="193">
        <v>0</v>
      </c>
      <c r="I1107" s="194"/>
    </row>
    <row r="1108" spans="1:9" ht="16.5" thickTop="1" thickBot="1" x14ac:dyDescent="0.3">
      <c r="A1108" s="196" t="s">
        <v>20</v>
      </c>
      <c r="B1108" s="180">
        <v>0</v>
      </c>
      <c r="C1108" s="181" t="s">
        <v>18</v>
      </c>
      <c r="D1108" s="182">
        <v>470341</v>
      </c>
      <c r="E1108" s="175"/>
      <c r="F1108" s="197"/>
      <c r="G1108" s="198" t="s">
        <v>83</v>
      </c>
      <c r="H1108" s="198"/>
      <c r="I1108" s="198"/>
    </row>
    <row r="1109" spans="1:9" ht="30" thickTop="1" thickBot="1" x14ac:dyDescent="0.3">
      <c r="A1109" s="190" t="s">
        <v>22</v>
      </c>
      <c r="B1109" s="244">
        <v>39710260.880000003</v>
      </c>
      <c r="C1109" s="181" t="s">
        <v>18</v>
      </c>
      <c r="D1109" s="182">
        <v>470341</v>
      </c>
      <c r="E1109" s="175"/>
      <c r="F1109" s="161"/>
      <c r="G1109" s="163" t="s">
        <v>23</v>
      </c>
      <c r="H1109" s="164" t="s">
        <v>6</v>
      </c>
      <c r="I1109" s="199" t="s">
        <v>40</v>
      </c>
    </row>
    <row r="1110" spans="1:9" ht="30" thickTop="1" thickBot="1" x14ac:dyDescent="0.3">
      <c r="A1110" s="179" t="s">
        <v>24</v>
      </c>
      <c r="B1110" s="184">
        <v>0</v>
      </c>
      <c r="C1110" s="181" t="s">
        <v>18</v>
      </c>
      <c r="D1110" s="182">
        <v>7703</v>
      </c>
      <c r="E1110" s="175"/>
      <c r="F1110" s="161"/>
      <c r="G1110" s="179" t="s">
        <v>25</v>
      </c>
      <c r="H1110" s="184">
        <v>679743</v>
      </c>
      <c r="I1110" s="200"/>
    </row>
    <row r="1111" spans="1:9" ht="15.75" thickBot="1" x14ac:dyDescent="0.3">
      <c r="A1111" s="179" t="s">
        <v>26</v>
      </c>
      <c r="B1111" s="184">
        <v>0</v>
      </c>
      <c r="C1111" s="181" t="s">
        <v>18</v>
      </c>
      <c r="D1111" s="182">
        <v>7989</v>
      </c>
      <c r="E1111" s="175"/>
      <c r="F1111" s="161"/>
      <c r="G1111" s="201" t="s">
        <v>27</v>
      </c>
      <c r="H1111" s="202"/>
      <c r="I1111" s="203"/>
    </row>
    <row r="1112" spans="1:9" ht="15.75" thickBot="1" x14ac:dyDescent="0.3">
      <c r="A1112" s="201" t="s">
        <v>28</v>
      </c>
      <c r="B1112" s="202">
        <v>7030125.79</v>
      </c>
      <c r="C1112" s="204">
        <v>46993</v>
      </c>
      <c r="D1112" s="205">
        <v>470341</v>
      </c>
      <c r="E1112" s="206"/>
      <c r="F1112" s="161"/>
      <c r="G1112" s="163" t="s">
        <v>29</v>
      </c>
      <c r="H1112" s="207">
        <f>H1110+H1111</f>
        <v>679743</v>
      </c>
      <c r="I1112" s="203"/>
    </row>
    <row r="1113" spans="1:9" ht="16.5" thickTop="1" thickBot="1" x14ac:dyDescent="0.3">
      <c r="A1113" s="190" t="s">
        <v>30</v>
      </c>
      <c r="B1113" s="208">
        <f>+B1107+B1109</f>
        <v>65479486.620000005</v>
      </c>
      <c r="C1113" s="209"/>
      <c r="D1113" s="210"/>
      <c r="E1113" s="210"/>
      <c r="F1113" s="161"/>
      <c r="G1113" s="211"/>
      <c r="H1113" s="211"/>
      <c r="I1113" s="211"/>
    </row>
    <row r="1114" spans="1:9" ht="16.5" thickTop="1" thickBot="1" x14ac:dyDescent="0.3">
      <c r="A1114" s="161"/>
      <c r="B1114" s="212"/>
      <c r="C1114" s="213"/>
      <c r="D1114" s="161"/>
      <c r="E1114" s="161"/>
      <c r="F1114" s="161"/>
      <c r="G1114" s="214" t="s">
        <v>84</v>
      </c>
      <c r="H1114" s="215"/>
      <c r="I1114" s="216"/>
    </row>
    <row r="1115" spans="1:9" ht="29.25" thickBot="1" x14ac:dyDescent="0.3">
      <c r="A1115" s="163" t="s">
        <v>5</v>
      </c>
      <c r="B1115" s="217" t="s">
        <v>6</v>
      </c>
      <c r="C1115" s="218" t="s">
        <v>8</v>
      </c>
      <c r="D1115" s="219"/>
      <c r="E1115" s="220"/>
      <c r="F1115" s="161"/>
      <c r="G1115" s="163" t="s">
        <v>5</v>
      </c>
      <c r="H1115" s="164" t="s">
        <v>6</v>
      </c>
      <c r="I1115" s="199" t="s">
        <v>40</v>
      </c>
    </row>
    <row r="1116" spans="1:9" ht="15.75" thickBot="1" x14ac:dyDescent="0.3">
      <c r="A1116" s="167" t="s">
        <v>32</v>
      </c>
      <c r="B1116" s="221">
        <v>70047284.826999962</v>
      </c>
      <c r="C1116" s="222"/>
      <c r="D1116" s="223"/>
      <c r="E1116" s="224"/>
      <c r="F1116" s="161"/>
      <c r="G1116" s="179" t="s">
        <v>25</v>
      </c>
      <c r="H1116" s="184">
        <v>74684450.689999998</v>
      </c>
      <c r="I1116" s="225"/>
    </row>
    <row r="1117" spans="1:9" ht="30" thickTop="1" thickBot="1" x14ac:dyDescent="0.3">
      <c r="A1117" s="190" t="s">
        <v>33</v>
      </c>
      <c r="B1117" s="208">
        <f>+B1116+B1105-B1113-B1112</f>
        <v>56489794.046999954</v>
      </c>
      <c r="C1117" s="226"/>
      <c r="D1117" s="227"/>
      <c r="E1117" s="228"/>
      <c r="F1117" s="161"/>
      <c r="G1117" s="201" t="s">
        <v>27</v>
      </c>
      <c r="H1117" s="202"/>
      <c r="I1117" s="225"/>
    </row>
    <row r="1118" spans="1:9" ht="16.5" thickTop="1" thickBot="1" x14ac:dyDescent="0.3">
      <c r="A1118" s="213"/>
      <c r="B1118" s="213"/>
      <c r="C1118" s="213"/>
      <c r="D1118" s="213"/>
      <c r="E1118" s="213"/>
      <c r="F1118" s="161"/>
      <c r="G1118" s="163" t="s">
        <v>29</v>
      </c>
      <c r="H1118" s="229">
        <f>+H1116+H1117</f>
        <v>74684450.689999998</v>
      </c>
      <c r="I1118" s="203"/>
    </row>
    <row r="1119" spans="1:9" ht="15" x14ac:dyDescent="0.25">
      <c r="A1119" s="230"/>
      <c r="B1119" s="212"/>
      <c r="C1119" s="237"/>
      <c r="D1119" s="231"/>
      <c r="E1119" s="231"/>
      <c r="F1119" s="231"/>
      <c r="G1119" s="230"/>
      <c r="H1119" s="231"/>
      <c r="I1119" s="231"/>
    </row>
    <row r="1120" spans="1:9" x14ac:dyDescent="0.25">
      <c r="B1120" s="234"/>
      <c r="C1120" s="86"/>
      <c r="D1120" s="86"/>
      <c r="E1120" s="86"/>
      <c r="F1120" s="86"/>
      <c r="G1120" s="86"/>
      <c r="H1120" s="86"/>
      <c r="I1120" s="86"/>
    </row>
    <row r="1121" spans="1:9" ht="15.75" x14ac:dyDescent="0.25">
      <c r="A1121" s="233" t="s">
        <v>49</v>
      </c>
      <c r="B1121" s="233"/>
      <c r="C1121" s="86"/>
      <c r="D1121" s="86"/>
      <c r="E1121" s="86"/>
      <c r="F1121" s="86"/>
      <c r="G1121" s="233" t="s">
        <v>50</v>
      </c>
      <c r="H1121" s="233"/>
      <c r="I1121" s="86"/>
    </row>
    <row r="1132" spans="1:9" x14ac:dyDescent="0.25">
      <c r="A1132" s="84"/>
      <c r="B1132" s="84"/>
      <c r="C1132" s="84"/>
      <c r="D1132" s="84"/>
      <c r="E1132" s="84"/>
      <c r="F1132" s="84"/>
      <c r="G1132" s="84"/>
      <c r="H1132" s="84"/>
      <c r="I1132" s="85"/>
    </row>
    <row r="1133" spans="1:9" ht="14.25" x14ac:dyDescent="0.25">
      <c r="A1133" s="87" t="s">
        <v>36</v>
      </c>
    </row>
    <row r="1134" spans="1:9" ht="14.25" x14ac:dyDescent="0.25">
      <c r="A1134" s="238" t="s">
        <v>36</v>
      </c>
      <c r="B1134" s="238"/>
    </row>
    <row r="1135" spans="1:9" ht="14.25" x14ac:dyDescent="0.25">
      <c r="A1135" s="89" t="s">
        <v>37</v>
      </c>
    </row>
    <row r="1136" spans="1:9" ht="14.25" x14ac:dyDescent="0.25">
      <c r="A1136" s="89" t="s">
        <v>66</v>
      </c>
    </row>
    <row r="1137" spans="1:9" x14ac:dyDescent="0.25">
      <c r="A1137" s="90"/>
    </row>
    <row r="1138" spans="1:9" ht="15.75" x14ac:dyDescent="0.25">
      <c r="A1138" s="236" t="s">
        <v>86</v>
      </c>
      <c r="B1138" s="236"/>
      <c r="C1138" s="236"/>
      <c r="D1138" s="236"/>
      <c r="E1138" s="236"/>
      <c r="F1138" s="236"/>
      <c r="G1138" s="236"/>
      <c r="H1138" s="236"/>
      <c r="I1138" s="236"/>
    </row>
    <row r="1139" spans="1:9" ht="20.25" x14ac:dyDescent="0.25">
      <c r="A1139" s="92" t="s">
        <v>1</v>
      </c>
      <c r="B1139" s="92"/>
      <c r="C1139" s="92"/>
      <c r="D1139" s="92"/>
      <c r="E1139" s="92"/>
      <c r="F1139" s="92"/>
      <c r="G1139" s="92"/>
      <c r="H1139" s="92"/>
      <c r="I1139" s="92"/>
    </row>
    <row r="1140" spans="1:9" ht="20.25" x14ac:dyDescent="0.25">
      <c r="A1140" s="92" t="s">
        <v>2</v>
      </c>
      <c r="B1140" s="92"/>
      <c r="C1140" s="92"/>
      <c r="D1140" s="92"/>
      <c r="E1140" s="92"/>
      <c r="F1140" s="92"/>
      <c r="G1140" s="92"/>
      <c r="H1140" s="92"/>
      <c r="I1140" s="92"/>
    </row>
    <row r="1141" spans="1:9" ht="12.75" thickBot="1" x14ac:dyDescent="0.3">
      <c r="A1141" s="90"/>
      <c r="B1141" s="90"/>
      <c r="C1141" s="90"/>
      <c r="D1141" s="90"/>
      <c r="E1141" s="90"/>
      <c r="F1141" s="90"/>
      <c r="G1141" s="90"/>
      <c r="H1141" s="90"/>
      <c r="I1141" s="90"/>
    </row>
    <row r="1142" spans="1:9" ht="19.5" thickBot="1" x14ac:dyDescent="0.3">
      <c r="A1142" s="158" t="s">
        <v>3</v>
      </c>
      <c r="B1142" s="159"/>
      <c r="C1142" s="159"/>
      <c r="D1142" s="159"/>
      <c r="E1142" s="160"/>
      <c r="F1142" s="161"/>
      <c r="G1142" s="158" t="s">
        <v>4</v>
      </c>
      <c r="H1142" s="159"/>
      <c r="I1142" s="160"/>
    </row>
    <row r="1143" spans="1:9" ht="29.25" thickBot="1" x14ac:dyDescent="0.3">
      <c r="A1143" s="163" t="s">
        <v>5</v>
      </c>
      <c r="B1143" s="164" t="s">
        <v>6</v>
      </c>
      <c r="C1143" s="165" t="s">
        <v>45</v>
      </c>
      <c r="D1143" s="166"/>
      <c r="E1143" s="167" t="s">
        <v>40</v>
      </c>
      <c r="F1143" s="161"/>
      <c r="G1143" s="168" t="s">
        <v>5</v>
      </c>
      <c r="H1143" s="169" t="s">
        <v>6</v>
      </c>
      <c r="I1143" s="170" t="s">
        <v>40</v>
      </c>
    </row>
    <row r="1144" spans="1:9" ht="15.75" thickBot="1" x14ac:dyDescent="0.3">
      <c r="A1144" s="171" t="s">
        <v>9</v>
      </c>
      <c r="B1144" s="172">
        <f>48043919.92+1635685.1</f>
        <v>49679605.020000003</v>
      </c>
      <c r="C1144" s="173">
        <v>470341</v>
      </c>
      <c r="D1144" s="174">
        <v>47032</v>
      </c>
      <c r="E1144" s="175"/>
      <c r="F1144" s="161"/>
      <c r="G1144" s="176" t="s">
        <v>10</v>
      </c>
      <c r="H1144" s="177">
        <v>0</v>
      </c>
      <c r="I1144" s="178"/>
    </row>
    <row r="1145" spans="1:9" ht="15.75" thickTop="1" x14ac:dyDescent="0.25">
      <c r="A1145" s="179" t="s">
        <v>11</v>
      </c>
      <c r="B1145" s="180">
        <v>0</v>
      </c>
      <c r="C1145" s="181">
        <v>470341</v>
      </c>
      <c r="D1145" s="182">
        <v>579878</v>
      </c>
      <c r="E1145" s="175"/>
      <c r="F1145" s="161"/>
      <c r="G1145" s="183" t="s">
        <v>12</v>
      </c>
      <c r="H1145" s="177"/>
      <c r="I1145" s="178"/>
    </row>
    <row r="1146" spans="1:9" ht="15" x14ac:dyDescent="0.25">
      <c r="A1146" s="179" t="s">
        <v>13</v>
      </c>
      <c r="B1146" s="235">
        <f>B1145+B1144</f>
        <v>49679605.020000003</v>
      </c>
      <c r="C1146" s="185"/>
      <c r="D1146" s="186"/>
      <c r="E1146" s="175"/>
      <c r="F1146" s="161"/>
      <c r="G1146" s="183" t="s">
        <v>14</v>
      </c>
      <c r="H1146" s="177"/>
      <c r="I1146" s="178"/>
    </row>
    <row r="1147" spans="1:9" ht="15.75" thickBot="1" x14ac:dyDescent="0.3">
      <c r="A1147" s="187" t="s">
        <v>15</v>
      </c>
      <c r="B1147" s="188">
        <v>0</v>
      </c>
      <c r="C1147" s="181"/>
      <c r="D1147" s="182"/>
      <c r="E1147" s="175"/>
      <c r="F1147" s="161"/>
      <c r="G1147" s="183" t="s">
        <v>16</v>
      </c>
      <c r="H1147" s="189">
        <f>+H1144+H1145-H1146</f>
        <v>0</v>
      </c>
      <c r="I1147" s="178"/>
    </row>
    <row r="1148" spans="1:9" ht="16.5" thickTop="1" thickBot="1" x14ac:dyDescent="0.3">
      <c r="A1148" s="190" t="s">
        <v>17</v>
      </c>
      <c r="B1148" s="242">
        <v>0</v>
      </c>
      <c r="C1148" s="181" t="s">
        <v>18</v>
      </c>
      <c r="D1148" s="182">
        <v>470341</v>
      </c>
      <c r="E1148" s="175"/>
      <c r="F1148" s="161"/>
      <c r="G1148" s="192" t="s">
        <v>19</v>
      </c>
      <c r="H1148" s="193">
        <v>0</v>
      </c>
      <c r="I1148" s="194"/>
    </row>
    <row r="1149" spans="1:9" ht="16.5" thickTop="1" thickBot="1" x14ac:dyDescent="0.3">
      <c r="A1149" s="196" t="s">
        <v>20</v>
      </c>
      <c r="B1149" s="180">
        <v>0</v>
      </c>
      <c r="C1149" s="181" t="s">
        <v>18</v>
      </c>
      <c r="D1149" s="182">
        <v>470341</v>
      </c>
      <c r="E1149" s="175"/>
      <c r="F1149" s="197"/>
      <c r="G1149" s="198" t="s">
        <v>83</v>
      </c>
      <c r="H1149" s="198"/>
      <c r="I1149" s="198"/>
    </row>
    <row r="1150" spans="1:9" ht="30" thickTop="1" thickBot="1" x14ac:dyDescent="0.3">
      <c r="A1150" s="190" t="s">
        <v>22</v>
      </c>
      <c r="B1150" s="244">
        <v>40022242.25</v>
      </c>
      <c r="C1150" s="181" t="s">
        <v>18</v>
      </c>
      <c r="D1150" s="182">
        <v>470341</v>
      </c>
      <c r="E1150" s="175"/>
      <c r="F1150" s="161"/>
      <c r="G1150" s="163" t="s">
        <v>23</v>
      </c>
      <c r="H1150" s="164" t="s">
        <v>6</v>
      </c>
      <c r="I1150" s="199" t="s">
        <v>40</v>
      </c>
    </row>
    <row r="1151" spans="1:9" ht="30" thickTop="1" thickBot="1" x14ac:dyDescent="0.3">
      <c r="A1151" s="179" t="s">
        <v>24</v>
      </c>
      <c r="B1151" s="184">
        <v>0</v>
      </c>
      <c r="C1151" s="181" t="s">
        <v>18</v>
      </c>
      <c r="D1151" s="182">
        <v>7703</v>
      </c>
      <c r="E1151" s="175"/>
      <c r="F1151" s="161"/>
      <c r="G1151" s="179" t="s">
        <v>25</v>
      </c>
      <c r="H1151" s="184">
        <v>679743</v>
      </c>
      <c r="I1151" s="200"/>
    </row>
    <row r="1152" spans="1:9" ht="15.75" thickBot="1" x14ac:dyDescent="0.3">
      <c r="A1152" s="179" t="s">
        <v>26</v>
      </c>
      <c r="B1152" s="184">
        <v>0</v>
      </c>
      <c r="C1152" s="181" t="s">
        <v>18</v>
      </c>
      <c r="D1152" s="182">
        <v>7989</v>
      </c>
      <c r="E1152" s="175"/>
      <c r="F1152" s="161"/>
      <c r="G1152" s="201" t="s">
        <v>27</v>
      </c>
      <c r="H1152" s="202"/>
      <c r="I1152" s="203"/>
    </row>
    <row r="1153" spans="1:9" ht="15.75" thickBot="1" x14ac:dyDescent="0.3">
      <c r="A1153" s="201" t="s">
        <v>28</v>
      </c>
      <c r="B1153" s="202">
        <v>0</v>
      </c>
      <c r="C1153" s="204">
        <v>46993</v>
      </c>
      <c r="D1153" s="205">
        <v>470341</v>
      </c>
      <c r="E1153" s="206"/>
      <c r="F1153" s="161"/>
      <c r="G1153" s="163" t="s">
        <v>29</v>
      </c>
      <c r="H1153" s="207">
        <f>H1151+H1152</f>
        <v>679743</v>
      </c>
      <c r="I1153" s="203"/>
    </row>
    <row r="1154" spans="1:9" ht="16.5" thickTop="1" thickBot="1" x14ac:dyDescent="0.3">
      <c r="A1154" s="190" t="s">
        <v>30</v>
      </c>
      <c r="B1154" s="208">
        <f>+B1148+B1150</f>
        <v>40022242.25</v>
      </c>
      <c r="C1154" s="209"/>
      <c r="D1154" s="210"/>
      <c r="E1154" s="210"/>
      <c r="F1154" s="161"/>
      <c r="G1154" s="211"/>
      <c r="H1154" s="211"/>
      <c r="I1154" s="211"/>
    </row>
    <row r="1155" spans="1:9" ht="16.5" thickTop="1" thickBot="1" x14ac:dyDescent="0.3">
      <c r="A1155" s="161"/>
      <c r="B1155" s="212"/>
      <c r="C1155" s="213"/>
      <c r="D1155" s="161"/>
      <c r="E1155" s="161"/>
      <c r="F1155" s="161"/>
      <c r="G1155" s="214" t="s">
        <v>84</v>
      </c>
      <c r="H1155" s="215"/>
      <c r="I1155" s="216"/>
    </row>
    <row r="1156" spans="1:9" ht="29.25" thickBot="1" x14ac:dyDescent="0.3">
      <c r="A1156" s="163" t="s">
        <v>5</v>
      </c>
      <c r="B1156" s="217" t="s">
        <v>6</v>
      </c>
      <c r="C1156" s="218" t="s">
        <v>8</v>
      </c>
      <c r="D1156" s="219"/>
      <c r="E1156" s="220"/>
      <c r="F1156" s="161"/>
      <c r="G1156" s="163" t="s">
        <v>5</v>
      </c>
      <c r="H1156" s="164" t="s">
        <v>6</v>
      </c>
      <c r="I1156" s="199" t="s">
        <v>40</v>
      </c>
    </row>
    <row r="1157" spans="1:9" ht="15.75" thickBot="1" x14ac:dyDescent="0.3">
      <c r="A1157" s="167" t="s">
        <v>32</v>
      </c>
      <c r="B1157" s="221">
        <v>56489794.046999954</v>
      </c>
      <c r="C1157" s="222"/>
      <c r="D1157" s="223"/>
      <c r="E1157" s="224"/>
      <c r="F1157" s="161"/>
      <c r="G1157" s="179" t="s">
        <v>25</v>
      </c>
      <c r="H1157" s="184">
        <v>74684450.689999998</v>
      </c>
      <c r="I1157" s="225"/>
    </row>
    <row r="1158" spans="1:9" ht="30" thickTop="1" thickBot="1" x14ac:dyDescent="0.3">
      <c r="A1158" s="190" t="s">
        <v>33</v>
      </c>
      <c r="B1158" s="208">
        <f>+B1157+B1146-B1154-B1153</f>
        <v>66147156.816999957</v>
      </c>
      <c r="C1158" s="226"/>
      <c r="D1158" s="227"/>
      <c r="E1158" s="228"/>
      <c r="F1158" s="161"/>
      <c r="G1158" s="201" t="s">
        <v>27</v>
      </c>
      <c r="H1158" s="202"/>
      <c r="I1158" s="225"/>
    </row>
    <row r="1159" spans="1:9" ht="16.5" thickTop="1" thickBot="1" x14ac:dyDescent="0.3">
      <c r="A1159" s="213"/>
      <c r="B1159" s="213"/>
      <c r="C1159" s="213"/>
      <c r="D1159" s="213"/>
      <c r="E1159" s="213"/>
      <c r="F1159" s="161"/>
      <c r="G1159" s="163" t="s">
        <v>29</v>
      </c>
      <c r="H1159" s="229">
        <f>+H1157+H1158</f>
        <v>74684450.689999998</v>
      </c>
      <c r="I1159" s="203"/>
    </row>
    <row r="1160" spans="1:9" ht="15" x14ac:dyDescent="0.25">
      <c r="A1160" s="230"/>
      <c r="B1160" s="212"/>
      <c r="C1160" s="237"/>
      <c r="D1160" s="231"/>
      <c r="E1160" s="231"/>
      <c r="F1160" s="231"/>
      <c r="G1160" s="230"/>
      <c r="H1160" s="231"/>
      <c r="I1160" s="231"/>
    </row>
    <row r="1161" spans="1:9" x14ac:dyDescent="0.25">
      <c r="B1161" s="234"/>
      <c r="C1161" s="86"/>
      <c r="D1161" s="86"/>
      <c r="E1161" s="86"/>
      <c r="F1161" s="86"/>
      <c r="G1161" s="86"/>
      <c r="H1161" s="86"/>
      <c r="I1161" s="86"/>
    </row>
    <row r="1162" spans="1:9" ht="15.75" x14ac:dyDescent="0.25">
      <c r="A1162" s="233" t="s">
        <v>49</v>
      </c>
      <c r="B1162" s="233"/>
      <c r="C1162" s="86"/>
      <c r="D1162" s="86"/>
      <c r="E1162" s="86"/>
      <c r="F1162" s="86"/>
      <c r="G1162" s="233" t="s">
        <v>50</v>
      </c>
      <c r="H1162" s="233"/>
      <c r="I1162" s="86"/>
    </row>
    <row r="1168" spans="1:9" x14ac:dyDescent="0.25">
      <c r="A1168" s="84"/>
      <c r="B1168" s="84"/>
      <c r="C1168" s="84"/>
      <c r="D1168" s="84"/>
      <c r="E1168" s="84"/>
      <c r="F1168" s="84"/>
      <c r="G1168" s="84"/>
      <c r="H1168" s="84"/>
      <c r="I1168" s="85"/>
    </row>
    <row r="1169" spans="1:9" ht="14.25" x14ac:dyDescent="0.25">
      <c r="A1169" s="87" t="s">
        <v>36</v>
      </c>
    </row>
    <row r="1170" spans="1:9" ht="14.25" x14ac:dyDescent="0.25">
      <c r="A1170" s="238" t="s">
        <v>36</v>
      </c>
      <c r="B1170" s="238"/>
    </row>
    <row r="1171" spans="1:9" ht="14.25" x14ac:dyDescent="0.25">
      <c r="A1171" s="89" t="s">
        <v>37</v>
      </c>
    </row>
    <row r="1172" spans="1:9" ht="14.25" x14ac:dyDescent="0.25">
      <c r="A1172" s="89" t="s">
        <v>66</v>
      </c>
    </row>
    <row r="1173" spans="1:9" x14ac:dyDescent="0.25">
      <c r="A1173" s="90"/>
    </row>
    <row r="1174" spans="1:9" ht="15.75" x14ac:dyDescent="0.25">
      <c r="A1174" s="236" t="s">
        <v>87</v>
      </c>
      <c r="B1174" s="236"/>
      <c r="C1174" s="236"/>
      <c r="D1174" s="236"/>
      <c r="E1174" s="236"/>
      <c r="F1174" s="236"/>
      <c r="G1174" s="236"/>
      <c r="H1174" s="236"/>
      <c r="I1174" s="236"/>
    </row>
    <row r="1175" spans="1:9" ht="20.25" x14ac:dyDescent="0.25">
      <c r="A1175" s="92" t="s">
        <v>1</v>
      </c>
      <c r="B1175" s="92"/>
      <c r="C1175" s="92"/>
      <c r="D1175" s="92"/>
      <c r="E1175" s="92"/>
      <c r="F1175" s="92"/>
      <c r="G1175" s="92"/>
      <c r="H1175" s="92"/>
      <c r="I1175" s="92"/>
    </row>
    <row r="1176" spans="1:9" ht="20.25" x14ac:dyDescent="0.25">
      <c r="A1176" s="92" t="s">
        <v>2</v>
      </c>
      <c r="B1176" s="92"/>
      <c r="C1176" s="92"/>
      <c r="D1176" s="92"/>
      <c r="E1176" s="92"/>
      <c r="F1176" s="92"/>
      <c r="G1176" s="92"/>
      <c r="H1176" s="92"/>
      <c r="I1176" s="92"/>
    </row>
    <row r="1177" spans="1:9" ht="12.75" thickBot="1" x14ac:dyDescent="0.3">
      <c r="A1177" s="90"/>
      <c r="B1177" s="90"/>
      <c r="C1177" s="90"/>
      <c r="D1177" s="90"/>
      <c r="E1177" s="90"/>
      <c r="F1177" s="90"/>
      <c r="G1177" s="90"/>
      <c r="H1177" s="90"/>
      <c r="I1177" s="90"/>
    </row>
    <row r="1178" spans="1:9" ht="19.5" thickBot="1" x14ac:dyDescent="0.3">
      <c r="A1178" s="158" t="s">
        <v>3</v>
      </c>
      <c r="B1178" s="159"/>
      <c r="C1178" s="159"/>
      <c r="D1178" s="159"/>
      <c r="E1178" s="160"/>
      <c r="F1178" s="161"/>
      <c r="G1178" s="158" t="s">
        <v>4</v>
      </c>
      <c r="H1178" s="159"/>
      <c r="I1178" s="160"/>
    </row>
    <row r="1179" spans="1:9" ht="29.25" thickBot="1" x14ac:dyDescent="0.3">
      <c r="A1179" s="163" t="s">
        <v>5</v>
      </c>
      <c r="B1179" s="164" t="s">
        <v>6</v>
      </c>
      <c r="C1179" s="165" t="s">
        <v>45</v>
      </c>
      <c r="D1179" s="166"/>
      <c r="E1179" s="167" t="s">
        <v>40</v>
      </c>
      <c r="F1179" s="161"/>
      <c r="G1179" s="168" t="s">
        <v>5</v>
      </c>
      <c r="H1179" s="169" t="s">
        <v>6</v>
      </c>
      <c r="I1179" s="170" t="s">
        <v>40</v>
      </c>
    </row>
    <row r="1180" spans="1:9" ht="15.75" thickBot="1" x14ac:dyDescent="0.3">
      <c r="A1180" s="171" t="s">
        <v>9</v>
      </c>
      <c r="B1180" s="172">
        <f>1532517.92 +47371725.88</f>
        <v>48904243.800000004</v>
      </c>
      <c r="C1180" s="173">
        <v>470341</v>
      </c>
      <c r="D1180" s="174">
        <v>47032</v>
      </c>
      <c r="E1180" s="175"/>
      <c r="F1180" s="161"/>
      <c r="G1180" s="176" t="s">
        <v>10</v>
      </c>
      <c r="H1180" s="177">
        <v>0</v>
      </c>
      <c r="I1180" s="178"/>
    </row>
    <row r="1181" spans="1:9" ht="15.75" thickTop="1" x14ac:dyDescent="0.25">
      <c r="A1181" s="179" t="s">
        <v>11</v>
      </c>
      <c r="B1181" s="180">
        <v>0</v>
      </c>
      <c r="C1181" s="181">
        <v>470341</v>
      </c>
      <c r="D1181" s="182">
        <v>579878</v>
      </c>
      <c r="E1181" s="175"/>
      <c r="F1181" s="161"/>
      <c r="G1181" s="183" t="s">
        <v>12</v>
      </c>
      <c r="H1181" s="177"/>
      <c r="I1181" s="178"/>
    </row>
    <row r="1182" spans="1:9" ht="15" x14ac:dyDescent="0.25">
      <c r="A1182" s="179" t="s">
        <v>13</v>
      </c>
      <c r="B1182" s="235">
        <f>B1181+B1180</f>
        <v>48904243.800000004</v>
      </c>
      <c r="C1182" s="185"/>
      <c r="D1182" s="186"/>
      <c r="E1182" s="175"/>
      <c r="F1182" s="161"/>
      <c r="G1182" s="183" t="s">
        <v>14</v>
      </c>
      <c r="H1182" s="177"/>
      <c r="I1182" s="178"/>
    </row>
    <row r="1183" spans="1:9" ht="15.75" thickBot="1" x14ac:dyDescent="0.3">
      <c r="A1183" s="187" t="s">
        <v>15</v>
      </c>
      <c r="B1183" s="188">
        <v>0</v>
      </c>
      <c r="C1183" s="181"/>
      <c r="D1183" s="182"/>
      <c r="E1183" s="175"/>
      <c r="F1183" s="161"/>
      <c r="G1183" s="183" t="s">
        <v>16</v>
      </c>
      <c r="H1183" s="189">
        <f>+H1180+H1181-H1182</f>
        <v>0</v>
      </c>
      <c r="I1183" s="178"/>
    </row>
    <row r="1184" spans="1:9" ht="16.5" thickTop="1" thickBot="1" x14ac:dyDescent="0.3">
      <c r="A1184" s="190" t="s">
        <v>17</v>
      </c>
      <c r="B1184" s="242">
        <v>7463933.8899999997</v>
      </c>
      <c r="C1184" s="181" t="s">
        <v>18</v>
      </c>
      <c r="D1184" s="182">
        <v>470341</v>
      </c>
      <c r="E1184" s="175"/>
      <c r="F1184" s="161"/>
      <c r="G1184" s="192" t="s">
        <v>19</v>
      </c>
      <c r="H1184" s="193">
        <v>0</v>
      </c>
      <c r="I1184" s="194"/>
    </row>
    <row r="1185" spans="1:9" ht="16.5" thickTop="1" thickBot="1" x14ac:dyDescent="0.3">
      <c r="A1185" s="196" t="s">
        <v>20</v>
      </c>
      <c r="B1185" s="180">
        <v>0</v>
      </c>
      <c r="C1185" s="181" t="s">
        <v>18</v>
      </c>
      <c r="D1185" s="182">
        <v>470341</v>
      </c>
      <c r="E1185" s="175"/>
      <c r="F1185" s="197"/>
      <c r="G1185" s="198" t="s">
        <v>83</v>
      </c>
      <c r="H1185" s="198"/>
      <c r="I1185" s="198"/>
    </row>
    <row r="1186" spans="1:9" ht="30" thickTop="1" thickBot="1" x14ac:dyDescent="0.3">
      <c r="A1186" s="190" t="s">
        <v>22</v>
      </c>
      <c r="B1186" s="244">
        <v>37542634.469999999</v>
      </c>
      <c r="C1186" s="181" t="s">
        <v>18</v>
      </c>
      <c r="D1186" s="182">
        <v>470341</v>
      </c>
      <c r="E1186" s="175"/>
      <c r="F1186" s="161"/>
      <c r="G1186" s="163" t="s">
        <v>23</v>
      </c>
      <c r="H1186" s="164" t="s">
        <v>6</v>
      </c>
      <c r="I1186" s="199" t="s">
        <v>40</v>
      </c>
    </row>
    <row r="1187" spans="1:9" ht="30" thickTop="1" thickBot="1" x14ac:dyDescent="0.3">
      <c r="A1187" s="179" t="s">
        <v>24</v>
      </c>
      <c r="B1187" s="184">
        <v>0</v>
      </c>
      <c r="C1187" s="181" t="s">
        <v>18</v>
      </c>
      <c r="D1187" s="182">
        <v>7703</v>
      </c>
      <c r="E1187" s="175"/>
      <c r="F1187" s="161"/>
      <c r="G1187" s="179" t="s">
        <v>25</v>
      </c>
      <c r="H1187" s="184">
        <v>679743</v>
      </c>
      <c r="I1187" s="200"/>
    </row>
    <row r="1188" spans="1:9" ht="15.75" thickBot="1" x14ac:dyDescent="0.3">
      <c r="A1188" s="179" t="s">
        <v>26</v>
      </c>
      <c r="B1188" s="184">
        <v>0</v>
      </c>
      <c r="C1188" s="181" t="s">
        <v>18</v>
      </c>
      <c r="D1188" s="182">
        <v>7989</v>
      </c>
      <c r="E1188" s="175"/>
      <c r="F1188" s="161"/>
      <c r="G1188" s="201" t="s">
        <v>27</v>
      </c>
      <c r="H1188" s="202"/>
      <c r="I1188" s="203"/>
    </row>
    <row r="1189" spans="1:9" ht="15.75" thickBot="1" x14ac:dyDescent="0.3">
      <c r="A1189" s="201" t="s">
        <v>28</v>
      </c>
      <c r="B1189" s="202">
        <v>0</v>
      </c>
      <c r="C1189" s="204">
        <v>46993</v>
      </c>
      <c r="D1189" s="205">
        <v>470341</v>
      </c>
      <c r="E1189" s="206"/>
      <c r="F1189" s="161"/>
      <c r="G1189" s="163" t="s">
        <v>29</v>
      </c>
      <c r="H1189" s="207">
        <f>H1187+H1188</f>
        <v>679743</v>
      </c>
      <c r="I1189" s="203"/>
    </row>
    <row r="1190" spans="1:9" ht="16.5" thickTop="1" thickBot="1" x14ac:dyDescent="0.3">
      <c r="A1190" s="190" t="s">
        <v>30</v>
      </c>
      <c r="B1190" s="208">
        <f>+B1184+B1186</f>
        <v>45006568.359999999</v>
      </c>
      <c r="C1190" s="209"/>
      <c r="D1190" s="210"/>
      <c r="E1190" s="210"/>
      <c r="F1190" s="161"/>
      <c r="G1190" s="211"/>
      <c r="H1190" s="211"/>
      <c r="I1190" s="211"/>
    </row>
    <row r="1191" spans="1:9" ht="16.5" thickTop="1" thickBot="1" x14ac:dyDescent="0.3">
      <c r="A1191" s="161"/>
      <c r="B1191" s="212"/>
      <c r="C1191" s="213"/>
      <c r="D1191" s="161"/>
      <c r="E1191" s="161"/>
      <c r="F1191" s="161"/>
      <c r="G1191" s="214" t="s">
        <v>84</v>
      </c>
      <c r="H1191" s="215"/>
      <c r="I1191" s="216"/>
    </row>
    <row r="1192" spans="1:9" ht="29.25" thickBot="1" x14ac:dyDescent="0.3">
      <c r="A1192" s="163" t="s">
        <v>5</v>
      </c>
      <c r="B1192" s="217" t="s">
        <v>6</v>
      </c>
      <c r="C1192" s="218" t="s">
        <v>8</v>
      </c>
      <c r="D1192" s="219"/>
      <c r="E1192" s="220"/>
      <c r="F1192" s="161"/>
      <c r="G1192" s="163" t="s">
        <v>5</v>
      </c>
      <c r="H1192" s="164" t="s">
        <v>6</v>
      </c>
      <c r="I1192" s="199" t="s">
        <v>40</v>
      </c>
    </row>
    <row r="1193" spans="1:9" ht="15.75" thickBot="1" x14ac:dyDescent="0.3">
      <c r="A1193" s="167" t="s">
        <v>32</v>
      </c>
      <c r="B1193" s="221">
        <f>+B1158</f>
        <v>66147156.816999957</v>
      </c>
      <c r="C1193" s="222"/>
      <c r="D1193" s="223"/>
      <c r="E1193" s="224"/>
      <c r="F1193" s="161"/>
      <c r="G1193" s="179" t="s">
        <v>25</v>
      </c>
      <c r="H1193" s="184">
        <v>74684450.689999998</v>
      </c>
      <c r="I1193" s="225"/>
    </row>
    <row r="1194" spans="1:9" ht="30" thickTop="1" thickBot="1" x14ac:dyDescent="0.3">
      <c r="A1194" s="190" t="s">
        <v>33</v>
      </c>
      <c r="B1194" s="208">
        <f>+B1193+B1182-B1190-B1189</f>
        <v>70044832.256999955</v>
      </c>
      <c r="C1194" s="226"/>
      <c r="D1194" s="227"/>
      <c r="E1194" s="228"/>
      <c r="F1194" s="161"/>
      <c r="G1194" s="201" t="s">
        <v>27</v>
      </c>
      <c r="H1194" s="202"/>
      <c r="I1194" s="225"/>
    </row>
    <row r="1195" spans="1:9" ht="16.5" thickTop="1" thickBot="1" x14ac:dyDescent="0.3">
      <c r="A1195" s="213"/>
      <c r="B1195" s="213"/>
      <c r="C1195" s="213"/>
      <c r="D1195" s="213"/>
      <c r="E1195" s="213"/>
      <c r="F1195" s="161"/>
      <c r="G1195" s="163" t="s">
        <v>29</v>
      </c>
      <c r="H1195" s="229">
        <f>+H1193+H1194</f>
        <v>74684450.689999998</v>
      </c>
      <c r="I1195" s="203"/>
    </row>
    <row r="1196" spans="1:9" ht="15" x14ac:dyDescent="0.25">
      <c r="A1196" s="230"/>
      <c r="B1196" s="212"/>
      <c r="C1196" s="237"/>
      <c r="D1196" s="231"/>
      <c r="E1196" s="231"/>
      <c r="F1196" s="231"/>
      <c r="G1196" s="230"/>
      <c r="H1196" s="231"/>
      <c r="I1196" s="231"/>
    </row>
    <row r="1197" spans="1:9" x14ac:dyDescent="0.25">
      <c r="B1197" s="234"/>
      <c r="C1197" s="86"/>
      <c r="D1197" s="86"/>
      <c r="E1197" s="86"/>
      <c r="F1197" s="86"/>
      <c r="G1197" s="86"/>
      <c r="H1197" s="86"/>
      <c r="I1197" s="86"/>
    </row>
    <row r="1198" spans="1:9" ht="15.75" x14ac:dyDescent="0.25">
      <c r="A1198" s="233" t="s">
        <v>49</v>
      </c>
      <c r="B1198" s="233"/>
      <c r="C1198" s="86"/>
      <c r="D1198" s="86"/>
      <c r="E1198" s="86"/>
      <c r="F1198" s="86"/>
      <c r="G1198" s="233" t="s">
        <v>50</v>
      </c>
      <c r="H1198" s="233"/>
      <c r="I1198" s="86"/>
    </row>
    <row r="1201" spans="1:9" x14ac:dyDescent="0.25">
      <c r="A1201" s="84"/>
      <c r="B1201" s="84"/>
      <c r="C1201" s="84"/>
      <c r="D1201" s="84"/>
      <c r="E1201" s="84"/>
      <c r="F1201" s="84"/>
      <c r="G1201" s="84"/>
      <c r="H1201" s="84"/>
      <c r="I1201" s="85"/>
    </row>
    <row r="1202" spans="1:9" ht="14.25" x14ac:dyDescent="0.25">
      <c r="A1202" s="87" t="s">
        <v>36</v>
      </c>
    </row>
    <row r="1203" spans="1:9" ht="14.25" x14ac:dyDescent="0.25">
      <c r="A1203" s="238" t="s">
        <v>36</v>
      </c>
      <c r="B1203" s="238"/>
    </row>
    <row r="1204" spans="1:9" ht="14.25" x14ac:dyDescent="0.25">
      <c r="A1204" s="89" t="s">
        <v>37</v>
      </c>
    </row>
    <row r="1205" spans="1:9" ht="14.25" x14ac:dyDescent="0.25">
      <c r="A1205" s="89" t="s">
        <v>66</v>
      </c>
    </row>
    <row r="1206" spans="1:9" x14ac:dyDescent="0.25">
      <c r="A1206" s="90"/>
    </row>
    <row r="1207" spans="1:9" ht="15.75" x14ac:dyDescent="0.25">
      <c r="A1207" s="236" t="s">
        <v>88</v>
      </c>
      <c r="B1207" s="236"/>
      <c r="C1207" s="236"/>
      <c r="D1207" s="236"/>
      <c r="E1207" s="236"/>
      <c r="F1207" s="236"/>
      <c r="G1207" s="236"/>
      <c r="H1207" s="236"/>
      <c r="I1207" s="236"/>
    </row>
    <row r="1208" spans="1:9" ht="20.25" x14ac:dyDescent="0.25">
      <c r="A1208" s="92" t="s">
        <v>1</v>
      </c>
      <c r="B1208" s="92"/>
      <c r="C1208" s="92"/>
      <c r="D1208" s="92"/>
      <c r="E1208" s="92"/>
      <c r="F1208" s="92"/>
      <c r="G1208" s="92"/>
      <c r="H1208" s="92"/>
      <c r="I1208" s="92"/>
    </row>
    <row r="1209" spans="1:9" ht="20.25" x14ac:dyDescent="0.25">
      <c r="A1209" s="92" t="s">
        <v>2</v>
      </c>
      <c r="B1209" s="92"/>
      <c r="C1209" s="92"/>
      <c r="D1209" s="92"/>
      <c r="E1209" s="92"/>
      <c r="F1209" s="92"/>
      <c r="G1209" s="92"/>
      <c r="H1209" s="92"/>
      <c r="I1209" s="92"/>
    </row>
    <row r="1210" spans="1:9" ht="12.75" thickBot="1" x14ac:dyDescent="0.3">
      <c r="A1210" s="90"/>
      <c r="B1210" s="90"/>
      <c r="C1210" s="90"/>
      <c r="D1210" s="90"/>
      <c r="E1210" s="90"/>
      <c r="F1210" s="90"/>
      <c r="G1210" s="90"/>
      <c r="H1210" s="90"/>
      <c r="I1210" s="90"/>
    </row>
    <row r="1211" spans="1:9" ht="19.5" thickBot="1" x14ac:dyDescent="0.3">
      <c r="A1211" s="158" t="s">
        <v>3</v>
      </c>
      <c r="B1211" s="159"/>
      <c r="C1211" s="159"/>
      <c r="D1211" s="159"/>
      <c r="E1211" s="160"/>
      <c r="F1211" s="161"/>
      <c r="G1211" s="158" t="s">
        <v>4</v>
      </c>
      <c r="H1211" s="159"/>
      <c r="I1211" s="160"/>
    </row>
    <row r="1212" spans="1:9" ht="29.25" thickBot="1" x14ac:dyDescent="0.3">
      <c r="A1212" s="163" t="s">
        <v>5</v>
      </c>
      <c r="B1212" s="164" t="s">
        <v>6</v>
      </c>
      <c r="C1212" s="165" t="s">
        <v>45</v>
      </c>
      <c r="D1212" s="166"/>
      <c r="E1212" s="167" t="s">
        <v>40</v>
      </c>
      <c r="F1212" s="161"/>
      <c r="G1212" s="168" t="s">
        <v>5</v>
      </c>
      <c r="H1212" s="169" t="s">
        <v>6</v>
      </c>
      <c r="I1212" s="170" t="s">
        <v>40</v>
      </c>
    </row>
    <row r="1213" spans="1:9" ht="15.75" thickBot="1" x14ac:dyDescent="0.3">
      <c r="A1213" s="171" t="s">
        <v>9</v>
      </c>
      <c r="B1213" s="172">
        <f>49929896.88+1587616.72</f>
        <v>51517513.600000001</v>
      </c>
      <c r="C1213" s="173">
        <v>470341</v>
      </c>
      <c r="D1213" s="174">
        <v>47032</v>
      </c>
      <c r="E1213" s="175"/>
      <c r="F1213" s="161"/>
      <c r="G1213" s="176" t="s">
        <v>10</v>
      </c>
      <c r="H1213" s="177">
        <v>0</v>
      </c>
      <c r="I1213" s="178"/>
    </row>
    <row r="1214" spans="1:9" ht="15.75" thickTop="1" x14ac:dyDescent="0.25">
      <c r="A1214" s="179" t="s">
        <v>11</v>
      </c>
      <c r="B1214" s="180">
        <v>0</v>
      </c>
      <c r="C1214" s="181">
        <v>470341</v>
      </c>
      <c r="D1214" s="182">
        <v>579878</v>
      </c>
      <c r="E1214" s="175"/>
      <c r="F1214" s="161"/>
      <c r="G1214" s="183" t="s">
        <v>12</v>
      </c>
      <c r="H1214" s="177"/>
      <c r="I1214" s="178"/>
    </row>
    <row r="1215" spans="1:9" ht="15" x14ac:dyDescent="0.25">
      <c r="A1215" s="179" t="s">
        <v>13</v>
      </c>
      <c r="B1215" s="235">
        <f>B1214+B1213</f>
        <v>51517513.600000001</v>
      </c>
      <c r="C1215" s="185"/>
      <c r="D1215" s="186"/>
      <c r="E1215" s="175"/>
      <c r="F1215" s="161"/>
      <c r="G1215" s="183" t="s">
        <v>14</v>
      </c>
      <c r="H1215" s="177"/>
      <c r="I1215" s="178"/>
    </row>
    <row r="1216" spans="1:9" ht="15.75" thickBot="1" x14ac:dyDescent="0.3">
      <c r="A1216" s="187" t="s">
        <v>15</v>
      </c>
      <c r="B1216" s="188">
        <v>0</v>
      </c>
      <c r="C1216" s="181"/>
      <c r="D1216" s="182"/>
      <c r="E1216" s="175"/>
      <c r="F1216" s="161"/>
      <c r="G1216" s="183" t="s">
        <v>16</v>
      </c>
      <c r="H1216" s="189">
        <f>+H1213+H1214-H1215</f>
        <v>0</v>
      </c>
      <c r="I1216" s="178"/>
    </row>
    <row r="1217" spans="1:9" ht="16.5" thickTop="1" thickBot="1" x14ac:dyDescent="0.3">
      <c r="A1217" s="190" t="s">
        <v>17</v>
      </c>
      <c r="B1217" s="242">
        <v>19379732.609999999</v>
      </c>
      <c r="C1217" s="181" t="s">
        <v>18</v>
      </c>
      <c r="D1217" s="182">
        <v>470341</v>
      </c>
      <c r="E1217" s="175"/>
      <c r="F1217" s="161"/>
      <c r="G1217" s="192" t="s">
        <v>19</v>
      </c>
      <c r="H1217" s="193">
        <v>0</v>
      </c>
      <c r="I1217" s="194"/>
    </row>
    <row r="1218" spans="1:9" ht="16.5" thickTop="1" thickBot="1" x14ac:dyDescent="0.3">
      <c r="A1218" s="196" t="s">
        <v>20</v>
      </c>
      <c r="B1218" s="180">
        <v>0</v>
      </c>
      <c r="C1218" s="181" t="s">
        <v>18</v>
      </c>
      <c r="D1218" s="182">
        <v>470341</v>
      </c>
      <c r="E1218" s="175"/>
      <c r="F1218" s="197"/>
      <c r="G1218" s="198" t="s">
        <v>83</v>
      </c>
      <c r="H1218" s="198"/>
      <c r="I1218" s="198"/>
    </row>
    <row r="1219" spans="1:9" ht="30" thickTop="1" thickBot="1" x14ac:dyDescent="0.3">
      <c r="A1219" s="190" t="s">
        <v>22</v>
      </c>
      <c r="B1219" s="244">
        <v>37172548.710000001</v>
      </c>
      <c r="C1219" s="181" t="s">
        <v>18</v>
      </c>
      <c r="D1219" s="182">
        <v>470341</v>
      </c>
      <c r="E1219" s="175"/>
      <c r="F1219" s="161"/>
      <c r="G1219" s="163" t="s">
        <v>23</v>
      </c>
      <c r="H1219" s="164" t="s">
        <v>6</v>
      </c>
      <c r="I1219" s="199" t="s">
        <v>40</v>
      </c>
    </row>
    <row r="1220" spans="1:9" ht="30" thickTop="1" thickBot="1" x14ac:dyDescent="0.3">
      <c r="A1220" s="179" t="s">
        <v>24</v>
      </c>
      <c r="B1220" s="184">
        <v>0</v>
      </c>
      <c r="C1220" s="181" t="s">
        <v>18</v>
      </c>
      <c r="D1220" s="182">
        <v>7703</v>
      </c>
      <c r="E1220" s="175"/>
      <c r="F1220" s="161"/>
      <c r="G1220" s="179" t="s">
        <v>25</v>
      </c>
      <c r="H1220" s="184">
        <v>679743</v>
      </c>
      <c r="I1220" s="200"/>
    </row>
    <row r="1221" spans="1:9" ht="15.75" thickBot="1" x14ac:dyDescent="0.3">
      <c r="A1221" s="179" t="s">
        <v>26</v>
      </c>
      <c r="B1221" s="184">
        <v>0</v>
      </c>
      <c r="C1221" s="181" t="s">
        <v>18</v>
      </c>
      <c r="D1221" s="182">
        <v>7989</v>
      </c>
      <c r="E1221" s="175"/>
      <c r="F1221" s="161"/>
      <c r="G1221" s="201" t="s">
        <v>27</v>
      </c>
      <c r="H1221" s="202"/>
      <c r="I1221" s="203"/>
    </row>
    <row r="1222" spans="1:9" ht="15.75" thickBot="1" x14ac:dyDescent="0.3">
      <c r="A1222" s="201" t="s">
        <v>28</v>
      </c>
      <c r="B1222" s="202">
        <v>0</v>
      </c>
      <c r="C1222" s="204">
        <v>46993</v>
      </c>
      <c r="D1222" s="205">
        <v>470341</v>
      </c>
      <c r="E1222" s="206"/>
      <c r="F1222" s="161"/>
      <c r="G1222" s="163" t="s">
        <v>29</v>
      </c>
      <c r="H1222" s="207">
        <f>H1220+H1221</f>
        <v>679743</v>
      </c>
      <c r="I1222" s="203"/>
    </row>
    <row r="1223" spans="1:9" ht="16.5" thickTop="1" thickBot="1" x14ac:dyDescent="0.3">
      <c r="A1223" s="190" t="s">
        <v>30</v>
      </c>
      <c r="B1223" s="208">
        <f>+B1217+B1219</f>
        <v>56552281.32</v>
      </c>
      <c r="C1223" s="209"/>
      <c r="D1223" s="210"/>
      <c r="E1223" s="210"/>
      <c r="F1223" s="161"/>
      <c r="G1223" s="211"/>
      <c r="H1223" s="211"/>
      <c r="I1223" s="211"/>
    </row>
    <row r="1224" spans="1:9" ht="16.5" thickTop="1" thickBot="1" x14ac:dyDescent="0.3">
      <c r="A1224" s="161"/>
      <c r="B1224" s="212"/>
      <c r="C1224" s="213"/>
      <c r="D1224" s="161"/>
      <c r="E1224" s="161"/>
      <c r="F1224" s="161"/>
      <c r="G1224" s="214" t="s">
        <v>84</v>
      </c>
      <c r="H1224" s="215"/>
      <c r="I1224" s="216"/>
    </row>
    <row r="1225" spans="1:9" ht="29.25" thickBot="1" x14ac:dyDescent="0.3">
      <c r="A1225" s="163" t="s">
        <v>5</v>
      </c>
      <c r="B1225" s="217" t="s">
        <v>6</v>
      </c>
      <c r="C1225" s="218" t="s">
        <v>8</v>
      </c>
      <c r="D1225" s="219"/>
      <c r="E1225" s="220"/>
      <c r="F1225" s="161"/>
      <c r="G1225" s="163" t="s">
        <v>5</v>
      </c>
      <c r="H1225" s="164" t="s">
        <v>6</v>
      </c>
      <c r="I1225" s="199" t="s">
        <v>40</v>
      </c>
    </row>
    <row r="1226" spans="1:9" ht="15.75" thickBot="1" x14ac:dyDescent="0.3">
      <c r="A1226" s="167" t="s">
        <v>32</v>
      </c>
      <c r="B1226" s="221">
        <v>70044832.256999955</v>
      </c>
      <c r="C1226" s="222"/>
      <c r="D1226" s="223"/>
      <c r="E1226" s="224"/>
      <c r="F1226" s="161"/>
      <c r="G1226" s="179" t="s">
        <v>25</v>
      </c>
      <c r="H1226" s="184">
        <v>74684450.689999998</v>
      </c>
      <c r="I1226" s="225"/>
    </row>
    <row r="1227" spans="1:9" ht="30" thickTop="1" thickBot="1" x14ac:dyDescent="0.3">
      <c r="A1227" s="190" t="s">
        <v>33</v>
      </c>
      <c r="B1227" s="208">
        <f>+B1226+B1215-B1223-B1222</f>
        <v>65010064.536999963</v>
      </c>
      <c r="C1227" s="226"/>
      <c r="D1227" s="227"/>
      <c r="E1227" s="228"/>
      <c r="F1227" s="161"/>
      <c r="G1227" s="201" t="s">
        <v>27</v>
      </c>
      <c r="H1227" s="202"/>
      <c r="I1227" s="225"/>
    </row>
    <row r="1228" spans="1:9" ht="16.5" thickTop="1" thickBot="1" x14ac:dyDescent="0.3">
      <c r="A1228" s="213"/>
      <c r="B1228" s="213"/>
      <c r="C1228" s="213"/>
      <c r="D1228" s="213"/>
      <c r="E1228" s="213"/>
      <c r="F1228" s="161"/>
      <c r="G1228" s="163" t="s">
        <v>29</v>
      </c>
      <c r="H1228" s="229">
        <f>+H1226+H1227</f>
        <v>74684450.689999998</v>
      </c>
      <c r="I1228" s="203"/>
    </row>
    <row r="1229" spans="1:9" ht="15" x14ac:dyDescent="0.25">
      <c r="A1229" s="230"/>
      <c r="B1229" s="212"/>
      <c r="C1229" s="237"/>
      <c r="D1229" s="231"/>
      <c r="E1229" s="231"/>
      <c r="F1229" s="231"/>
      <c r="G1229" s="230"/>
      <c r="H1229" s="231"/>
      <c r="I1229" s="231"/>
    </row>
    <row r="1230" spans="1:9" x14ac:dyDescent="0.25">
      <c r="B1230" s="234"/>
      <c r="C1230" s="86"/>
      <c r="D1230" s="86"/>
      <c r="E1230" s="86"/>
      <c r="F1230" s="86"/>
      <c r="G1230" s="86"/>
      <c r="H1230" s="86"/>
      <c r="I1230" s="86"/>
    </row>
    <row r="1231" spans="1:9" ht="15.75" x14ac:dyDescent="0.25">
      <c r="A1231" s="233" t="s">
        <v>49</v>
      </c>
      <c r="B1231" s="233"/>
      <c r="C1231" s="86"/>
      <c r="D1231" s="86"/>
      <c r="E1231" s="86"/>
      <c r="F1231" s="86"/>
      <c r="G1231" s="233" t="s">
        <v>50</v>
      </c>
      <c r="H1231" s="233"/>
      <c r="I1231" s="86"/>
    </row>
    <row r="1237" spans="1:9" x14ac:dyDescent="0.25">
      <c r="A1237" s="84"/>
      <c r="B1237" s="84"/>
      <c r="C1237" s="84"/>
      <c r="D1237" s="84"/>
      <c r="E1237" s="84"/>
      <c r="F1237" s="84"/>
      <c r="G1237" s="84"/>
      <c r="H1237" s="84"/>
      <c r="I1237" s="85"/>
    </row>
    <row r="1238" spans="1:9" ht="14.25" x14ac:dyDescent="0.25">
      <c r="A1238" s="87" t="s">
        <v>36</v>
      </c>
    </row>
    <row r="1239" spans="1:9" ht="14.25" x14ac:dyDescent="0.25">
      <c r="A1239" s="238" t="s">
        <v>36</v>
      </c>
      <c r="B1239" s="238"/>
    </row>
    <row r="1240" spans="1:9" ht="14.25" x14ac:dyDescent="0.25">
      <c r="A1240" s="89" t="s">
        <v>37</v>
      </c>
    </row>
    <row r="1241" spans="1:9" ht="14.25" x14ac:dyDescent="0.25">
      <c r="A1241" s="89" t="s">
        <v>66</v>
      </c>
    </row>
    <row r="1242" spans="1:9" x14ac:dyDescent="0.25">
      <c r="A1242" s="90"/>
    </row>
    <row r="1243" spans="1:9" ht="15.75" x14ac:dyDescent="0.25">
      <c r="A1243" s="236" t="s">
        <v>89</v>
      </c>
      <c r="B1243" s="236"/>
      <c r="C1243" s="236"/>
      <c r="D1243" s="236"/>
      <c r="E1243" s="236"/>
      <c r="F1243" s="236"/>
      <c r="G1243" s="236"/>
      <c r="H1243" s="236"/>
      <c r="I1243" s="236"/>
    </row>
    <row r="1244" spans="1:9" ht="20.25" x14ac:dyDescent="0.25">
      <c r="A1244" s="92" t="s">
        <v>1</v>
      </c>
      <c r="B1244" s="92"/>
      <c r="C1244" s="92"/>
      <c r="D1244" s="92"/>
      <c r="E1244" s="92"/>
      <c r="F1244" s="92"/>
      <c r="G1244" s="92"/>
      <c r="H1244" s="92"/>
      <c r="I1244" s="92"/>
    </row>
    <row r="1245" spans="1:9" ht="20.25" x14ac:dyDescent="0.25">
      <c r="A1245" s="92" t="s">
        <v>2</v>
      </c>
      <c r="B1245" s="92"/>
      <c r="C1245" s="92"/>
      <c r="D1245" s="92"/>
      <c r="E1245" s="92"/>
      <c r="F1245" s="92"/>
      <c r="G1245" s="92"/>
      <c r="H1245" s="92"/>
      <c r="I1245" s="92"/>
    </row>
    <row r="1246" spans="1:9" ht="12.75" thickBot="1" x14ac:dyDescent="0.3">
      <c r="A1246" s="90"/>
      <c r="B1246" s="90"/>
      <c r="C1246" s="90"/>
      <c r="D1246" s="90"/>
      <c r="E1246" s="90"/>
      <c r="F1246" s="90"/>
      <c r="G1246" s="90"/>
      <c r="H1246" s="90"/>
      <c r="I1246" s="90"/>
    </row>
    <row r="1247" spans="1:9" ht="19.5" thickBot="1" x14ac:dyDescent="0.3">
      <c r="A1247" s="158" t="s">
        <v>3</v>
      </c>
      <c r="B1247" s="159"/>
      <c r="C1247" s="159"/>
      <c r="D1247" s="159"/>
      <c r="E1247" s="160"/>
      <c r="F1247" s="161"/>
      <c r="G1247" s="158" t="s">
        <v>4</v>
      </c>
      <c r="H1247" s="159"/>
      <c r="I1247" s="160"/>
    </row>
    <row r="1248" spans="1:9" ht="29.25" thickBot="1" x14ac:dyDescent="0.3">
      <c r="A1248" s="163" t="s">
        <v>5</v>
      </c>
      <c r="B1248" s="164" t="s">
        <v>6</v>
      </c>
      <c r="C1248" s="165" t="s">
        <v>45</v>
      </c>
      <c r="D1248" s="166"/>
      <c r="E1248" s="167" t="s">
        <v>40</v>
      </c>
      <c r="F1248" s="161"/>
      <c r="G1248" s="168" t="s">
        <v>5</v>
      </c>
      <c r="H1248" s="169" t="s">
        <v>6</v>
      </c>
      <c r="I1248" s="170" t="s">
        <v>40</v>
      </c>
    </row>
    <row r="1249" spans="1:9" ht="15.75" thickBot="1" x14ac:dyDescent="0.3">
      <c r="A1249" s="171" t="s">
        <v>9</v>
      </c>
      <c r="B1249" s="172">
        <f>1527064.49+56438194.85</f>
        <v>57965259.340000004</v>
      </c>
      <c r="C1249" s="173">
        <v>470341</v>
      </c>
      <c r="D1249" s="174">
        <v>47032</v>
      </c>
      <c r="E1249" s="175"/>
      <c r="F1249" s="161"/>
      <c r="G1249" s="176" t="s">
        <v>10</v>
      </c>
      <c r="H1249" s="177">
        <v>0</v>
      </c>
      <c r="I1249" s="178"/>
    </row>
    <row r="1250" spans="1:9" ht="15.75" thickTop="1" x14ac:dyDescent="0.25">
      <c r="A1250" s="179" t="s">
        <v>11</v>
      </c>
      <c r="B1250" s="180">
        <v>0</v>
      </c>
      <c r="C1250" s="181">
        <v>470341</v>
      </c>
      <c r="D1250" s="182">
        <v>579878</v>
      </c>
      <c r="E1250" s="175"/>
      <c r="F1250" s="161"/>
      <c r="G1250" s="183" t="s">
        <v>12</v>
      </c>
      <c r="H1250" s="177"/>
      <c r="I1250" s="178"/>
    </row>
    <row r="1251" spans="1:9" ht="15" x14ac:dyDescent="0.25">
      <c r="A1251" s="179" t="s">
        <v>13</v>
      </c>
      <c r="B1251" s="235">
        <f>B1250+B1249</f>
        <v>57965259.340000004</v>
      </c>
      <c r="C1251" s="185"/>
      <c r="D1251" s="186"/>
      <c r="E1251" s="175"/>
      <c r="F1251" s="161"/>
      <c r="G1251" s="183" t="s">
        <v>14</v>
      </c>
      <c r="H1251" s="177"/>
      <c r="I1251" s="178"/>
    </row>
    <row r="1252" spans="1:9" ht="15.75" thickBot="1" x14ac:dyDescent="0.3">
      <c r="A1252" s="187" t="s">
        <v>15</v>
      </c>
      <c r="B1252" s="188">
        <v>0</v>
      </c>
      <c r="C1252" s="181"/>
      <c r="D1252" s="182"/>
      <c r="E1252" s="175"/>
      <c r="F1252" s="161"/>
      <c r="G1252" s="183" t="s">
        <v>16</v>
      </c>
      <c r="H1252" s="189">
        <f>+H1249+H1250-H1251</f>
        <v>0</v>
      </c>
      <c r="I1252" s="178"/>
    </row>
    <row r="1253" spans="1:9" ht="16.5" thickTop="1" thickBot="1" x14ac:dyDescent="0.3">
      <c r="A1253" s="190" t="s">
        <v>17</v>
      </c>
      <c r="B1253" s="242">
        <v>19641888.370000001</v>
      </c>
      <c r="C1253" s="181" t="s">
        <v>18</v>
      </c>
      <c r="D1253" s="182">
        <v>470341</v>
      </c>
      <c r="E1253" s="175"/>
      <c r="F1253" s="161"/>
      <c r="G1253" s="192" t="s">
        <v>19</v>
      </c>
      <c r="H1253" s="193">
        <v>0</v>
      </c>
      <c r="I1253" s="194"/>
    </row>
    <row r="1254" spans="1:9" ht="16.5" thickTop="1" thickBot="1" x14ac:dyDescent="0.3">
      <c r="A1254" s="196" t="s">
        <v>20</v>
      </c>
      <c r="B1254" s="180">
        <v>0</v>
      </c>
      <c r="C1254" s="181" t="s">
        <v>18</v>
      </c>
      <c r="D1254" s="182">
        <v>470341</v>
      </c>
      <c r="E1254" s="175"/>
      <c r="F1254" s="197"/>
      <c r="G1254" s="198" t="s">
        <v>83</v>
      </c>
      <c r="H1254" s="198"/>
      <c r="I1254" s="198"/>
    </row>
    <row r="1255" spans="1:9" ht="30" thickTop="1" thickBot="1" x14ac:dyDescent="0.3">
      <c r="A1255" s="190" t="s">
        <v>22</v>
      </c>
      <c r="B1255" s="244">
        <v>39074150.840000004</v>
      </c>
      <c r="C1255" s="181" t="s">
        <v>18</v>
      </c>
      <c r="D1255" s="182">
        <v>470341</v>
      </c>
      <c r="E1255" s="175"/>
      <c r="F1255" s="161"/>
      <c r="G1255" s="163" t="s">
        <v>23</v>
      </c>
      <c r="H1255" s="164" t="s">
        <v>6</v>
      </c>
      <c r="I1255" s="199" t="s">
        <v>40</v>
      </c>
    </row>
    <row r="1256" spans="1:9" ht="30" thickTop="1" thickBot="1" x14ac:dyDescent="0.3">
      <c r="A1256" s="179" t="s">
        <v>24</v>
      </c>
      <c r="B1256" s="184">
        <v>0</v>
      </c>
      <c r="C1256" s="181" t="s">
        <v>18</v>
      </c>
      <c r="D1256" s="182">
        <v>7703</v>
      </c>
      <c r="E1256" s="175"/>
      <c r="F1256" s="161"/>
      <c r="G1256" s="179" t="s">
        <v>25</v>
      </c>
      <c r="H1256" s="184">
        <v>679743</v>
      </c>
      <c r="I1256" s="200"/>
    </row>
    <row r="1257" spans="1:9" ht="15.75" thickBot="1" x14ac:dyDescent="0.3">
      <c r="A1257" s="179" t="s">
        <v>26</v>
      </c>
      <c r="B1257" s="184">
        <v>0</v>
      </c>
      <c r="C1257" s="181" t="s">
        <v>18</v>
      </c>
      <c r="D1257" s="182">
        <v>7989</v>
      </c>
      <c r="E1257" s="175"/>
      <c r="F1257" s="161"/>
      <c r="G1257" s="201" t="s">
        <v>27</v>
      </c>
      <c r="H1257" s="202"/>
      <c r="I1257" s="203"/>
    </row>
    <row r="1258" spans="1:9" ht="15.75" thickBot="1" x14ac:dyDescent="0.3">
      <c r="A1258" s="201" t="s">
        <v>28</v>
      </c>
      <c r="B1258" s="202">
        <v>0</v>
      </c>
      <c r="C1258" s="204">
        <v>46993</v>
      </c>
      <c r="D1258" s="205">
        <v>470341</v>
      </c>
      <c r="E1258" s="206"/>
      <c r="F1258" s="161"/>
      <c r="G1258" s="163" t="s">
        <v>29</v>
      </c>
      <c r="H1258" s="207">
        <f>H1256+H1257</f>
        <v>679743</v>
      </c>
      <c r="I1258" s="203"/>
    </row>
    <row r="1259" spans="1:9" ht="16.5" thickTop="1" thickBot="1" x14ac:dyDescent="0.3">
      <c r="A1259" s="190" t="s">
        <v>30</v>
      </c>
      <c r="B1259" s="208">
        <f>+B1253+B1255</f>
        <v>58716039.210000008</v>
      </c>
      <c r="C1259" s="209"/>
      <c r="D1259" s="210"/>
      <c r="E1259" s="210"/>
      <c r="F1259" s="161"/>
      <c r="G1259" s="211"/>
      <c r="H1259" s="211"/>
      <c r="I1259" s="211"/>
    </row>
    <row r="1260" spans="1:9" ht="16.5" thickTop="1" thickBot="1" x14ac:dyDescent="0.3">
      <c r="A1260" s="161"/>
      <c r="B1260" s="212"/>
      <c r="C1260" s="213"/>
      <c r="D1260" s="161"/>
      <c r="E1260" s="161"/>
      <c r="F1260" s="161"/>
      <c r="G1260" s="214" t="s">
        <v>84</v>
      </c>
      <c r="H1260" s="215"/>
      <c r="I1260" s="216"/>
    </row>
    <row r="1261" spans="1:9" ht="29.25" thickBot="1" x14ac:dyDescent="0.3">
      <c r="A1261" s="163" t="s">
        <v>5</v>
      </c>
      <c r="B1261" s="217" t="s">
        <v>6</v>
      </c>
      <c r="C1261" s="218" t="s">
        <v>8</v>
      </c>
      <c r="D1261" s="219"/>
      <c r="E1261" s="220"/>
      <c r="F1261" s="161"/>
      <c r="G1261" s="163" t="s">
        <v>5</v>
      </c>
      <c r="H1261" s="164" t="s">
        <v>6</v>
      </c>
      <c r="I1261" s="199" t="s">
        <v>40</v>
      </c>
    </row>
    <row r="1262" spans="1:9" ht="15.75" thickBot="1" x14ac:dyDescent="0.3">
      <c r="A1262" s="167" t="s">
        <v>32</v>
      </c>
      <c r="B1262" s="221">
        <v>65010064.536999963</v>
      </c>
      <c r="C1262" s="222"/>
      <c r="D1262" s="223"/>
      <c r="E1262" s="224"/>
      <c r="F1262" s="161"/>
      <c r="G1262" s="179" t="s">
        <v>25</v>
      </c>
      <c r="H1262" s="184">
        <v>74684450.689999998</v>
      </c>
      <c r="I1262" s="225"/>
    </row>
    <row r="1263" spans="1:9" ht="30" thickTop="1" thickBot="1" x14ac:dyDescent="0.3">
      <c r="A1263" s="190" t="s">
        <v>33</v>
      </c>
      <c r="B1263" s="208">
        <f>+B1262+B1251-B1259-B1258</f>
        <v>64259284.666999966</v>
      </c>
      <c r="C1263" s="226"/>
      <c r="D1263" s="227"/>
      <c r="E1263" s="228"/>
      <c r="F1263" s="161"/>
      <c r="G1263" s="201" t="s">
        <v>27</v>
      </c>
      <c r="H1263" s="202"/>
      <c r="I1263" s="225"/>
    </row>
    <row r="1264" spans="1:9" ht="16.5" thickTop="1" thickBot="1" x14ac:dyDescent="0.3">
      <c r="A1264" s="213"/>
      <c r="B1264" s="213"/>
      <c r="C1264" s="213"/>
      <c r="D1264" s="213"/>
      <c r="E1264" s="213"/>
      <c r="F1264" s="161"/>
      <c r="G1264" s="163" t="s">
        <v>29</v>
      </c>
      <c r="H1264" s="229">
        <f>+H1262+H1263</f>
        <v>74684450.689999998</v>
      </c>
      <c r="I1264" s="203"/>
    </row>
    <row r="1265" spans="1:9" ht="15" x14ac:dyDescent="0.25">
      <c r="A1265" s="230"/>
      <c r="B1265" s="212"/>
      <c r="C1265" s="237"/>
      <c r="D1265" s="231"/>
      <c r="E1265" s="231"/>
      <c r="F1265" s="231"/>
      <c r="G1265" s="230"/>
      <c r="H1265" s="231"/>
      <c r="I1265" s="231"/>
    </row>
    <row r="1266" spans="1:9" x14ac:dyDescent="0.25">
      <c r="B1266" s="234"/>
      <c r="C1266" s="86"/>
      <c r="D1266" s="86"/>
      <c r="E1266" s="86"/>
      <c r="F1266" s="86"/>
      <c r="G1266" s="86"/>
      <c r="H1266" s="86"/>
      <c r="I1266" s="86"/>
    </row>
    <row r="1267" spans="1:9" ht="15.75" x14ac:dyDescent="0.25">
      <c r="A1267" s="233" t="s">
        <v>49</v>
      </c>
      <c r="B1267" s="233"/>
      <c r="C1267" s="86"/>
      <c r="D1267" s="86"/>
      <c r="E1267" s="86"/>
      <c r="F1267" s="86"/>
      <c r="G1267" s="233" t="s">
        <v>50</v>
      </c>
      <c r="H1267" s="233"/>
      <c r="I1267" s="86"/>
    </row>
    <row r="1282" spans="1:9" ht="13.5" customHeight="1" x14ac:dyDescent="0.25"/>
    <row r="1283" spans="1:9" x14ac:dyDescent="0.25">
      <c r="A1283" s="84"/>
      <c r="B1283" s="84"/>
      <c r="C1283" s="84"/>
      <c r="D1283" s="84"/>
      <c r="E1283" s="84"/>
      <c r="F1283" s="84"/>
      <c r="G1283" s="84"/>
      <c r="H1283" s="84"/>
      <c r="I1283" s="85"/>
    </row>
    <row r="1284" spans="1:9" ht="14.25" x14ac:dyDescent="0.25">
      <c r="A1284" s="87" t="s">
        <v>36</v>
      </c>
    </row>
    <row r="1285" spans="1:9" ht="14.25" x14ac:dyDescent="0.25">
      <c r="A1285" s="238" t="s">
        <v>36</v>
      </c>
      <c r="B1285" s="238"/>
    </row>
    <row r="1286" spans="1:9" ht="14.25" x14ac:dyDescent="0.25">
      <c r="A1286" s="89" t="s">
        <v>37</v>
      </c>
    </row>
    <row r="1287" spans="1:9" ht="14.25" x14ac:dyDescent="0.25">
      <c r="A1287" s="89" t="s">
        <v>66</v>
      </c>
    </row>
    <row r="1288" spans="1:9" x14ac:dyDescent="0.2">
      <c r="A1288" s="245"/>
    </row>
    <row r="1289" spans="1:9" ht="15.75" x14ac:dyDescent="0.25">
      <c r="A1289" s="236" t="s">
        <v>90</v>
      </c>
      <c r="B1289" s="236"/>
      <c r="C1289" s="236"/>
      <c r="D1289" s="236"/>
      <c r="E1289" s="236"/>
      <c r="F1289" s="236"/>
      <c r="G1289" s="236"/>
      <c r="H1289" s="236"/>
      <c r="I1289" s="236"/>
    </row>
    <row r="1290" spans="1:9" ht="20.25" x14ac:dyDescent="0.25">
      <c r="A1290" s="92" t="s">
        <v>1</v>
      </c>
      <c r="B1290" s="92"/>
      <c r="C1290" s="92"/>
      <c r="D1290" s="92"/>
      <c r="E1290" s="92"/>
      <c r="F1290" s="92"/>
      <c r="G1290" s="92"/>
      <c r="H1290" s="92"/>
      <c r="I1290" s="92"/>
    </row>
    <row r="1291" spans="1:9" ht="20.25" x14ac:dyDescent="0.25">
      <c r="A1291" s="92" t="s">
        <v>2</v>
      </c>
      <c r="B1291" s="92"/>
      <c r="C1291" s="92"/>
      <c r="D1291" s="92"/>
      <c r="E1291" s="92"/>
      <c r="F1291" s="92"/>
      <c r="G1291" s="92"/>
      <c r="H1291" s="92"/>
      <c r="I1291" s="92"/>
    </row>
    <row r="1292" spans="1:9" ht="12.75" thickBot="1" x14ac:dyDescent="0.3">
      <c r="A1292" s="90"/>
      <c r="B1292" s="90"/>
      <c r="C1292" s="90"/>
      <c r="D1292" s="90"/>
      <c r="E1292" s="90"/>
      <c r="F1292" s="90"/>
      <c r="G1292" s="90"/>
      <c r="H1292" s="90"/>
      <c r="I1292" s="90"/>
    </row>
    <row r="1293" spans="1:9" ht="19.5" thickBot="1" x14ac:dyDescent="0.3">
      <c r="A1293" s="158" t="s">
        <v>3</v>
      </c>
      <c r="B1293" s="159"/>
      <c r="C1293" s="159"/>
      <c r="D1293" s="159"/>
      <c r="E1293" s="160"/>
      <c r="F1293" s="161"/>
      <c r="G1293" s="158" t="s">
        <v>4</v>
      </c>
      <c r="H1293" s="159"/>
      <c r="I1293" s="160"/>
    </row>
    <row r="1294" spans="1:9" ht="29.25" thickBot="1" x14ac:dyDescent="0.3">
      <c r="A1294" s="163" t="s">
        <v>5</v>
      </c>
      <c r="B1294" s="164" t="s">
        <v>6</v>
      </c>
      <c r="C1294" s="165" t="s">
        <v>45</v>
      </c>
      <c r="D1294" s="166"/>
      <c r="E1294" s="167" t="s">
        <v>40</v>
      </c>
      <c r="F1294" s="161"/>
      <c r="G1294" s="168" t="s">
        <v>5</v>
      </c>
      <c r="H1294" s="169" t="s">
        <v>6</v>
      </c>
      <c r="I1294" s="170" t="s">
        <v>40</v>
      </c>
    </row>
    <row r="1295" spans="1:9" ht="15.75" thickBot="1" x14ac:dyDescent="0.3">
      <c r="A1295" s="171" t="s">
        <v>9</v>
      </c>
      <c r="B1295" s="172">
        <f>43957895.41+1589370.54</f>
        <v>45547265.949999996</v>
      </c>
      <c r="C1295" s="173">
        <v>470341</v>
      </c>
      <c r="D1295" s="174">
        <v>47032</v>
      </c>
      <c r="E1295" s="175"/>
      <c r="F1295" s="161"/>
      <c r="G1295" s="176" t="s">
        <v>10</v>
      </c>
      <c r="H1295" s="177">
        <v>0</v>
      </c>
      <c r="I1295" s="178"/>
    </row>
    <row r="1296" spans="1:9" ht="15.75" thickTop="1" x14ac:dyDescent="0.25">
      <c r="A1296" s="179" t="s">
        <v>11</v>
      </c>
      <c r="B1296" s="180">
        <v>37353235.700000003</v>
      </c>
      <c r="C1296" s="181">
        <v>470341</v>
      </c>
      <c r="D1296" s="182">
        <v>579878</v>
      </c>
      <c r="E1296" s="175"/>
      <c r="F1296" s="161"/>
      <c r="G1296" s="183" t="s">
        <v>12</v>
      </c>
      <c r="H1296" s="177"/>
      <c r="I1296" s="178"/>
    </row>
    <row r="1297" spans="1:9" ht="15" x14ac:dyDescent="0.25">
      <c r="A1297" s="179" t="s">
        <v>13</v>
      </c>
      <c r="B1297" s="235">
        <f>B1296+B1295</f>
        <v>82900501.650000006</v>
      </c>
      <c r="C1297" s="185"/>
      <c r="D1297" s="186"/>
      <c r="E1297" s="175"/>
      <c r="F1297" s="161"/>
      <c r="G1297" s="183" t="s">
        <v>14</v>
      </c>
      <c r="H1297" s="177"/>
      <c r="I1297" s="178"/>
    </row>
    <row r="1298" spans="1:9" ht="15.75" thickBot="1" x14ac:dyDescent="0.3">
      <c r="A1298" s="187" t="s">
        <v>15</v>
      </c>
      <c r="B1298" s="188">
        <v>0</v>
      </c>
      <c r="C1298" s="181"/>
      <c r="D1298" s="182"/>
      <c r="E1298" s="175"/>
      <c r="F1298" s="161"/>
      <c r="G1298" s="183" t="s">
        <v>16</v>
      </c>
      <c r="H1298" s="189">
        <f>+H1295+H1296-H1297</f>
        <v>0</v>
      </c>
      <c r="I1298" s="178"/>
    </row>
    <row r="1299" spans="1:9" ht="16.5" thickTop="1" thickBot="1" x14ac:dyDescent="0.3">
      <c r="A1299" s="190" t="s">
        <v>17</v>
      </c>
      <c r="B1299" s="242">
        <v>1514420.17</v>
      </c>
      <c r="C1299" s="181" t="s">
        <v>18</v>
      </c>
      <c r="D1299" s="182">
        <v>470341</v>
      </c>
      <c r="E1299" s="175"/>
      <c r="F1299" s="161"/>
      <c r="G1299" s="192" t="s">
        <v>19</v>
      </c>
      <c r="H1299" s="193">
        <v>0</v>
      </c>
      <c r="I1299" s="194"/>
    </row>
    <row r="1300" spans="1:9" ht="16.5" thickTop="1" thickBot="1" x14ac:dyDescent="0.3">
      <c r="A1300" s="196" t="s">
        <v>20</v>
      </c>
      <c r="B1300" s="180">
        <v>0</v>
      </c>
      <c r="C1300" s="181" t="s">
        <v>18</v>
      </c>
      <c r="D1300" s="182">
        <v>470341</v>
      </c>
      <c r="E1300" s="175"/>
      <c r="F1300" s="197"/>
      <c r="G1300" s="198" t="s">
        <v>83</v>
      </c>
      <c r="H1300" s="198"/>
      <c r="I1300" s="198"/>
    </row>
    <row r="1301" spans="1:9" ht="30" thickTop="1" thickBot="1" x14ac:dyDescent="0.3">
      <c r="A1301" s="190" t="s">
        <v>22</v>
      </c>
      <c r="B1301" s="244">
        <v>0</v>
      </c>
      <c r="C1301" s="181" t="s">
        <v>18</v>
      </c>
      <c r="D1301" s="182">
        <v>470341</v>
      </c>
      <c r="E1301" s="175"/>
      <c r="F1301" s="161"/>
      <c r="G1301" s="163" t="s">
        <v>23</v>
      </c>
      <c r="H1301" s="164" t="s">
        <v>6</v>
      </c>
      <c r="I1301" s="199" t="s">
        <v>40</v>
      </c>
    </row>
    <row r="1302" spans="1:9" ht="30" thickTop="1" thickBot="1" x14ac:dyDescent="0.3">
      <c r="A1302" s="179" t="s">
        <v>24</v>
      </c>
      <c r="B1302" s="184">
        <v>0</v>
      </c>
      <c r="C1302" s="181" t="s">
        <v>18</v>
      </c>
      <c r="D1302" s="182">
        <v>7703</v>
      </c>
      <c r="E1302" s="175"/>
      <c r="F1302" s="161"/>
      <c r="G1302" s="179" t="s">
        <v>25</v>
      </c>
      <c r="H1302" s="184">
        <v>679743</v>
      </c>
      <c r="I1302" s="200"/>
    </row>
    <row r="1303" spans="1:9" ht="15.75" thickBot="1" x14ac:dyDescent="0.3">
      <c r="A1303" s="179" t="s">
        <v>26</v>
      </c>
      <c r="B1303" s="184">
        <v>0</v>
      </c>
      <c r="C1303" s="181" t="s">
        <v>18</v>
      </c>
      <c r="D1303" s="182">
        <v>7989</v>
      </c>
      <c r="E1303" s="175"/>
      <c r="F1303" s="161"/>
      <c r="G1303" s="201" t="s">
        <v>27</v>
      </c>
      <c r="H1303" s="202"/>
      <c r="I1303" s="203"/>
    </row>
    <row r="1304" spans="1:9" ht="15.75" thickBot="1" x14ac:dyDescent="0.3">
      <c r="A1304" s="201" t="s">
        <v>28</v>
      </c>
      <c r="B1304" s="180">
        <v>45295298.200000003</v>
      </c>
      <c r="C1304" s="204">
        <v>46993</v>
      </c>
      <c r="D1304" s="205">
        <v>470341</v>
      </c>
      <c r="E1304" s="206"/>
      <c r="F1304" s="161"/>
      <c r="G1304" s="163" t="s">
        <v>29</v>
      </c>
      <c r="H1304" s="207">
        <f>H1302+H1303</f>
        <v>679743</v>
      </c>
      <c r="I1304" s="203"/>
    </row>
    <row r="1305" spans="1:9" ht="16.5" thickTop="1" thickBot="1" x14ac:dyDescent="0.3">
      <c r="A1305" s="190" t="s">
        <v>30</v>
      </c>
      <c r="B1305" s="208">
        <f>+B1299+B1301</f>
        <v>1514420.17</v>
      </c>
      <c r="C1305" s="209"/>
      <c r="D1305" s="210"/>
      <c r="E1305" s="210"/>
      <c r="F1305" s="161"/>
      <c r="G1305" s="211"/>
      <c r="H1305" s="211"/>
      <c r="I1305" s="211"/>
    </row>
    <row r="1306" spans="1:9" ht="16.5" thickTop="1" thickBot="1" x14ac:dyDescent="0.3">
      <c r="A1306" s="161"/>
      <c r="B1306" s="212"/>
      <c r="C1306" s="213"/>
      <c r="D1306" s="161"/>
      <c r="E1306" s="161"/>
      <c r="F1306" s="161"/>
      <c r="G1306" s="214" t="s">
        <v>84</v>
      </c>
      <c r="H1306" s="215"/>
      <c r="I1306" s="216"/>
    </row>
    <row r="1307" spans="1:9" ht="29.25" thickBot="1" x14ac:dyDescent="0.3">
      <c r="A1307" s="163" t="s">
        <v>5</v>
      </c>
      <c r="B1307" s="217" t="s">
        <v>6</v>
      </c>
      <c r="C1307" s="218" t="s">
        <v>8</v>
      </c>
      <c r="D1307" s="219"/>
      <c r="E1307" s="220"/>
      <c r="F1307" s="161"/>
      <c r="G1307" s="163" t="s">
        <v>5</v>
      </c>
      <c r="H1307" s="164" t="s">
        <v>6</v>
      </c>
      <c r="I1307" s="199" t="s">
        <v>40</v>
      </c>
    </row>
    <row r="1308" spans="1:9" ht="15.75" thickBot="1" x14ac:dyDescent="0.3">
      <c r="A1308" s="167" t="s">
        <v>32</v>
      </c>
      <c r="B1308" s="221">
        <f>+B1263</f>
        <v>64259284.666999966</v>
      </c>
      <c r="C1308" s="222"/>
      <c r="D1308" s="223"/>
      <c r="E1308" s="224"/>
      <c r="F1308" s="161"/>
      <c r="G1308" s="179" t="s">
        <v>25</v>
      </c>
      <c r="H1308" s="184">
        <v>74684450.689999998</v>
      </c>
      <c r="I1308" s="225"/>
    </row>
    <row r="1309" spans="1:9" ht="30" thickTop="1" thickBot="1" x14ac:dyDescent="0.3">
      <c r="A1309" s="190" t="s">
        <v>33</v>
      </c>
      <c r="B1309" s="208">
        <f>+B1308+B1297-B1305-B1304</f>
        <v>100350067.94699998</v>
      </c>
      <c r="C1309" s="226"/>
      <c r="D1309" s="227"/>
      <c r="E1309" s="228"/>
      <c r="F1309" s="161"/>
      <c r="G1309" s="201" t="s">
        <v>27</v>
      </c>
      <c r="H1309" s="202"/>
      <c r="I1309" s="225"/>
    </row>
    <row r="1310" spans="1:9" ht="16.5" thickTop="1" thickBot="1" x14ac:dyDescent="0.3">
      <c r="A1310" s="213"/>
      <c r="B1310" s="213"/>
      <c r="C1310" s="213"/>
      <c r="D1310" s="213"/>
      <c r="E1310" s="213"/>
      <c r="F1310" s="161"/>
      <c r="G1310" s="163" t="s">
        <v>29</v>
      </c>
      <c r="H1310" s="229">
        <f>+H1308+H1309</f>
        <v>74684450.689999998</v>
      </c>
      <c r="I1310" s="203"/>
    </row>
    <row r="1311" spans="1:9" ht="15" x14ac:dyDescent="0.25">
      <c r="A1311" s="230"/>
      <c r="B1311" s="212"/>
      <c r="C1311" s="237"/>
      <c r="D1311" s="231"/>
      <c r="E1311" s="231"/>
      <c r="F1311" s="231"/>
      <c r="G1311" s="230"/>
      <c r="H1311" s="231"/>
      <c r="I1311" s="231"/>
    </row>
    <row r="1312" spans="1:9" x14ac:dyDescent="0.25">
      <c r="B1312" s="234"/>
      <c r="C1312" s="86"/>
      <c r="D1312" s="86"/>
      <c r="E1312" s="86"/>
      <c r="F1312" s="86"/>
      <c r="G1312" s="86"/>
      <c r="H1312" s="86"/>
      <c r="I1312" s="86"/>
    </row>
    <row r="1313" spans="1:9" ht="15.75" x14ac:dyDescent="0.25">
      <c r="A1313" s="233" t="s">
        <v>49</v>
      </c>
      <c r="B1313" s="233"/>
      <c r="C1313" s="86"/>
      <c r="D1313" s="86"/>
      <c r="E1313" s="86"/>
      <c r="F1313" s="86"/>
      <c r="G1313" s="233" t="s">
        <v>50</v>
      </c>
      <c r="H1313" s="233"/>
      <c r="I1313" s="86"/>
    </row>
    <row r="1318" spans="1:9" x14ac:dyDescent="0.25">
      <c r="A1318" s="84"/>
      <c r="B1318" s="84"/>
      <c r="C1318" s="84"/>
      <c r="D1318" s="84"/>
      <c r="E1318" s="84"/>
      <c r="F1318" s="84"/>
      <c r="G1318" s="84"/>
      <c r="H1318" s="84"/>
      <c r="I1318" s="85"/>
    </row>
    <row r="1319" spans="1:9" ht="14.25" x14ac:dyDescent="0.25">
      <c r="A1319" s="87" t="s">
        <v>36</v>
      </c>
    </row>
    <row r="1320" spans="1:9" ht="14.25" x14ac:dyDescent="0.25">
      <c r="A1320" s="238" t="s">
        <v>36</v>
      </c>
      <c r="B1320" s="238"/>
    </row>
    <row r="1321" spans="1:9" ht="14.25" x14ac:dyDescent="0.25">
      <c r="A1321" s="89" t="s">
        <v>37</v>
      </c>
    </row>
    <row r="1322" spans="1:9" ht="14.25" x14ac:dyDescent="0.25">
      <c r="A1322" s="89" t="s">
        <v>66</v>
      </c>
    </row>
    <row r="1323" spans="1:9" x14ac:dyDescent="0.2">
      <c r="A1323" s="245"/>
    </row>
    <row r="1324" spans="1:9" ht="15.75" x14ac:dyDescent="0.25">
      <c r="A1324" s="236" t="s">
        <v>91</v>
      </c>
      <c r="B1324" s="236"/>
      <c r="C1324" s="236"/>
      <c r="D1324" s="236"/>
      <c r="E1324" s="236"/>
      <c r="F1324" s="236"/>
      <c r="G1324" s="236"/>
      <c r="H1324" s="236"/>
      <c r="I1324" s="236"/>
    </row>
    <row r="1325" spans="1:9" ht="20.25" x14ac:dyDescent="0.25">
      <c r="A1325" s="92" t="s">
        <v>1</v>
      </c>
      <c r="B1325" s="92"/>
      <c r="C1325" s="92"/>
      <c r="D1325" s="92"/>
      <c r="E1325" s="92"/>
      <c r="F1325" s="92"/>
      <c r="G1325" s="92"/>
      <c r="H1325" s="92"/>
      <c r="I1325" s="92"/>
    </row>
    <row r="1326" spans="1:9" ht="20.25" x14ac:dyDescent="0.25">
      <c r="A1326" s="92" t="s">
        <v>2</v>
      </c>
      <c r="B1326" s="92"/>
      <c r="C1326" s="92"/>
      <c r="D1326" s="92"/>
      <c r="E1326" s="92"/>
      <c r="F1326" s="92"/>
      <c r="G1326" s="92"/>
      <c r="H1326" s="92"/>
      <c r="I1326" s="92"/>
    </row>
    <row r="1327" spans="1:9" ht="12.75" thickBot="1" x14ac:dyDescent="0.3">
      <c r="A1327" s="90"/>
      <c r="B1327" s="90"/>
      <c r="C1327" s="90"/>
      <c r="D1327" s="90"/>
      <c r="E1327" s="90"/>
      <c r="F1327" s="90"/>
      <c r="G1327" s="90"/>
      <c r="H1327" s="90"/>
      <c r="I1327" s="90"/>
    </row>
    <row r="1328" spans="1:9" ht="19.5" thickBot="1" x14ac:dyDescent="0.3">
      <c r="A1328" s="158" t="s">
        <v>3</v>
      </c>
      <c r="B1328" s="159"/>
      <c r="C1328" s="159"/>
      <c r="D1328" s="159"/>
      <c r="E1328" s="160"/>
      <c r="F1328" s="161"/>
      <c r="G1328" s="158" t="s">
        <v>4</v>
      </c>
      <c r="H1328" s="159"/>
      <c r="I1328" s="160"/>
    </row>
    <row r="1329" spans="1:9" ht="29.25" thickBot="1" x14ac:dyDescent="0.3">
      <c r="A1329" s="163" t="s">
        <v>5</v>
      </c>
      <c r="B1329" s="164" t="s">
        <v>6</v>
      </c>
      <c r="C1329" s="165" t="s">
        <v>45</v>
      </c>
      <c r="D1329" s="166"/>
      <c r="E1329" s="167" t="s">
        <v>40</v>
      </c>
      <c r="F1329" s="161"/>
      <c r="G1329" s="168" t="s">
        <v>5</v>
      </c>
      <c r="H1329" s="169" t="s">
        <v>6</v>
      </c>
      <c r="I1329" s="170" t="s">
        <v>40</v>
      </c>
    </row>
    <row r="1330" spans="1:9" ht="15.75" thickBot="1" x14ac:dyDescent="0.3">
      <c r="A1330" s="171" t="s">
        <v>9</v>
      </c>
      <c r="B1330" s="172">
        <f>1433560.45+48910821.04</f>
        <v>50344381.490000002</v>
      </c>
      <c r="C1330" s="173">
        <v>470341</v>
      </c>
      <c r="D1330" s="174">
        <v>47032</v>
      </c>
      <c r="E1330" s="175"/>
      <c r="F1330" s="161"/>
      <c r="G1330" s="176" t="s">
        <v>10</v>
      </c>
      <c r="H1330" s="177">
        <v>0</v>
      </c>
      <c r="I1330" s="178"/>
    </row>
    <row r="1331" spans="1:9" ht="15.75" thickTop="1" x14ac:dyDescent="0.25">
      <c r="A1331" s="179" t="s">
        <v>11</v>
      </c>
      <c r="B1331" s="180">
        <v>0</v>
      </c>
      <c r="C1331" s="181">
        <v>470341</v>
      </c>
      <c r="D1331" s="182">
        <v>579878</v>
      </c>
      <c r="E1331" s="175"/>
      <c r="F1331" s="161"/>
      <c r="G1331" s="183" t="s">
        <v>12</v>
      </c>
      <c r="H1331" s="177"/>
      <c r="I1331" s="178"/>
    </row>
    <row r="1332" spans="1:9" ht="15" x14ac:dyDescent="0.25">
      <c r="A1332" s="179" t="s">
        <v>13</v>
      </c>
      <c r="B1332" s="235">
        <f>B1331+B1330</f>
        <v>50344381.490000002</v>
      </c>
      <c r="C1332" s="185"/>
      <c r="D1332" s="186"/>
      <c r="E1332" s="175"/>
      <c r="F1332" s="161"/>
      <c r="G1332" s="183" t="s">
        <v>14</v>
      </c>
      <c r="H1332" s="177"/>
      <c r="I1332" s="178"/>
    </row>
    <row r="1333" spans="1:9" ht="15.75" thickBot="1" x14ac:dyDescent="0.3">
      <c r="A1333" s="187" t="s">
        <v>15</v>
      </c>
      <c r="B1333" s="188">
        <v>0</v>
      </c>
      <c r="C1333" s="181"/>
      <c r="D1333" s="182"/>
      <c r="E1333" s="175"/>
      <c r="F1333" s="161"/>
      <c r="G1333" s="183" t="s">
        <v>16</v>
      </c>
      <c r="H1333" s="189">
        <f>+H1330+H1331-H1332</f>
        <v>0</v>
      </c>
      <c r="I1333" s="178"/>
    </row>
    <row r="1334" spans="1:9" ht="16.5" thickTop="1" thickBot="1" x14ac:dyDescent="0.3">
      <c r="A1334" s="190" t="s">
        <v>17</v>
      </c>
      <c r="B1334" s="242">
        <v>13821512.82</v>
      </c>
      <c r="C1334" s="181" t="s">
        <v>18</v>
      </c>
      <c r="D1334" s="182">
        <v>470341</v>
      </c>
      <c r="E1334" s="175"/>
      <c r="F1334" s="161"/>
      <c r="G1334" s="192" t="s">
        <v>19</v>
      </c>
      <c r="H1334" s="193">
        <v>0</v>
      </c>
      <c r="I1334" s="194"/>
    </row>
    <row r="1335" spans="1:9" ht="16.5" thickTop="1" thickBot="1" x14ac:dyDescent="0.3">
      <c r="A1335" s="196" t="s">
        <v>20</v>
      </c>
      <c r="B1335" s="180">
        <v>0</v>
      </c>
      <c r="C1335" s="181" t="s">
        <v>18</v>
      </c>
      <c r="D1335" s="182">
        <v>470341</v>
      </c>
      <c r="E1335" s="175"/>
      <c r="F1335" s="197"/>
      <c r="G1335" s="198" t="s">
        <v>83</v>
      </c>
      <c r="H1335" s="198"/>
      <c r="I1335" s="198"/>
    </row>
    <row r="1336" spans="1:9" ht="30" thickTop="1" thickBot="1" x14ac:dyDescent="0.3">
      <c r="A1336" s="190" t="s">
        <v>22</v>
      </c>
      <c r="B1336" s="244">
        <v>0</v>
      </c>
      <c r="C1336" s="181" t="s">
        <v>18</v>
      </c>
      <c r="D1336" s="182">
        <v>470341</v>
      </c>
      <c r="E1336" s="175"/>
      <c r="F1336" s="161"/>
      <c r="G1336" s="163" t="s">
        <v>23</v>
      </c>
      <c r="H1336" s="164" t="s">
        <v>6</v>
      </c>
      <c r="I1336" s="199" t="s">
        <v>40</v>
      </c>
    </row>
    <row r="1337" spans="1:9" ht="30" thickTop="1" thickBot="1" x14ac:dyDescent="0.3">
      <c r="A1337" s="179" t="s">
        <v>24</v>
      </c>
      <c r="B1337" s="184">
        <v>0</v>
      </c>
      <c r="C1337" s="181" t="s">
        <v>18</v>
      </c>
      <c r="D1337" s="182">
        <v>7703</v>
      </c>
      <c r="E1337" s="175"/>
      <c r="F1337" s="161"/>
      <c r="G1337" s="179" t="s">
        <v>25</v>
      </c>
      <c r="H1337" s="184">
        <v>679743</v>
      </c>
      <c r="I1337" s="200"/>
    </row>
    <row r="1338" spans="1:9" ht="15.75" thickBot="1" x14ac:dyDescent="0.3">
      <c r="A1338" s="179" t="s">
        <v>26</v>
      </c>
      <c r="B1338" s="184">
        <v>0</v>
      </c>
      <c r="C1338" s="181" t="s">
        <v>18</v>
      </c>
      <c r="D1338" s="182">
        <v>7989</v>
      </c>
      <c r="E1338" s="175"/>
      <c r="F1338" s="161"/>
      <c r="G1338" s="201" t="s">
        <v>27</v>
      </c>
      <c r="H1338" s="202"/>
      <c r="I1338" s="203"/>
    </row>
    <row r="1339" spans="1:9" ht="15.75" thickBot="1" x14ac:dyDescent="0.3">
      <c r="A1339" s="201" t="s">
        <v>28</v>
      </c>
      <c r="B1339" s="180">
        <v>0</v>
      </c>
      <c r="C1339" s="204">
        <v>46993</v>
      </c>
      <c r="D1339" s="205">
        <v>470341</v>
      </c>
      <c r="E1339" s="206"/>
      <c r="F1339" s="161"/>
      <c r="G1339" s="163" t="s">
        <v>29</v>
      </c>
      <c r="H1339" s="207">
        <f>H1337+H1338</f>
        <v>679743</v>
      </c>
      <c r="I1339" s="203"/>
    </row>
    <row r="1340" spans="1:9" ht="16.5" thickTop="1" thickBot="1" x14ac:dyDescent="0.3">
      <c r="A1340" s="190" t="s">
        <v>30</v>
      </c>
      <c r="B1340" s="208">
        <f>+B1334+B1336</f>
        <v>13821512.82</v>
      </c>
      <c r="C1340" s="209"/>
      <c r="D1340" s="210"/>
      <c r="E1340" s="210"/>
      <c r="F1340" s="161"/>
      <c r="G1340" s="211"/>
      <c r="H1340" s="211"/>
      <c r="I1340" s="211"/>
    </row>
    <row r="1341" spans="1:9" ht="16.5" thickTop="1" thickBot="1" x14ac:dyDescent="0.3">
      <c r="A1341" s="161"/>
      <c r="B1341" s="212"/>
      <c r="C1341" s="213"/>
      <c r="D1341" s="161"/>
      <c r="E1341" s="161"/>
      <c r="F1341" s="161"/>
      <c r="G1341" s="214" t="s">
        <v>84</v>
      </c>
      <c r="H1341" s="215"/>
      <c r="I1341" s="216"/>
    </row>
    <row r="1342" spans="1:9" ht="29.25" thickBot="1" x14ac:dyDescent="0.3">
      <c r="A1342" s="163" t="s">
        <v>5</v>
      </c>
      <c r="B1342" s="217" t="s">
        <v>6</v>
      </c>
      <c r="C1342" s="218" t="s">
        <v>8</v>
      </c>
      <c r="D1342" s="219"/>
      <c r="E1342" s="220"/>
      <c r="F1342" s="161"/>
      <c r="G1342" s="163" t="s">
        <v>5</v>
      </c>
      <c r="H1342" s="164" t="s">
        <v>6</v>
      </c>
      <c r="I1342" s="199" t="s">
        <v>40</v>
      </c>
    </row>
    <row r="1343" spans="1:9" ht="15.75" thickBot="1" x14ac:dyDescent="0.3">
      <c r="A1343" s="167" t="s">
        <v>32</v>
      </c>
      <c r="B1343" s="221">
        <f>+B1309</f>
        <v>100350067.94699998</v>
      </c>
      <c r="C1343" s="222"/>
      <c r="D1343" s="223"/>
      <c r="E1343" s="224"/>
      <c r="F1343" s="161"/>
      <c r="G1343" s="179" t="s">
        <v>25</v>
      </c>
      <c r="H1343" s="184">
        <v>74684450.689999998</v>
      </c>
      <c r="I1343" s="225"/>
    </row>
    <row r="1344" spans="1:9" ht="30" thickTop="1" thickBot="1" x14ac:dyDescent="0.3">
      <c r="A1344" s="190" t="s">
        <v>33</v>
      </c>
      <c r="B1344" s="208">
        <f>+B1343+B1332-B1340-B1339</f>
        <v>136872936.61699998</v>
      </c>
      <c r="C1344" s="226"/>
      <c r="D1344" s="227"/>
      <c r="E1344" s="228"/>
      <c r="F1344" s="161"/>
      <c r="G1344" s="201" t="s">
        <v>27</v>
      </c>
      <c r="H1344" s="202"/>
      <c r="I1344" s="225"/>
    </row>
    <row r="1345" spans="1:9" ht="16.5" thickTop="1" thickBot="1" x14ac:dyDescent="0.3">
      <c r="A1345" s="213"/>
      <c r="B1345" s="213"/>
      <c r="C1345" s="213"/>
      <c r="D1345" s="213"/>
      <c r="E1345" s="213"/>
      <c r="F1345" s="161"/>
      <c r="G1345" s="163" t="s">
        <v>29</v>
      </c>
      <c r="H1345" s="229">
        <f>+H1343+H1344</f>
        <v>74684450.689999998</v>
      </c>
      <c r="I1345" s="203"/>
    </row>
    <row r="1346" spans="1:9" ht="15" x14ac:dyDescent="0.25">
      <c r="A1346" s="230"/>
      <c r="B1346" s="212"/>
      <c r="C1346" s="237"/>
      <c r="D1346" s="231"/>
      <c r="E1346" s="231"/>
      <c r="F1346" s="231"/>
      <c r="G1346" s="230"/>
      <c r="H1346" s="231"/>
      <c r="I1346" s="231"/>
    </row>
    <row r="1347" spans="1:9" x14ac:dyDescent="0.25">
      <c r="B1347" s="234"/>
      <c r="C1347" s="86"/>
      <c r="D1347" s="86"/>
      <c r="E1347" s="86"/>
      <c r="F1347" s="86"/>
      <c r="G1347" s="86"/>
      <c r="H1347" s="86"/>
      <c r="I1347" s="86"/>
    </row>
    <row r="1348" spans="1:9" ht="15.75" x14ac:dyDescent="0.25">
      <c r="A1348" s="233" t="s">
        <v>49</v>
      </c>
      <c r="B1348" s="233"/>
      <c r="C1348" s="86"/>
      <c r="D1348" s="86"/>
      <c r="E1348" s="86"/>
      <c r="F1348" s="86"/>
      <c r="G1348" s="233" t="s">
        <v>50</v>
      </c>
      <c r="H1348" s="233"/>
      <c r="I1348" s="86"/>
    </row>
    <row r="1352" spans="1:9" x14ac:dyDescent="0.25">
      <c r="A1352" s="84"/>
      <c r="B1352" s="84"/>
      <c r="C1352" s="84"/>
      <c r="D1352" s="84"/>
      <c r="E1352" s="84"/>
      <c r="F1352" s="84"/>
      <c r="G1352" s="84"/>
      <c r="H1352" s="84"/>
      <c r="I1352" s="85"/>
    </row>
    <row r="1353" spans="1:9" ht="14.25" x14ac:dyDescent="0.25">
      <c r="A1353" s="87" t="s">
        <v>36</v>
      </c>
    </row>
    <row r="1354" spans="1:9" ht="14.25" x14ac:dyDescent="0.25">
      <c r="A1354" s="238" t="s">
        <v>36</v>
      </c>
      <c r="B1354" s="238"/>
    </row>
    <row r="1355" spans="1:9" ht="14.25" x14ac:dyDescent="0.25">
      <c r="A1355" s="89" t="s">
        <v>37</v>
      </c>
    </row>
    <row r="1356" spans="1:9" ht="14.25" x14ac:dyDescent="0.25">
      <c r="A1356" s="89" t="s">
        <v>66</v>
      </c>
    </row>
    <row r="1357" spans="1:9" x14ac:dyDescent="0.2">
      <c r="A1357" s="245"/>
    </row>
    <row r="1358" spans="1:9" ht="15.75" x14ac:dyDescent="0.25">
      <c r="A1358" s="236" t="s">
        <v>92</v>
      </c>
      <c r="B1358" s="236"/>
      <c r="C1358" s="236"/>
      <c r="D1358" s="236"/>
      <c r="E1358" s="236"/>
      <c r="F1358" s="236"/>
      <c r="G1358" s="236"/>
      <c r="H1358" s="236"/>
      <c r="I1358" s="236"/>
    </row>
    <row r="1359" spans="1:9" ht="20.25" x14ac:dyDescent="0.25">
      <c r="A1359" s="92" t="s">
        <v>1</v>
      </c>
      <c r="B1359" s="92"/>
      <c r="C1359" s="92"/>
      <c r="D1359" s="92"/>
      <c r="E1359" s="92"/>
      <c r="F1359" s="92"/>
      <c r="G1359" s="92"/>
      <c r="H1359" s="92"/>
      <c r="I1359" s="92"/>
    </row>
    <row r="1360" spans="1:9" ht="20.25" x14ac:dyDescent="0.25">
      <c r="A1360" s="92" t="s">
        <v>2</v>
      </c>
      <c r="B1360" s="92"/>
      <c r="C1360" s="92"/>
      <c r="D1360" s="92"/>
      <c r="E1360" s="92"/>
      <c r="F1360" s="92"/>
      <c r="G1360" s="92"/>
      <c r="H1360" s="92"/>
      <c r="I1360" s="92"/>
    </row>
    <row r="1361" spans="1:9" ht="12.75" thickBot="1" x14ac:dyDescent="0.3">
      <c r="A1361" s="90"/>
      <c r="B1361" s="90"/>
      <c r="C1361" s="90"/>
      <c r="D1361" s="90"/>
      <c r="E1361" s="90"/>
      <c r="F1361" s="90"/>
      <c r="G1361" s="90"/>
      <c r="H1361" s="90"/>
      <c r="I1361" s="90"/>
    </row>
    <row r="1362" spans="1:9" ht="19.5" thickBot="1" x14ac:dyDescent="0.3">
      <c r="A1362" s="158" t="s">
        <v>3</v>
      </c>
      <c r="B1362" s="159"/>
      <c r="C1362" s="159"/>
      <c r="D1362" s="159"/>
      <c r="E1362" s="160"/>
      <c r="F1362" s="161"/>
      <c r="G1362" s="158" t="s">
        <v>4</v>
      </c>
      <c r="H1362" s="159"/>
      <c r="I1362" s="160"/>
    </row>
    <row r="1363" spans="1:9" ht="29.25" thickBot="1" x14ac:dyDescent="0.3">
      <c r="A1363" s="163" t="s">
        <v>5</v>
      </c>
      <c r="B1363" s="164" t="s">
        <v>6</v>
      </c>
      <c r="C1363" s="165" t="s">
        <v>45</v>
      </c>
      <c r="D1363" s="166"/>
      <c r="E1363" s="167" t="s">
        <v>40</v>
      </c>
      <c r="F1363" s="161"/>
      <c r="G1363" s="168" t="s">
        <v>5</v>
      </c>
      <c r="H1363" s="169" t="s">
        <v>6</v>
      </c>
      <c r="I1363" s="170" t="s">
        <v>40</v>
      </c>
    </row>
    <row r="1364" spans="1:9" ht="15.75" thickBot="1" x14ac:dyDescent="0.3">
      <c r="A1364" s="171" t="s">
        <v>9</v>
      </c>
      <c r="B1364" s="172">
        <v>53352958.560000002</v>
      </c>
      <c r="C1364" s="173">
        <v>470341</v>
      </c>
      <c r="D1364" s="174">
        <v>47032</v>
      </c>
      <c r="E1364" s="175"/>
      <c r="F1364" s="161"/>
      <c r="G1364" s="176" t="s">
        <v>10</v>
      </c>
      <c r="H1364" s="177">
        <v>0</v>
      </c>
      <c r="I1364" s="178"/>
    </row>
    <row r="1365" spans="1:9" ht="15.75" thickTop="1" x14ac:dyDescent="0.25">
      <c r="A1365" s="179" t="s">
        <v>11</v>
      </c>
      <c r="B1365" s="180">
        <v>0</v>
      </c>
      <c r="C1365" s="181">
        <v>470341</v>
      </c>
      <c r="D1365" s="182">
        <v>579878</v>
      </c>
      <c r="E1365" s="175"/>
      <c r="F1365" s="161"/>
      <c r="G1365" s="183" t="s">
        <v>12</v>
      </c>
      <c r="H1365" s="177"/>
      <c r="I1365" s="178"/>
    </row>
    <row r="1366" spans="1:9" ht="15" x14ac:dyDescent="0.25">
      <c r="A1366" s="179" t="s">
        <v>13</v>
      </c>
      <c r="B1366" s="235">
        <f>B1365+B1364</f>
        <v>53352958.560000002</v>
      </c>
      <c r="C1366" s="185"/>
      <c r="D1366" s="186"/>
      <c r="E1366" s="175"/>
      <c r="F1366" s="161"/>
      <c r="G1366" s="183" t="s">
        <v>14</v>
      </c>
      <c r="H1366" s="177"/>
      <c r="I1366" s="178"/>
    </row>
    <row r="1367" spans="1:9" ht="15.75" thickBot="1" x14ac:dyDescent="0.3">
      <c r="A1367" s="187" t="s">
        <v>15</v>
      </c>
      <c r="B1367" s="188">
        <v>0</v>
      </c>
      <c r="C1367" s="181"/>
      <c r="D1367" s="182"/>
      <c r="E1367" s="175"/>
      <c r="F1367" s="161"/>
      <c r="G1367" s="183" t="s">
        <v>16</v>
      </c>
      <c r="H1367" s="189">
        <f>+H1364+H1365-H1366</f>
        <v>0</v>
      </c>
      <c r="I1367" s="178"/>
    </row>
    <row r="1368" spans="1:9" ht="16.5" thickTop="1" thickBot="1" x14ac:dyDescent="0.3">
      <c r="A1368" s="190" t="s">
        <v>17</v>
      </c>
      <c r="B1368" s="242">
        <v>4770032.08</v>
      </c>
      <c r="C1368" s="181" t="s">
        <v>18</v>
      </c>
      <c r="D1368" s="182">
        <v>470341</v>
      </c>
      <c r="E1368" s="175"/>
      <c r="F1368" s="161"/>
      <c r="G1368" s="192" t="s">
        <v>19</v>
      </c>
      <c r="H1368" s="193">
        <v>0</v>
      </c>
      <c r="I1368" s="194"/>
    </row>
    <row r="1369" spans="1:9" ht="16.5" thickTop="1" thickBot="1" x14ac:dyDescent="0.3">
      <c r="A1369" s="196" t="s">
        <v>20</v>
      </c>
      <c r="B1369" s="180">
        <v>0</v>
      </c>
      <c r="C1369" s="181" t="s">
        <v>18</v>
      </c>
      <c r="D1369" s="182">
        <v>470341</v>
      </c>
      <c r="E1369" s="175"/>
      <c r="F1369" s="197"/>
      <c r="G1369" s="198" t="s">
        <v>83</v>
      </c>
      <c r="H1369" s="198"/>
      <c r="I1369" s="198"/>
    </row>
    <row r="1370" spans="1:9" ht="30" thickTop="1" thickBot="1" x14ac:dyDescent="0.3">
      <c r="A1370" s="190" t="s">
        <v>22</v>
      </c>
      <c r="B1370" s="244">
        <v>107961818.44</v>
      </c>
      <c r="C1370" s="181" t="s">
        <v>18</v>
      </c>
      <c r="D1370" s="182">
        <v>470341</v>
      </c>
      <c r="E1370" s="175"/>
      <c r="F1370" s="161"/>
      <c r="G1370" s="163" t="s">
        <v>23</v>
      </c>
      <c r="H1370" s="164" t="s">
        <v>6</v>
      </c>
      <c r="I1370" s="199" t="s">
        <v>40</v>
      </c>
    </row>
    <row r="1371" spans="1:9" ht="30" thickTop="1" thickBot="1" x14ac:dyDescent="0.3">
      <c r="A1371" s="179" t="s">
        <v>24</v>
      </c>
      <c r="B1371" s="184">
        <v>0</v>
      </c>
      <c r="C1371" s="181" t="s">
        <v>18</v>
      </c>
      <c r="D1371" s="182">
        <v>7703</v>
      </c>
      <c r="E1371" s="175"/>
      <c r="F1371" s="161"/>
      <c r="G1371" s="179" t="s">
        <v>25</v>
      </c>
      <c r="H1371" s="184">
        <v>679743</v>
      </c>
      <c r="I1371" s="200"/>
    </row>
    <row r="1372" spans="1:9" ht="15.75" thickBot="1" x14ac:dyDescent="0.3">
      <c r="A1372" s="179" t="s">
        <v>26</v>
      </c>
      <c r="B1372" s="184">
        <v>0</v>
      </c>
      <c r="C1372" s="181" t="s">
        <v>18</v>
      </c>
      <c r="D1372" s="182">
        <v>7989</v>
      </c>
      <c r="E1372" s="175"/>
      <c r="F1372" s="161"/>
      <c r="G1372" s="201" t="s">
        <v>27</v>
      </c>
      <c r="H1372" s="202"/>
      <c r="I1372" s="203"/>
    </row>
    <row r="1373" spans="1:9" ht="15.75" thickBot="1" x14ac:dyDescent="0.3">
      <c r="A1373" s="201" t="s">
        <v>28</v>
      </c>
      <c r="B1373" s="180">
        <v>0</v>
      </c>
      <c r="C1373" s="204">
        <v>46993</v>
      </c>
      <c r="D1373" s="205">
        <v>470341</v>
      </c>
      <c r="E1373" s="206"/>
      <c r="F1373" s="161"/>
      <c r="G1373" s="163" t="s">
        <v>29</v>
      </c>
      <c r="H1373" s="207">
        <f>H1371+H1372</f>
        <v>679743</v>
      </c>
      <c r="I1373" s="203"/>
    </row>
    <row r="1374" spans="1:9" ht="16.5" thickTop="1" thickBot="1" x14ac:dyDescent="0.3">
      <c r="A1374" s="190" t="s">
        <v>30</v>
      </c>
      <c r="B1374" s="208">
        <f>B1368+B1370</f>
        <v>112731850.52</v>
      </c>
      <c r="C1374" s="209"/>
      <c r="D1374" s="210"/>
      <c r="E1374" s="210"/>
      <c r="F1374" s="161"/>
      <c r="G1374" s="211"/>
      <c r="H1374" s="211"/>
      <c r="I1374" s="211"/>
    </row>
    <row r="1375" spans="1:9" ht="16.5" thickTop="1" thickBot="1" x14ac:dyDescent="0.3">
      <c r="A1375" s="161"/>
      <c r="B1375" s="212"/>
      <c r="C1375" s="213"/>
      <c r="D1375" s="161"/>
      <c r="E1375" s="161"/>
      <c r="F1375" s="161"/>
      <c r="G1375" s="214" t="s">
        <v>84</v>
      </c>
      <c r="H1375" s="215"/>
      <c r="I1375" s="216"/>
    </row>
    <row r="1376" spans="1:9" ht="29.25" thickBot="1" x14ac:dyDescent="0.3">
      <c r="A1376" s="163" t="s">
        <v>5</v>
      </c>
      <c r="B1376" s="217" t="s">
        <v>6</v>
      </c>
      <c r="C1376" s="218" t="s">
        <v>8</v>
      </c>
      <c r="D1376" s="219"/>
      <c r="E1376" s="220"/>
      <c r="F1376" s="161"/>
      <c r="G1376" s="163" t="s">
        <v>5</v>
      </c>
      <c r="H1376" s="164" t="s">
        <v>6</v>
      </c>
      <c r="I1376" s="199" t="s">
        <v>40</v>
      </c>
    </row>
    <row r="1377" spans="1:9" ht="15.75" thickBot="1" x14ac:dyDescent="0.3">
      <c r="A1377" s="167" t="s">
        <v>32</v>
      </c>
      <c r="B1377" s="221">
        <v>136872936.61699998</v>
      </c>
      <c r="C1377" s="222"/>
      <c r="D1377" s="223"/>
      <c r="E1377" s="224"/>
      <c r="F1377" s="161"/>
      <c r="G1377" s="179" t="s">
        <v>25</v>
      </c>
      <c r="H1377" s="184">
        <v>74684450.689999998</v>
      </c>
      <c r="I1377" s="225"/>
    </row>
    <row r="1378" spans="1:9" ht="30" thickTop="1" thickBot="1" x14ac:dyDescent="0.3">
      <c r="A1378" s="190" t="s">
        <v>33</v>
      </c>
      <c r="B1378" s="208">
        <f>+B1377+B1366-B1374-B1373</f>
        <v>77494044.65699999</v>
      </c>
      <c r="C1378" s="226"/>
      <c r="D1378" s="227"/>
      <c r="E1378" s="228"/>
      <c r="F1378" s="161"/>
      <c r="G1378" s="201" t="s">
        <v>27</v>
      </c>
      <c r="H1378" s="202"/>
      <c r="I1378" s="225"/>
    </row>
    <row r="1379" spans="1:9" ht="16.5" thickTop="1" thickBot="1" x14ac:dyDescent="0.3">
      <c r="A1379" s="213"/>
      <c r="B1379" s="213"/>
      <c r="C1379" s="213"/>
      <c r="D1379" s="213"/>
      <c r="E1379" s="213"/>
      <c r="F1379" s="161"/>
      <c r="G1379" s="163" t="s">
        <v>29</v>
      </c>
      <c r="H1379" s="229">
        <f>+H1377+H1378</f>
        <v>74684450.689999998</v>
      </c>
      <c r="I1379" s="203"/>
    </row>
    <row r="1380" spans="1:9" ht="15" x14ac:dyDescent="0.25">
      <c r="A1380" s="230"/>
      <c r="B1380" s="212"/>
      <c r="C1380" s="237"/>
      <c r="D1380" s="231"/>
      <c r="E1380" s="231"/>
      <c r="F1380" s="231"/>
      <c r="G1380" s="230"/>
      <c r="H1380" s="231"/>
      <c r="I1380" s="231"/>
    </row>
    <row r="1381" spans="1:9" x14ac:dyDescent="0.25">
      <c r="B1381" s="234"/>
      <c r="C1381" s="86"/>
      <c r="D1381" s="86"/>
      <c r="E1381" s="86"/>
      <c r="F1381" s="86"/>
      <c r="G1381" s="86"/>
      <c r="H1381" s="86"/>
      <c r="I1381" s="86"/>
    </row>
    <row r="1382" spans="1:9" ht="15.75" x14ac:dyDescent="0.25">
      <c r="A1382" s="233" t="s">
        <v>49</v>
      </c>
      <c r="B1382" s="233"/>
      <c r="C1382" s="86"/>
      <c r="D1382" s="86"/>
      <c r="E1382" s="86"/>
      <c r="F1382" s="86"/>
      <c r="G1382" s="233" t="s">
        <v>50</v>
      </c>
      <c r="H1382" s="233"/>
      <c r="I1382" s="86"/>
    </row>
    <row r="1391" spans="1:9" x14ac:dyDescent="0.25">
      <c r="A1391" s="84"/>
      <c r="B1391" s="84"/>
      <c r="C1391" s="84"/>
      <c r="D1391" s="84"/>
      <c r="E1391" s="84"/>
      <c r="F1391" s="84"/>
      <c r="G1391" s="84"/>
      <c r="H1391" s="84"/>
      <c r="I1391" s="85"/>
    </row>
    <row r="1392" spans="1:9" ht="14.25" x14ac:dyDescent="0.25">
      <c r="A1392" s="87" t="s">
        <v>36</v>
      </c>
    </row>
    <row r="1393" spans="1:9" ht="14.25" x14ac:dyDescent="0.25">
      <c r="A1393" s="238" t="s">
        <v>36</v>
      </c>
      <c r="B1393" s="238"/>
    </row>
    <row r="1394" spans="1:9" ht="14.25" x14ac:dyDescent="0.25">
      <c r="A1394" s="89" t="s">
        <v>37</v>
      </c>
    </row>
    <row r="1395" spans="1:9" ht="14.25" x14ac:dyDescent="0.25">
      <c r="A1395" s="89" t="s">
        <v>66</v>
      </c>
    </row>
    <row r="1396" spans="1:9" x14ac:dyDescent="0.2">
      <c r="A1396" s="245"/>
    </row>
    <row r="1397" spans="1:9" ht="15.75" x14ac:dyDescent="0.25">
      <c r="A1397" s="236" t="s">
        <v>93</v>
      </c>
      <c r="B1397" s="236"/>
      <c r="C1397" s="236"/>
      <c r="D1397" s="236"/>
      <c r="E1397" s="236"/>
      <c r="F1397" s="236"/>
      <c r="G1397" s="236"/>
      <c r="H1397" s="236"/>
      <c r="I1397" s="236"/>
    </row>
    <row r="1398" spans="1:9" ht="20.25" x14ac:dyDescent="0.25">
      <c r="A1398" s="92" t="s">
        <v>1</v>
      </c>
      <c r="B1398" s="92"/>
      <c r="C1398" s="92"/>
      <c r="D1398" s="92"/>
      <c r="E1398" s="92"/>
      <c r="F1398" s="92"/>
      <c r="G1398" s="92"/>
      <c r="H1398" s="92"/>
      <c r="I1398" s="92"/>
    </row>
    <row r="1399" spans="1:9" ht="20.25" x14ac:dyDescent="0.25">
      <c r="A1399" s="92" t="s">
        <v>2</v>
      </c>
      <c r="B1399" s="92"/>
      <c r="C1399" s="92"/>
      <c r="D1399" s="92"/>
      <c r="E1399" s="92"/>
      <c r="F1399" s="92"/>
      <c r="G1399" s="92"/>
      <c r="H1399" s="92"/>
      <c r="I1399" s="92"/>
    </row>
    <row r="1400" spans="1:9" ht="12.75" thickBot="1" x14ac:dyDescent="0.3">
      <c r="A1400" s="90"/>
      <c r="B1400" s="90"/>
      <c r="C1400" s="90"/>
      <c r="D1400" s="90"/>
      <c r="E1400" s="90"/>
      <c r="F1400" s="90"/>
      <c r="G1400" s="90"/>
      <c r="H1400" s="90"/>
      <c r="I1400" s="90"/>
    </row>
    <row r="1401" spans="1:9" ht="19.5" thickBot="1" x14ac:dyDescent="0.3">
      <c r="A1401" s="158" t="s">
        <v>3</v>
      </c>
      <c r="B1401" s="159"/>
      <c r="C1401" s="159"/>
      <c r="D1401" s="159"/>
      <c r="E1401" s="160"/>
      <c r="F1401" s="161"/>
      <c r="G1401" s="158" t="s">
        <v>4</v>
      </c>
      <c r="H1401" s="159"/>
      <c r="I1401" s="160"/>
    </row>
    <row r="1402" spans="1:9" ht="29.25" thickBot="1" x14ac:dyDescent="0.3">
      <c r="A1402" s="163" t="s">
        <v>5</v>
      </c>
      <c r="B1402" s="164" t="s">
        <v>6</v>
      </c>
      <c r="C1402" s="165" t="s">
        <v>45</v>
      </c>
      <c r="D1402" s="166"/>
      <c r="E1402" s="167" t="s">
        <v>40</v>
      </c>
      <c r="F1402" s="161"/>
      <c r="G1402" s="168" t="s">
        <v>5</v>
      </c>
      <c r="H1402" s="169" t="s">
        <v>6</v>
      </c>
      <c r="I1402" s="170" t="s">
        <v>40</v>
      </c>
    </row>
    <row r="1403" spans="1:9" ht="15.75" thickBot="1" x14ac:dyDescent="0.3">
      <c r="A1403" s="171" t="s">
        <v>9</v>
      </c>
      <c r="B1403" s="172">
        <f>51117508.16+1403066.75</f>
        <v>52520574.909999996</v>
      </c>
      <c r="C1403" s="173">
        <v>470341</v>
      </c>
      <c r="D1403" s="174">
        <v>47032</v>
      </c>
      <c r="E1403" s="175"/>
      <c r="F1403" s="161"/>
      <c r="G1403" s="176" t="s">
        <v>10</v>
      </c>
      <c r="H1403" s="177">
        <v>0</v>
      </c>
      <c r="I1403" s="178"/>
    </row>
    <row r="1404" spans="1:9" ht="15.75" thickTop="1" x14ac:dyDescent="0.25">
      <c r="A1404" s="179" t="s">
        <v>11</v>
      </c>
      <c r="B1404" s="180">
        <v>0</v>
      </c>
      <c r="C1404" s="181">
        <v>470341</v>
      </c>
      <c r="D1404" s="182">
        <v>579878</v>
      </c>
      <c r="E1404" s="175"/>
      <c r="F1404" s="161"/>
      <c r="G1404" s="183" t="s">
        <v>12</v>
      </c>
      <c r="H1404" s="177"/>
      <c r="I1404" s="178"/>
    </row>
    <row r="1405" spans="1:9" ht="15" x14ac:dyDescent="0.25">
      <c r="A1405" s="179" t="s">
        <v>13</v>
      </c>
      <c r="B1405" s="235">
        <f>B1404+B1403</f>
        <v>52520574.909999996</v>
      </c>
      <c r="C1405" s="185"/>
      <c r="D1405" s="186"/>
      <c r="E1405" s="175"/>
      <c r="F1405" s="161"/>
      <c r="G1405" s="183" t="s">
        <v>14</v>
      </c>
      <c r="H1405" s="177"/>
      <c r="I1405" s="178"/>
    </row>
    <row r="1406" spans="1:9" ht="15.75" thickBot="1" x14ac:dyDescent="0.3">
      <c r="A1406" s="187" t="s">
        <v>15</v>
      </c>
      <c r="B1406" s="188">
        <v>0</v>
      </c>
      <c r="C1406" s="181"/>
      <c r="D1406" s="182"/>
      <c r="E1406" s="175"/>
      <c r="F1406" s="161"/>
      <c r="G1406" s="183" t="s">
        <v>16</v>
      </c>
      <c r="H1406" s="189">
        <f>+H1403+H1404-H1405</f>
        <v>0</v>
      </c>
      <c r="I1406" s="178"/>
    </row>
    <row r="1407" spans="1:9" ht="16.5" thickTop="1" thickBot="1" x14ac:dyDescent="0.3">
      <c r="A1407" s="190" t="s">
        <v>17</v>
      </c>
      <c r="B1407" s="242">
        <f>5080773.67+2876587.71</f>
        <v>7957361.3799999999</v>
      </c>
      <c r="C1407" s="181" t="s">
        <v>18</v>
      </c>
      <c r="D1407" s="182">
        <v>470341</v>
      </c>
      <c r="E1407" s="175"/>
      <c r="F1407" s="161"/>
      <c r="G1407" s="192" t="s">
        <v>19</v>
      </c>
      <c r="H1407" s="193">
        <v>0</v>
      </c>
      <c r="I1407" s="194"/>
    </row>
    <row r="1408" spans="1:9" ht="16.5" thickTop="1" thickBot="1" x14ac:dyDescent="0.3">
      <c r="A1408" s="196" t="s">
        <v>20</v>
      </c>
      <c r="B1408" s="180">
        <v>0</v>
      </c>
      <c r="C1408" s="181" t="s">
        <v>18</v>
      </c>
      <c r="D1408" s="182">
        <v>470341</v>
      </c>
      <c r="E1408" s="175"/>
      <c r="F1408" s="197"/>
      <c r="G1408" s="198" t="s">
        <v>83</v>
      </c>
      <c r="H1408" s="198"/>
      <c r="I1408" s="198"/>
    </row>
    <row r="1409" spans="1:9" ht="30" thickTop="1" thickBot="1" x14ac:dyDescent="0.3">
      <c r="A1409" s="190" t="s">
        <v>22</v>
      </c>
      <c r="B1409" s="244">
        <f>40192382.74+6711182.95+7407366.58</f>
        <v>54310932.270000003</v>
      </c>
      <c r="C1409" s="181" t="s">
        <v>18</v>
      </c>
      <c r="D1409" s="182">
        <v>470341</v>
      </c>
      <c r="E1409" s="175"/>
      <c r="F1409" s="161"/>
      <c r="G1409" s="163" t="s">
        <v>23</v>
      </c>
      <c r="H1409" s="164" t="s">
        <v>6</v>
      </c>
      <c r="I1409" s="199" t="s">
        <v>40</v>
      </c>
    </row>
    <row r="1410" spans="1:9" ht="30" thickTop="1" thickBot="1" x14ac:dyDescent="0.3">
      <c r="A1410" s="179" t="s">
        <v>24</v>
      </c>
      <c r="B1410" s="184">
        <v>0</v>
      </c>
      <c r="C1410" s="181" t="s">
        <v>18</v>
      </c>
      <c r="D1410" s="182">
        <v>7703</v>
      </c>
      <c r="E1410" s="175"/>
      <c r="F1410" s="161"/>
      <c r="G1410" s="179" t="s">
        <v>25</v>
      </c>
      <c r="H1410" s="184">
        <v>679743</v>
      </c>
      <c r="I1410" s="200"/>
    </row>
    <row r="1411" spans="1:9" ht="15.75" thickBot="1" x14ac:dyDescent="0.3">
      <c r="A1411" s="179" t="s">
        <v>26</v>
      </c>
      <c r="B1411" s="184">
        <v>0</v>
      </c>
      <c r="C1411" s="181" t="s">
        <v>18</v>
      </c>
      <c r="D1411" s="182">
        <v>7989</v>
      </c>
      <c r="E1411" s="175"/>
      <c r="F1411" s="161"/>
      <c r="G1411" s="201" t="s">
        <v>27</v>
      </c>
      <c r="H1411" s="202"/>
      <c r="I1411" s="203"/>
    </row>
    <row r="1412" spans="1:9" ht="15.75" thickBot="1" x14ac:dyDescent="0.3">
      <c r="A1412" s="201" t="s">
        <v>28</v>
      </c>
      <c r="B1412" s="180">
        <v>0</v>
      </c>
      <c r="C1412" s="204">
        <v>46993</v>
      </c>
      <c r="D1412" s="205">
        <v>470341</v>
      </c>
      <c r="E1412" s="206"/>
      <c r="F1412" s="161"/>
      <c r="G1412" s="163" t="s">
        <v>29</v>
      </c>
      <c r="H1412" s="207">
        <f>H1410+H1411</f>
        <v>679743</v>
      </c>
      <c r="I1412" s="203"/>
    </row>
    <row r="1413" spans="1:9" ht="16.5" thickTop="1" thickBot="1" x14ac:dyDescent="0.3">
      <c r="A1413" s="190" t="s">
        <v>30</v>
      </c>
      <c r="B1413" s="208">
        <f>B1407+B1409</f>
        <v>62268293.650000006</v>
      </c>
      <c r="C1413" s="209"/>
      <c r="D1413" s="210"/>
      <c r="E1413" s="210"/>
      <c r="F1413" s="161"/>
      <c r="G1413" s="211"/>
      <c r="H1413" s="211"/>
      <c r="I1413" s="211"/>
    </row>
    <row r="1414" spans="1:9" ht="16.5" thickTop="1" thickBot="1" x14ac:dyDescent="0.3">
      <c r="A1414" s="161"/>
      <c r="B1414" s="212"/>
      <c r="C1414" s="213"/>
      <c r="D1414" s="161"/>
      <c r="E1414" s="161"/>
      <c r="F1414" s="161"/>
      <c r="G1414" s="214" t="s">
        <v>84</v>
      </c>
      <c r="H1414" s="215"/>
      <c r="I1414" s="216"/>
    </row>
    <row r="1415" spans="1:9" ht="29.25" thickBot="1" x14ac:dyDescent="0.3">
      <c r="A1415" s="163" t="s">
        <v>5</v>
      </c>
      <c r="B1415" s="217" t="s">
        <v>6</v>
      </c>
      <c r="C1415" s="218" t="s">
        <v>8</v>
      </c>
      <c r="D1415" s="219"/>
      <c r="E1415" s="220"/>
      <c r="F1415" s="161"/>
      <c r="G1415" s="163" t="s">
        <v>5</v>
      </c>
      <c r="H1415" s="164" t="s">
        <v>6</v>
      </c>
      <c r="I1415" s="199" t="s">
        <v>40</v>
      </c>
    </row>
    <row r="1416" spans="1:9" ht="15.75" thickBot="1" x14ac:dyDescent="0.3">
      <c r="A1416" s="167" t="s">
        <v>32</v>
      </c>
      <c r="B1416" s="221">
        <v>77494044.65699999</v>
      </c>
      <c r="C1416" s="222"/>
      <c r="D1416" s="223"/>
      <c r="E1416" s="224"/>
      <c r="F1416" s="161"/>
      <c r="G1416" s="179" t="s">
        <v>25</v>
      </c>
      <c r="H1416" s="184">
        <v>74684450.689999998</v>
      </c>
      <c r="I1416" s="225"/>
    </row>
    <row r="1417" spans="1:9" ht="30" thickTop="1" thickBot="1" x14ac:dyDescent="0.3">
      <c r="A1417" s="190" t="s">
        <v>33</v>
      </c>
      <c r="B1417" s="208">
        <f>+B1416+B1405-B1413-B1412</f>
        <v>67746325.916999981</v>
      </c>
      <c r="C1417" s="226"/>
      <c r="D1417" s="227"/>
      <c r="E1417" s="228"/>
      <c r="F1417" s="161"/>
      <c r="G1417" s="201" t="s">
        <v>27</v>
      </c>
      <c r="H1417" s="202"/>
      <c r="I1417" s="225"/>
    </row>
    <row r="1418" spans="1:9" ht="16.5" thickTop="1" thickBot="1" x14ac:dyDescent="0.3">
      <c r="A1418" s="213"/>
      <c r="B1418" s="213"/>
      <c r="C1418" s="213"/>
      <c r="D1418" s="213"/>
      <c r="E1418" s="213"/>
      <c r="F1418" s="161"/>
      <c r="G1418" s="163" t="s">
        <v>29</v>
      </c>
      <c r="H1418" s="229">
        <f>+H1416+H1417</f>
        <v>74684450.689999998</v>
      </c>
      <c r="I1418" s="203"/>
    </row>
    <row r="1419" spans="1:9" ht="15" x14ac:dyDescent="0.25">
      <c r="A1419" s="230"/>
      <c r="B1419" s="212"/>
      <c r="C1419" s="237"/>
      <c r="D1419" s="231"/>
      <c r="E1419" s="231"/>
      <c r="F1419" s="231"/>
      <c r="G1419" s="230"/>
      <c r="H1419" s="231"/>
      <c r="I1419" s="231"/>
    </row>
    <row r="1420" spans="1:9" x14ac:dyDescent="0.25">
      <c r="B1420" s="234"/>
      <c r="C1420" s="86"/>
      <c r="D1420" s="86"/>
      <c r="E1420" s="86"/>
      <c r="F1420" s="86"/>
      <c r="G1420" s="86"/>
      <c r="H1420" s="86"/>
      <c r="I1420" s="86"/>
    </row>
    <row r="1421" spans="1:9" ht="15.75" x14ac:dyDescent="0.25">
      <c r="A1421" s="233" t="s">
        <v>49</v>
      </c>
      <c r="B1421" s="233"/>
      <c r="C1421" s="86"/>
      <c r="D1421" s="86"/>
      <c r="E1421" s="86"/>
      <c r="F1421" s="86"/>
      <c r="G1421" s="233" t="s">
        <v>50</v>
      </c>
      <c r="H1421" s="233"/>
      <c r="I1421" s="86"/>
    </row>
    <row r="1438" spans="1:9" x14ac:dyDescent="0.25">
      <c r="A1438" s="84"/>
      <c r="B1438" s="84"/>
      <c r="C1438" s="84"/>
      <c r="D1438" s="84"/>
      <c r="E1438" s="84"/>
      <c r="F1438" s="84"/>
      <c r="G1438" s="84"/>
      <c r="H1438" s="84"/>
      <c r="I1438" s="85"/>
    </row>
    <row r="1439" spans="1:9" ht="14.25" x14ac:dyDescent="0.25">
      <c r="A1439" s="87" t="s">
        <v>36</v>
      </c>
    </row>
    <row r="1440" spans="1:9" ht="14.25" x14ac:dyDescent="0.25">
      <c r="A1440" s="238" t="s">
        <v>36</v>
      </c>
      <c r="B1440" s="238"/>
    </row>
    <row r="1441" spans="1:9" ht="14.25" x14ac:dyDescent="0.25">
      <c r="A1441" s="89" t="s">
        <v>37</v>
      </c>
    </row>
    <row r="1442" spans="1:9" ht="14.25" x14ac:dyDescent="0.25">
      <c r="A1442" s="89" t="s">
        <v>66</v>
      </c>
    </row>
    <row r="1443" spans="1:9" x14ac:dyDescent="0.2">
      <c r="A1443" s="245"/>
    </row>
    <row r="1444" spans="1:9" ht="15.75" x14ac:dyDescent="0.25">
      <c r="A1444" s="236" t="s">
        <v>94</v>
      </c>
      <c r="B1444" s="236"/>
      <c r="C1444" s="236"/>
      <c r="D1444" s="236"/>
      <c r="E1444" s="236"/>
      <c r="F1444" s="236"/>
      <c r="G1444" s="236"/>
      <c r="H1444" s="236"/>
      <c r="I1444" s="236"/>
    </row>
    <row r="1445" spans="1:9" ht="20.25" x14ac:dyDescent="0.25">
      <c r="A1445" s="92" t="s">
        <v>1</v>
      </c>
      <c r="B1445" s="92"/>
      <c r="C1445" s="92"/>
      <c r="D1445" s="92"/>
      <c r="E1445" s="92"/>
      <c r="F1445" s="92"/>
      <c r="G1445" s="92"/>
      <c r="H1445" s="92"/>
      <c r="I1445" s="92"/>
    </row>
    <row r="1446" spans="1:9" ht="20.25" x14ac:dyDescent="0.25">
      <c r="A1446" s="92" t="s">
        <v>2</v>
      </c>
      <c r="B1446" s="92"/>
      <c r="C1446" s="92"/>
      <c r="D1446" s="92"/>
      <c r="E1446" s="92"/>
      <c r="F1446" s="92"/>
      <c r="G1446" s="92"/>
      <c r="H1446" s="92"/>
      <c r="I1446" s="92"/>
    </row>
    <row r="1447" spans="1:9" ht="12.75" thickBot="1" x14ac:dyDescent="0.3">
      <c r="A1447" s="90"/>
      <c r="B1447" s="90"/>
      <c r="C1447" s="90"/>
      <c r="D1447" s="90"/>
      <c r="E1447" s="90"/>
      <c r="F1447" s="90"/>
      <c r="G1447" s="90"/>
      <c r="H1447" s="90"/>
      <c r="I1447" s="90"/>
    </row>
    <row r="1448" spans="1:9" ht="19.5" thickBot="1" x14ac:dyDescent="0.3">
      <c r="A1448" s="158" t="s">
        <v>3</v>
      </c>
      <c r="B1448" s="159"/>
      <c r="C1448" s="159"/>
      <c r="D1448" s="159"/>
      <c r="E1448" s="160"/>
      <c r="F1448" s="161"/>
      <c r="G1448" s="158" t="s">
        <v>4</v>
      </c>
      <c r="H1448" s="159"/>
      <c r="I1448" s="160"/>
    </row>
    <row r="1449" spans="1:9" ht="29.25" thickBot="1" x14ac:dyDescent="0.3">
      <c r="A1449" s="163" t="s">
        <v>5</v>
      </c>
      <c r="B1449" s="164" t="s">
        <v>6</v>
      </c>
      <c r="C1449" s="165" t="s">
        <v>45</v>
      </c>
      <c r="D1449" s="166"/>
      <c r="E1449" s="167" t="s">
        <v>40</v>
      </c>
      <c r="F1449" s="161"/>
      <c r="G1449" s="168" t="s">
        <v>5</v>
      </c>
      <c r="H1449" s="169" t="s">
        <v>6</v>
      </c>
      <c r="I1449" s="170" t="s">
        <v>40</v>
      </c>
    </row>
    <row r="1450" spans="1:9" ht="15.75" thickBot="1" x14ac:dyDescent="0.3">
      <c r="A1450" s="171" t="s">
        <v>9</v>
      </c>
      <c r="B1450" s="172">
        <f>1545546.36+49223915.04</f>
        <v>50769461.399999999</v>
      </c>
      <c r="C1450" s="173">
        <v>470341</v>
      </c>
      <c r="D1450" s="174">
        <v>47032</v>
      </c>
      <c r="E1450" s="175"/>
      <c r="F1450" s="161"/>
      <c r="G1450" s="176" t="s">
        <v>10</v>
      </c>
      <c r="H1450" s="177">
        <v>0</v>
      </c>
      <c r="I1450" s="178"/>
    </row>
    <row r="1451" spans="1:9" ht="15.75" thickTop="1" x14ac:dyDescent="0.25">
      <c r="A1451" s="179" t="s">
        <v>11</v>
      </c>
      <c r="B1451" s="180">
        <v>0</v>
      </c>
      <c r="C1451" s="181">
        <v>470341</v>
      </c>
      <c r="D1451" s="182">
        <v>579878</v>
      </c>
      <c r="E1451" s="175"/>
      <c r="F1451" s="161"/>
      <c r="G1451" s="183" t="s">
        <v>12</v>
      </c>
      <c r="H1451" s="177"/>
      <c r="I1451" s="178"/>
    </row>
    <row r="1452" spans="1:9" ht="15" x14ac:dyDescent="0.25">
      <c r="A1452" s="179" t="s">
        <v>13</v>
      </c>
      <c r="B1452" s="235">
        <f>B1451+B1450</f>
        <v>50769461.399999999</v>
      </c>
      <c r="C1452" s="185"/>
      <c r="D1452" s="186"/>
      <c r="E1452" s="175"/>
      <c r="F1452" s="161"/>
      <c r="G1452" s="183" t="s">
        <v>14</v>
      </c>
      <c r="H1452" s="177"/>
      <c r="I1452" s="178"/>
    </row>
    <row r="1453" spans="1:9" ht="15.75" thickBot="1" x14ac:dyDescent="0.3">
      <c r="A1453" s="187" t="s">
        <v>15</v>
      </c>
      <c r="B1453" s="188">
        <v>0</v>
      </c>
      <c r="C1453" s="181"/>
      <c r="D1453" s="182"/>
      <c r="E1453" s="175"/>
      <c r="F1453" s="161"/>
      <c r="G1453" s="183" t="s">
        <v>16</v>
      </c>
      <c r="H1453" s="189">
        <f>+H1450+H1451-H1452</f>
        <v>0</v>
      </c>
      <c r="I1453" s="178"/>
    </row>
    <row r="1454" spans="1:9" ht="16.5" thickTop="1" thickBot="1" x14ac:dyDescent="0.3">
      <c r="A1454" s="190" t="s">
        <v>17</v>
      </c>
      <c r="B1454" s="242">
        <v>1116547.0699999998</v>
      </c>
      <c r="C1454" s="181" t="s">
        <v>18</v>
      </c>
      <c r="D1454" s="182">
        <v>470341</v>
      </c>
      <c r="E1454" s="175"/>
      <c r="F1454" s="161"/>
      <c r="G1454" s="192" t="s">
        <v>19</v>
      </c>
      <c r="H1454" s="193">
        <v>0</v>
      </c>
      <c r="I1454" s="194"/>
    </row>
    <row r="1455" spans="1:9" ht="16.5" thickTop="1" thickBot="1" x14ac:dyDescent="0.3">
      <c r="A1455" s="196" t="s">
        <v>20</v>
      </c>
      <c r="B1455" s="180">
        <v>0</v>
      </c>
      <c r="C1455" s="181" t="s">
        <v>18</v>
      </c>
      <c r="D1455" s="182">
        <v>470341</v>
      </c>
      <c r="E1455" s="175"/>
      <c r="F1455" s="197"/>
      <c r="G1455" s="198" t="s">
        <v>83</v>
      </c>
      <c r="H1455" s="198"/>
      <c r="I1455" s="198"/>
    </row>
    <row r="1456" spans="1:9" ht="30" thickTop="1" thickBot="1" x14ac:dyDescent="0.3">
      <c r="A1456" s="190" t="s">
        <v>22</v>
      </c>
      <c r="B1456" s="244">
        <v>46425566.920000002</v>
      </c>
      <c r="C1456" s="181" t="s">
        <v>18</v>
      </c>
      <c r="D1456" s="182">
        <v>470341</v>
      </c>
      <c r="E1456" s="175"/>
      <c r="F1456" s="161"/>
      <c r="G1456" s="163" t="s">
        <v>23</v>
      </c>
      <c r="H1456" s="164" t="s">
        <v>6</v>
      </c>
      <c r="I1456" s="199" t="s">
        <v>40</v>
      </c>
    </row>
    <row r="1457" spans="1:9" ht="30" thickTop="1" thickBot="1" x14ac:dyDescent="0.3">
      <c r="A1457" s="179" t="s">
        <v>24</v>
      </c>
      <c r="B1457" s="184">
        <v>0</v>
      </c>
      <c r="C1457" s="181" t="s">
        <v>18</v>
      </c>
      <c r="D1457" s="182">
        <v>7703</v>
      </c>
      <c r="E1457" s="175"/>
      <c r="F1457" s="161"/>
      <c r="G1457" s="179" t="s">
        <v>25</v>
      </c>
      <c r="H1457" s="184">
        <v>679743</v>
      </c>
      <c r="I1457" s="200"/>
    </row>
    <row r="1458" spans="1:9" ht="15.75" thickBot="1" x14ac:dyDescent="0.3">
      <c r="A1458" s="179" t="s">
        <v>26</v>
      </c>
      <c r="B1458" s="184">
        <v>0</v>
      </c>
      <c r="C1458" s="181" t="s">
        <v>18</v>
      </c>
      <c r="D1458" s="182">
        <v>7989</v>
      </c>
      <c r="E1458" s="175"/>
      <c r="F1458" s="161"/>
      <c r="G1458" s="201" t="s">
        <v>27</v>
      </c>
      <c r="H1458" s="202"/>
      <c r="I1458" s="203"/>
    </row>
    <row r="1459" spans="1:9" ht="15.75" thickBot="1" x14ac:dyDescent="0.3">
      <c r="A1459" s="201" t="s">
        <v>28</v>
      </c>
      <c r="B1459" s="180">
        <v>0</v>
      </c>
      <c r="C1459" s="204">
        <v>46993</v>
      </c>
      <c r="D1459" s="205">
        <v>470341</v>
      </c>
      <c r="E1459" s="206"/>
      <c r="F1459" s="161"/>
      <c r="G1459" s="163" t="s">
        <v>29</v>
      </c>
      <c r="H1459" s="207">
        <f>H1457+H1458</f>
        <v>679743</v>
      </c>
      <c r="I1459" s="203"/>
    </row>
    <row r="1460" spans="1:9" ht="16.5" thickTop="1" thickBot="1" x14ac:dyDescent="0.3">
      <c r="A1460" s="190" t="s">
        <v>30</v>
      </c>
      <c r="B1460" s="208">
        <f>B1454+B1456</f>
        <v>47542113.990000002</v>
      </c>
      <c r="C1460" s="209"/>
      <c r="D1460" s="210"/>
      <c r="E1460" s="210"/>
      <c r="F1460" s="161"/>
      <c r="G1460" s="211"/>
      <c r="H1460" s="211"/>
      <c r="I1460" s="211"/>
    </row>
    <row r="1461" spans="1:9" ht="16.5" thickTop="1" thickBot="1" x14ac:dyDescent="0.3">
      <c r="A1461" s="161"/>
      <c r="B1461" s="212"/>
      <c r="C1461" s="213"/>
      <c r="D1461" s="161"/>
      <c r="E1461" s="161"/>
      <c r="F1461" s="161"/>
      <c r="G1461" s="214" t="s">
        <v>84</v>
      </c>
      <c r="H1461" s="215"/>
      <c r="I1461" s="216"/>
    </row>
    <row r="1462" spans="1:9" ht="29.25" thickBot="1" x14ac:dyDescent="0.3">
      <c r="A1462" s="163" t="s">
        <v>5</v>
      </c>
      <c r="B1462" s="217" t="s">
        <v>6</v>
      </c>
      <c r="C1462" s="218" t="s">
        <v>8</v>
      </c>
      <c r="D1462" s="219"/>
      <c r="E1462" s="220"/>
      <c r="F1462" s="161"/>
      <c r="G1462" s="163" t="s">
        <v>5</v>
      </c>
      <c r="H1462" s="164" t="s">
        <v>6</v>
      </c>
      <c r="I1462" s="199" t="s">
        <v>40</v>
      </c>
    </row>
    <row r="1463" spans="1:9" ht="15.75" thickBot="1" x14ac:dyDescent="0.3">
      <c r="A1463" s="167" t="s">
        <v>32</v>
      </c>
      <c r="B1463" s="221">
        <v>67746325.916999981</v>
      </c>
      <c r="C1463" s="222"/>
      <c r="D1463" s="223"/>
      <c r="E1463" s="224"/>
      <c r="F1463" s="161"/>
      <c r="G1463" s="179" t="s">
        <v>25</v>
      </c>
      <c r="H1463" s="184">
        <v>74684450.689999998</v>
      </c>
      <c r="I1463" s="225"/>
    </row>
    <row r="1464" spans="1:9" ht="30" thickTop="1" thickBot="1" x14ac:dyDescent="0.3">
      <c r="A1464" s="190" t="s">
        <v>33</v>
      </c>
      <c r="B1464" s="208">
        <f>+B1463+B1452-B1460-B1459</f>
        <v>70973673.326999962</v>
      </c>
      <c r="C1464" s="226"/>
      <c r="D1464" s="227"/>
      <c r="E1464" s="228"/>
      <c r="F1464" s="161"/>
      <c r="G1464" s="201" t="s">
        <v>27</v>
      </c>
      <c r="H1464" s="202"/>
      <c r="I1464" s="225"/>
    </row>
    <row r="1465" spans="1:9" ht="16.5" thickTop="1" thickBot="1" x14ac:dyDescent="0.3">
      <c r="A1465" s="213"/>
      <c r="B1465" s="213"/>
      <c r="C1465" s="213"/>
      <c r="D1465" s="213"/>
      <c r="E1465" s="213"/>
      <c r="F1465" s="161"/>
      <c r="G1465" s="163" t="s">
        <v>29</v>
      </c>
      <c r="H1465" s="229">
        <f>+H1463+H1464</f>
        <v>74684450.689999998</v>
      </c>
      <c r="I1465" s="203"/>
    </row>
    <row r="1466" spans="1:9" ht="15" x14ac:dyDescent="0.25">
      <c r="A1466" s="230"/>
      <c r="B1466" s="212"/>
      <c r="C1466" s="237"/>
      <c r="D1466" s="231"/>
      <c r="E1466" s="231"/>
      <c r="F1466" s="231"/>
      <c r="G1466" s="230"/>
      <c r="H1466" s="231"/>
      <c r="I1466" s="231"/>
    </row>
    <row r="1467" spans="1:9" x14ac:dyDescent="0.25">
      <c r="B1467" s="234"/>
      <c r="C1467" s="86"/>
      <c r="D1467" s="86"/>
      <c r="E1467" s="86"/>
      <c r="F1467" s="86"/>
      <c r="G1467" s="86"/>
      <c r="H1467" s="86"/>
      <c r="I1467" s="86"/>
    </row>
    <row r="1468" spans="1:9" ht="15.75" x14ac:dyDescent="0.25">
      <c r="A1468" s="233" t="s">
        <v>49</v>
      </c>
      <c r="B1468" s="233"/>
      <c r="C1468" s="86"/>
      <c r="D1468" s="86"/>
      <c r="E1468" s="86"/>
      <c r="F1468" s="86"/>
      <c r="G1468" s="233" t="s">
        <v>50</v>
      </c>
      <c r="H1468" s="233"/>
      <c r="I1468" s="86"/>
    </row>
    <row r="1477" spans="1:9" x14ac:dyDescent="0.25">
      <c r="A1477" s="84"/>
      <c r="B1477" s="84"/>
      <c r="C1477" s="84"/>
      <c r="D1477" s="84"/>
      <c r="E1477" s="84"/>
      <c r="F1477" s="84"/>
      <c r="G1477" s="84"/>
      <c r="H1477" s="84"/>
      <c r="I1477" s="85"/>
    </row>
    <row r="1478" spans="1:9" ht="14.25" x14ac:dyDescent="0.25">
      <c r="A1478" s="87" t="s">
        <v>36</v>
      </c>
    </row>
    <row r="1479" spans="1:9" ht="14.25" x14ac:dyDescent="0.25">
      <c r="A1479" s="238" t="s">
        <v>36</v>
      </c>
      <c r="B1479" s="238"/>
    </row>
    <row r="1480" spans="1:9" ht="14.25" x14ac:dyDescent="0.25">
      <c r="A1480" s="89" t="s">
        <v>37</v>
      </c>
    </row>
    <row r="1481" spans="1:9" ht="14.25" x14ac:dyDescent="0.25">
      <c r="A1481" s="89" t="s">
        <v>66</v>
      </c>
    </row>
    <row r="1482" spans="1:9" x14ac:dyDescent="0.2">
      <c r="A1482" s="245"/>
    </row>
    <row r="1483" spans="1:9" ht="15.75" x14ac:dyDescent="0.25">
      <c r="A1483" s="236" t="s">
        <v>95</v>
      </c>
      <c r="B1483" s="236"/>
      <c r="C1483" s="236"/>
      <c r="D1483" s="236"/>
      <c r="E1483" s="236"/>
      <c r="F1483" s="236"/>
      <c r="G1483" s="236"/>
      <c r="H1483" s="236"/>
      <c r="I1483" s="236"/>
    </row>
    <row r="1484" spans="1:9" ht="20.25" x14ac:dyDescent="0.25">
      <c r="A1484" s="92" t="s">
        <v>1</v>
      </c>
      <c r="B1484" s="92"/>
      <c r="C1484" s="92"/>
      <c r="D1484" s="92"/>
      <c r="E1484" s="92"/>
      <c r="F1484" s="92"/>
      <c r="G1484" s="92"/>
      <c r="H1484" s="92"/>
      <c r="I1484" s="92"/>
    </row>
    <row r="1485" spans="1:9" ht="20.25" x14ac:dyDescent="0.25">
      <c r="A1485" s="92" t="s">
        <v>2</v>
      </c>
      <c r="B1485" s="92"/>
      <c r="C1485" s="92"/>
      <c r="D1485" s="92"/>
      <c r="E1485" s="92"/>
      <c r="F1485" s="92"/>
      <c r="G1485" s="92"/>
      <c r="H1485" s="92"/>
      <c r="I1485" s="92"/>
    </row>
    <row r="1486" spans="1:9" ht="12.75" thickBot="1" x14ac:dyDescent="0.3">
      <c r="A1486" s="90"/>
      <c r="B1486" s="90"/>
      <c r="C1486" s="90"/>
      <c r="D1486" s="90"/>
      <c r="E1486" s="90"/>
      <c r="F1486" s="90"/>
      <c r="G1486" s="90"/>
      <c r="H1486" s="90"/>
      <c r="I1486" s="90"/>
    </row>
    <row r="1487" spans="1:9" ht="19.5" thickBot="1" x14ac:dyDescent="0.3">
      <c r="A1487" s="158" t="s">
        <v>3</v>
      </c>
      <c r="B1487" s="159"/>
      <c r="C1487" s="159"/>
      <c r="D1487" s="159"/>
      <c r="E1487" s="160"/>
      <c r="F1487" s="161"/>
      <c r="G1487" s="158" t="s">
        <v>4</v>
      </c>
      <c r="H1487" s="159"/>
      <c r="I1487" s="160"/>
    </row>
    <row r="1488" spans="1:9" ht="29.25" thickBot="1" x14ac:dyDescent="0.3">
      <c r="A1488" s="163" t="s">
        <v>5</v>
      </c>
      <c r="B1488" s="164" t="s">
        <v>6</v>
      </c>
      <c r="C1488" s="165" t="s">
        <v>45</v>
      </c>
      <c r="D1488" s="166"/>
      <c r="E1488" s="167" t="s">
        <v>40</v>
      </c>
      <c r="F1488" s="161"/>
      <c r="G1488" s="168" t="s">
        <v>5</v>
      </c>
      <c r="H1488" s="169" t="s">
        <v>6</v>
      </c>
      <c r="I1488" s="170" t="s">
        <v>40</v>
      </c>
    </row>
    <row r="1489" spans="1:9" ht="15.75" thickBot="1" x14ac:dyDescent="0.3">
      <c r="A1489" s="171" t="s">
        <v>9</v>
      </c>
      <c r="B1489" s="172">
        <f>53257738.38+1496738.43</f>
        <v>54754476.810000002</v>
      </c>
      <c r="C1489" s="173">
        <v>470341</v>
      </c>
      <c r="D1489" s="174">
        <v>47032</v>
      </c>
      <c r="E1489" s="175"/>
      <c r="F1489" s="161"/>
      <c r="G1489" s="176" t="s">
        <v>10</v>
      </c>
      <c r="H1489" s="177">
        <v>0</v>
      </c>
      <c r="I1489" s="178"/>
    </row>
    <row r="1490" spans="1:9" ht="15.75" thickTop="1" x14ac:dyDescent="0.25">
      <c r="A1490" s="179" t="s">
        <v>11</v>
      </c>
      <c r="B1490" s="180">
        <v>0</v>
      </c>
      <c r="C1490" s="181">
        <v>470341</v>
      </c>
      <c r="D1490" s="182">
        <v>579878</v>
      </c>
      <c r="E1490" s="175"/>
      <c r="F1490" s="161"/>
      <c r="G1490" s="183" t="s">
        <v>12</v>
      </c>
      <c r="H1490" s="177"/>
      <c r="I1490" s="178"/>
    </row>
    <row r="1491" spans="1:9" ht="15" x14ac:dyDescent="0.25">
      <c r="A1491" s="179" t="s">
        <v>13</v>
      </c>
      <c r="B1491" s="235">
        <f>B1490+B1489</f>
        <v>54754476.810000002</v>
      </c>
      <c r="C1491" s="185"/>
      <c r="D1491" s="186"/>
      <c r="E1491" s="175"/>
      <c r="F1491" s="161"/>
      <c r="G1491" s="183" t="s">
        <v>14</v>
      </c>
      <c r="H1491" s="177"/>
      <c r="I1491" s="178"/>
    </row>
    <row r="1492" spans="1:9" ht="15.75" thickBot="1" x14ac:dyDescent="0.3">
      <c r="A1492" s="187" t="s">
        <v>15</v>
      </c>
      <c r="B1492" s="188">
        <v>0</v>
      </c>
      <c r="C1492" s="181"/>
      <c r="D1492" s="182"/>
      <c r="E1492" s="175"/>
      <c r="F1492" s="161"/>
      <c r="G1492" s="183" t="s">
        <v>16</v>
      </c>
      <c r="H1492" s="189">
        <f>+H1489+H1490-H1491</f>
        <v>0</v>
      </c>
      <c r="I1492" s="178"/>
    </row>
    <row r="1493" spans="1:9" ht="16.5" thickTop="1" thickBot="1" x14ac:dyDescent="0.3">
      <c r="A1493" s="190" t="s">
        <v>17</v>
      </c>
      <c r="B1493" s="242">
        <v>14099630.859999999</v>
      </c>
      <c r="C1493" s="181" t="s">
        <v>18</v>
      </c>
      <c r="D1493" s="182">
        <v>470341</v>
      </c>
      <c r="E1493" s="175"/>
      <c r="F1493" s="161"/>
      <c r="G1493" s="192" t="s">
        <v>19</v>
      </c>
      <c r="H1493" s="193">
        <v>0</v>
      </c>
      <c r="I1493" s="194"/>
    </row>
    <row r="1494" spans="1:9" ht="16.5" thickTop="1" thickBot="1" x14ac:dyDescent="0.3">
      <c r="A1494" s="196" t="s">
        <v>20</v>
      </c>
      <c r="B1494" s="180">
        <v>0</v>
      </c>
      <c r="C1494" s="181" t="s">
        <v>18</v>
      </c>
      <c r="D1494" s="182">
        <v>470341</v>
      </c>
      <c r="E1494" s="175"/>
      <c r="F1494" s="197"/>
      <c r="G1494" s="198" t="s">
        <v>83</v>
      </c>
      <c r="H1494" s="198"/>
      <c r="I1494" s="198"/>
    </row>
    <row r="1495" spans="1:9" ht="30" thickTop="1" thickBot="1" x14ac:dyDescent="0.3">
      <c r="A1495" s="190" t="s">
        <v>22</v>
      </c>
      <c r="B1495" s="244">
        <f>36624291.64+7811075.02</f>
        <v>44435366.659999996</v>
      </c>
      <c r="C1495" s="181" t="s">
        <v>18</v>
      </c>
      <c r="D1495" s="182">
        <v>470341</v>
      </c>
      <c r="E1495" s="175"/>
      <c r="F1495" s="161"/>
      <c r="G1495" s="163" t="s">
        <v>23</v>
      </c>
      <c r="H1495" s="164" t="s">
        <v>6</v>
      </c>
      <c r="I1495" s="199" t="s">
        <v>40</v>
      </c>
    </row>
    <row r="1496" spans="1:9" ht="30" thickTop="1" thickBot="1" x14ac:dyDescent="0.3">
      <c r="A1496" s="179" t="s">
        <v>24</v>
      </c>
      <c r="B1496" s="184">
        <v>0</v>
      </c>
      <c r="C1496" s="181" t="s">
        <v>18</v>
      </c>
      <c r="D1496" s="182">
        <v>7703</v>
      </c>
      <c r="E1496" s="175"/>
      <c r="F1496" s="161"/>
      <c r="G1496" s="179" t="s">
        <v>25</v>
      </c>
      <c r="H1496" s="184">
        <v>679743</v>
      </c>
      <c r="I1496" s="200"/>
    </row>
    <row r="1497" spans="1:9" ht="15.75" thickBot="1" x14ac:dyDescent="0.3">
      <c r="A1497" s="179" t="s">
        <v>26</v>
      </c>
      <c r="B1497" s="184">
        <v>0</v>
      </c>
      <c r="C1497" s="181" t="s">
        <v>18</v>
      </c>
      <c r="D1497" s="182">
        <v>7989</v>
      </c>
      <c r="E1497" s="175"/>
      <c r="F1497" s="161"/>
      <c r="G1497" s="201" t="s">
        <v>27</v>
      </c>
      <c r="H1497" s="202"/>
      <c r="I1497" s="203"/>
    </row>
    <row r="1498" spans="1:9" ht="15.75" thickBot="1" x14ac:dyDescent="0.3">
      <c r="A1498" s="201" t="s">
        <v>28</v>
      </c>
      <c r="B1498" s="180">
        <v>0</v>
      </c>
      <c r="C1498" s="204">
        <v>46993</v>
      </c>
      <c r="D1498" s="205">
        <v>470341</v>
      </c>
      <c r="E1498" s="206"/>
      <c r="F1498" s="161"/>
      <c r="G1498" s="163" t="s">
        <v>29</v>
      </c>
      <c r="H1498" s="207">
        <f>H1496+H1497</f>
        <v>679743</v>
      </c>
      <c r="I1498" s="203"/>
    </row>
    <row r="1499" spans="1:9" ht="16.5" thickTop="1" thickBot="1" x14ac:dyDescent="0.3">
      <c r="A1499" s="190" t="s">
        <v>30</v>
      </c>
      <c r="B1499" s="208">
        <f>B1493+B1495</f>
        <v>58534997.519999996</v>
      </c>
      <c r="C1499" s="209"/>
      <c r="D1499" s="210"/>
      <c r="E1499" s="210"/>
      <c r="F1499" s="161"/>
      <c r="G1499" s="211"/>
      <c r="H1499" s="211"/>
      <c r="I1499" s="211"/>
    </row>
    <row r="1500" spans="1:9" ht="16.5" thickTop="1" thickBot="1" x14ac:dyDescent="0.3">
      <c r="A1500" s="161"/>
      <c r="B1500" s="212"/>
      <c r="C1500" s="213"/>
      <c r="D1500" s="161"/>
      <c r="E1500" s="161"/>
      <c r="F1500" s="161"/>
      <c r="G1500" s="214" t="s">
        <v>84</v>
      </c>
      <c r="H1500" s="215"/>
      <c r="I1500" s="216"/>
    </row>
    <row r="1501" spans="1:9" ht="29.25" thickBot="1" x14ac:dyDescent="0.3">
      <c r="A1501" s="163" t="s">
        <v>5</v>
      </c>
      <c r="B1501" s="217" t="s">
        <v>6</v>
      </c>
      <c r="C1501" s="218" t="s">
        <v>8</v>
      </c>
      <c r="D1501" s="219"/>
      <c r="E1501" s="220"/>
      <c r="F1501" s="161"/>
      <c r="G1501" s="163" t="s">
        <v>5</v>
      </c>
      <c r="H1501" s="164" t="s">
        <v>6</v>
      </c>
      <c r="I1501" s="199" t="s">
        <v>40</v>
      </c>
    </row>
    <row r="1502" spans="1:9" ht="15.75" thickBot="1" x14ac:dyDescent="0.3">
      <c r="A1502" s="167" t="s">
        <v>32</v>
      </c>
      <c r="B1502" s="221">
        <v>70973673.326999962</v>
      </c>
      <c r="C1502" s="222"/>
      <c r="D1502" s="223"/>
      <c r="E1502" s="224"/>
      <c r="F1502" s="161"/>
      <c r="G1502" s="179" t="s">
        <v>25</v>
      </c>
      <c r="H1502" s="184">
        <v>74684450.689999998</v>
      </c>
      <c r="I1502" s="225"/>
    </row>
    <row r="1503" spans="1:9" ht="30" thickTop="1" thickBot="1" x14ac:dyDescent="0.3">
      <c r="A1503" s="190" t="s">
        <v>33</v>
      </c>
      <c r="B1503" s="208">
        <f>+B1502+B1491-B1499-B1498</f>
        <v>67193152.616999969</v>
      </c>
      <c r="C1503" s="226"/>
      <c r="D1503" s="227"/>
      <c r="E1503" s="228"/>
      <c r="F1503" s="161"/>
      <c r="G1503" s="201" t="s">
        <v>27</v>
      </c>
      <c r="H1503" s="202"/>
      <c r="I1503" s="225"/>
    </row>
    <row r="1504" spans="1:9" ht="16.5" thickTop="1" thickBot="1" x14ac:dyDescent="0.3">
      <c r="A1504" s="213"/>
      <c r="B1504" s="213"/>
      <c r="C1504" s="213"/>
      <c r="D1504" s="213"/>
      <c r="E1504" s="213"/>
      <c r="F1504" s="161"/>
      <c r="G1504" s="163" t="s">
        <v>29</v>
      </c>
      <c r="H1504" s="229">
        <f>+H1502+H1503</f>
        <v>74684450.689999998</v>
      </c>
      <c r="I1504" s="203"/>
    </row>
    <row r="1505" spans="1:9" ht="15" x14ac:dyDescent="0.25">
      <c r="A1505" s="230"/>
      <c r="B1505" s="212"/>
      <c r="C1505" s="237"/>
      <c r="D1505" s="231"/>
      <c r="E1505" s="231"/>
      <c r="F1505" s="231"/>
      <c r="G1505" s="230"/>
      <c r="H1505" s="231"/>
      <c r="I1505" s="231"/>
    </row>
    <row r="1506" spans="1:9" x14ac:dyDescent="0.25">
      <c r="B1506" s="234"/>
      <c r="C1506" s="86"/>
      <c r="D1506" s="86"/>
      <c r="E1506" s="86"/>
      <c r="F1506" s="86"/>
      <c r="G1506" s="86"/>
      <c r="H1506" s="86"/>
      <c r="I1506" s="86"/>
    </row>
    <row r="1507" spans="1:9" ht="15.75" x14ac:dyDescent="0.25">
      <c r="A1507" s="233" t="s">
        <v>49</v>
      </c>
      <c r="B1507" s="233"/>
      <c r="C1507" s="86"/>
      <c r="D1507" s="86"/>
      <c r="E1507" s="86"/>
      <c r="F1507" s="86"/>
      <c r="G1507" s="233" t="s">
        <v>50</v>
      </c>
      <c r="H1507" s="233"/>
      <c r="I1507" s="86"/>
    </row>
    <row r="1516" spans="1:9" x14ac:dyDescent="0.25">
      <c r="A1516" s="84"/>
      <c r="B1516" s="84"/>
      <c r="C1516" s="84"/>
      <c r="D1516" s="84"/>
      <c r="E1516" s="84"/>
      <c r="F1516" s="84"/>
      <c r="G1516" s="84"/>
      <c r="H1516" s="84"/>
      <c r="I1516" s="85"/>
    </row>
    <row r="1517" spans="1:9" ht="14.25" x14ac:dyDescent="0.25">
      <c r="A1517" s="87" t="s">
        <v>36</v>
      </c>
    </row>
    <row r="1518" spans="1:9" ht="14.25" x14ac:dyDescent="0.25">
      <c r="A1518" s="238" t="s">
        <v>36</v>
      </c>
      <c r="B1518" s="238"/>
    </row>
    <row r="1519" spans="1:9" ht="14.25" x14ac:dyDescent="0.25">
      <c r="A1519" s="89" t="s">
        <v>37</v>
      </c>
    </row>
    <row r="1520" spans="1:9" ht="14.25" x14ac:dyDescent="0.25">
      <c r="A1520" s="89" t="s">
        <v>66</v>
      </c>
    </row>
    <row r="1521" spans="1:9" x14ac:dyDescent="0.2">
      <c r="A1521" s="245"/>
    </row>
    <row r="1522" spans="1:9" ht="15.75" x14ac:dyDescent="0.25">
      <c r="A1522" s="236" t="s">
        <v>96</v>
      </c>
      <c r="B1522" s="236"/>
      <c r="C1522" s="236"/>
      <c r="D1522" s="236"/>
      <c r="E1522" s="236"/>
      <c r="F1522" s="236"/>
      <c r="G1522" s="236"/>
      <c r="H1522" s="236"/>
      <c r="I1522" s="236"/>
    </row>
    <row r="1523" spans="1:9" ht="20.25" x14ac:dyDescent="0.25">
      <c r="A1523" s="92" t="s">
        <v>1</v>
      </c>
      <c r="B1523" s="92"/>
      <c r="C1523" s="92"/>
      <c r="D1523" s="92"/>
      <c r="E1523" s="92"/>
      <c r="F1523" s="92"/>
      <c r="G1523" s="92"/>
      <c r="H1523" s="92"/>
      <c r="I1523" s="92"/>
    </row>
    <row r="1524" spans="1:9" ht="20.25" x14ac:dyDescent="0.25">
      <c r="A1524" s="92" t="s">
        <v>2</v>
      </c>
      <c r="B1524" s="92"/>
      <c r="C1524" s="92"/>
      <c r="D1524" s="92"/>
      <c r="E1524" s="92"/>
      <c r="F1524" s="92"/>
      <c r="G1524" s="92"/>
      <c r="H1524" s="92"/>
      <c r="I1524" s="92"/>
    </row>
    <row r="1525" spans="1:9" ht="12.75" thickBot="1" x14ac:dyDescent="0.3">
      <c r="A1525" s="90"/>
      <c r="B1525" s="90"/>
      <c r="C1525" s="90"/>
      <c r="D1525" s="90"/>
      <c r="E1525" s="90"/>
      <c r="F1525" s="90"/>
      <c r="G1525" s="90"/>
      <c r="H1525" s="90"/>
      <c r="I1525" s="90"/>
    </row>
    <row r="1526" spans="1:9" ht="19.5" thickBot="1" x14ac:dyDescent="0.3">
      <c r="A1526" s="158" t="s">
        <v>3</v>
      </c>
      <c r="B1526" s="159"/>
      <c r="C1526" s="159"/>
      <c r="D1526" s="159"/>
      <c r="E1526" s="160"/>
      <c r="F1526" s="161"/>
      <c r="G1526" s="158" t="s">
        <v>4</v>
      </c>
      <c r="H1526" s="159"/>
      <c r="I1526" s="160"/>
    </row>
    <row r="1527" spans="1:9" ht="29.25" thickBot="1" x14ac:dyDescent="0.3">
      <c r="A1527" s="163" t="s">
        <v>5</v>
      </c>
      <c r="B1527" s="164" t="s">
        <v>6</v>
      </c>
      <c r="C1527" s="165" t="s">
        <v>45</v>
      </c>
      <c r="D1527" s="166"/>
      <c r="E1527" s="167" t="s">
        <v>40</v>
      </c>
      <c r="F1527" s="161"/>
      <c r="G1527" s="168" t="s">
        <v>5</v>
      </c>
      <c r="H1527" s="169" t="s">
        <v>6</v>
      </c>
      <c r="I1527" s="170" t="s">
        <v>40</v>
      </c>
    </row>
    <row r="1528" spans="1:9" ht="15.75" thickBot="1" x14ac:dyDescent="0.3">
      <c r="A1528" s="171" t="s">
        <v>9</v>
      </c>
      <c r="B1528" s="172">
        <f>50914115.42+1645985.14</f>
        <v>52560100.560000002</v>
      </c>
      <c r="C1528" s="173">
        <v>470341</v>
      </c>
      <c r="D1528" s="174">
        <v>47032</v>
      </c>
      <c r="E1528" s="175"/>
      <c r="F1528" s="161"/>
      <c r="G1528" s="176" t="s">
        <v>10</v>
      </c>
      <c r="H1528" s="177">
        <v>0</v>
      </c>
      <c r="I1528" s="178"/>
    </row>
    <row r="1529" spans="1:9" ht="15.75" thickTop="1" x14ac:dyDescent="0.25">
      <c r="A1529" s="179" t="s">
        <v>11</v>
      </c>
      <c r="B1529" s="180">
        <v>0</v>
      </c>
      <c r="C1529" s="181">
        <v>470341</v>
      </c>
      <c r="D1529" s="182">
        <v>579878</v>
      </c>
      <c r="E1529" s="175"/>
      <c r="F1529" s="161"/>
      <c r="G1529" s="183" t="s">
        <v>12</v>
      </c>
      <c r="H1529" s="177"/>
      <c r="I1529" s="178"/>
    </row>
    <row r="1530" spans="1:9" ht="15" x14ac:dyDescent="0.25">
      <c r="A1530" s="179" t="s">
        <v>13</v>
      </c>
      <c r="B1530" s="235">
        <f>B1529+B1528</f>
        <v>52560100.560000002</v>
      </c>
      <c r="C1530" s="185"/>
      <c r="D1530" s="186"/>
      <c r="E1530" s="175"/>
      <c r="F1530" s="161"/>
      <c r="G1530" s="183" t="s">
        <v>14</v>
      </c>
      <c r="H1530" s="177"/>
      <c r="I1530" s="178"/>
    </row>
    <row r="1531" spans="1:9" ht="15.75" thickBot="1" x14ac:dyDescent="0.3">
      <c r="A1531" s="187" t="s">
        <v>15</v>
      </c>
      <c r="B1531" s="188">
        <v>0</v>
      </c>
      <c r="C1531" s="181"/>
      <c r="D1531" s="182"/>
      <c r="E1531" s="175"/>
      <c r="F1531" s="161"/>
      <c r="G1531" s="183" t="s">
        <v>16</v>
      </c>
      <c r="H1531" s="189">
        <f>+H1528+H1529-H1530</f>
        <v>0</v>
      </c>
      <c r="I1531" s="178"/>
    </row>
    <row r="1532" spans="1:9" ht="16.5" thickTop="1" thickBot="1" x14ac:dyDescent="0.3">
      <c r="A1532" s="190" t="s">
        <v>17</v>
      </c>
      <c r="B1532" s="242">
        <v>1329942.55</v>
      </c>
      <c r="C1532" s="181" t="s">
        <v>18</v>
      </c>
      <c r="D1532" s="182">
        <v>470341</v>
      </c>
      <c r="E1532" s="175"/>
      <c r="F1532" s="161"/>
      <c r="G1532" s="192" t="s">
        <v>19</v>
      </c>
      <c r="H1532" s="193">
        <v>0</v>
      </c>
      <c r="I1532" s="194"/>
    </row>
    <row r="1533" spans="1:9" ht="16.5" thickTop="1" thickBot="1" x14ac:dyDescent="0.3">
      <c r="A1533" s="196" t="s">
        <v>20</v>
      </c>
      <c r="B1533" s="180">
        <v>0</v>
      </c>
      <c r="C1533" s="181" t="s">
        <v>18</v>
      </c>
      <c r="D1533" s="182">
        <v>470341</v>
      </c>
      <c r="E1533" s="175"/>
      <c r="F1533" s="197"/>
      <c r="G1533" s="198" t="s">
        <v>83</v>
      </c>
      <c r="H1533" s="198"/>
      <c r="I1533" s="198"/>
    </row>
    <row r="1534" spans="1:9" ht="30" thickTop="1" thickBot="1" x14ac:dyDescent="0.3">
      <c r="A1534" s="190" t="s">
        <v>22</v>
      </c>
      <c r="B1534" s="244">
        <f>40761577.06+7916577.28</f>
        <v>48678154.340000004</v>
      </c>
      <c r="C1534" s="181" t="s">
        <v>18</v>
      </c>
      <c r="D1534" s="182">
        <v>470341</v>
      </c>
      <c r="E1534" s="175"/>
      <c r="F1534" s="161"/>
      <c r="G1534" s="163" t="s">
        <v>23</v>
      </c>
      <c r="H1534" s="164" t="s">
        <v>6</v>
      </c>
      <c r="I1534" s="199" t="s">
        <v>40</v>
      </c>
    </row>
    <row r="1535" spans="1:9" ht="30" thickTop="1" thickBot="1" x14ac:dyDescent="0.3">
      <c r="A1535" s="179" t="s">
        <v>24</v>
      </c>
      <c r="B1535" s="184">
        <v>0</v>
      </c>
      <c r="C1535" s="181" t="s">
        <v>18</v>
      </c>
      <c r="D1535" s="182">
        <v>7703</v>
      </c>
      <c r="E1535" s="175"/>
      <c r="F1535" s="161"/>
      <c r="G1535" s="179" t="s">
        <v>25</v>
      </c>
      <c r="H1535" s="184">
        <v>679743</v>
      </c>
      <c r="I1535" s="200"/>
    </row>
    <row r="1536" spans="1:9" ht="15.75" thickBot="1" x14ac:dyDescent="0.3">
      <c r="A1536" s="179" t="s">
        <v>26</v>
      </c>
      <c r="B1536" s="184">
        <v>0</v>
      </c>
      <c r="C1536" s="181" t="s">
        <v>18</v>
      </c>
      <c r="D1536" s="182">
        <v>7989</v>
      </c>
      <c r="E1536" s="175"/>
      <c r="F1536" s="161"/>
      <c r="G1536" s="201" t="s">
        <v>27</v>
      </c>
      <c r="H1536" s="202"/>
      <c r="I1536" s="203"/>
    </row>
    <row r="1537" spans="1:9" ht="15.75" thickBot="1" x14ac:dyDescent="0.3">
      <c r="A1537" s="201" t="s">
        <v>28</v>
      </c>
      <c r="B1537" s="180">
        <v>0</v>
      </c>
      <c r="C1537" s="204">
        <v>46993</v>
      </c>
      <c r="D1537" s="205">
        <v>470341</v>
      </c>
      <c r="E1537" s="206"/>
      <c r="F1537" s="161"/>
      <c r="G1537" s="163" t="s">
        <v>29</v>
      </c>
      <c r="H1537" s="207">
        <f>H1535+H1536</f>
        <v>679743</v>
      </c>
      <c r="I1537" s="203"/>
    </row>
    <row r="1538" spans="1:9" ht="16.5" thickTop="1" thickBot="1" x14ac:dyDescent="0.3">
      <c r="A1538" s="190" t="s">
        <v>30</v>
      </c>
      <c r="B1538" s="208">
        <f>B1532+B1534</f>
        <v>50008096.890000001</v>
      </c>
      <c r="C1538" s="209"/>
      <c r="D1538" s="210"/>
      <c r="E1538" s="210"/>
      <c r="F1538" s="161"/>
      <c r="G1538" s="211"/>
      <c r="H1538" s="211"/>
      <c r="I1538" s="211"/>
    </row>
    <row r="1539" spans="1:9" ht="16.5" thickTop="1" thickBot="1" x14ac:dyDescent="0.3">
      <c r="A1539" s="161"/>
      <c r="B1539" s="212"/>
      <c r="C1539" s="213"/>
      <c r="D1539" s="161"/>
      <c r="E1539" s="161"/>
      <c r="F1539" s="161"/>
      <c r="G1539" s="214" t="s">
        <v>84</v>
      </c>
      <c r="H1539" s="215"/>
      <c r="I1539" s="216"/>
    </row>
    <row r="1540" spans="1:9" ht="29.25" thickBot="1" x14ac:dyDescent="0.3">
      <c r="A1540" s="163" t="s">
        <v>5</v>
      </c>
      <c r="B1540" s="217" t="s">
        <v>6</v>
      </c>
      <c r="C1540" s="218" t="s">
        <v>8</v>
      </c>
      <c r="D1540" s="219"/>
      <c r="E1540" s="220"/>
      <c r="F1540" s="161"/>
      <c r="G1540" s="163" t="s">
        <v>5</v>
      </c>
      <c r="H1540" s="164" t="s">
        <v>6</v>
      </c>
      <c r="I1540" s="199" t="s">
        <v>40</v>
      </c>
    </row>
    <row r="1541" spans="1:9" ht="15.75" thickBot="1" x14ac:dyDescent="0.3">
      <c r="A1541" s="167" t="s">
        <v>32</v>
      </c>
      <c r="B1541" s="221">
        <v>67193152.616999969</v>
      </c>
      <c r="C1541" s="222"/>
      <c r="D1541" s="223"/>
      <c r="E1541" s="224"/>
      <c r="F1541" s="161"/>
      <c r="G1541" s="179" t="s">
        <v>25</v>
      </c>
      <c r="H1541" s="184">
        <v>74684450.689999998</v>
      </c>
      <c r="I1541" s="225"/>
    </row>
    <row r="1542" spans="1:9" ht="30" thickTop="1" thickBot="1" x14ac:dyDescent="0.3">
      <c r="A1542" s="190" t="s">
        <v>33</v>
      </c>
      <c r="B1542" s="208">
        <f>+B1541+B1530-B1538-B1537</f>
        <v>69745156.286999971</v>
      </c>
      <c r="C1542" s="226"/>
      <c r="D1542" s="227"/>
      <c r="E1542" s="228"/>
      <c r="F1542" s="161"/>
      <c r="G1542" s="201" t="s">
        <v>27</v>
      </c>
      <c r="H1542" s="202"/>
      <c r="I1542" s="225"/>
    </row>
    <row r="1543" spans="1:9" ht="16.5" thickTop="1" thickBot="1" x14ac:dyDescent="0.3">
      <c r="A1543" s="213"/>
      <c r="B1543" s="213"/>
      <c r="C1543" s="213"/>
      <c r="D1543" s="213"/>
      <c r="E1543" s="213"/>
      <c r="F1543" s="161"/>
      <c r="G1543" s="163" t="s">
        <v>29</v>
      </c>
      <c r="H1543" s="229">
        <f>+H1541+H1542</f>
        <v>74684450.689999998</v>
      </c>
      <c r="I1543" s="203"/>
    </row>
    <row r="1544" spans="1:9" ht="15" x14ac:dyDescent="0.25">
      <c r="A1544" s="230"/>
      <c r="B1544" s="212"/>
      <c r="C1544" s="237"/>
      <c r="D1544" s="231"/>
      <c r="E1544" s="231"/>
      <c r="F1544" s="231"/>
      <c r="G1544" s="230"/>
      <c r="H1544" s="231"/>
      <c r="I1544" s="231"/>
    </row>
    <row r="1545" spans="1:9" x14ac:dyDescent="0.25">
      <c r="B1545" s="234"/>
      <c r="C1545" s="86"/>
      <c r="D1545" s="86"/>
      <c r="E1545" s="86"/>
      <c r="F1545" s="86"/>
      <c r="G1545" s="86"/>
      <c r="H1545" s="86"/>
      <c r="I1545" s="86"/>
    </row>
    <row r="1546" spans="1:9" ht="15.75" x14ac:dyDescent="0.25">
      <c r="A1546" s="233" t="s">
        <v>49</v>
      </c>
      <c r="B1546" s="233"/>
      <c r="C1546" s="86"/>
      <c r="D1546" s="86"/>
      <c r="E1546" s="86"/>
      <c r="F1546" s="86"/>
      <c r="G1546" s="233" t="s">
        <v>50</v>
      </c>
      <c r="H1546" s="233"/>
      <c r="I1546" s="86"/>
    </row>
    <row r="1555" spans="1:9" x14ac:dyDescent="0.25">
      <c r="A1555" s="84"/>
      <c r="B1555" s="84"/>
      <c r="C1555" s="84"/>
      <c r="D1555" s="84"/>
      <c r="E1555" s="84"/>
      <c r="F1555" s="84"/>
      <c r="G1555" s="84"/>
      <c r="H1555" s="84"/>
      <c r="I1555" s="85"/>
    </row>
    <row r="1556" spans="1:9" ht="14.25" x14ac:dyDescent="0.25">
      <c r="A1556" s="87" t="s">
        <v>36</v>
      </c>
    </row>
    <row r="1557" spans="1:9" ht="14.25" x14ac:dyDescent="0.25">
      <c r="A1557" s="238" t="s">
        <v>36</v>
      </c>
      <c r="B1557" s="238"/>
    </row>
    <row r="1558" spans="1:9" ht="14.25" x14ac:dyDescent="0.25">
      <c r="A1558" s="89" t="s">
        <v>37</v>
      </c>
    </row>
    <row r="1559" spans="1:9" ht="14.25" x14ac:dyDescent="0.25">
      <c r="A1559" s="89" t="s">
        <v>66</v>
      </c>
    </row>
    <row r="1560" spans="1:9" x14ac:dyDescent="0.2">
      <c r="A1560" s="245"/>
    </row>
    <row r="1561" spans="1:9" ht="15.75" x14ac:dyDescent="0.25">
      <c r="A1561" s="236" t="s">
        <v>97</v>
      </c>
      <c r="B1561" s="236"/>
      <c r="C1561" s="236"/>
      <c r="D1561" s="236"/>
      <c r="E1561" s="236"/>
      <c r="F1561" s="236"/>
      <c r="G1561" s="236"/>
      <c r="H1561" s="236"/>
      <c r="I1561" s="236"/>
    </row>
    <row r="1562" spans="1:9" ht="20.25" x14ac:dyDescent="0.25">
      <c r="A1562" s="92" t="s">
        <v>1</v>
      </c>
      <c r="B1562" s="92"/>
      <c r="C1562" s="92"/>
      <c r="D1562" s="92"/>
      <c r="E1562" s="92"/>
      <c r="F1562" s="92"/>
      <c r="G1562" s="92"/>
      <c r="H1562" s="92"/>
      <c r="I1562" s="92"/>
    </row>
    <row r="1563" spans="1:9" ht="20.25" x14ac:dyDescent="0.25">
      <c r="A1563" s="92" t="s">
        <v>2</v>
      </c>
      <c r="B1563" s="92"/>
      <c r="C1563" s="92"/>
      <c r="D1563" s="92"/>
      <c r="E1563" s="92"/>
      <c r="F1563" s="92"/>
      <c r="G1563" s="92"/>
      <c r="H1563" s="92"/>
      <c r="I1563" s="92"/>
    </row>
    <row r="1564" spans="1:9" ht="12.75" thickBot="1" x14ac:dyDescent="0.3">
      <c r="A1564" s="90"/>
      <c r="B1564" s="90"/>
      <c r="C1564" s="90"/>
      <c r="D1564" s="90"/>
      <c r="E1564" s="90"/>
      <c r="F1564" s="90"/>
      <c r="G1564" s="90"/>
      <c r="H1564" s="90"/>
      <c r="I1564" s="90"/>
    </row>
    <row r="1565" spans="1:9" ht="19.5" thickBot="1" x14ac:dyDescent="0.3">
      <c r="A1565" s="158" t="s">
        <v>3</v>
      </c>
      <c r="B1565" s="159"/>
      <c r="C1565" s="159"/>
      <c r="D1565" s="159"/>
      <c r="E1565" s="160"/>
      <c r="F1565" s="161"/>
      <c r="G1565" s="158" t="s">
        <v>4</v>
      </c>
      <c r="H1565" s="159"/>
      <c r="I1565" s="160"/>
    </row>
    <row r="1566" spans="1:9" ht="29.25" thickBot="1" x14ac:dyDescent="0.3">
      <c r="A1566" s="163" t="s">
        <v>5</v>
      </c>
      <c r="B1566" s="164" t="s">
        <v>6</v>
      </c>
      <c r="C1566" s="165" t="s">
        <v>45</v>
      </c>
      <c r="D1566" s="166"/>
      <c r="E1566" s="167" t="s">
        <v>40</v>
      </c>
      <c r="F1566" s="161"/>
      <c r="G1566" s="168" t="s">
        <v>5</v>
      </c>
      <c r="H1566" s="169" t="s">
        <v>6</v>
      </c>
      <c r="I1566" s="170" t="s">
        <v>40</v>
      </c>
    </row>
    <row r="1567" spans="1:9" ht="15.75" thickBot="1" x14ac:dyDescent="0.3">
      <c r="A1567" s="171" t="s">
        <v>9</v>
      </c>
      <c r="B1567" s="172">
        <f>1824778.06+52409569.03</f>
        <v>54234347.090000004</v>
      </c>
      <c r="C1567" s="173">
        <v>470341</v>
      </c>
      <c r="D1567" s="174">
        <v>47032</v>
      </c>
      <c r="E1567" s="175"/>
      <c r="F1567" s="161"/>
      <c r="G1567" s="176" t="s">
        <v>10</v>
      </c>
      <c r="H1567" s="177">
        <v>0</v>
      </c>
      <c r="I1567" s="178"/>
    </row>
    <row r="1568" spans="1:9" ht="15.75" thickTop="1" x14ac:dyDescent="0.25">
      <c r="A1568" s="179" t="s">
        <v>11</v>
      </c>
      <c r="B1568" s="180">
        <v>0</v>
      </c>
      <c r="C1568" s="181">
        <v>470341</v>
      </c>
      <c r="D1568" s="182">
        <v>579878</v>
      </c>
      <c r="E1568" s="175"/>
      <c r="F1568" s="161"/>
      <c r="G1568" s="183" t="s">
        <v>12</v>
      </c>
      <c r="H1568" s="177"/>
      <c r="I1568" s="178"/>
    </row>
    <row r="1569" spans="1:9" ht="15" x14ac:dyDescent="0.25">
      <c r="A1569" s="179" t="s">
        <v>13</v>
      </c>
      <c r="B1569" s="235">
        <f>B1568+B1567</f>
        <v>54234347.090000004</v>
      </c>
      <c r="C1569" s="185"/>
      <c r="D1569" s="186"/>
      <c r="E1569" s="175"/>
      <c r="F1569" s="161"/>
      <c r="G1569" s="183" t="s">
        <v>14</v>
      </c>
      <c r="H1569" s="177"/>
      <c r="I1569" s="178"/>
    </row>
    <row r="1570" spans="1:9" ht="15.75" thickBot="1" x14ac:dyDescent="0.3">
      <c r="A1570" s="187" t="s">
        <v>15</v>
      </c>
      <c r="B1570" s="188">
        <v>0</v>
      </c>
      <c r="C1570" s="181"/>
      <c r="D1570" s="182"/>
      <c r="E1570" s="175"/>
      <c r="F1570" s="161"/>
      <c r="G1570" s="183" t="s">
        <v>16</v>
      </c>
      <c r="H1570" s="189">
        <f>+H1567+H1568-H1569</f>
        <v>0</v>
      </c>
      <c r="I1570" s="178"/>
    </row>
    <row r="1571" spans="1:9" ht="16.5" thickTop="1" thickBot="1" x14ac:dyDescent="0.3">
      <c r="A1571" s="190" t="s">
        <v>17</v>
      </c>
      <c r="B1571" s="242">
        <f>9626517.54+1472642.64+1423579.55+4652742.92</f>
        <v>17175482.649999999</v>
      </c>
      <c r="C1571" s="181" t="s">
        <v>18</v>
      </c>
      <c r="D1571" s="182">
        <v>470341</v>
      </c>
      <c r="E1571" s="175"/>
      <c r="F1571" s="161"/>
      <c r="G1571" s="192" t="s">
        <v>19</v>
      </c>
      <c r="H1571" s="193">
        <v>0</v>
      </c>
      <c r="I1571" s="194"/>
    </row>
    <row r="1572" spans="1:9" ht="16.5" thickTop="1" thickBot="1" x14ac:dyDescent="0.3">
      <c r="A1572" s="196" t="s">
        <v>20</v>
      </c>
      <c r="B1572" s="180">
        <v>0</v>
      </c>
      <c r="C1572" s="181" t="s">
        <v>18</v>
      </c>
      <c r="D1572" s="182">
        <v>470341</v>
      </c>
      <c r="E1572" s="175"/>
      <c r="F1572" s="197"/>
      <c r="G1572" s="198" t="s">
        <v>83</v>
      </c>
      <c r="H1572" s="198"/>
      <c r="I1572" s="198"/>
    </row>
    <row r="1573" spans="1:9" ht="30" thickTop="1" thickBot="1" x14ac:dyDescent="0.3">
      <c r="A1573" s="190" t="s">
        <v>22</v>
      </c>
      <c r="B1573" s="244">
        <f>38606851.15+7632416.74</f>
        <v>46239267.890000001</v>
      </c>
      <c r="C1573" s="181" t="s">
        <v>18</v>
      </c>
      <c r="D1573" s="182">
        <v>470341</v>
      </c>
      <c r="E1573" s="175"/>
      <c r="F1573" s="161"/>
      <c r="G1573" s="163" t="s">
        <v>23</v>
      </c>
      <c r="H1573" s="164" t="s">
        <v>6</v>
      </c>
      <c r="I1573" s="199" t="s">
        <v>40</v>
      </c>
    </row>
    <row r="1574" spans="1:9" ht="30" thickTop="1" thickBot="1" x14ac:dyDescent="0.3">
      <c r="A1574" s="179" t="s">
        <v>24</v>
      </c>
      <c r="B1574" s="184">
        <v>0</v>
      </c>
      <c r="C1574" s="181" t="s">
        <v>18</v>
      </c>
      <c r="D1574" s="182">
        <v>7703</v>
      </c>
      <c r="E1574" s="175"/>
      <c r="F1574" s="161"/>
      <c r="G1574" s="179" t="s">
        <v>25</v>
      </c>
      <c r="H1574" s="184">
        <v>679743</v>
      </c>
      <c r="I1574" s="200"/>
    </row>
    <row r="1575" spans="1:9" ht="15.75" thickBot="1" x14ac:dyDescent="0.3">
      <c r="A1575" s="179" t="s">
        <v>26</v>
      </c>
      <c r="B1575" s="184">
        <v>0</v>
      </c>
      <c r="C1575" s="181" t="s">
        <v>18</v>
      </c>
      <c r="D1575" s="182">
        <v>7989</v>
      </c>
      <c r="E1575" s="175"/>
      <c r="F1575" s="161"/>
      <c r="G1575" s="201" t="s">
        <v>27</v>
      </c>
      <c r="H1575" s="202"/>
      <c r="I1575" s="203"/>
    </row>
    <row r="1576" spans="1:9" ht="15.75" thickBot="1" x14ac:dyDescent="0.3">
      <c r="A1576" s="201" t="s">
        <v>28</v>
      </c>
      <c r="B1576" s="180">
        <v>0</v>
      </c>
      <c r="C1576" s="204">
        <v>46993</v>
      </c>
      <c r="D1576" s="205">
        <v>470341</v>
      </c>
      <c r="E1576" s="206"/>
      <c r="F1576" s="161"/>
      <c r="G1576" s="163" t="s">
        <v>29</v>
      </c>
      <c r="H1576" s="207">
        <f>H1574+H1575</f>
        <v>679743</v>
      </c>
      <c r="I1576" s="203"/>
    </row>
    <row r="1577" spans="1:9" ht="16.5" thickTop="1" thickBot="1" x14ac:dyDescent="0.3">
      <c r="A1577" s="190" t="s">
        <v>30</v>
      </c>
      <c r="B1577" s="208">
        <f>B1571+B1573</f>
        <v>63414750.539999999</v>
      </c>
      <c r="C1577" s="209"/>
      <c r="D1577" s="210"/>
      <c r="E1577" s="210"/>
      <c r="F1577" s="161"/>
      <c r="G1577" s="211"/>
      <c r="H1577" s="211"/>
      <c r="I1577" s="211"/>
    </row>
    <row r="1578" spans="1:9" ht="16.5" thickTop="1" thickBot="1" x14ac:dyDescent="0.3">
      <c r="A1578" s="161"/>
      <c r="B1578" s="212"/>
      <c r="C1578" s="213"/>
      <c r="D1578" s="161"/>
      <c r="E1578" s="161"/>
      <c r="F1578" s="161"/>
      <c r="G1578" s="214" t="s">
        <v>84</v>
      </c>
      <c r="H1578" s="215"/>
      <c r="I1578" s="216"/>
    </row>
    <row r="1579" spans="1:9" ht="29.25" thickBot="1" x14ac:dyDescent="0.3">
      <c r="A1579" s="163" t="s">
        <v>5</v>
      </c>
      <c r="B1579" s="217" t="s">
        <v>6</v>
      </c>
      <c r="C1579" s="218" t="s">
        <v>8</v>
      </c>
      <c r="D1579" s="219"/>
      <c r="E1579" s="220"/>
      <c r="F1579" s="161"/>
      <c r="G1579" s="163" t="s">
        <v>5</v>
      </c>
      <c r="H1579" s="164" t="s">
        <v>6</v>
      </c>
      <c r="I1579" s="199" t="s">
        <v>40</v>
      </c>
    </row>
    <row r="1580" spans="1:9" ht="15.75" thickBot="1" x14ac:dyDescent="0.3">
      <c r="A1580" s="167" t="s">
        <v>32</v>
      </c>
      <c r="B1580" s="221">
        <v>69745156.286999971</v>
      </c>
      <c r="C1580" s="222"/>
      <c r="D1580" s="223"/>
      <c r="E1580" s="224"/>
      <c r="F1580" s="161"/>
      <c r="G1580" s="179" t="s">
        <v>25</v>
      </c>
      <c r="H1580" s="184">
        <v>74684450.689999998</v>
      </c>
      <c r="I1580" s="225"/>
    </row>
    <row r="1581" spans="1:9" ht="30" thickTop="1" thickBot="1" x14ac:dyDescent="0.3">
      <c r="A1581" s="190" t="s">
        <v>33</v>
      </c>
      <c r="B1581" s="208">
        <f>+B1580+B1569-B1577-B1576</f>
        <v>60564752.836999975</v>
      </c>
      <c r="C1581" s="226"/>
      <c r="D1581" s="227"/>
      <c r="E1581" s="228"/>
      <c r="F1581" s="161"/>
      <c r="G1581" s="201" t="s">
        <v>27</v>
      </c>
      <c r="H1581" s="202"/>
      <c r="I1581" s="225"/>
    </row>
    <row r="1582" spans="1:9" ht="16.5" thickTop="1" thickBot="1" x14ac:dyDescent="0.3">
      <c r="A1582" s="213"/>
      <c r="B1582" s="213"/>
      <c r="C1582" s="213"/>
      <c r="D1582" s="213"/>
      <c r="E1582" s="213"/>
      <c r="F1582" s="161"/>
      <c r="G1582" s="163" t="s">
        <v>29</v>
      </c>
      <c r="H1582" s="229">
        <f>+H1580+H1581</f>
        <v>74684450.689999998</v>
      </c>
      <c r="I1582" s="203"/>
    </row>
    <row r="1583" spans="1:9" ht="15" x14ac:dyDescent="0.25">
      <c r="A1583" s="230"/>
      <c r="B1583" s="212"/>
      <c r="C1583" s="237"/>
      <c r="D1583" s="231"/>
      <c r="E1583" s="231"/>
      <c r="F1583" s="231"/>
      <c r="G1583" s="230"/>
      <c r="H1583" s="231"/>
      <c r="I1583" s="231"/>
    </row>
    <row r="1584" spans="1:9" x14ac:dyDescent="0.25">
      <c r="B1584" s="234"/>
      <c r="C1584" s="86"/>
      <c r="D1584" s="86"/>
      <c r="E1584" s="86"/>
      <c r="F1584" s="86"/>
      <c r="G1584" s="86"/>
      <c r="H1584" s="86"/>
      <c r="I1584" s="86"/>
    </row>
    <row r="1585" spans="1:9" ht="15.75" x14ac:dyDescent="0.25">
      <c r="A1585" s="233" t="s">
        <v>49</v>
      </c>
      <c r="B1585" s="233"/>
      <c r="C1585" s="86"/>
      <c r="D1585" s="86"/>
      <c r="E1585" s="86"/>
      <c r="F1585" s="86"/>
      <c r="G1585" s="233" t="s">
        <v>50</v>
      </c>
      <c r="H1585" s="233"/>
      <c r="I1585" s="86"/>
    </row>
    <row r="1593" spans="1:9" x14ac:dyDescent="0.25">
      <c r="A1593" s="84"/>
      <c r="B1593" s="84"/>
      <c r="C1593" s="84"/>
      <c r="D1593" s="84"/>
      <c r="E1593" s="84"/>
      <c r="F1593" s="84"/>
      <c r="G1593" s="84"/>
      <c r="H1593" s="84"/>
      <c r="I1593" s="85"/>
    </row>
    <row r="1594" spans="1:9" ht="14.25" x14ac:dyDescent="0.25">
      <c r="A1594" s="87" t="s">
        <v>36</v>
      </c>
    </row>
    <row r="1595" spans="1:9" ht="14.25" x14ac:dyDescent="0.25">
      <c r="A1595" s="238" t="s">
        <v>36</v>
      </c>
      <c r="B1595" s="238"/>
    </row>
    <row r="1596" spans="1:9" ht="14.25" x14ac:dyDescent="0.25">
      <c r="A1596" s="89" t="s">
        <v>37</v>
      </c>
    </row>
    <row r="1597" spans="1:9" ht="14.25" x14ac:dyDescent="0.25">
      <c r="A1597" s="89" t="s">
        <v>66</v>
      </c>
    </row>
    <row r="1598" spans="1:9" x14ac:dyDescent="0.2">
      <c r="A1598" s="245"/>
    </row>
    <row r="1599" spans="1:9" ht="15.75" x14ac:dyDescent="0.25">
      <c r="A1599" s="236" t="s">
        <v>98</v>
      </c>
      <c r="B1599" s="236"/>
      <c r="C1599" s="236"/>
      <c r="D1599" s="236"/>
      <c r="E1599" s="236"/>
      <c r="F1599" s="236"/>
      <c r="G1599" s="236"/>
      <c r="H1599" s="236"/>
      <c r="I1599" s="236"/>
    </row>
    <row r="1600" spans="1:9" ht="20.25" x14ac:dyDescent="0.25">
      <c r="A1600" s="92" t="s">
        <v>1</v>
      </c>
      <c r="B1600" s="92"/>
      <c r="C1600" s="92"/>
      <c r="D1600" s="92"/>
      <c r="E1600" s="92"/>
      <c r="F1600" s="92"/>
      <c r="G1600" s="92"/>
      <c r="H1600" s="92"/>
      <c r="I1600" s="92"/>
    </row>
    <row r="1601" spans="1:9" ht="20.25" x14ac:dyDescent="0.25">
      <c r="A1601" s="92" t="s">
        <v>2</v>
      </c>
      <c r="B1601" s="92"/>
      <c r="C1601" s="92"/>
      <c r="D1601" s="92"/>
      <c r="E1601" s="92"/>
      <c r="F1601" s="92"/>
      <c r="G1601" s="92"/>
      <c r="H1601" s="92"/>
      <c r="I1601" s="92"/>
    </row>
    <row r="1602" spans="1:9" ht="12.75" thickBot="1" x14ac:dyDescent="0.3">
      <c r="A1602" s="90"/>
      <c r="B1602" s="90"/>
      <c r="C1602" s="90"/>
      <c r="D1602" s="90"/>
      <c r="E1602" s="90"/>
      <c r="F1602" s="90"/>
      <c r="G1602" s="90"/>
      <c r="H1602" s="90"/>
      <c r="I1602" s="90"/>
    </row>
    <row r="1603" spans="1:9" ht="19.5" thickBot="1" x14ac:dyDescent="0.3">
      <c r="A1603" s="158" t="s">
        <v>3</v>
      </c>
      <c r="B1603" s="159"/>
      <c r="C1603" s="159"/>
      <c r="D1603" s="159"/>
      <c r="E1603" s="160"/>
      <c r="F1603" s="161"/>
      <c r="G1603" s="158" t="s">
        <v>4</v>
      </c>
      <c r="H1603" s="159"/>
      <c r="I1603" s="160"/>
    </row>
    <row r="1604" spans="1:9" ht="29.25" thickBot="1" x14ac:dyDescent="0.3">
      <c r="A1604" s="163" t="s">
        <v>5</v>
      </c>
      <c r="B1604" s="164" t="s">
        <v>6</v>
      </c>
      <c r="C1604" s="165" t="s">
        <v>45</v>
      </c>
      <c r="D1604" s="166"/>
      <c r="E1604" s="167" t="s">
        <v>40</v>
      </c>
      <c r="F1604" s="161"/>
      <c r="G1604" s="168" t="s">
        <v>5</v>
      </c>
      <c r="H1604" s="169" t="s">
        <v>6</v>
      </c>
      <c r="I1604" s="170" t="s">
        <v>40</v>
      </c>
    </row>
    <row r="1605" spans="1:9" ht="15.75" thickBot="1" x14ac:dyDescent="0.3">
      <c r="A1605" s="171" t="s">
        <v>9</v>
      </c>
      <c r="B1605" s="172">
        <f>69522095.04+2788957.6</f>
        <v>72311052.640000001</v>
      </c>
      <c r="C1605" s="173">
        <v>470341</v>
      </c>
      <c r="D1605" s="174">
        <v>47032</v>
      </c>
      <c r="E1605" s="175"/>
      <c r="F1605" s="161"/>
      <c r="G1605" s="176" t="s">
        <v>10</v>
      </c>
      <c r="H1605" s="177">
        <v>0</v>
      </c>
      <c r="I1605" s="178"/>
    </row>
    <row r="1606" spans="1:9" ht="15.75" thickTop="1" x14ac:dyDescent="0.25">
      <c r="A1606" s="179" t="s">
        <v>11</v>
      </c>
      <c r="B1606" s="180">
        <v>0</v>
      </c>
      <c r="C1606" s="181">
        <v>470341</v>
      </c>
      <c r="D1606" s="182">
        <v>579878</v>
      </c>
      <c r="E1606" s="175"/>
      <c r="F1606" s="161"/>
      <c r="G1606" s="183" t="s">
        <v>12</v>
      </c>
      <c r="H1606" s="177"/>
      <c r="I1606" s="178"/>
    </row>
    <row r="1607" spans="1:9" ht="15" x14ac:dyDescent="0.25">
      <c r="A1607" s="179" t="s">
        <v>13</v>
      </c>
      <c r="B1607" s="235">
        <f>B1606+B1605</f>
        <v>72311052.640000001</v>
      </c>
      <c r="C1607" s="185"/>
      <c r="D1607" s="186"/>
      <c r="E1607" s="175"/>
      <c r="F1607" s="161"/>
      <c r="G1607" s="183" t="s">
        <v>14</v>
      </c>
      <c r="H1607" s="177"/>
      <c r="I1607" s="178"/>
    </row>
    <row r="1608" spans="1:9" ht="15.75" thickBot="1" x14ac:dyDescent="0.3">
      <c r="A1608" s="187" t="s">
        <v>15</v>
      </c>
      <c r="B1608" s="188">
        <v>0</v>
      </c>
      <c r="C1608" s="181"/>
      <c r="D1608" s="182"/>
      <c r="E1608" s="175"/>
      <c r="F1608" s="161"/>
      <c r="G1608" s="183" t="s">
        <v>16</v>
      </c>
      <c r="H1608" s="189">
        <f>+H1605+H1606-H1607</f>
        <v>0</v>
      </c>
      <c r="I1608" s="178"/>
    </row>
    <row r="1609" spans="1:9" ht="16.5" thickTop="1" thickBot="1" x14ac:dyDescent="0.3">
      <c r="A1609" s="190" t="s">
        <v>17</v>
      </c>
      <c r="B1609" s="242">
        <f>1572818.68+4748013.99+1724214.5</f>
        <v>8045047.1699999999</v>
      </c>
      <c r="C1609" s="181" t="s">
        <v>18</v>
      </c>
      <c r="D1609" s="182">
        <v>470341</v>
      </c>
      <c r="E1609" s="175"/>
      <c r="F1609" s="161"/>
      <c r="G1609" s="192" t="s">
        <v>19</v>
      </c>
      <c r="H1609" s="193">
        <v>0</v>
      </c>
      <c r="I1609" s="194"/>
    </row>
    <row r="1610" spans="1:9" ht="16.5" thickTop="1" thickBot="1" x14ac:dyDescent="0.3">
      <c r="A1610" s="196" t="s">
        <v>20</v>
      </c>
      <c r="B1610" s="180">
        <v>0</v>
      </c>
      <c r="C1610" s="181" t="s">
        <v>18</v>
      </c>
      <c r="D1610" s="182">
        <v>470341</v>
      </c>
      <c r="E1610" s="175"/>
      <c r="F1610" s="197"/>
      <c r="G1610" s="198" t="s">
        <v>83</v>
      </c>
      <c r="H1610" s="198"/>
      <c r="I1610" s="198"/>
    </row>
    <row r="1611" spans="1:9" ht="30" thickTop="1" thickBot="1" x14ac:dyDescent="0.3">
      <c r="A1611" s="190" t="s">
        <v>22</v>
      </c>
      <c r="B1611" s="244">
        <f>7761720.29+40004513.49</f>
        <v>47766233.780000001</v>
      </c>
      <c r="C1611" s="181" t="s">
        <v>18</v>
      </c>
      <c r="D1611" s="182">
        <v>470341</v>
      </c>
      <c r="E1611" s="175"/>
      <c r="F1611" s="161"/>
      <c r="G1611" s="163" t="s">
        <v>23</v>
      </c>
      <c r="H1611" s="164" t="s">
        <v>6</v>
      </c>
      <c r="I1611" s="199" t="s">
        <v>40</v>
      </c>
    </row>
    <row r="1612" spans="1:9" ht="30" thickTop="1" thickBot="1" x14ac:dyDescent="0.3">
      <c r="A1612" s="179" t="s">
        <v>24</v>
      </c>
      <c r="B1612" s="184">
        <v>0</v>
      </c>
      <c r="C1612" s="181" t="s">
        <v>18</v>
      </c>
      <c r="D1612" s="182">
        <v>7703</v>
      </c>
      <c r="E1612" s="175"/>
      <c r="F1612" s="161"/>
      <c r="G1612" s="179" t="s">
        <v>25</v>
      </c>
      <c r="H1612" s="184">
        <v>679743</v>
      </c>
      <c r="I1612" s="200"/>
    </row>
    <row r="1613" spans="1:9" ht="15.75" thickBot="1" x14ac:dyDescent="0.3">
      <c r="A1613" s="179" t="s">
        <v>26</v>
      </c>
      <c r="B1613" s="184">
        <v>0</v>
      </c>
      <c r="C1613" s="181" t="s">
        <v>18</v>
      </c>
      <c r="D1613" s="182">
        <v>7989</v>
      </c>
      <c r="E1613" s="175"/>
      <c r="F1613" s="161"/>
      <c r="G1613" s="201" t="s">
        <v>27</v>
      </c>
      <c r="H1613" s="202"/>
      <c r="I1613" s="203"/>
    </row>
    <row r="1614" spans="1:9" ht="15.75" thickBot="1" x14ac:dyDescent="0.3">
      <c r="A1614" s="201" t="s">
        <v>28</v>
      </c>
      <c r="B1614" s="180">
        <v>0</v>
      </c>
      <c r="C1614" s="204">
        <v>46993</v>
      </c>
      <c r="D1614" s="205">
        <v>470341</v>
      </c>
      <c r="E1614" s="206"/>
      <c r="F1614" s="161"/>
      <c r="G1614" s="163" t="s">
        <v>29</v>
      </c>
      <c r="H1614" s="207">
        <f>H1612+H1613</f>
        <v>679743</v>
      </c>
      <c r="I1614" s="203"/>
    </row>
    <row r="1615" spans="1:9" ht="16.5" thickTop="1" thickBot="1" x14ac:dyDescent="0.3">
      <c r="A1615" s="190" t="s">
        <v>30</v>
      </c>
      <c r="B1615" s="208">
        <f>B1609+B1611</f>
        <v>55811280.950000003</v>
      </c>
      <c r="C1615" s="209"/>
      <c r="D1615" s="210"/>
      <c r="E1615" s="210"/>
      <c r="F1615" s="161"/>
      <c r="G1615" s="211"/>
      <c r="H1615" s="211"/>
      <c r="I1615" s="211"/>
    </row>
    <row r="1616" spans="1:9" ht="16.5" thickTop="1" thickBot="1" x14ac:dyDescent="0.3">
      <c r="A1616" s="161"/>
      <c r="B1616" s="212"/>
      <c r="C1616" s="213"/>
      <c r="D1616" s="161"/>
      <c r="E1616" s="161"/>
      <c r="F1616" s="161"/>
      <c r="G1616" s="214" t="s">
        <v>84</v>
      </c>
      <c r="H1616" s="215"/>
      <c r="I1616" s="216"/>
    </row>
    <row r="1617" spans="1:9" ht="29.25" thickBot="1" x14ac:dyDescent="0.3">
      <c r="A1617" s="163" t="s">
        <v>5</v>
      </c>
      <c r="B1617" s="217" t="s">
        <v>6</v>
      </c>
      <c r="C1617" s="218" t="s">
        <v>8</v>
      </c>
      <c r="D1617" s="219"/>
      <c r="E1617" s="220"/>
      <c r="F1617" s="161"/>
      <c r="G1617" s="163" t="s">
        <v>5</v>
      </c>
      <c r="H1617" s="164" t="s">
        <v>6</v>
      </c>
      <c r="I1617" s="199" t="s">
        <v>40</v>
      </c>
    </row>
    <row r="1618" spans="1:9" ht="15.75" thickBot="1" x14ac:dyDescent="0.3">
      <c r="A1618" s="167" t="s">
        <v>32</v>
      </c>
      <c r="B1618" s="221">
        <v>60564752.836999975</v>
      </c>
      <c r="C1618" s="222"/>
      <c r="D1618" s="223"/>
      <c r="E1618" s="224"/>
      <c r="F1618" s="161"/>
      <c r="G1618" s="179" t="s">
        <v>25</v>
      </c>
      <c r="H1618" s="184">
        <v>74684450.689999998</v>
      </c>
      <c r="I1618" s="225"/>
    </row>
    <row r="1619" spans="1:9" ht="30" thickTop="1" thickBot="1" x14ac:dyDescent="0.3">
      <c r="A1619" s="190" t="s">
        <v>33</v>
      </c>
      <c r="B1619" s="208">
        <f>+B1618+B1607-B1615-B1614</f>
        <v>77064524.526999965</v>
      </c>
      <c r="C1619" s="226"/>
      <c r="D1619" s="227"/>
      <c r="E1619" s="228"/>
      <c r="F1619" s="161"/>
      <c r="G1619" s="201" t="s">
        <v>27</v>
      </c>
      <c r="H1619" s="202"/>
      <c r="I1619" s="225"/>
    </row>
    <row r="1620" spans="1:9" ht="16.5" thickTop="1" thickBot="1" x14ac:dyDescent="0.3">
      <c r="A1620" s="213"/>
      <c r="B1620" s="213"/>
      <c r="C1620" s="213"/>
      <c r="D1620" s="213"/>
      <c r="E1620" s="213"/>
      <c r="F1620" s="161"/>
      <c r="G1620" s="163" t="s">
        <v>29</v>
      </c>
      <c r="H1620" s="229">
        <f>+H1618+H1619</f>
        <v>74684450.689999998</v>
      </c>
      <c r="I1620" s="203"/>
    </row>
    <row r="1621" spans="1:9" ht="15" x14ac:dyDescent="0.25">
      <c r="A1621" s="230"/>
      <c r="B1621" s="212"/>
      <c r="C1621" s="237"/>
      <c r="D1621" s="231"/>
      <c r="E1621" s="231"/>
      <c r="F1621" s="231"/>
      <c r="G1621" s="230"/>
      <c r="H1621" s="231"/>
      <c r="I1621" s="231"/>
    </row>
    <row r="1622" spans="1:9" x14ac:dyDescent="0.25">
      <c r="B1622" s="234"/>
      <c r="C1622" s="86"/>
      <c r="D1622" s="86"/>
      <c r="E1622" s="86"/>
      <c r="F1622" s="86"/>
      <c r="G1622" s="86"/>
      <c r="H1622" s="86"/>
      <c r="I1622" s="86"/>
    </row>
    <row r="1623" spans="1:9" ht="15.75" x14ac:dyDescent="0.25">
      <c r="A1623" s="233" t="s">
        <v>49</v>
      </c>
      <c r="B1623" s="233"/>
      <c r="C1623" s="86"/>
      <c r="D1623" s="86"/>
      <c r="E1623" s="86"/>
      <c r="F1623" s="86"/>
      <c r="G1623" s="233" t="s">
        <v>50</v>
      </c>
      <c r="H1623" s="233"/>
      <c r="I1623" s="86"/>
    </row>
    <row r="1631" spans="1:9" x14ac:dyDescent="0.25">
      <c r="A1631" s="84"/>
      <c r="B1631" s="84"/>
      <c r="C1631" s="84"/>
      <c r="D1631" s="84"/>
      <c r="E1631" s="84"/>
      <c r="F1631" s="84"/>
      <c r="G1631" s="84"/>
      <c r="H1631" s="84"/>
      <c r="I1631" s="85"/>
    </row>
    <row r="1632" spans="1:9" ht="14.25" x14ac:dyDescent="0.25">
      <c r="A1632" s="87" t="s">
        <v>36</v>
      </c>
    </row>
    <row r="1633" spans="1:9" ht="14.25" x14ac:dyDescent="0.25">
      <c r="A1633" s="238" t="s">
        <v>36</v>
      </c>
      <c r="B1633" s="238"/>
    </row>
    <row r="1634" spans="1:9" ht="14.25" x14ac:dyDescent="0.25">
      <c r="A1634" s="89" t="s">
        <v>37</v>
      </c>
    </row>
    <row r="1635" spans="1:9" ht="14.25" x14ac:dyDescent="0.25">
      <c r="A1635" s="89" t="s">
        <v>66</v>
      </c>
    </row>
    <row r="1636" spans="1:9" x14ac:dyDescent="0.2">
      <c r="A1636" s="245"/>
    </row>
    <row r="1637" spans="1:9" ht="15.75" x14ac:dyDescent="0.25">
      <c r="A1637" s="236" t="s">
        <v>99</v>
      </c>
      <c r="B1637" s="236"/>
      <c r="C1637" s="236"/>
      <c r="D1637" s="236"/>
      <c r="E1637" s="236"/>
      <c r="F1637" s="236"/>
      <c r="G1637" s="236"/>
      <c r="H1637" s="236"/>
      <c r="I1637" s="236"/>
    </row>
    <row r="1638" spans="1:9" ht="20.25" x14ac:dyDescent="0.25">
      <c r="A1638" s="92" t="s">
        <v>1</v>
      </c>
      <c r="B1638" s="92"/>
      <c r="C1638" s="92"/>
      <c r="D1638" s="92"/>
      <c r="E1638" s="92"/>
      <c r="F1638" s="92"/>
      <c r="G1638" s="92"/>
      <c r="H1638" s="92"/>
      <c r="I1638" s="92"/>
    </row>
    <row r="1639" spans="1:9" ht="20.25" x14ac:dyDescent="0.25">
      <c r="A1639" s="92" t="s">
        <v>2</v>
      </c>
      <c r="B1639" s="92"/>
      <c r="C1639" s="92"/>
      <c r="D1639" s="92"/>
      <c r="E1639" s="92"/>
      <c r="F1639" s="92"/>
      <c r="G1639" s="92"/>
      <c r="H1639" s="92"/>
      <c r="I1639" s="92"/>
    </row>
    <row r="1640" spans="1:9" ht="12.75" thickBot="1" x14ac:dyDescent="0.3">
      <c r="A1640" s="90"/>
      <c r="B1640" s="90"/>
      <c r="C1640" s="90"/>
      <c r="D1640" s="90"/>
      <c r="E1640" s="90"/>
      <c r="F1640" s="90"/>
      <c r="G1640" s="90"/>
      <c r="H1640" s="90"/>
      <c r="I1640" s="90"/>
    </row>
    <row r="1641" spans="1:9" ht="19.5" thickBot="1" x14ac:dyDescent="0.3">
      <c r="A1641" s="158" t="s">
        <v>3</v>
      </c>
      <c r="B1641" s="159"/>
      <c r="C1641" s="159"/>
      <c r="D1641" s="159"/>
      <c r="E1641" s="160"/>
      <c r="F1641" s="161"/>
      <c r="G1641" s="158" t="s">
        <v>4</v>
      </c>
      <c r="H1641" s="159"/>
      <c r="I1641" s="160"/>
    </row>
    <row r="1642" spans="1:9" ht="29.25" thickBot="1" x14ac:dyDescent="0.3">
      <c r="A1642" s="163" t="s">
        <v>5</v>
      </c>
      <c r="B1642" s="164" t="s">
        <v>6</v>
      </c>
      <c r="C1642" s="165" t="s">
        <v>45</v>
      </c>
      <c r="D1642" s="166"/>
      <c r="E1642" s="167" t="s">
        <v>40</v>
      </c>
      <c r="F1642" s="161"/>
      <c r="G1642" s="168" t="s">
        <v>5</v>
      </c>
      <c r="H1642" s="169" t="s">
        <v>6</v>
      </c>
      <c r="I1642" s="170" t="s">
        <v>40</v>
      </c>
    </row>
    <row r="1643" spans="1:9" ht="15.75" thickBot="1" x14ac:dyDescent="0.3">
      <c r="A1643" s="171" t="s">
        <v>9</v>
      </c>
      <c r="B1643" s="172">
        <f>64951668.26+2303204.11</f>
        <v>67254872.370000005</v>
      </c>
      <c r="C1643" s="173">
        <v>470341</v>
      </c>
      <c r="D1643" s="174">
        <v>47032</v>
      </c>
      <c r="E1643" s="175"/>
      <c r="F1643" s="161"/>
      <c r="G1643" s="176" t="s">
        <v>10</v>
      </c>
      <c r="H1643" s="177">
        <v>0</v>
      </c>
      <c r="I1643" s="178"/>
    </row>
    <row r="1644" spans="1:9" ht="15.75" thickTop="1" x14ac:dyDescent="0.25">
      <c r="A1644" s="179" t="s">
        <v>11</v>
      </c>
      <c r="B1644" s="180">
        <v>0</v>
      </c>
      <c r="C1644" s="181">
        <v>470341</v>
      </c>
      <c r="D1644" s="182">
        <v>579878</v>
      </c>
      <c r="E1644" s="175"/>
      <c r="F1644" s="161"/>
      <c r="G1644" s="183" t="s">
        <v>12</v>
      </c>
      <c r="H1644" s="177"/>
      <c r="I1644" s="178"/>
    </row>
    <row r="1645" spans="1:9" ht="15" x14ac:dyDescent="0.25">
      <c r="A1645" s="179" t="s">
        <v>13</v>
      </c>
      <c r="B1645" s="235">
        <f>B1644+B1643</f>
        <v>67254872.370000005</v>
      </c>
      <c r="C1645" s="185"/>
      <c r="D1645" s="186"/>
      <c r="E1645" s="175"/>
      <c r="F1645" s="161"/>
      <c r="G1645" s="183" t="s">
        <v>14</v>
      </c>
      <c r="H1645" s="177"/>
      <c r="I1645" s="178"/>
    </row>
    <row r="1646" spans="1:9" ht="15.75" thickBot="1" x14ac:dyDescent="0.3">
      <c r="A1646" s="187" t="s">
        <v>15</v>
      </c>
      <c r="B1646" s="188">
        <v>0</v>
      </c>
      <c r="C1646" s="181"/>
      <c r="D1646" s="182"/>
      <c r="E1646" s="175"/>
      <c r="F1646" s="161"/>
      <c r="G1646" s="183" t="s">
        <v>16</v>
      </c>
      <c r="H1646" s="189">
        <f>+H1643+H1644-H1645</f>
        <v>0</v>
      </c>
      <c r="I1646" s="178"/>
    </row>
    <row r="1647" spans="1:9" ht="16.5" thickTop="1" thickBot="1" x14ac:dyDescent="0.3">
      <c r="A1647" s="190" t="s">
        <v>17</v>
      </c>
      <c r="B1647" s="242">
        <v>0</v>
      </c>
      <c r="C1647" s="181" t="s">
        <v>18</v>
      </c>
      <c r="D1647" s="182">
        <v>470341</v>
      </c>
      <c r="E1647" s="175"/>
      <c r="F1647" s="161"/>
      <c r="G1647" s="192" t="s">
        <v>19</v>
      </c>
      <c r="H1647" s="193">
        <v>0</v>
      </c>
      <c r="I1647" s="194"/>
    </row>
    <row r="1648" spans="1:9" ht="16.5" thickTop="1" thickBot="1" x14ac:dyDescent="0.3">
      <c r="A1648" s="196" t="s">
        <v>20</v>
      </c>
      <c r="B1648" s="180">
        <v>0</v>
      </c>
      <c r="C1648" s="181" t="s">
        <v>18</v>
      </c>
      <c r="D1648" s="182">
        <v>470341</v>
      </c>
      <c r="E1648" s="175"/>
      <c r="F1648" s="197"/>
      <c r="G1648" s="198" t="s">
        <v>83</v>
      </c>
      <c r="H1648" s="198"/>
      <c r="I1648" s="198"/>
    </row>
    <row r="1649" spans="1:9" ht="30" thickTop="1" thickBot="1" x14ac:dyDescent="0.3">
      <c r="A1649" s="190" t="s">
        <v>22</v>
      </c>
      <c r="B1649" s="244">
        <v>10284827.41</v>
      </c>
      <c r="C1649" s="181" t="s">
        <v>18</v>
      </c>
      <c r="D1649" s="182">
        <v>470341</v>
      </c>
      <c r="E1649" s="175"/>
      <c r="F1649" s="161"/>
      <c r="G1649" s="163" t="s">
        <v>23</v>
      </c>
      <c r="H1649" s="164" t="s">
        <v>6</v>
      </c>
      <c r="I1649" s="199" t="s">
        <v>40</v>
      </c>
    </row>
    <row r="1650" spans="1:9" ht="30" thickTop="1" thickBot="1" x14ac:dyDescent="0.3">
      <c r="A1650" s="179" t="s">
        <v>24</v>
      </c>
      <c r="B1650" s="184">
        <v>0</v>
      </c>
      <c r="C1650" s="181" t="s">
        <v>18</v>
      </c>
      <c r="D1650" s="182">
        <v>7703</v>
      </c>
      <c r="E1650" s="175"/>
      <c r="F1650" s="161"/>
      <c r="G1650" s="179" t="s">
        <v>25</v>
      </c>
      <c r="H1650" s="184">
        <v>679743</v>
      </c>
      <c r="I1650" s="200"/>
    </row>
    <row r="1651" spans="1:9" ht="15.75" thickBot="1" x14ac:dyDescent="0.3">
      <c r="A1651" s="179" t="s">
        <v>26</v>
      </c>
      <c r="B1651" s="184">
        <v>0</v>
      </c>
      <c r="C1651" s="181" t="s">
        <v>18</v>
      </c>
      <c r="D1651" s="182">
        <v>7989</v>
      </c>
      <c r="E1651" s="175"/>
      <c r="F1651" s="161"/>
      <c r="G1651" s="201" t="s">
        <v>27</v>
      </c>
      <c r="H1651" s="202"/>
      <c r="I1651" s="203"/>
    </row>
    <row r="1652" spans="1:9" ht="15.75" thickBot="1" x14ac:dyDescent="0.3">
      <c r="A1652" s="201" t="s">
        <v>28</v>
      </c>
      <c r="B1652" s="180">
        <v>0</v>
      </c>
      <c r="C1652" s="204">
        <v>46993</v>
      </c>
      <c r="D1652" s="205">
        <v>470341</v>
      </c>
      <c r="E1652" s="206"/>
      <c r="F1652" s="161"/>
      <c r="G1652" s="163" t="s">
        <v>29</v>
      </c>
      <c r="H1652" s="207">
        <f>H1650+H1651</f>
        <v>679743</v>
      </c>
      <c r="I1652" s="203"/>
    </row>
    <row r="1653" spans="1:9" ht="16.5" thickTop="1" thickBot="1" x14ac:dyDescent="0.3">
      <c r="A1653" s="190" t="s">
        <v>30</v>
      </c>
      <c r="B1653" s="208">
        <f>B1647+B1649</f>
        <v>10284827.41</v>
      </c>
      <c r="C1653" s="209"/>
      <c r="D1653" s="210"/>
      <c r="E1653" s="210"/>
      <c r="F1653" s="161"/>
      <c r="G1653" s="211"/>
      <c r="H1653" s="211"/>
      <c r="I1653" s="211"/>
    </row>
    <row r="1654" spans="1:9" ht="16.5" thickTop="1" thickBot="1" x14ac:dyDescent="0.3">
      <c r="A1654" s="161"/>
      <c r="B1654" s="212"/>
      <c r="C1654" s="213"/>
      <c r="D1654" s="161"/>
      <c r="E1654" s="161"/>
      <c r="F1654" s="161"/>
      <c r="G1654" s="214" t="s">
        <v>84</v>
      </c>
      <c r="H1654" s="215"/>
      <c r="I1654" s="216"/>
    </row>
    <row r="1655" spans="1:9" ht="29.25" thickBot="1" x14ac:dyDescent="0.3">
      <c r="A1655" s="163" t="s">
        <v>5</v>
      </c>
      <c r="B1655" s="217" t="s">
        <v>6</v>
      </c>
      <c r="C1655" s="218" t="s">
        <v>8</v>
      </c>
      <c r="D1655" s="219"/>
      <c r="E1655" s="220"/>
      <c r="F1655" s="161"/>
      <c r="G1655" s="163" t="s">
        <v>5</v>
      </c>
      <c r="H1655" s="164" t="s">
        <v>6</v>
      </c>
      <c r="I1655" s="199" t="s">
        <v>40</v>
      </c>
    </row>
    <row r="1656" spans="1:9" ht="15.75" thickBot="1" x14ac:dyDescent="0.3">
      <c r="A1656" s="167" t="s">
        <v>32</v>
      </c>
      <c r="B1656" s="221">
        <v>77064524.526999965</v>
      </c>
      <c r="C1656" s="222"/>
      <c r="D1656" s="223"/>
      <c r="E1656" s="224"/>
      <c r="F1656" s="161"/>
      <c r="G1656" s="179" t="s">
        <v>25</v>
      </c>
      <c r="H1656" s="184">
        <v>74684450.689999998</v>
      </c>
      <c r="I1656" s="225"/>
    </row>
    <row r="1657" spans="1:9" ht="30" thickTop="1" thickBot="1" x14ac:dyDescent="0.3">
      <c r="A1657" s="190" t="s">
        <v>33</v>
      </c>
      <c r="B1657" s="208">
        <f>+B1656+B1645-B1653-B1652</f>
        <v>134034569.48699996</v>
      </c>
      <c r="C1657" s="226"/>
      <c r="D1657" s="227"/>
      <c r="E1657" s="228"/>
      <c r="F1657" s="161"/>
      <c r="G1657" s="201" t="s">
        <v>27</v>
      </c>
      <c r="H1657" s="202"/>
      <c r="I1657" s="225"/>
    </row>
    <row r="1658" spans="1:9" ht="16.5" thickTop="1" thickBot="1" x14ac:dyDescent="0.3">
      <c r="A1658" s="213"/>
      <c r="B1658" s="213"/>
      <c r="C1658" s="213"/>
      <c r="D1658" s="213"/>
      <c r="E1658" s="213"/>
      <c r="F1658" s="161"/>
      <c r="G1658" s="163" t="s">
        <v>29</v>
      </c>
      <c r="H1658" s="229">
        <f>+H1656+H1657</f>
        <v>74684450.689999998</v>
      </c>
      <c r="I1658" s="203"/>
    </row>
    <row r="1659" spans="1:9" ht="15" x14ac:dyDescent="0.25">
      <c r="A1659" s="230"/>
      <c r="B1659" s="212"/>
      <c r="C1659" s="237"/>
      <c r="D1659" s="231"/>
      <c r="E1659" s="231"/>
      <c r="F1659" s="231"/>
      <c r="G1659" s="230"/>
      <c r="H1659" s="231"/>
      <c r="I1659" s="231"/>
    </row>
    <row r="1660" spans="1:9" x14ac:dyDescent="0.25">
      <c r="B1660" s="234"/>
      <c r="C1660" s="86"/>
      <c r="D1660" s="86"/>
      <c r="E1660" s="86"/>
      <c r="F1660" s="86"/>
      <c r="G1660" s="86"/>
      <c r="H1660" s="86"/>
      <c r="I1660" s="86"/>
    </row>
    <row r="1661" spans="1:9" ht="15.75" x14ac:dyDescent="0.25">
      <c r="A1661" s="233" t="s">
        <v>49</v>
      </c>
      <c r="B1661" s="233"/>
      <c r="C1661" s="86"/>
      <c r="D1661" s="86"/>
      <c r="E1661" s="86"/>
      <c r="F1661" s="86"/>
      <c r="G1661" s="233" t="s">
        <v>50</v>
      </c>
      <c r="H1661" s="233"/>
      <c r="I1661" s="86"/>
    </row>
    <row r="1670" spans="1:9" x14ac:dyDescent="0.25">
      <c r="A1670" s="84"/>
      <c r="B1670" s="84"/>
      <c r="C1670" s="84"/>
      <c r="D1670" s="84"/>
      <c r="E1670" s="84"/>
      <c r="F1670" s="84"/>
      <c r="G1670" s="84"/>
      <c r="H1670" s="84"/>
      <c r="I1670" s="85"/>
    </row>
    <row r="1671" spans="1:9" ht="14.25" x14ac:dyDescent="0.25">
      <c r="A1671" s="87" t="s">
        <v>36</v>
      </c>
    </row>
    <row r="1672" spans="1:9" ht="14.25" x14ac:dyDescent="0.25">
      <c r="A1672" s="238" t="s">
        <v>36</v>
      </c>
      <c r="B1672" s="238"/>
    </row>
    <row r="1673" spans="1:9" ht="14.25" x14ac:dyDescent="0.25">
      <c r="A1673" s="89" t="s">
        <v>37</v>
      </c>
    </row>
    <row r="1674" spans="1:9" ht="14.25" x14ac:dyDescent="0.25">
      <c r="A1674" s="89" t="s">
        <v>66</v>
      </c>
    </row>
    <row r="1675" spans="1:9" x14ac:dyDescent="0.2">
      <c r="A1675" s="245"/>
    </row>
    <row r="1676" spans="1:9" ht="15.75" x14ac:dyDescent="0.25">
      <c r="A1676" s="236" t="s">
        <v>100</v>
      </c>
      <c r="B1676" s="236"/>
      <c r="C1676" s="236"/>
      <c r="D1676" s="236"/>
      <c r="E1676" s="236"/>
      <c r="F1676" s="236"/>
      <c r="G1676" s="236"/>
      <c r="H1676" s="236"/>
      <c r="I1676" s="236"/>
    </row>
    <row r="1677" spans="1:9" ht="20.25" x14ac:dyDescent="0.25">
      <c r="A1677" s="92" t="s">
        <v>1</v>
      </c>
      <c r="B1677" s="92"/>
      <c r="C1677" s="92"/>
      <c r="D1677" s="92"/>
      <c r="E1677" s="92"/>
      <c r="F1677" s="92"/>
      <c r="G1677" s="92"/>
      <c r="H1677" s="92"/>
      <c r="I1677" s="92"/>
    </row>
    <row r="1678" spans="1:9" ht="20.25" x14ac:dyDescent="0.25">
      <c r="A1678" s="92" t="s">
        <v>2</v>
      </c>
      <c r="B1678" s="92"/>
      <c r="C1678" s="92"/>
      <c r="D1678" s="92"/>
      <c r="E1678" s="92"/>
      <c r="F1678" s="92"/>
      <c r="G1678" s="92"/>
      <c r="H1678" s="92"/>
      <c r="I1678" s="92"/>
    </row>
    <row r="1679" spans="1:9" ht="12.75" thickBot="1" x14ac:dyDescent="0.3">
      <c r="A1679" s="90"/>
      <c r="B1679" s="90"/>
      <c r="C1679" s="90"/>
      <c r="D1679" s="90"/>
      <c r="E1679" s="90"/>
      <c r="F1679" s="90"/>
      <c r="G1679" s="90"/>
      <c r="H1679" s="90"/>
      <c r="I1679" s="90"/>
    </row>
    <row r="1680" spans="1:9" ht="19.5" thickBot="1" x14ac:dyDescent="0.3">
      <c r="A1680" s="158" t="s">
        <v>3</v>
      </c>
      <c r="B1680" s="159"/>
      <c r="C1680" s="159"/>
      <c r="D1680" s="159"/>
      <c r="E1680" s="160"/>
      <c r="F1680" s="161"/>
      <c r="G1680" s="158" t="s">
        <v>4</v>
      </c>
      <c r="H1680" s="159"/>
      <c r="I1680" s="160"/>
    </row>
    <row r="1681" spans="1:9" ht="29.25" thickBot="1" x14ac:dyDescent="0.3">
      <c r="A1681" s="163" t="s">
        <v>5</v>
      </c>
      <c r="B1681" s="164" t="s">
        <v>6</v>
      </c>
      <c r="C1681" s="165" t="s">
        <v>45</v>
      </c>
      <c r="D1681" s="166"/>
      <c r="E1681" s="167" t="s">
        <v>40</v>
      </c>
      <c r="F1681" s="161"/>
      <c r="G1681" s="168" t="s">
        <v>5</v>
      </c>
      <c r="H1681" s="169" t="s">
        <v>6</v>
      </c>
      <c r="I1681" s="170" t="s">
        <v>40</v>
      </c>
    </row>
    <row r="1682" spans="1:9" ht="15.75" thickBot="1" x14ac:dyDescent="0.3">
      <c r="A1682" s="171" t="s">
        <v>9</v>
      </c>
      <c r="B1682" s="172">
        <f>2727579.77+67612959.94</f>
        <v>70340539.709999993</v>
      </c>
      <c r="C1682" s="173">
        <v>470341</v>
      </c>
      <c r="D1682" s="174">
        <v>47032</v>
      </c>
      <c r="E1682" s="175"/>
      <c r="F1682" s="161"/>
      <c r="G1682" s="176" t="s">
        <v>10</v>
      </c>
      <c r="H1682" s="177">
        <v>0</v>
      </c>
      <c r="I1682" s="178"/>
    </row>
    <row r="1683" spans="1:9" ht="15.75" thickTop="1" x14ac:dyDescent="0.25">
      <c r="A1683" s="179" t="s">
        <v>11</v>
      </c>
      <c r="B1683" s="180">
        <v>0</v>
      </c>
      <c r="C1683" s="181">
        <v>470341</v>
      </c>
      <c r="D1683" s="182">
        <v>579878</v>
      </c>
      <c r="E1683" s="175"/>
      <c r="F1683" s="161"/>
      <c r="G1683" s="183" t="s">
        <v>12</v>
      </c>
      <c r="H1683" s="177"/>
      <c r="I1683" s="178"/>
    </row>
    <row r="1684" spans="1:9" ht="15" x14ac:dyDescent="0.25">
      <c r="A1684" s="179" t="s">
        <v>13</v>
      </c>
      <c r="B1684" s="235">
        <f>B1683+B1682</f>
        <v>70340539.709999993</v>
      </c>
      <c r="C1684" s="185"/>
      <c r="D1684" s="186"/>
      <c r="E1684" s="175"/>
      <c r="F1684" s="161"/>
      <c r="G1684" s="183" t="s">
        <v>14</v>
      </c>
      <c r="H1684" s="177"/>
      <c r="I1684" s="178"/>
    </row>
    <row r="1685" spans="1:9" ht="15.75" thickBot="1" x14ac:dyDescent="0.3">
      <c r="A1685" s="187" t="s">
        <v>15</v>
      </c>
      <c r="B1685" s="188">
        <v>0</v>
      </c>
      <c r="C1685" s="181"/>
      <c r="D1685" s="182"/>
      <c r="E1685" s="175"/>
      <c r="F1685" s="161"/>
      <c r="G1685" s="183" t="s">
        <v>16</v>
      </c>
      <c r="H1685" s="189">
        <f>+H1682+H1683-H1684</f>
        <v>0</v>
      </c>
      <c r="I1685" s="178"/>
    </row>
    <row r="1686" spans="1:9" ht="16.5" thickTop="1" thickBot="1" x14ac:dyDescent="0.3">
      <c r="A1686" s="190" t="s">
        <v>17</v>
      </c>
      <c r="B1686" s="242">
        <f>4643335.25+2550329.32</f>
        <v>7193664.5700000003</v>
      </c>
      <c r="C1686" s="181" t="s">
        <v>18</v>
      </c>
      <c r="D1686" s="182">
        <v>470341</v>
      </c>
      <c r="E1686" s="175"/>
      <c r="F1686" s="161"/>
      <c r="G1686" s="192" t="s">
        <v>19</v>
      </c>
      <c r="H1686" s="193">
        <v>0</v>
      </c>
      <c r="I1686" s="194"/>
    </row>
    <row r="1687" spans="1:9" ht="16.5" thickTop="1" thickBot="1" x14ac:dyDescent="0.3">
      <c r="A1687" s="196" t="s">
        <v>20</v>
      </c>
      <c r="B1687" s="180">
        <v>0</v>
      </c>
      <c r="C1687" s="181" t="s">
        <v>18</v>
      </c>
      <c r="D1687" s="182">
        <v>470341</v>
      </c>
      <c r="E1687" s="175"/>
      <c r="F1687" s="197"/>
      <c r="G1687" s="198" t="s">
        <v>83</v>
      </c>
      <c r="H1687" s="198"/>
      <c r="I1687" s="198"/>
    </row>
    <row r="1688" spans="1:9" ht="30" thickTop="1" thickBot="1" x14ac:dyDescent="0.3">
      <c r="A1688" s="190" t="s">
        <v>22</v>
      </c>
      <c r="B1688" s="244">
        <f>53200008.93+9757007.95</f>
        <v>62957016.879999995</v>
      </c>
      <c r="C1688" s="181" t="s">
        <v>18</v>
      </c>
      <c r="D1688" s="182">
        <v>470341</v>
      </c>
      <c r="E1688" s="175"/>
      <c r="F1688" s="161"/>
      <c r="G1688" s="163" t="s">
        <v>23</v>
      </c>
      <c r="H1688" s="164" t="s">
        <v>6</v>
      </c>
      <c r="I1688" s="199" t="s">
        <v>40</v>
      </c>
    </row>
    <row r="1689" spans="1:9" ht="30" thickTop="1" thickBot="1" x14ac:dyDescent="0.3">
      <c r="A1689" s="179" t="s">
        <v>24</v>
      </c>
      <c r="B1689" s="184">
        <v>0</v>
      </c>
      <c r="C1689" s="181" t="s">
        <v>18</v>
      </c>
      <c r="D1689" s="182">
        <v>7703</v>
      </c>
      <c r="E1689" s="175"/>
      <c r="F1689" s="161"/>
      <c r="G1689" s="179" t="s">
        <v>25</v>
      </c>
      <c r="H1689" s="184">
        <v>679743</v>
      </c>
      <c r="I1689" s="200"/>
    </row>
    <row r="1690" spans="1:9" ht="15.75" thickBot="1" x14ac:dyDescent="0.3">
      <c r="A1690" s="179" t="s">
        <v>26</v>
      </c>
      <c r="B1690" s="184">
        <v>0</v>
      </c>
      <c r="C1690" s="181" t="s">
        <v>18</v>
      </c>
      <c r="D1690" s="182">
        <v>7989</v>
      </c>
      <c r="E1690" s="175"/>
      <c r="F1690" s="161"/>
      <c r="G1690" s="201" t="s">
        <v>27</v>
      </c>
      <c r="H1690" s="202"/>
      <c r="I1690" s="203"/>
    </row>
    <row r="1691" spans="1:9" ht="15.75" thickBot="1" x14ac:dyDescent="0.3">
      <c r="A1691" s="201" t="s">
        <v>28</v>
      </c>
      <c r="B1691" s="180">
        <v>0</v>
      </c>
      <c r="C1691" s="204">
        <v>46993</v>
      </c>
      <c r="D1691" s="205">
        <v>470341</v>
      </c>
      <c r="E1691" s="206"/>
      <c r="F1691" s="161"/>
      <c r="G1691" s="163" t="s">
        <v>29</v>
      </c>
      <c r="H1691" s="207">
        <f>H1689+H1690</f>
        <v>679743</v>
      </c>
      <c r="I1691" s="203"/>
    </row>
    <row r="1692" spans="1:9" ht="16.5" thickTop="1" thickBot="1" x14ac:dyDescent="0.3">
      <c r="A1692" s="190" t="s">
        <v>30</v>
      </c>
      <c r="B1692" s="208">
        <f>B1686+B1688</f>
        <v>70150681.449999988</v>
      </c>
      <c r="C1692" s="209"/>
      <c r="D1692" s="210"/>
      <c r="E1692" s="210"/>
      <c r="F1692" s="161"/>
      <c r="G1692" s="211"/>
      <c r="H1692" s="211"/>
      <c r="I1692" s="211"/>
    </row>
    <row r="1693" spans="1:9" ht="16.5" thickTop="1" thickBot="1" x14ac:dyDescent="0.3">
      <c r="A1693" s="161"/>
      <c r="B1693" s="212"/>
      <c r="C1693" s="213"/>
      <c r="D1693" s="161"/>
      <c r="E1693" s="161"/>
      <c r="F1693" s="161"/>
      <c r="G1693" s="214" t="s">
        <v>84</v>
      </c>
      <c r="H1693" s="215"/>
      <c r="I1693" s="216"/>
    </row>
    <row r="1694" spans="1:9" ht="29.25" thickBot="1" x14ac:dyDescent="0.3">
      <c r="A1694" s="163" t="s">
        <v>5</v>
      </c>
      <c r="B1694" s="217" t="s">
        <v>6</v>
      </c>
      <c r="C1694" s="218" t="s">
        <v>8</v>
      </c>
      <c r="D1694" s="219"/>
      <c r="E1694" s="220"/>
      <c r="F1694" s="161"/>
      <c r="G1694" s="163" t="s">
        <v>5</v>
      </c>
      <c r="H1694" s="164" t="s">
        <v>6</v>
      </c>
      <c r="I1694" s="199" t="s">
        <v>40</v>
      </c>
    </row>
    <row r="1695" spans="1:9" ht="15.75" thickBot="1" x14ac:dyDescent="0.3">
      <c r="A1695" s="167" t="s">
        <v>32</v>
      </c>
      <c r="B1695" s="221">
        <v>134034569.48699996</v>
      </c>
      <c r="C1695" s="222"/>
      <c r="D1695" s="223"/>
      <c r="E1695" s="224"/>
      <c r="F1695" s="161"/>
      <c r="G1695" s="179" t="s">
        <v>25</v>
      </c>
      <c r="H1695" s="184">
        <v>74684450.689999998</v>
      </c>
      <c r="I1695" s="225"/>
    </row>
    <row r="1696" spans="1:9" ht="30" thickTop="1" thickBot="1" x14ac:dyDescent="0.3">
      <c r="A1696" s="190" t="s">
        <v>33</v>
      </c>
      <c r="B1696" s="208">
        <f>+B1695+B1684-B1692-B1691</f>
        <v>134224427.74699998</v>
      </c>
      <c r="C1696" s="226"/>
      <c r="D1696" s="227"/>
      <c r="E1696" s="228"/>
      <c r="F1696" s="161"/>
      <c r="G1696" s="201" t="s">
        <v>27</v>
      </c>
      <c r="H1696" s="202"/>
      <c r="I1696" s="225"/>
    </row>
    <row r="1697" spans="1:9" ht="16.5" thickTop="1" thickBot="1" x14ac:dyDescent="0.3">
      <c r="A1697" s="213"/>
      <c r="B1697" s="213"/>
      <c r="C1697" s="213"/>
      <c r="D1697" s="213"/>
      <c r="E1697" s="213"/>
      <c r="F1697" s="161"/>
      <c r="G1697" s="163" t="s">
        <v>29</v>
      </c>
      <c r="H1697" s="229">
        <f>+H1695+H1696</f>
        <v>74684450.689999998</v>
      </c>
      <c r="I1697" s="203"/>
    </row>
    <row r="1698" spans="1:9" ht="15" x14ac:dyDescent="0.25">
      <c r="A1698" s="230"/>
      <c r="B1698" s="212"/>
      <c r="C1698" s="237"/>
      <c r="D1698" s="231"/>
      <c r="E1698" s="231"/>
      <c r="F1698" s="231"/>
      <c r="G1698" s="230"/>
      <c r="H1698" s="231"/>
      <c r="I1698" s="231"/>
    </row>
    <row r="1699" spans="1:9" x14ac:dyDescent="0.25">
      <c r="B1699" s="234"/>
      <c r="C1699" s="86"/>
      <c r="D1699" s="86"/>
      <c r="E1699" s="86"/>
      <c r="F1699" s="86"/>
      <c r="G1699" s="86"/>
      <c r="H1699" s="86"/>
      <c r="I1699" s="86"/>
    </row>
    <row r="1700" spans="1:9" ht="15.75" x14ac:dyDescent="0.25">
      <c r="A1700" s="233" t="s">
        <v>49</v>
      </c>
      <c r="B1700" s="233"/>
      <c r="C1700" s="86"/>
      <c r="D1700" s="86"/>
      <c r="E1700" s="86"/>
      <c r="F1700" s="86"/>
      <c r="G1700" s="233" t="s">
        <v>50</v>
      </c>
      <c r="H1700" s="233"/>
      <c r="I1700" s="86"/>
    </row>
  </sheetData>
  <mergeCells count="526">
    <mergeCell ref="C1694:E1695"/>
    <mergeCell ref="C1696:E1696"/>
    <mergeCell ref="A1700:B1700"/>
    <mergeCell ref="G1700:H1700"/>
    <mergeCell ref="A1678:I1678"/>
    <mergeCell ref="A1680:E1680"/>
    <mergeCell ref="G1680:I1680"/>
    <mergeCell ref="C1681:D1681"/>
    <mergeCell ref="G1687:I1687"/>
    <mergeCell ref="G1693:I1693"/>
    <mergeCell ref="C1655:E1656"/>
    <mergeCell ref="C1657:E1657"/>
    <mergeCell ref="A1661:B1661"/>
    <mergeCell ref="G1661:H1661"/>
    <mergeCell ref="A1676:I1676"/>
    <mergeCell ref="A1677:I1677"/>
    <mergeCell ref="A1639:I1639"/>
    <mergeCell ref="A1641:E1641"/>
    <mergeCell ref="G1641:I1641"/>
    <mergeCell ref="C1642:D1642"/>
    <mergeCell ref="G1648:I1648"/>
    <mergeCell ref="G1654:I1654"/>
    <mergeCell ref="C1617:E1618"/>
    <mergeCell ref="C1619:E1619"/>
    <mergeCell ref="A1623:B1623"/>
    <mergeCell ref="G1623:H1623"/>
    <mergeCell ref="A1637:I1637"/>
    <mergeCell ref="A1638:I1638"/>
    <mergeCell ref="A1601:I1601"/>
    <mergeCell ref="A1603:E1603"/>
    <mergeCell ref="G1603:I1603"/>
    <mergeCell ref="C1604:D1604"/>
    <mergeCell ref="G1610:I1610"/>
    <mergeCell ref="G1616:I1616"/>
    <mergeCell ref="C1579:E1580"/>
    <mergeCell ref="C1581:E1581"/>
    <mergeCell ref="A1585:B1585"/>
    <mergeCell ref="G1585:H1585"/>
    <mergeCell ref="A1599:I1599"/>
    <mergeCell ref="A1600:I1600"/>
    <mergeCell ref="A1563:I1563"/>
    <mergeCell ref="A1565:E1565"/>
    <mergeCell ref="G1565:I1565"/>
    <mergeCell ref="C1566:D1566"/>
    <mergeCell ref="G1572:I1572"/>
    <mergeCell ref="G1578:I1578"/>
    <mergeCell ref="C1540:E1541"/>
    <mergeCell ref="C1542:E1542"/>
    <mergeCell ref="A1546:B1546"/>
    <mergeCell ref="G1546:H1546"/>
    <mergeCell ref="A1561:I1561"/>
    <mergeCell ref="A1562:I1562"/>
    <mergeCell ref="A1524:I1524"/>
    <mergeCell ref="A1526:E1526"/>
    <mergeCell ref="G1526:I1526"/>
    <mergeCell ref="C1527:D1527"/>
    <mergeCell ref="G1533:I1533"/>
    <mergeCell ref="G1539:I1539"/>
    <mergeCell ref="C1501:E1502"/>
    <mergeCell ref="C1503:E1503"/>
    <mergeCell ref="A1507:B1507"/>
    <mergeCell ref="G1507:H1507"/>
    <mergeCell ref="A1522:I1522"/>
    <mergeCell ref="A1523:I1523"/>
    <mergeCell ref="A1485:I1485"/>
    <mergeCell ref="A1487:E1487"/>
    <mergeCell ref="G1487:I1487"/>
    <mergeCell ref="C1488:D1488"/>
    <mergeCell ref="G1494:I1494"/>
    <mergeCell ref="G1500:I1500"/>
    <mergeCell ref="C1462:E1463"/>
    <mergeCell ref="C1464:E1464"/>
    <mergeCell ref="A1468:B1468"/>
    <mergeCell ref="G1468:H1468"/>
    <mergeCell ref="A1483:I1483"/>
    <mergeCell ref="A1484:I1484"/>
    <mergeCell ref="A1446:I1446"/>
    <mergeCell ref="A1448:E1448"/>
    <mergeCell ref="G1448:I1448"/>
    <mergeCell ref="C1449:D1449"/>
    <mergeCell ref="G1455:I1455"/>
    <mergeCell ref="G1461:I1461"/>
    <mergeCell ref="C1415:E1416"/>
    <mergeCell ref="C1417:E1417"/>
    <mergeCell ref="A1421:B1421"/>
    <mergeCell ref="G1421:H1421"/>
    <mergeCell ref="A1444:I1444"/>
    <mergeCell ref="A1445:I1445"/>
    <mergeCell ref="A1399:I1399"/>
    <mergeCell ref="A1401:E1401"/>
    <mergeCell ref="G1401:I1401"/>
    <mergeCell ref="C1402:D1402"/>
    <mergeCell ref="G1408:I1408"/>
    <mergeCell ref="G1414:I1414"/>
    <mergeCell ref="C1376:E1377"/>
    <mergeCell ref="C1378:E1378"/>
    <mergeCell ref="A1382:B1382"/>
    <mergeCell ref="G1382:H1382"/>
    <mergeCell ref="A1397:I1397"/>
    <mergeCell ref="A1398:I1398"/>
    <mergeCell ref="A1360:I1360"/>
    <mergeCell ref="A1362:E1362"/>
    <mergeCell ref="G1362:I1362"/>
    <mergeCell ref="C1363:D1363"/>
    <mergeCell ref="G1369:I1369"/>
    <mergeCell ref="G1375:I1375"/>
    <mergeCell ref="C1342:E1343"/>
    <mergeCell ref="C1344:E1344"/>
    <mergeCell ref="A1348:B1348"/>
    <mergeCell ref="G1348:H1348"/>
    <mergeCell ref="A1358:I1358"/>
    <mergeCell ref="A1359:I1359"/>
    <mergeCell ref="A1326:I1326"/>
    <mergeCell ref="A1328:E1328"/>
    <mergeCell ref="G1328:I1328"/>
    <mergeCell ref="C1329:D1329"/>
    <mergeCell ref="G1335:I1335"/>
    <mergeCell ref="G1341:I1341"/>
    <mergeCell ref="C1307:E1308"/>
    <mergeCell ref="C1309:E1309"/>
    <mergeCell ref="A1313:B1313"/>
    <mergeCell ref="G1313:H1313"/>
    <mergeCell ref="A1324:I1324"/>
    <mergeCell ref="A1325:I1325"/>
    <mergeCell ref="A1291:I1291"/>
    <mergeCell ref="A1293:E1293"/>
    <mergeCell ref="G1293:I1293"/>
    <mergeCell ref="C1294:D1294"/>
    <mergeCell ref="G1300:I1300"/>
    <mergeCell ref="G1306:I1306"/>
    <mergeCell ref="C1261:E1262"/>
    <mergeCell ref="C1263:E1263"/>
    <mergeCell ref="A1267:B1267"/>
    <mergeCell ref="G1267:H1267"/>
    <mergeCell ref="A1289:I1289"/>
    <mergeCell ref="A1290:I1290"/>
    <mergeCell ref="A1245:I1245"/>
    <mergeCell ref="A1247:E1247"/>
    <mergeCell ref="G1247:I1247"/>
    <mergeCell ref="C1248:D1248"/>
    <mergeCell ref="G1254:I1254"/>
    <mergeCell ref="G1260:I1260"/>
    <mergeCell ref="C1225:E1226"/>
    <mergeCell ref="C1227:E1227"/>
    <mergeCell ref="A1231:B1231"/>
    <mergeCell ref="G1231:H1231"/>
    <mergeCell ref="A1243:I1243"/>
    <mergeCell ref="A1244:I1244"/>
    <mergeCell ref="A1209:I1209"/>
    <mergeCell ref="A1211:E1211"/>
    <mergeCell ref="G1211:I1211"/>
    <mergeCell ref="C1212:D1212"/>
    <mergeCell ref="G1218:I1218"/>
    <mergeCell ref="G1224:I1224"/>
    <mergeCell ref="C1192:E1193"/>
    <mergeCell ref="C1194:E1194"/>
    <mergeCell ref="A1198:B1198"/>
    <mergeCell ref="G1198:H1198"/>
    <mergeCell ref="A1207:I1207"/>
    <mergeCell ref="A1208:I1208"/>
    <mergeCell ref="A1176:I1176"/>
    <mergeCell ref="A1178:E1178"/>
    <mergeCell ref="G1178:I1178"/>
    <mergeCell ref="C1179:D1179"/>
    <mergeCell ref="G1185:I1185"/>
    <mergeCell ref="G1191:I1191"/>
    <mergeCell ref="C1156:E1157"/>
    <mergeCell ref="C1158:E1158"/>
    <mergeCell ref="A1162:B1162"/>
    <mergeCell ref="G1162:H1162"/>
    <mergeCell ref="A1174:I1174"/>
    <mergeCell ref="A1175:I1175"/>
    <mergeCell ref="A1140:I1140"/>
    <mergeCell ref="A1142:E1142"/>
    <mergeCell ref="G1142:I1142"/>
    <mergeCell ref="C1143:D1143"/>
    <mergeCell ref="G1149:I1149"/>
    <mergeCell ref="G1155:I1155"/>
    <mergeCell ref="C1115:E1116"/>
    <mergeCell ref="C1117:E1117"/>
    <mergeCell ref="A1121:B1121"/>
    <mergeCell ref="G1121:H1121"/>
    <mergeCell ref="A1138:I1138"/>
    <mergeCell ref="A1139:I1139"/>
    <mergeCell ref="A1099:I1099"/>
    <mergeCell ref="A1101:E1101"/>
    <mergeCell ref="G1101:I1101"/>
    <mergeCell ref="C1102:D1102"/>
    <mergeCell ref="G1108:I1108"/>
    <mergeCell ref="G1114:I1114"/>
    <mergeCell ref="C1082:E1083"/>
    <mergeCell ref="C1084:E1084"/>
    <mergeCell ref="A1088:B1088"/>
    <mergeCell ref="G1088:H1088"/>
    <mergeCell ref="A1097:I1097"/>
    <mergeCell ref="A1098:I1098"/>
    <mergeCell ref="A1066:I1066"/>
    <mergeCell ref="A1068:E1068"/>
    <mergeCell ref="G1068:I1068"/>
    <mergeCell ref="C1069:D1069"/>
    <mergeCell ref="G1075:I1075"/>
    <mergeCell ref="G1081:I1081"/>
    <mergeCell ref="C1039:E1040"/>
    <mergeCell ref="C1041:E1041"/>
    <mergeCell ref="A1045:B1045"/>
    <mergeCell ref="G1045:H1045"/>
    <mergeCell ref="A1064:I1064"/>
    <mergeCell ref="A1065:I1065"/>
    <mergeCell ref="A1023:I1023"/>
    <mergeCell ref="A1025:E1025"/>
    <mergeCell ref="G1025:I1025"/>
    <mergeCell ref="C1026:D1026"/>
    <mergeCell ref="G1032:I1032"/>
    <mergeCell ref="G1038:I1038"/>
    <mergeCell ref="C996:E997"/>
    <mergeCell ref="C998:E998"/>
    <mergeCell ref="A1002:B1002"/>
    <mergeCell ref="G1002:H1002"/>
    <mergeCell ref="A1021:I1021"/>
    <mergeCell ref="A1022:I1022"/>
    <mergeCell ref="A980:I980"/>
    <mergeCell ref="A982:E982"/>
    <mergeCell ref="G982:I982"/>
    <mergeCell ref="C983:D983"/>
    <mergeCell ref="G989:I989"/>
    <mergeCell ref="G995:I995"/>
    <mergeCell ref="C958:E959"/>
    <mergeCell ref="C960:E960"/>
    <mergeCell ref="A964:B964"/>
    <mergeCell ref="G964:H964"/>
    <mergeCell ref="A978:I978"/>
    <mergeCell ref="A979:I979"/>
    <mergeCell ref="A942:I942"/>
    <mergeCell ref="A944:E944"/>
    <mergeCell ref="G944:I944"/>
    <mergeCell ref="C945:D945"/>
    <mergeCell ref="G951:I951"/>
    <mergeCell ref="G957:I957"/>
    <mergeCell ref="C919:E920"/>
    <mergeCell ref="C921:E921"/>
    <mergeCell ref="A925:B925"/>
    <mergeCell ref="G925:H925"/>
    <mergeCell ref="A940:I940"/>
    <mergeCell ref="A941:I941"/>
    <mergeCell ref="A903:I903"/>
    <mergeCell ref="A905:E905"/>
    <mergeCell ref="G905:I905"/>
    <mergeCell ref="C906:D906"/>
    <mergeCell ref="G912:I912"/>
    <mergeCell ref="G918:I918"/>
    <mergeCell ref="C880:E881"/>
    <mergeCell ref="C882:E882"/>
    <mergeCell ref="A886:B886"/>
    <mergeCell ref="G886:H886"/>
    <mergeCell ref="A901:I901"/>
    <mergeCell ref="A902:I902"/>
    <mergeCell ref="A864:I864"/>
    <mergeCell ref="A866:E866"/>
    <mergeCell ref="G866:I866"/>
    <mergeCell ref="C867:D867"/>
    <mergeCell ref="G873:I873"/>
    <mergeCell ref="G879:I879"/>
    <mergeCell ref="C842:E843"/>
    <mergeCell ref="C844:E844"/>
    <mergeCell ref="A848:B848"/>
    <mergeCell ref="G848:H848"/>
    <mergeCell ref="A862:I862"/>
    <mergeCell ref="A863:I863"/>
    <mergeCell ref="A826:I826"/>
    <mergeCell ref="A828:E828"/>
    <mergeCell ref="G828:I828"/>
    <mergeCell ref="C829:D829"/>
    <mergeCell ref="G835:I835"/>
    <mergeCell ref="G841:I841"/>
    <mergeCell ref="C802:E803"/>
    <mergeCell ref="C804:E804"/>
    <mergeCell ref="A808:B808"/>
    <mergeCell ref="G808:H808"/>
    <mergeCell ref="A824:I824"/>
    <mergeCell ref="A825:I825"/>
    <mergeCell ref="A786:I786"/>
    <mergeCell ref="A788:E788"/>
    <mergeCell ref="G788:I788"/>
    <mergeCell ref="C789:D789"/>
    <mergeCell ref="G795:I795"/>
    <mergeCell ref="G801:I801"/>
    <mergeCell ref="C763:E764"/>
    <mergeCell ref="C765:E765"/>
    <mergeCell ref="A769:B769"/>
    <mergeCell ref="G769:H769"/>
    <mergeCell ref="A784:I784"/>
    <mergeCell ref="A785:I785"/>
    <mergeCell ref="A747:I747"/>
    <mergeCell ref="A749:E749"/>
    <mergeCell ref="G749:I749"/>
    <mergeCell ref="C750:D750"/>
    <mergeCell ref="G756:I756"/>
    <mergeCell ref="G762:I762"/>
    <mergeCell ref="C726:E727"/>
    <mergeCell ref="C728:E728"/>
    <mergeCell ref="A732:B732"/>
    <mergeCell ref="G732:H732"/>
    <mergeCell ref="A745:I745"/>
    <mergeCell ref="A746:I746"/>
    <mergeCell ref="A710:I710"/>
    <mergeCell ref="A712:E712"/>
    <mergeCell ref="G712:I712"/>
    <mergeCell ref="C713:D713"/>
    <mergeCell ref="G719:I719"/>
    <mergeCell ref="G725:I725"/>
    <mergeCell ref="C687:E688"/>
    <mergeCell ref="C689:E689"/>
    <mergeCell ref="A693:B693"/>
    <mergeCell ref="G693:H693"/>
    <mergeCell ref="A708:I708"/>
    <mergeCell ref="A709:I709"/>
    <mergeCell ref="A671:I671"/>
    <mergeCell ref="A673:E673"/>
    <mergeCell ref="G673:I673"/>
    <mergeCell ref="C674:D674"/>
    <mergeCell ref="G680:I680"/>
    <mergeCell ref="G686:I686"/>
    <mergeCell ref="C648:E649"/>
    <mergeCell ref="C650:E650"/>
    <mergeCell ref="A654:B654"/>
    <mergeCell ref="G654:H654"/>
    <mergeCell ref="A669:I669"/>
    <mergeCell ref="A670:I670"/>
    <mergeCell ref="A632:I632"/>
    <mergeCell ref="A634:E634"/>
    <mergeCell ref="G634:I634"/>
    <mergeCell ref="C635:D635"/>
    <mergeCell ref="G641:I641"/>
    <mergeCell ref="G647:I647"/>
    <mergeCell ref="C607:E608"/>
    <mergeCell ref="C609:E609"/>
    <mergeCell ref="A613:B613"/>
    <mergeCell ref="G613:H613"/>
    <mergeCell ref="A630:I630"/>
    <mergeCell ref="A631:I631"/>
    <mergeCell ref="A591:I591"/>
    <mergeCell ref="A593:E593"/>
    <mergeCell ref="G593:I593"/>
    <mergeCell ref="C594:D594"/>
    <mergeCell ref="G600:I600"/>
    <mergeCell ref="G606:I606"/>
    <mergeCell ref="C570:E571"/>
    <mergeCell ref="C572:E572"/>
    <mergeCell ref="A576:B576"/>
    <mergeCell ref="G576:H576"/>
    <mergeCell ref="A589:I589"/>
    <mergeCell ref="A590:I590"/>
    <mergeCell ref="A554:I554"/>
    <mergeCell ref="A556:E556"/>
    <mergeCell ref="G556:I556"/>
    <mergeCell ref="C557:D557"/>
    <mergeCell ref="G563:I563"/>
    <mergeCell ref="G569:I569"/>
    <mergeCell ref="C531:E532"/>
    <mergeCell ref="C533:E533"/>
    <mergeCell ref="A537:B537"/>
    <mergeCell ref="G537:H537"/>
    <mergeCell ref="A552:I552"/>
    <mergeCell ref="A553:I553"/>
    <mergeCell ref="A515:I515"/>
    <mergeCell ref="A517:E517"/>
    <mergeCell ref="G517:I517"/>
    <mergeCell ref="C518:D518"/>
    <mergeCell ref="G524:I524"/>
    <mergeCell ref="G530:I530"/>
    <mergeCell ref="C492:E493"/>
    <mergeCell ref="C494:E494"/>
    <mergeCell ref="A498:B498"/>
    <mergeCell ref="G498:H498"/>
    <mergeCell ref="A513:I513"/>
    <mergeCell ref="A514:I514"/>
    <mergeCell ref="A476:I476"/>
    <mergeCell ref="A478:E478"/>
    <mergeCell ref="G478:I478"/>
    <mergeCell ref="C479:D479"/>
    <mergeCell ref="G485:I485"/>
    <mergeCell ref="G491:I491"/>
    <mergeCell ref="C453:E454"/>
    <mergeCell ref="C455:E455"/>
    <mergeCell ref="A459:B459"/>
    <mergeCell ref="G459:H459"/>
    <mergeCell ref="A474:I474"/>
    <mergeCell ref="A475:I475"/>
    <mergeCell ref="A437:I437"/>
    <mergeCell ref="A439:E439"/>
    <mergeCell ref="G439:I439"/>
    <mergeCell ref="C440:D440"/>
    <mergeCell ref="G446:I446"/>
    <mergeCell ref="G452:I452"/>
    <mergeCell ref="C406:E407"/>
    <mergeCell ref="C408:E408"/>
    <mergeCell ref="A412:B412"/>
    <mergeCell ref="G412:H412"/>
    <mergeCell ref="A435:I435"/>
    <mergeCell ref="A436:I436"/>
    <mergeCell ref="A390:I390"/>
    <mergeCell ref="A392:E392"/>
    <mergeCell ref="G392:I392"/>
    <mergeCell ref="C393:D393"/>
    <mergeCell ref="G399:I399"/>
    <mergeCell ref="G405:I405"/>
    <mergeCell ref="C369:E370"/>
    <mergeCell ref="C371:E371"/>
    <mergeCell ref="A375:B375"/>
    <mergeCell ref="G375:H375"/>
    <mergeCell ref="A388:I388"/>
    <mergeCell ref="A389:I389"/>
    <mergeCell ref="A353:I353"/>
    <mergeCell ref="A355:E355"/>
    <mergeCell ref="G355:I355"/>
    <mergeCell ref="C356:D356"/>
    <mergeCell ref="G362:I362"/>
    <mergeCell ref="G368:I368"/>
    <mergeCell ref="C335:E336"/>
    <mergeCell ref="C337:E337"/>
    <mergeCell ref="A341:B341"/>
    <mergeCell ref="G341:H341"/>
    <mergeCell ref="A351:I351"/>
    <mergeCell ref="A352:I352"/>
    <mergeCell ref="A319:I319"/>
    <mergeCell ref="A321:E321"/>
    <mergeCell ref="G321:I321"/>
    <mergeCell ref="C322:D322"/>
    <mergeCell ref="G328:I328"/>
    <mergeCell ref="G334:I334"/>
    <mergeCell ref="C297:E298"/>
    <mergeCell ref="C299:E299"/>
    <mergeCell ref="A303:B303"/>
    <mergeCell ref="G303:H303"/>
    <mergeCell ref="A317:I317"/>
    <mergeCell ref="A318:I318"/>
    <mergeCell ref="A281:I281"/>
    <mergeCell ref="A283:E283"/>
    <mergeCell ref="G283:I283"/>
    <mergeCell ref="C284:D284"/>
    <mergeCell ref="G290:I290"/>
    <mergeCell ref="G296:I296"/>
    <mergeCell ref="C260:E261"/>
    <mergeCell ref="C262:E262"/>
    <mergeCell ref="A266:B266"/>
    <mergeCell ref="G266:H266"/>
    <mergeCell ref="A279:I279"/>
    <mergeCell ref="A280:I280"/>
    <mergeCell ref="A244:I244"/>
    <mergeCell ref="A246:E246"/>
    <mergeCell ref="G246:I246"/>
    <mergeCell ref="C247:D247"/>
    <mergeCell ref="G253:I253"/>
    <mergeCell ref="G259:I259"/>
    <mergeCell ref="C222:E223"/>
    <mergeCell ref="C224:E224"/>
    <mergeCell ref="A228:B228"/>
    <mergeCell ref="G228:H228"/>
    <mergeCell ref="A242:I242"/>
    <mergeCell ref="A243:I243"/>
    <mergeCell ref="A206:I206"/>
    <mergeCell ref="A208:E208"/>
    <mergeCell ref="G208:I208"/>
    <mergeCell ref="C209:D209"/>
    <mergeCell ref="G215:I215"/>
    <mergeCell ref="G221:I221"/>
    <mergeCell ref="C184:E185"/>
    <mergeCell ref="C186:E186"/>
    <mergeCell ref="A190:B190"/>
    <mergeCell ref="G190:H190"/>
    <mergeCell ref="H204:I204"/>
    <mergeCell ref="A205:I205"/>
    <mergeCell ref="A168:I168"/>
    <mergeCell ref="A170:E170"/>
    <mergeCell ref="G170:I170"/>
    <mergeCell ref="C171:D171"/>
    <mergeCell ref="G177:I177"/>
    <mergeCell ref="G183:I183"/>
    <mergeCell ref="C146:E147"/>
    <mergeCell ref="C148:E148"/>
    <mergeCell ref="A152:B152"/>
    <mergeCell ref="G152:H152"/>
    <mergeCell ref="H166:I166"/>
    <mergeCell ref="A167:I167"/>
    <mergeCell ref="A130:I130"/>
    <mergeCell ref="A132:E132"/>
    <mergeCell ref="G132:I132"/>
    <mergeCell ref="C133:D133"/>
    <mergeCell ref="G139:I139"/>
    <mergeCell ref="G145:I145"/>
    <mergeCell ref="C108:E109"/>
    <mergeCell ref="C110:E110"/>
    <mergeCell ref="A114:B114"/>
    <mergeCell ref="G114:H114"/>
    <mergeCell ref="H128:I128"/>
    <mergeCell ref="A129:I129"/>
    <mergeCell ref="A92:I92"/>
    <mergeCell ref="A94:E94"/>
    <mergeCell ref="G94:I94"/>
    <mergeCell ref="C95:D95"/>
    <mergeCell ref="G101:I101"/>
    <mergeCell ref="G107:I107"/>
    <mergeCell ref="C70:E71"/>
    <mergeCell ref="C72:E72"/>
    <mergeCell ref="A76:B76"/>
    <mergeCell ref="G76:H76"/>
    <mergeCell ref="H90:I90"/>
    <mergeCell ref="A91:I91"/>
    <mergeCell ref="A54:I54"/>
    <mergeCell ref="A56:E56"/>
    <mergeCell ref="G56:I56"/>
    <mergeCell ref="C57:D57"/>
    <mergeCell ref="G63:I63"/>
    <mergeCell ref="G69:I69"/>
    <mergeCell ref="G23:I23"/>
    <mergeCell ref="G29:I29"/>
    <mergeCell ref="C30:E31"/>
    <mergeCell ref="C32:E32"/>
    <mergeCell ref="H52:I52"/>
    <mergeCell ref="A53:I53"/>
    <mergeCell ref="A7:I7"/>
    <mergeCell ref="A8:I8"/>
    <mergeCell ref="A9:I9"/>
    <mergeCell ref="A16:E16"/>
    <mergeCell ref="G16:I16"/>
    <mergeCell ref="C17:D1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JMF BOLOGHINE MARS 2016</vt:lpstr>
      <vt:lpstr>JMF BELOUIZDAD MARS 2016</vt:lpstr>
    </vt:vector>
  </TitlesOfParts>
  <Company>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ouldtahar.arezki</dc:creator>
  <cp:lastModifiedBy>bouatta.adel</cp:lastModifiedBy>
  <cp:lastPrinted>2015-01-12T09:48:15Z</cp:lastPrinted>
  <dcterms:created xsi:type="dcterms:W3CDTF">2013-08-15T14:50:47Z</dcterms:created>
  <dcterms:modified xsi:type="dcterms:W3CDTF">2017-04-27T09:26:57Z</dcterms:modified>
</cp:coreProperties>
</file>