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7970" windowHeight="11220" activeTab="12"/>
  </bookViews>
  <sheets>
    <sheet name="01-16" sheetId="1" r:id="rId1"/>
    <sheet name="02-16" sheetId="2" r:id="rId2"/>
    <sheet name="03-16" sheetId="3" r:id="rId3"/>
    <sheet name="04-16" sheetId="4" r:id="rId4"/>
    <sheet name="05-16" sheetId="5" r:id="rId5"/>
    <sheet name="06-16" sheetId="6" r:id="rId6"/>
    <sheet name="07-16" sheetId="7" r:id="rId7"/>
    <sheet name="08-16" sheetId="8" r:id="rId8"/>
    <sheet name="09-16" sheetId="9" r:id="rId9"/>
    <sheet name="10-16" sheetId="10" r:id="rId10"/>
    <sheet name="11-16" sheetId="11" r:id="rId11"/>
    <sheet name="12-16" sheetId="12" r:id="rId12"/>
    <sheet name="VENTES HP cumul 12-16" sheetId="13" r:id="rId13"/>
  </sheets>
  <externalReferences>
    <externalReference r:id="rId14"/>
    <externalReference r:id="rId15"/>
    <externalReference r:id="rId16"/>
    <externalReference r:id="rId17"/>
  </externalReferences>
  <calcPr calcId="145621"/>
</workbook>
</file>

<file path=xl/calcChain.xml><?xml version="1.0" encoding="utf-8"?>
<calcChain xmlns="http://schemas.openxmlformats.org/spreadsheetml/2006/main">
  <c r="G50" i="12" l="1"/>
  <c r="M29" i="13"/>
  <c r="Q28" i="13"/>
  <c r="N28" i="13"/>
  <c r="J28" i="13"/>
  <c r="K28" i="13" s="1"/>
  <c r="G28" i="13"/>
  <c r="I28" i="13" s="1"/>
  <c r="F28" i="13"/>
  <c r="P28" i="13" s="1"/>
  <c r="E28" i="13"/>
  <c r="Q27" i="13"/>
  <c r="N27" i="13"/>
  <c r="J27" i="13"/>
  <c r="K27" i="13" s="1"/>
  <c r="G27" i="13"/>
  <c r="F27" i="13"/>
  <c r="L27" i="13" s="1"/>
  <c r="E27" i="13"/>
  <c r="D27" i="13" s="1"/>
  <c r="Q26" i="13"/>
  <c r="N26" i="13"/>
  <c r="L26" i="13"/>
  <c r="J26" i="13"/>
  <c r="K26" i="13" s="1"/>
  <c r="G26" i="13"/>
  <c r="I26" i="13" s="1"/>
  <c r="F26" i="13"/>
  <c r="P26" i="13" s="1"/>
  <c r="E26" i="13"/>
  <c r="D26" i="13"/>
  <c r="Q25" i="13"/>
  <c r="Q29" i="13" s="1"/>
  <c r="N25" i="13"/>
  <c r="N29" i="13" s="1"/>
  <c r="J25" i="13"/>
  <c r="G25" i="13"/>
  <c r="F25" i="13"/>
  <c r="E25" i="13"/>
  <c r="M22" i="13"/>
  <c r="Q21" i="13"/>
  <c r="N21" i="13"/>
  <c r="J21" i="13"/>
  <c r="K21" i="13" s="1"/>
  <c r="G21" i="13"/>
  <c r="I21" i="13" s="1"/>
  <c r="F21" i="13"/>
  <c r="D21" i="13" s="1"/>
  <c r="E21" i="13"/>
  <c r="Q20" i="13"/>
  <c r="Q22" i="13" s="1"/>
  <c r="N20" i="13"/>
  <c r="N22" i="13" s="1"/>
  <c r="J20" i="13"/>
  <c r="G20" i="13"/>
  <c r="F20" i="13"/>
  <c r="F22" i="13" s="1"/>
  <c r="E20" i="13"/>
  <c r="E22" i="13" s="1"/>
  <c r="M17" i="13"/>
  <c r="Q16" i="13"/>
  <c r="N16" i="13"/>
  <c r="J16" i="13"/>
  <c r="K16" i="13" s="1"/>
  <c r="G16" i="13"/>
  <c r="I16" i="13" s="1"/>
  <c r="F16" i="13"/>
  <c r="L16" i="13" s="1"/>
  <c r="E16" i="13"/>
  <c r="Q15" i="13"/>
  <c r="N15" i="13"/>
  <c r="J15" i="13"/>
  <c r="K15" i="13" s="1"/>
  <c r="G15" i="13"/>
  <c r="F15" i="13"/>
  <c r="L15" i="13" s="1"/>
  <c r="E15" i="13"/>
  <c r="Q14" i="13"/>
  <c r="N14" i="13"/>
  <c r="J14" i="13"/>
  <c r="K14" i="13" s="1"/>
  <c r="G14" i="13"/>
  <c r="F14" i="13"/>
  <c r="P14" i="13" s="1"/>
  <c r="E14" i="13"/>
  <c r="Q13" i="13"/>
  <c r="N13" i="13"/>
  <c r="J13" i="13"/>
  <c r="K13" i="13" s="1"/>
  <c r="G13" i="13"/>
  <c r="I13" i="13" s="1"/>
  <c r="F13" i="13"/>
  <c r="L13" i="13" s="1"/>
  <c r="E13" i="13"/>
  <c r="Q12" i="13"/>
  <c r="N12" i="13"/>
  <c r="N17" i="13" s="1"/>
  <c r="J12" i="13"/>
  <c r="G12" i="13"/>
  <c r="F12" i="13"/>
  <c r="E12" i="13"/>
  <c r="M10" i="13"/>
  <c r="M32" i="13" s="1"/>
  <c r="Q9" i="13"/>
  <c r="N9" i="13"/>
  <c r="J9" i="13"/>
  <c r="K9" i="13" s="1"/>
  <c r="G9" i="13"/>
  <c r="I9" i="13" s="1"/>
  <c r="F9" i="13"/>
  <c r="C36" i="13" s="1"/>
  <c r="E9" i="13"/>
  <c r="D9" i="13" s="1"/>
  <c r="Q8" i="13"/>
  <c r="N8" i="13"/>
  <c r="J8" i="13"/>
  <c r="K8" i="13" s="1"/>
  <c r="G8" i="13"/>
  <c r="F8" i="13"/>
  <c r="L8" i="13" s="1"/>
  <c r="E8" i="13"/>
  <c r="Q7" i="13"/>
  <c r="N7" i="13"/>
  <c r="J7" i="13"/>
  <c r="K7" i="13" s="1"/>
  <c r="G7" i="13"/>
  <c r="F7" i="13"/>
  <c r="P7" i="13" s="1"/>
  <c r="E7" i="13"/>
  <c r="D7" i="13" s="1"/>
  <c r="Q6" i="13"/>
  <c r="Q10" i="13" s="1"/>
  <c r="N6" i="13"/>
  <c r="N10" i="13" s="1"/>
  <c r="J6" i="13"/>
  <c r="K6" i="13" s="1"/>
  <c r="G6" i="13"/>
  <c r="F6" i="13"/>
  <c r="L6" i="13" s="1"/>
  <c r="E6" i="13"/>
  <c r="D20" i="13" l="1"/>
  <c r="D22" i="13" s="1"/>
  <c r="L21" i="13"/>
  <c r="O21" i="13" s="1"/>
  <c r="D12" i="13"/>
  <c r="D14" i="13"/>
  <c r="H25" i="13"/>
  <c r="H20" i="13"/>
  <c r="G10" i="13"/>
  <c r="C39" i="13"/>
  <c r="F29" i="13"/>
  <c r="D28" i="13"/>
  <c r="I25" i="13"/>
  <c r="C37" i="13"/>
  <c r="J22" i="13"/>
  <c r="E29" i="13"/>
  <c r="J29" i="13"/>
  <c r="E10" i="13"/>
  <c r="J17" i="13"/>
  <c r="D15" i="13"/>
  <c r="Q17" i="13"/>
  <c r="Q32" i="13" s="1"/>
  <c r="H21" i="13"/>
  <c r="H26" i="13"/>
  <c r="O14" i="13"/>
  <c r="L20" i="13"/>
  <c r="L22" i="13" s="1"/>
  <c r="L25" i="13"/>
  <c r="H27" i="13"/>
  <c r="K10" i="13"/>
  <c r="N32" i="13"/>
  <c r="D6" i="13"/>
  <c r="I6" i="13"/>
  <c r="O6" i="13" s="1"/>
  <c r="H7" i="13"/>
  <c r="L7" i="13"/>
  <c r="P8" i="13"/>
  <c r="K12" i="13"/>
  <c r="K17" i="13" s="1"/>
  <c r="P12" i="13"/>
  <c r="O13" i="13"/>
  <c r="P15" i="13"/>
  <c r="O16" i="13"/>
  <c r="E17" i="13"/>
  <c r="K20" i="13"/>
  <c r="K22" i="13" s="1"/>
  <c r="P20" i="13"/>
  <c r="K25" i="13"/>
  <c r="K29" i="13" s="1"/>
  <c r="P25" i="13"/>
  <c r="O26" i="13"/>
  <c r="I27" i="13"/>
  <c r="H28" i="13"/>
  <c r="L28" i="13"/>
  <c r="O28" i="13" s="1"/>
  <c r="G29" i="13"/>
  <c r="C38" i="13"/>
  <c r="I7" i="13"/>
  <c r="D8" i="13"/>
  <c r="H8" i="13"/>
  <c r="P9" i="13"/>
  <c r="F10" i="13"/>
  <c r="J10" i="13"/>
  <c r="H12" i="13"/>
  <c r="L12" i="13"/>
  <c r="L17" i="13" s="1"/>
  <c r="P13" i="13"/>
  <c r="H15" i="13"/>
  <c r="P16" i="13"/>
  <c r="F17" i="13"/>
  <c r="P21" i="13"/>
  <c r="D25" i="13"/>
  <c r="D29" i="13" s="1"/>
  <c r="C35" i="13"/>
  <c r="P6" i="13"/>
  <c r="I8" i="13"/>
  <c r="O8" i="13" s="1"/>
  <c r="H9" i="13"/>
  <c r="L9" i="13"/>
  <c r="O9" i="13" s="1"/>
  <c r="I12" i="13"/>
  <c r="D13" i="13"/>
  <c r="H13" i="13"/>
  <c r="I15" i="13"/>
  <c r="O15" i="13" s="1"/>
  <c r="D16" i="13"/>
  <c r="H16" i="13"/>
  <c r="G17" i="13"/>
  <c r="I20" i="13"/>
  <c r="I22" i="13" s="1"/>
  <c r="G22" i="13"/>
  <c r="H22" i="13" s="1"/>
  <c r="P27" i="13"/>
  <c r="C40" i="13"/>
  <c r="G45" i="12"/>
  <c r="I44" i="12"/>
  <c r="G44" i="12"/>
  <c r="H44" i="12" s="1"/>
  <c r="A44" i="12"/>
  <c r="I43" i="12"/>
  <c r="G43" i="12"/>
  <c r="H43" i="12" s="1"/>
  <c r="A43" i="12"/>
  <c r="I42" i="12"/>
  <c r="G42" i="12"/>
  <c r="H42" i="12" s="1"/>
  <c r="A42" i="12"/>
  <c r="I41" i="12"/>
  <c r="G41" i="12"/>
  <c r="H41" i="12" s="1"/>
  <c r="A41" i="12"/>
  <c r="I40" i="12"/>
  <c r="G40" i="12"/>
  <c r="H40" i="12" s="1"/>
  <c r="H45" i="12" s="1"/>
  <c r="A40" i="12"/>
  <c r="I35" i="12"/>
  <c r="H35" i="12"/>
  <c r="G35" i="12"/>
  <c r="I34" i="12"/>
  <c r="G34" i="12"/>
  <c r="H34" i="12" s="1"/>
  <c r="A34" i="12"/>
  <c r="I33" i="12"/>
  <c r="G33" i="12"/>
  <c r="H33" i="12" s="1"/>
  <c r="A33" i="12"/>
  <c r="I32" i="12"/>
  <c r="G32" i="12"/>
  <c r="G36" i="12" s="1"/>
  <c r="A32" i="12"/>
  <c r="I27" i="12"/>
  <c r="H27" i="12" s="1"/>
  <c r="G27" i="12"/>
  <c r="A27" i="12"/>
  <c r="I26" i="12"/>
  <c r="H26" i="12" s="1"/>
  <c r="G26" i="12"/>
  <c r="A26" i="12"/>
  <c r="I25" i="12"/>
  <c r="H25" i="12" s="1"/>
  <c r="G25" i="12"/>
  <c r="A25" i="12"/>
  <c r="I24" i="12"/>
  <c r="H24" i="12" s="1"/>
  <c r="G24" i="12"/>
  <c r="G28" i="12" s="1"/>
  <c r="A24" i="12"/>
  <c r="I19" i="12"/>
  <c r="G19" i="12"/>
  <c r="G20" i="12" s="1"/>
  <c r="I18" i="12"/>
  <c r="G18" i="12"/>
  <c r="H18" i="12" s="1"/>
  <c r="I29" i="13" l="1"/>
  <c r="O27" i="13"/>
  <c r="H29" i="13"/>
  <c r="J32" i="13"/>
  <c r="L10" i="13"/>
  <c r="H10" i="13"/>
  <c r="O7" i="13"/>
  <c r="O10" i="13" s="1"/>
  <c r="O12" i="13"/>
  <c r="O17" i="13" s="1"/>
  <c r="C41" i="13"/>
  <c r="E32" i="13"/>
  <c r="D17" i="13"/>
  <c r="P17" i="13"/>
  <c r="O25" i="13"/>
  <c r="O29" i="13" s="1"/>
  <c r="H17" i="13"/>
  <c r="O20" i="13"/>
  <c r="O22" i="13" s="1"/>
  <c r="P22" i="13"/>
  <c r="I10" i="13"/>
  <c r="K32" i="13"/>
  <c r="I17" i="13"/>
  <c r="P10" i="13"/>
  <c r="F32" i="13"/>
  <c r="P29" i="13"/>
  <c r="D10" i="13"/>
  <c r="G32" i="13"/>
  <c r="L29" i="13"/>
  <c r="L32" i="13" s="1"/>
  <c r="H28" i="12"/>
  <c r="H20" i="12"/>
  <c r="H48" i="12" s="1"/>
  <c r="G48" i="12"/>
  <c r="H19" i="12"/>
  <c r="H32" i="12"/>
  <c r="H36" i="12" s="1"/>
  <c r="D32" i="13" l="1"/>
  <c r="I32" i="13"/>
  <c r="P32" i="13"/>
  <c r="H32" i="13"/>
  <c r="O32" i="13"/>
  <c r="L44" i="11"/>
  <c r="I44" i="11"/>
  <c r="G44" i="11"/>
  <c r="H44" i="11" s="1"/>
  <c r="M44" i="11" s="1"/>
  <c r="A44" i="11"/>
  <c r="I43" i="11"/>
  <c r="H43" i="11"/>
  <c r="M43" i="11" s="1"/>
  <c r="G43" i="11"/>
  <c r="L43" i="11" s="1"/>
  <c r="A43" i="11"/>
  <c r="L42" i="11"/>
  <c r="I42" i="11"/>
  <c r="G42" i="11"/>
  <c r="H42" i="11" s="1"/>
  <c r="M42" i="11" s="1"/>
  <c r="A42" i="11"/>
  <c r="I41" i="11"/>
  <c r="H41" i="11"/>
  <c r="M41" i="11" s="1"/>
  <c r="G41" i="11"/>
  <c r="L41" i="11" s="1"/>
  <c r="A41" i="11"/>
  <c r="L40" i="11"/>
  <c r="I40" i="11"/>
  <c r="G40" i="11"/>
  <c r="G45" i="11" s="1"/>
  <c r="A40" i="11"/>
  <c r="I35" i="11"/>
  <c r="H35" i="11"/>
  <c r="G35" i="11"/>
  <c r="I34" i="11"/>
  <c r="G34" i="11"/>
  <c r="H34" i="11" s="1"/>
  <c r="A34" i="11"/>
  <c r="I33" i="11"/>
  <c r="G33" i="11"/>
  <c r="H33" i="11" s="1"/>
  <c r="A33" i="11"/>
  <c r="I32" i="11"/>
  <c r="G32" i="11"/>
  <c r="H32" i="11" s="1"/>
  <c r="H36" i="11" s="1"/>
  <c r="A32" i="11"/>
  <c r="I27" i="11"/>
  <c r="H27" i="11" s="1"/>
  <c r="G27" i="11"/>
  <c r="A27" i="11"/>
  <c r="I26" i="11"/>
  <c r="H26" i="11" s="1"/>
  <c r="G26" i="11"/>
  <c r="A26" i="11"/>
  <c r="I25" i="11"/>
  <c r="G25" i="11"/>
  <c r="H25" i="11" s="1"/>
  <c r="A25" i="11"/>
  <c r="I24" i="11"/>
  <c r="G24" i="11"/>
  <c r="G28" i="11" s="1"/>
  <c r="A24" i="11"/>
  <c r="I19" i="11"/>
  <c r="G19" i="11"/>
  <c r="H19" i="11" s="1"/>
  <c r="H20" i="11" s="1"/>
  <c r="I18" i="11"/>
  <c r="H18" i="11"/>
  <c r="G18" i="11"/>
  <c r="G20" i="11" s="1"/>
  <c r="G36" i="11" l="1"/>
  <c r="G48" i="11" s="1"/>
  <c r="H40" i="11"/>
  <c r="H24" i="11"/>
  <c r="H28" i="11" s="1"/>
  <c r="M40" i="11" l="1"/>
  <c r="H45" i="11"/>
  <c r="H48" i="11" s="1"/>
  <c r="G45" i="10" l="1"/>
  <c r="I44" i="10"/>
  <c r="H44" i="10"/>
  <c r="G44" i="10"/>
  <c r="A44" i="10"/>
  <c r="I43" i="10"/>
  <c r="H43" i="10"/>
  <c r="G43" i="10"/>
  <c r="A43" i="10"/>
  <c r="I42" i="10"/>
  <c r="H42" i="10"/>
  <c r="G42" i="10"/>
  <c r="A42" i="10"/>
  <c r="I41" i="10"/>
  <c r="H41" i="10"/>
  <c r="G41" i="10"/>
  <c r="A41" i="10"/>
  <c r="I40" i="10"/>
  <c r="H40" i="10"/>
  <c r="H45" i="10" s="1"/>
  <c r="G40" i="10"/>
  <c r="A40" i="10"/>
  <c r="I35" i="10"/>
  <c r="H35" i="10"/>
  <c r="G35" i="10"/>
  <c r="I34" i="10"/>
  <c r="G34" i="10"/>
  <c r="H34" i="10" s="1"/>
  <c r="A34" i="10"/>
  <c r="I33" i="10"/>
  <c r="G33" i="10"/>
  <c r="H33" i="10" s="1"/>
  <c r="A33" i="10"/>
  <c r="I32" i="10"/>
  <c r="G32" i="10"/>
  <c r="G36" i="10" s="1"/>
  <c r="A32" i="10"/>
  <c r="I27" i="10"/>
  <c r="G27" i="10"/>
  <c r="H27" i="10" s="1"/>
  <c r="A27" i="10"/>
  <c r="I26" i="10"/>
  <c r="G26" i="10"/>
  <c r="H26" i="10" s="1"/>
  <c r="A26" i="10"/>
  <c r="I25" i="10"/>
  <c r="G25" i="10"/>
  <c r="H25" i="10" s="1"/>
  <c r="A25" i="10"/>
  <c r="I24" i="10"/>
  <c r="G24" i="10"/>
  <c r="H24" i="10" s="1"/>
  <c r="A24" i="10"/>
  <c r="I19" i="10"/>
  <c r="G19" i="10"/>
  <c r="H19" i="10" s="1"/>
  <c r="H20" i="10" s="1"/>
  <c r="I18" i="10"/>
  <c r="H18" i="10"/>
  <c r="G18" i="10"/>
  <c r="G20" i="10" s="1"/>
  <c r="H28" i="10" l="1"/>
  <c r="H48" i="10"/>
  <c r="G48" i="10"/>
  <c r="G28" i="10"/>
  <c r="H32" i="10"/>
  <c r="H36" i="10" s="1"/>
  <c r="I46" i="9" l="1"/>
  <c r="G46" i="9"/>
  <c r="H46" i="9" s="1"/>
  <c r="A46" i="9"/>
  <c r="I45" i="9"/>
  <c r="G45" i="9"/>
  <c r="H45" i="9" s="1"/>
  <c r="A45" i="9"/>
  <c r="I44" i="9"/>
  <c r="G44" i="9"/>
  <c r="H44" i="9" s="1"/>
  <c r="A44" i="9"/>
  <c r="I43" i="9"/>
  <c r="G43" i="9"/>
  <c r="H43" i="9" s="1"/>
  <c r="A43" i="9"/>
  <c r="I42" i="9"/>
  <c r="G42" i="9"/>
  <c r="H42" i="9" s="1"/>
  <c r="H47" i="9" s="1"/>
  <c r="A42" i="9"/>
  <c r="G38" i="9"/>
  <c r="I37" i="9"/>
  <c r="H37" i="9" s="1"/>
  <c r="G37" i="9"/>
  <c r="I36" i="9"/>
  <c r="H36" i="9"/>
  <c r="G36" i="9"/>
  <c r="A36" i="9"/>
  <c r="I35" i="9"/>
  <c r="H35" i="9"/>
  <c r="G35" i="9"/>
  <c r="A35" i="9"/>
  <c r="I34" i="9"/>
  <c r="H34" i="9"/>
  <c r="G34" i="9"/>
  <c r="A34" i="9"/>
  <c r="G30" i="9"/>
  <c r="I29" i="9"/>
  <c r="G29" i="9"/>
  <c r="H29" i="9" s="1"/>
  <c r="A29" i="9"/>
  <c r="I28" i="9"/>
  <c r="G28" i="9"/>
  <c r="H28" i="9" s="1"/>
  <c r="A28" i="9"/>
  <c r="I27" i="9"/>
  <c r="G27" i="9"/>
  <c r="H27" i="9" s="1"/>
  <c r="A27" i="9"/>
  <c r="I26" i="9"/>
  <c r="G26" i="9"/>
  <c r="H26" i="9" s="1"/>
  <c r="H30" i="9" s="1"/>
  <c r="A26" i="9"/>
  <c r="H21" i="9"/>
  <c r="H20" i="9"/>
  <c r="H19" i="9" s="1"/>
  <c r="G19" i="9"/>
  <c r="I18" i="9"/>
  <c r="H18" i="9"/>
  <c r="G18" i="9"/>
  <c r="G22" i="9" s="1"/>
  <c r="G50" i="9" l="1"/>
  <c r="H22" i="9"/>
  <c r="H38" i="9"/>
  <c r="G47" i="9"/>
  <c r="H50" i="9" l="1"/>
  <c r="I44" i="8" l="1"/>
  <c r="G44" i="8"/>
  <c r="H44" i="8" s="1"/>
  <c r="A44" i="8"/>
  <c r="I43" i="8"/>
  <c r="G43" i="8"/>
  <c r="H43" i="8" s="1"/>
  <c r="A43" i="8"/>
  <c r="I42" i="8"/>
  <c r="G42" i="8"/>
  <c r="H42" i="8" s="1"/>
  <c r="A42" i="8"/>
  <c r="I41" i="8"/>
  <c r="G41" i="8"/>
  <c r="H41" i="8" s="1"/>
  <c r="A41" i="8"/>
  <c r="I40" i="8"/>
  <c r="G40" i="8"/>
  <c r="H40" i="8" s="1"/>
  <c r="A40" i="8"/>
  <c r="G36" i="8"/>
  <c r="I35" i="8"/>
  <c r="G35" i="8"/>
  <c r="H35" i="8" s="1"/>
  <c r="I34" i="8"/>
  <c r="H34" i="8"/>
  <c r="G34" i="8"/>
  <c r="A34" i="8"/>
  <c r="I33" i="8"/>
  <c r="H33" i="8"/>
  <c r="G33" i="8"/>
  <c r="A33" i="8"/>
  <c r="I32" i="8"/>
  <c r="H32" i="8"/>
  <c r="G32" i="8"/>
  <c r="A32" i="8"/>
  <c r="G28" i="8"/>
  <c r="I27" i="8"/>
  <c r="G27" i="8"/>
  <c r="H27" i="8" s="1"/>
  <c r="A27" i="8"/>
  <c r="I26" i="8"/>
  <c r="G26" i="8"/>
  <c r="H26" i="8" s="1"/>
  <c r="A26" i="8"/>
  <c r="I25" i="8"/>
  <c r="G25" i="8"/>
  <c r="H25" i="8" s="1"/>
  <c r="A25" i="8"/>
  <c r="I24" i="8"/>
  <c r="G24" i="8"/>
  <c r="H24" i="8" s="1"/>
  <c r="A24" i="8"/>
  <c r="I19" i="8"/>
  <c r="H19" i="8"/>
  <c r="G19" i="8"/>
  <c r="I18" i="8"/>
  <c r="G18" i="8"/>
  <c r="G20" i="8" s="1"/>
  <c r="H28" i="8" l="1"/>
  <c r="H36" i="8"/>
  <c r="H45" i="8"/>
  <c r="H18" i="8"/>
  <c r="H20" i="8" s="1"/>
  <c r="G45" i="8"/>
  <c r="G48" i="8" s="1"/>
  <c r="H48" i="8" l="1"/>
  <c r="G45" i="7" l="1"/>
  <c r="I44" i="7"/>
  <c r="H44" i="7"/>
  <c r="G44" i="7"/>
  <c r="A44" i="7"/>
  <c r="I43" i="7"/>
  <c r="H43" i="7"/>
  <c r="G43" i="7"/>
  <c r="A43" i="7"/>
  <c r="I42" i="7"/>
  <c r="H42" i="7"/>
  <c r="G42" i="7"/>
  <c r="A42" i="7"/>
  <c r="I41" i="7"/>
  <c r="H41" i="7"/>
  <c r="G41" i="7"/>
  <c r="A41" i="7"/>
  <c r="I40" i="7"/>
  <c r="H40" i="7"/>
  <c r="H45" i="7" s="1"/>
  <c r="G40" i="7"/>
  <c r="A40" i="7"/>
  <c r="I35" i="7"/>
  <c r="H35" i="7"/>
  <c r="G35" i="7"/>
  <c r="I34" i="7"/>
  <c r="G34" i="7"/>
  <c r="H34" i="7" s="1"/>
  <c r="A34" i="7"/>
  <c r="I33" i="7"/>
  <c r="G33" i="7"/>
  <c r="H33" i="7" s="1"/>
  <c r="A33" i="7"/>
  <c r="I32" i="7"/>
  <c r="G32" i="7"/>
  <c r="G36" i="7" s="1"/>
  <c r="A32" i="7"/>
  <c r="I27" i="7"/>
  <c r="G27" i="7"/>
  <c r="H27" i="7" s="1"/>
  <c r="A27" i="7"/>
  <c r="I26" i="7"/>
  <c r="G26" i="7"/>
  <c r="H26" i="7" s="1"/>
  <c r="A26" i="7"/>
  <c r="I25" i="7"/>
  <c r="G25" i="7"/>
  <c r="H25" i="7" s="1"/>
  <c r="A25" i="7"/>
  <c r="I24" i="7"/>
  <c r="G24" i="7"/>
  <c r="H24" i="7" s="1"/>
  <c r="A24" i="7"/>
  <c r="I19" i="7"/>
  <c r="G19" i="7"/>
  <c r="H19" i="7" s="1"/>
  <c r="I18" i="7"/>
  <c r="H18" i="7"/>
  <c r="G18" i="7"/>
  <c r="G20" i="7" s="1"/>
  <c r="G48" i="7" l="1"/>
  <c r="H20" i="7"/>
  <c r="H28" i="7"/>
  <c r="G28" i="7"/>
  <c r="H32" i="7"/>
  <c r="H36" i="7" s="1"/>
  <c r="H48" i="7" l="1"/>
  <c r="I44" i="6" l="1"/>
  <c r="G44" i="6"/>
  <c r="H44" i="6" s="1"/>
  <c r="A44" i="6"/>
  <c r="I43" i="6"/>
  <c r="G43" i="6"/>
  <c r="H43" i="6" s="1"/>
  <c r="A43" i="6"/>
  <c r="I42" i="6"/>
  <c r="G42" i="6"/>
  <c r="H42" i="6" s="1"/>
  <c r="A42" i="6"/>
  <c r="I41" i="6"/>
  <c r="G41" i="6"/>
  <c r="H41" i="6" s="1"/>
  <c r="A41" i="6"/>
  <c r="I40" i="6"/>
  <c r="G40" i="6"/>
  <c r="H40" i="6" s="1"/>
  <c r="A40" i="6"/>
  <c r="G36" i="6"/>
  <c r="I35" i="6"/>
  <c r="H35" i="6" s="1"/>
  <c r="G35" i="6"/>
  <c r="I34" i="6"/>
  <c r="H34" i="6"/>
  <c r="G34" i="6"/>
  <c r="A34" i="6"/>
  <c r="I33" i="6"/>
  <c r="H33" i="6"/>
  <c r="G33" i="6"/>
  <c r="A33" i="6"/>
  <c r="I32" i="6"/>
  <c r="H32" i="6"/>
  <c r="G32" i="6"/>
  <c r="A32" i="6"/>
  <c r="G28" i="6"/>
  <c r="I27" i="6"/>
  <c r="G27" i="6"/>
  <c r="H27" i="6" s="1"/>
  <c r="A27" i="6"/>
  <c r="I26" i="6"/>
  <c r="G26" i="6"/>
  <c r="H26" i="6" s="1"/>
  <c r="A26" i="6"/>
  <c r="I25" i="6"/>
  <c r="G25" i="6"/>
  <c r="H25" i="6" s="1"/>
  <c r="A25" i="6"/>
  <c r="I24" i="6"/>
  <c r="G24" i="6"/>
  <c r="H24" i="6" s="1"/>
  <c r="A24" i="6"/>
  <c r="I19" i="6"/>
  <c r="H19" i="6"/>
  <c r="G19" i="6"/>
  <c r="I18" i="6"/>
  <c r="G18" i="6"/>
  <c r="G20" i="6" s="1"/>
  <c r="H36" i="6" l="1"/>
  <c r="H28" i="6"/>
  <c r="H45" i="6"/>
  <c r="G45" i="6"/>
  <c r="G48" i="6" s="1"/>
  <c r="H18" i="6"/>
  <c r="H20" i="6" s="1"/>
  <c r="H48" i="6" l="1"/>
  <c r="I44" i="5" l="1"/>
  <c r="G44" i="5"/>
  <c r="H44" i="5" s="1"/>
  <c r="A44" i="5"/>
  <c r="I43" i="5"/>
  <c r="G43" i="5"/>
  <c r="H43" i="5" s="1"/>
  <c r="A43" i="5"/>
  <c r="I42" i="5"/>
  <c r="G42" i="5"/>
  <c r="H42" i="5" s="1"/>
  <c r="A42" i="5"/>
  <c r="I41" i="5"/>
  <c r="G41" i="5"/>
  <c r="H41" i="5" s="1"/>
  <c r="A41" i="5"/>
  <c r="I40" i="5"/>
  <c r="G40" i="5"/>
  <c r="H40" i="5" s="1"/>
  <c r="A40" i="5"/>
  <c r="I35" i="5"/>
  <c r="H35" i="5"/>
  <c r="G35" i="5"/>
  <c r="I34" i="5"/>
  <c r="G34" i="5"/>
  <c r="H34" i="5" s="1"/>
  <c r="A34" i="5"/>
  <c r="I33" i="5"/>
  <c r="G33" i="5"/>
  <c r="H33" i="5" s="1"/>
  <c r="A33" i="5"/>
  <c r="I32" i="5"/>
  <c r="G32" i="5"/>
  <c r="G36" i="5" s="1"/>
  <c r="A32" i="5"/>
  <c r="I27" i="5"/>
  <c r="G27" i="5"/>
  <c r="H27" i="5" s="1"/>
  <c r="A27" i="5"/>
  <c r="I26" i="5"/>
  <c r="G26" i="5"/>
  <c r="H26" i="5" s="1"/>
  <c r="A26" i="5"/>
  <c r="I25" i="5"/>
  <c r="G25" i="5"/>
  <c r="H25" i="5" s="1"/>
  <c r="A25" i="5"/>
  <c r="I24" i="5"/>
  <c r="G24" i="5"/>
  <c r="H24" i="5" s="1"/>
  <c r="A24" i="5"/>
  <c r="G20" i="5"/>
  <c r="I19" i="5"/>
  <c r="G19" i="5"/>
  <c r="H19" i="5" s="1"/>
  <c r="I18" i="5"/>
  <c r="H18" i="5" s="1"/>
  <c r="H20" i="5" s="1"/>
  <c r="G18" i="5"/>
  <c r="H45" i="5" l="1"/>
  <c r="H48" i="5"/>
  <c r="H28" i="5"/>
  <c r="G28" i="5"/>
  <c r="H32" i="5"/>
  <c r="H36" i="5" s="1"/>
  <c r="H37" i="5" s="1"/>
  <c r="G45" i="5"/>
  <c r="G48" i="5" s="1"/>
  <c r="G45" i="4" l="1"/>
  <c r="I44" i="4"/>
  <c r="H44" i="4"/>
  <c r="G44" i="4"/>
  <c r="A44" i="4"/>
  <c r="I43" i="4"/>
  <c r="H43" i="4"/>
  <c r="G43" i="4"/>
  <c r="A43" i="4"/>
  <c r="I42" i="4"/>
  <c r="H42" i="4"/>
  <c r="G42" i="4"/>
  <c r="A42" i="4"/>
  <c r="I41" i="4"/>
  <c r="H41" i="4"/>
  <c r="G41" i="4"/>
  <c r="A41" i="4"/>
  <c r="I40" i="4"/>
  <c r="H40" i="4"/>
  <c r="H45" i="4" s="1"/>
  <c r="G40" i="4"/>
  <c r="A40" i="4"/>
  <c r="I35" i="4"/>
  <c r="G35" i="4"/>
  <c r="H35" i="4" s="1"/>
  <c r="I34" i="4"/>
  <c r="H34" i="4"/>
  <c r="G34" i="4"/>
  <c r="A34" i="4"/>
  <c r="I33" i="4"/>
  <c r="H33" i="4"/>
  <c r="G33" i="4"/>
  <c r="A33" i="4"/>
  <c r="I32" i="4"/>
  <c r="H32" i="4"/>
  <c r="H36" i="4" s="1"/>
  <c r="H37" i="4" s="1"/>
  <c r="G32" i="4"/>
  <c r="G36" i="4" s="1"/>
  <c r="A32" i="4"/>
  <c r="G28" i="4"/>
  <c r="I27" i="4"/>
  <c r="H27" i="4"/>
  <c r="G27" i="4"/>
  <c r="A27" i="4"/>
  <c r="I26" i="4"/>
  <c r="H26" i="4"/>
  <c r="G26" i="4"/>
  <c r="A26" i="4"/>
  <c r="I25" i="4"/>
  <c r="H25" i="4"/>
  <c r="G25" i="4"/>
  <c r="A25" i="4"/>
  <c r="I24" i="4"/>
  <c r="H24" i="4"/>
  <c r="H28" i="4" s="1"/>
  <c r="G24" i="4"/>
  <c r="A24" i="4"/>
  <c r="I19" i="4"/>
  <c r="H19" i="4"/>
  <c r="G19" i="4"/>
  <c r="I18" i="4"/>
  <c r="G18" i="4"/>
  <c r="G20" i="4" s="1"/>
  <c r="G48" i="4" l="1"/>
  <c r="H18" i="4"/>
  <c r="H20" i="4" s="1"/>
  <c r="H48" i="4" s="1"/>
  <c r="G45" i="3" l="1"/>
  <c r="I44" i="3"/>
  <c r="G44" i="3"/>
  <c r="H44" i="3" s="1"/>
  <c r="A44" i="3"/>
  <c r="I43" i="3"/>
  <c r="G43" i="3"/>
  <c r="H43" i="3" s="1"/>
  <c r="A43" i="3"/>
  <c r="I42" i="3"/>
  <c r="G42" i="3"/>
  <c r="H42" i="3" s="1"/>
  <c r="A42" i="3"/>
  <c r="I41" i="3"/>
  <c r="G41" i="3"/>
  <c r="H41" i="3" s="1"/>
  <c r="A41" i="3"/>
  <c r="I40" i="3"/>
  <c r="G40" i="3"/>
  <c r="H40" i="3" s="1"/>
  <c r="H45" i="3" s="1"/>
  <c r="A40" i="3"/>
  <c r="I35" i="3"/>
  <c r="H35" i="3"/>
  <c r="G35" i="3"/>
  <c r="I34" i="3"/>
  <c r="G34" i="3"/>
  <c r="H34" i="3" s="1"/>
  <c r="A34" i="3"/>
  <c r="I33" i="3"/>
  <c r="G33" i="3"/>
  <c r="H33" i="3" s="1"/>
  <c r="A33" i="3"/>
  <c r="I32" i="3"/>
  <c r="G32" i="3"/>
  <c r="G36" i="3" s="1"/>
  <c r="A32" i="3"/>
  <c r="G28" i="3"/>
  <c r="I27" i="3"/>
  <c r="H27" i="3" s="1"/>
  <c r="G27" i="3"/>
  <c r="A27" i="3"/>
  <c r="I26" i="3"/>
  <c r="H26" i="3" s="1"/>
  <c r="G26" i="3"/>
  <c r="A26" i="3"/>
  <c r="I25" i="3"/>
  <c r="H25" i="3" s="1"/>
  <c r="G25" i="3"/>
  <c r="A25" i="3"/>
  <c r="I24" i="3"/>
  <c r="H24" i="3" s="1"/>
  <c r="H28" i="3" s="1"/>
  <c r="G24" i="3"/>
  <c r="A24" i="3"/>
  <c r="I19" i="3"/>
  <c r="G19" i="3"/>
  <c r="H19" i="3" s="1"/>
  <c r="I18" i="3"/>
  <c r="G18" i="3"/>
  <c r="G20" i="3" s="1"/>
  <c r="G48" i="3" l="1"/>
  <c r="H32" i="3"/>
  <c r="H36" i="3" s="1"/>
  <c r="H18" i="3"/>
  <c r="H20" i="3" s="1"/>
  <c r="H48" i="3" s="1"/>
  <c r="I44" i="2" l="1"/>
  <c r="G44" i="2"/>
  <c r="H44" i="2" s="1"/>
  <c r="A44" i="2"/>
  <c r="I43" i="2"/>
  <c r="G43" i="2"/>
  <c r="H43" i="2" s="1"/>
  <c r="A43" i="2"/>
  <c r="I42" i="2"/>
  <c r="G42" i="2"/>
  <c r="H42" i="2" s="1"/>
  <c r="A42" i="2"/>
  <c r="I41" i="2"/>
  <c r="G41" i="2"/>
  <c r="H41" i="2" s="1"/>
  <c r="A41" i="2"/>
  <c r="I40" i="2"/>
  <c r="G40" i="2"/>
  <c r="H40" i="2" s="1"/>
  <c r="A40" i="2"/>
  <c r="I35" i="2"/>
  <c r="G35" i="2"/>
  <c r="H35" i="2" s="1"/>
  <c r="I34" i="2"/>
  <c r="H34" i="2"/>
  <c r="G34" i="2"/>
  <c r="A34" i="2"/>
  <c r="I33" i="2"/>
  <c r="H33" i="2"/>
  <c r="G33" i="2"/>
  <c r="A33" i="2"/>
  <c r="I32" i="2"/>
  <c r="H32" i="2"/>
  <c r="G32" i="2"/>
  <c r="G36" i="2" s="1"/>
  <c r="A32" i="2"/>
  <c r="G28" i="2"/>
  <c r="I27" i="2"/>
  <c r="G27" i="2"/>
  <c r="H27" i="2" s="1"/>
  <c r="A27" i="2"/>
  <c r="I26" i="2"/>
  <c r="G26" i="2"/>
  <c r="H26" i="2" s="1"/>
  <c r="A26" i="2"/>
  <c r="I25" i="2"/>
  <c r="G25" i="2"/>
  <c r="H25" i="2" s="1"/>
  <c r="A25" i="2"/>
  <c r="I24" i="2"/>
  <c r="G24" i="2"/>
  <c r="H24" i="2" s="1"/>
  <c r="A24" i="2"/>
  <c r="I19" i="2"/>
  <c r="H19" i="2"/>
  <c r="G19" i="2"/>
  <c r="I18" i="2"/>
  <c r="G18" i="2"/>
  <c r="G20" i="2" s="1"/>
  <c r="H45" i="2" l="1"/>
  <c r="H28" i="2"/>
  <c r="G48" i="2"/>
  <c r="H36" i="2"/>
  <c r="H18" i="2"/>
  <c r="H20" i="2" s="1"/>
  <c r="G45" i="2"/>
  <c r="H48" i="2" l="1"/>
  <c r="G40" i="1" l="1"/>
  <c r="G22" i="1"/>
  <c r="I41" i="1"/>
  <c r="I40" i="1"/>
  <c r="I15" i="1"/>
  <c r="G30" i="1"/>
  <c r="G32" i="1" l="1"/>
  <c r="G23" i="1"/>
  <c r="I38" i="1" l="1"/>
  <c r="I14" i="1"/>
  <c r="G37" i="1"/>
  <c r="G14" i="1" l="1"/>
  <c r="I39" i="1" l="1"/>
  <c r="I31" i="1"/>
  <c r="G39" i="1" l="1"/>
  <c r="G21" i="1" l="1"/>
  <c r="G15" i="1"/>
  <c r="G17" i="1" l="1"/>
  <c r="H40" i="1"/>
  <c r="I37" i="1" l="1"/>
  <c r="I32" i="1"/>
  <c r="I30" i="1"/>
  <c r="I29" i="1"/>
  <c r="I24" i="1"/>
  <c r="I23" i="1"/>
  <c r="I22" i="1"/>
  <c r="I21" i="1"/>
  <c r="G41" i="1" l="1"/>
  <c r="H39" i="1"/>
  <c r="G38" i="1"/>
  <c r="H32" i="1"/>
  <c r="G31" i="1"/>
  <c r="H31" i="1" s="1"/>
  <c r="H30" i="1"/>
  <c r="G29" i="1"/>
  <c r="G33" i="1" s="1"/>
  <c r="G24" i="1"/>
  <c r="H24" i="1" s="1"/>
  <c r="H22" i="1"/>
  <c r="H21" i="1"/>
  <c r="H15" i="1"/>
  <c r="H14" i="1"/>
  <c r="H29" i="1" l="1"/>
  <c r="H33" i="1" s="1"/>
  <c r="H38" i="1"/>
  <c r="H41" i="1"/>
  <c r="G25" i="1"/>
  <c r="H23" i="1"/>
  <c r="G42" i="1"/>
  <c r="H37" i="1"/>
  <c r="H17" i="1"/>
  <c r="H42" i="1" l="1"/>
  <c r="A41" i="1"/>
  <c r="A40" i="1"/>
  <c r="A39" i="1"/>
  <c r="A38" i="1"/>
  <c r="A37" i="1"/>
  <c r="A31" i="1"/>
  <c r="A30" i="1"/>
  <c r="A29" i="1"/>
  <c r="A24" i="1"/>
  <c r="A23" i="1"/>
  <c r="A22" i="1"/>
  <c r="A21" i="1"/>
  <c r="G44" i="1" l="1"/>
  <c r="H25" i="1" l="1"/>
  <c r="H44" i="1" l="1"/>
</calcChain>
</file>

<file path=xl/sharedStrings.xml><?xml version="1.0" encoding="utf-8"?>
<sst xmlns="http://schemas.openxmlformats.org/spreadsheetml/2006/main" count="1347" uniqueCount="100">
  <si>
    <t>GG1</t>
  </si>
  <si>
    <t>DEPARTEMENT COMMERCIAL</t>
  </si>
  <si>
    <t>GZ0</t>
  </si>
  <si>
    <t>GZ1</t>
  </si>
  <si>
    <t>GZ4</t>
  </si>
  <si>
    <t>Index</t>
  </si>
  <si>
    <t>Temperature</t>
  </si>
  <si>
    <t xml:space="preserve">Type de </t>
  </si>
  <si>
    <t xml:space="preserve">Volume Q </t>
  </si>
  <si>
    <t>Energie  E</t>
  </si>
  <si>
    <t>PCS</t>
  </si>
  <si>
    <t>DMA</t>
  </si>
  <si>
    <t>initial</t>
  </si>
  <si>
    <t>final</t>
  </si>
  <si>
    <t>Cm3</t>
  </si>
  <si>
    <t>en Th</t>
  </si>
  <si>
    <t>DD BOULOGHINE</t>
  </si>
  <si>
    <t>DD BELOUIZDAD</t>
  </si>
  <si>
    <t>DD EL HARRACH</t>
  </si>
  <si>
    <t>DD GUE DE CONSTANTINE</t>
  </si>
  <si>
    <t>TOTAL SD ALGER</t>
  </si>
  <si>
    <t xml:space="preserve">Société des Ciments Algérois SCAL Rais H       </t>
  </si>
  <si>
    <t xml:space="preserve">BRIQUETERIE SAHEL               </t>
  </si>
  <si>
    <t>PETROFINA</t>
  </si>
  <si>
    <t>correcteur</t>
  </si>
  <si>
    <t>compteur</t>
  </si>
  <si>
    <t>STATION G N C SISANE</t>
  </si>
  <si>
    <r>
      <t>Cm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/h</t>
    </r>
  </si>
  <si>
    <r>
      <t>Th/Cm</t>
    </r>
    <r>
      <rPr>
        <b/>
        <vertAlign val="superscript"/>
        <sz val="10"/>
        <rFont val="Arial"/>
        <family val="2"/>
      </rPr>
      <t>3</t>
    </r>
  </si>
  <si>
    <t>Client résilié</t>
  </si>
  <si>
    <t>ETAT RECAPITULATIF DES ELEMENTS DE FACTURATION DES CI HP DU MOIS DE JANVIER 2016</t>
  </si>
  <si>
    <t>absolue</t>
  </si>
  <si>
    <t>Comptage</t>
  </si>
  <si>
    <t>CI HP</t>
  </si>
  <si>
    <t xml:space="preserve">Pression </t>
  </si>
  <si>
    <t xml:space="preserve">moyenne </t>
  </si>
  <si>
    <t>changement de type de comptage</t>
  </si>
  <si>
    <t>ETAT RECAPITULATIF DES ELEMENTS DE FACTURATION DES CI HP DU MOIS DE FEVRIER 2016</t>
  </si>
  <si>
    <t>client à l'arrêt</t>
  </si>
  <si>
    <t>Changement de type de compteur</t>
  </si>
  <si>
    <t>ETAT RECAPITULATIF DES ELEMENTS DE FACTURATION DES CI HP DU MOIS DE MARS 2016</t>
  </si>
  <si>
    <t>Client à l'arrét</t>
  </si>
  <si>
    <t>ETAT RECAPITULATIF DES ELEMENTS DE FACTURATION DES CI HP DU MOIS D'AVRIL 2016</t>
  </si>
  <si>
    <t>ETAT RECAPITULATIF DES ELEMENTS DE FACTURATION DES CI HP DU MOIS DE MAI 2016</t>
  </si>
  <si>
    <t>ETAT RECAPITULATIF DES ELEMENTS DE FACTURATION DES CI HP DU MOIS DE JUIN 2016</t>
  </si>
  <si>
    <t>ETAT RECAPITULATIF DES ELEMENTS DE FACTURATION DES CI HP DU MOIS DE JUILLET 2016</t>
  </si>
  <si>
    <t>ETAT RECAPITULATIF DES ELEMENTS DE FACTURATION DES CI HP DU MOIS D'AOUT 2016</t>
  </si>
  <si>
    <t>ETAT RECAPITULATIF DES ELEMENTS DE FACTURATION DES CI HP DU MOIS DE SEPTEMBRE 2016</t>
  </si>
  <si>
    <t>PN</t>
  </si>
  <si>
    <t>ETAT RECAPITULATIF DES ELEMENTS DE FACTURATION DES CI HP DU MOIS D'OCTOBRE 2016</t>
  </si>
  <si>
    <t>ETAT RECAPITULATIF DES ELEMENTS DE FACTURATION DES CI HP DU MOIS DE NOVEMBRE 2016</t>
  </si>
  <si>
    <t>ETAT RECAPITULATIF DES ELEMENTS DE FACTURATION DES CI HP DU MOIS DE DECEMBRE 2016</t>
  </si>
  <si>
    <t>ETAT RECAPITULATIF DES VENTES DE GAZ NATUREL AUX CLIENTS HAUTE PRESSION</t>
  </si>
  <si>
    <t>CUMULE A DECEMBRE.2016</t>
  </si>
  <si>
    <t>NOM OU RAISON SOCIALE DU CLIENT</t>
  </si>
  <si>
    <t>SECTEURS ECONOMIQUE</t>
  </si>
  <si>
    <t>écart consom, Th GRTG-SGC</t>
  </si>
  <si>
    <t>Consom en Th DU GRTG</t>
  </si>
  <si>
    <t>Consom en Th DU SGC</t>
  </si>
  <si>
    <t xml:space="preserve">MONTANT DES FACTURES HT EN DA </t>
  </si>
  <si>
    <t>Prix de vente moyen (cDA/Kwh)</t>
  </si>
  <si>
    <t>TVA SUR L'ENERGIE (17%) EN DA</t>
  </si>
  <si>
    <t>MONTANT ENTRETIEN POSTE  EN DA</t>
  </si>
  <si>
    <t>TVA SUR ENTRET. POSTE (17%) EN DA</t>
  </si>
  <si>
    <t>TAXE SUR L'ENERGIE (0,0015/Th) EN DA</t>
  </si>
  <si>
    <t>Frais d’interruption et de remise d’énergie</t>
  </si>
  <si>
    <t>TVA SUR Frais d’interruption d’énergie 17%</t>
  </si>
  <si>
    <t xml:space="preserve">MONTANT DES FACTURES TTC EN DA </t>
  </si>
  <si>
    <t>QUOTE-PART CREG</t>
  </si>
  <si>
    <t>Consom en M3 DU SGC</t>
  </si>
  <si>
    <t xml:space="preserve">COGRAL UP 01 RMA </t>
  </si>
  <si>
    <t>AGRO-ALIMENTAIRE</t>
  </si>
  <si>
    <t xml:space="preserve">COGRAL UP 05 HRSA </t>
  </si>
  <si>
    <t xml:space="preserve">COGRAL UP 06 RSA </t>
  </si>
  <si>
    <t>HAMMA WATER DESALINATION</t>
  </si>
  <si>
    <t>EAUX ET ENERGIE</t>
  </si>
  <si>
    <t>DD.BELOUIZDAD</t>
  </si>
  <si>
    <t xml:space="preserve">CBTBA BRIQUETERIE BABA ALI </t>
  </si>
  <si>
    <t>MATERIAIX DE CONSTRUCTION</t>
  </si>
  <si>
    <t>ECM SIDI MOUSSA ALGER</t>
  </si>
  <si>
    <t>MPVA GUE CONSTANTINE</t>
  </si>
  <si>
    <t>MECANIQUE</t>
  </si>
  <si>
    <t>YOP MILK ALGER</t>
  </si>
  <si>
    <t>TRUST INDUSTRY BRIQUETERIE BARAKI</t>
  </si>
  <si>
    <t>DD.GUE DE CONSTANTINE</t>
  </si>
  <si>
    <t xml:space="preserve">CIMENTERIE RAIS HAMIDOU </t>
  </si>
  <si>
    <t>EURL PETROFINA</t>
  </si>
  <si>
    <t>HYDROCARBURES</t>
  </si>
  <si>
    <t>DD.BOLOGHINE</t>
  </si>
  <si>
    <t xml:space="preserve"> </t>
  </si>
  <si>
    <t xml:space="preserve">ENAD  ROUIBA </t>
  </si>
  <si>
    <t>CHIMIE</t>
  </si>
  <si>
    <t>REINE DES ZIBANS (Ex ENNADJAH)</t>
  </si>
  <si>
    <t xml:space="preserve">SNVI CVI ROUIBA </t>
  </si>
  <si>
    <t>INDUSTRIE MECANIQUE</t>
  </si>
  <si>
    <t>NAFTAL STATION GNC SISSANE</t>
  </si>
  <si>
    <t>DD.EL HARRACH</t>
  </si>
  <si>
    <t>TOTAL SDA</t>
  </si>
  <si>
    <t>Ventes par secteur d'activité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</si>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</sst>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€_-;\-* #,##0.00\ _€_-;_-* &quot;-&quot;??\ _€_-;_-@_-"/>
    <numFmt numFmtId="164" formatCode="0.00000"/>
    <numFmt numFmtId="165" formatCode="_(* #,##0.00_);_(* \(#,##0.00\);_(* &quot;-&quot;??_);_(@_)"/>
    <numFmt numFmtId="166" formatCode="#,##0.00000"/>
    <numFmt numFmtId="167" formatCode="_([$€]* #,##0.00_);_([$€]* \(#,##0.00\);_([$€]* &quot;-&quot;??_);_(@_)"/>
    <numFmt numFmtId="168" formatCode="_(* #,##0.0000_);_(* \(#,##0.0000\);_(* &quot;-&quot;??_);_(@_)"/>
    <numFmt numFmtId="169" formatCode="#,##0\ &quot;F&quot;;\-#,##0\ &quot;F&quot;"/>
    <numFmt numFmtId="170" formatCode="#,##0.0"/>
  </numFmts>
  <fonts count="3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vertAlign val="superscript"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u/>
      <sz val="11"/>
      <name val="Arial"/>
      <family val="2"/>
    </font>
    <font>
      <b/>
      <u/>
      <sz val="16"/>
      <name val="Arial"/>
      <family val="2"/>
    </font>
    <font>
      <sz val="12"/>
      <name val="Arial"/>
      <family val="2"/>
    </font>
    <font>
      <sz val="9"/>
      <name val="Adobe Caslon Pro"/>
      <family val="1"/>
    </font>
    <font>
      <b/>
      <u/>
      <sz val="16"/>
      <name val="Adobe Caslon Pro"/>
      <family val="1"/>
    </font>
    <font>
      <b/>
      <u/>
      <sz val="14"/>
      <name val="Adobe Caslon Pro"/>
      <family val="1"/>
    </font>
    <font>
      <sz val="10"/>
      <name val="Adobe Caslon Pro"/>
      <family val="1"/>
    </font>
    <font>
      <b/>
      <sz val="11"/>
      <name val="Adobe Caslon Pro"/>
      <family val="1"/>
    </font>
    <font>
      <b/>
      <sz val="12"/>
      <name val="Adobe Caslon Pro Bold"/>
      <family val="1"/>
    </font>
    <font>
      <b/>
      <sz val="14"/>
      <name val="Adobe Caslon Pro"/>
      <family val="1"/>
    </font>
    <font>
      <b/>
      <sz val="12"/>
      <name val="Adobe Caslon Pro"/>
      <family val="1"/>
    </font>
    <font>
      <b/>
      <sz val="16"/>
      <name val="Adobe Caslon Pro"/>
      <family val="1"/>
    </font>
    <font>
      <b/>
      <sz val="10"/>
      <name val="Adobe Caslon Pro"/>
      <family val="1"/>
    </font>
    <font>
      <b/>
      <sz val="9"/>
      <name val="Adobe Caslon Pro"/>
      <family val="1"/>
    </font>
    <font>
      <b/>
      <u/>
      <sz val="11"/>
      <name val="Adobe Caslon Pro"/>
      <family val="1"/>
    </font>
    <font>
      <sz val="12"/>
      <color theme="1"/>
      <name val="Calibri"/>
      <family val="2"/>
      <scheme val="minor"/>
    </font>
    <font>
      <sz val="14"/>
      <name val="Adobe Caslon Pro"/>
      <family val="1"/>
    </font>
    <font>
      <b/>
      <u/>
      <sz val="12"/>
      <name val="Adobe Caslon Pro"/>
    </font>
    <font>
      <b/>
      <sz val="12"/>
      <name val="Adobe Caslon Pro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9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0">
    <xf numFmtId="0" fontId="0" fillId="0" borderId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0" applyFont="1" applyFill="1" applyAlignment="1"/>
    <xf numFmtId="4" fontId="2" fillId="0" borderId="0" xfId="0" applyNumberFormat="1" applyFont="1" applyFill="1" applyBorder="1" applyAlignment="1"/>
    <xf numFmtId="4" fontId="2" fillId="0" borderId="0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3" fontId="2" fillId="0" borderId="0" xfId="1" applyNumberFormat="1" applyFont="1" applyFill="1" applyBorder="1" applyAlignment="1">
      <alignment horizontal="center"/>
    </xf>
    <xf numFmtId="3" fontId="2" fillId="0" borderId="1" xfId="1" applyNumberFormat="1" applyFont="1" applyFill="1" applyBorder="1" applyAlignment="1">
      <alignment horizontal="center"/>
    </xf>
    <xf numFmtId="3" fontId="4" fillId="0" borderId="0" xfId="1" applyNumberFormat="1" applyFont="1" applyFill="1" applyAlignment="1">
      <alignment horizontal="center" vertical="center"/>
    </xf>
    <xf numFmtId="3" fontId="4" fillId="0" borderId="0" xfId="1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/>
    </xf>
    <xf numFmtId="3" fontId="2" fillId="3" borderId="4" xfId="0" applyNumberFormat="1" applyFont="1" applyFill="1" applyBorder="1" applyAlignment="1">
      <alignment horizontal="center"/>
    </xf>
    <xf numFmtId="3" fontId="2" fillId="4" borderId="20" xfId="0" applyNumberFormat="1" applyFont="1" applyFill="1" applyBorder="1" applyAlignment="1">
      <alignment horizontal="center" vertical="center" wrapText="1"/>
    </xf>
    <xf numFmtId="3" fontId="2" fillId="4" borderId="11" xfId="0" applyNumberFormat="1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/>
    </xf>
    <xf numFmtId="43" fontId="2" fillId="4" borderId="14" xfId="2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3" fontId="1" fillId="2" borderId="6" xfId="0" applyNumberFormat="1" applyFont="1" applyFill="1" applyBorder="1" applyAlignment="1">
      <alignment horizontal="center" vertical="center"/>
    </xf>
    <xf numFmtId="166" fontId="1" fillId="2" borderId="6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4" fontId="2" fillId="2" borderId="8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166" fontId="1" fillId="2" borderId="8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4" fontId="2" fillId="2" borderId="8" xfId="0" applyNumberFormat="1" applyFont="1" applyFill="1" applyBorder="1" applyAlignment="1">
      <alignment horizontal="center"/>
    </xf>
    <xf numFmtId="2" fontId="1" fillId="0" borderId="2" xfId="0" applyNumberFormat="1" applyFont="1" applyFill="1" applyBorder="1" applyAlignment="1">
      <alignment horizontal="center"/>
    </xf>
    <xf numFmtId="4" fontId="2" fillId="0" borderId="8" xfId="0" applyNumberFormat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/>
    </xf>
    <xf numFmtId="4" fontId="2" fillId="2" borderId="4" xfId="0" applyNumberFormat="1" applyFont="1" applyFill="1" applyBorder="1" applyAlignment="1">
      <alignment horizontal="center" vertical="center"/>
    </xf>
    <xf numFmtId="2" fontId="1" fillId="0" borderId="22" xfId="0" applyNumberFormat="1" applyFont="1" applyFill="1" applyBorder="1" applyAlignment="1">
      <alignment horizontal="center"/>
    </xf>
    <xf numFmtId="0" fontId="1" fillId="0" borderId="0" xfId="0" applyFont="1" applyFill="1" applyAlignment="1"/>
    <xf numFmtId="164" fontId="1" fillId="0" borderId="0" xfId="0" applyNumberFormat="1" applyFont="1" applyFill="1" applyAlignment="1"/>
    <xf numFmtId="0" fontId="1" fillId="0" borderId="0" xfId="0" applyFont="1" applyFill="1" applyAlignment="1">
      <alignment horizontal="center"/>
    </xf>
    <xf numFmtId="3" fontId="1" fillId="0" borderId="0" xfId="1" applyNumberFormat="1" applyFont="1" applyFill="1" applyAlignment="1"/>
    <xf numFmtId="3" fontId="1" fillId="0" borderId="0" xfId="1" applyNumberFormat="1" applyFont="1" applyFill="1" applyBorder="1" applyAlignment="1" applyProtection="1">
      <alignment horizontal="center"/>
      <protection locked="0"/>
    </xf>
    <xf numFmtId="3" fontId="1" fillId="0" borderId="0" xfId="1" applyNumberFormat="1" applyFont="1" applyBorder="1"/>
    <xf numFmtId="4" fontId="1" fillId="0" borderId="0" xfId="0" applyNumberFormat="1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2" fontId="1" fillId="0" borderId="7" xfId="0" applyNumberFormat="1" applyFont="1" applyFill="1" applyBorder="1" applyAlignment="1">
      <alignment horizontal="left"/>
    </xf>
    <xf numFmtId="3" fontId="1" fillId="0" borderId="0" xfId="0" applyNumberFormat="1" applyFont="1" applyFill="1" applyAlignment="1"/>
    <xf numFmtId="3" fontId="6" fillId="0" borderId="0" xfId="2" applyNumberFormat="1" applyFont="1" applyFill="1" applyBorder="1" applyAlignment="1">
      <alignment horizontal="center" vertical="center"/>
    </xf>
    <xf numFmtId="4" fontId="6" fillId="0" borderId="0" xfId="2" applyNumberFormat="1" applyFont="1" applyFill="1" applyBorder="1" applyAlignment="1">
      <alignment horizontal="center" vertical="center"/>
    </xf>
    <xf numFmtId="2" fontId="1" fillId="0" borderId="9" xfId="0" applyNumberFormat="1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3" fontId="1" fillId="2" borderId="8" xfId="0" applyNumberFormat="1" applyFont="1" applyFill="1" applyBorder="1" applyAlignment="1">
      <alignment vertical="center"/>
    </xf>
    <xf numFmtId="2" fontId="1" fillId="0" borderId="10" xfId="0" applyNumberFormat="1" applyFont="1" applyFill="1" applyBorder="1" applyAlignment="1">
      <alignment horizontal="left"/>
    </xf>
    <xf numFmtId="3" fontId="6" fillId="2" borderId="0" xfId="2" applyNumberFormat="1" applyFont="1" applyFill="1" applyBorder="1" applyAlignment="1">
      <alignment horizontal="center" vertical="center"/>
    </xf>
    <xf numFmtId="4" fontId="6" fillId="2" borderId="0" xfId="2" applyNumberFormat="1" applyFont="1" applyFill="1" applyBorder="1" applyAlignment="1">
      <alignment horizontal="center" vertical="center"/>
    </xf>
    <xf numFmtId="4" fontId="1" fillId="0" borderId="0" xfId="0" applyNumberFormat="1" applyFont="1" applyFill="1" applyBorder="1" applyAlignment="1"/>
    <xf numFmtId="3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left"/>
    </xf>
    <xf numFmtId="3" fontId="1" fillId="0" borderId="0" xfId="0" applyNumberFormat="1" applyFont="1" applyFill="1" applyBorder="1" applyAlignment="1">
      <alignment horizontal="center" vertical="center"/>
    </xf>
    <xf numFmtId="166" fontId="1" fillId="0" borderId="0" xfId="0" applyNumberFormat="1" applyFont="1" applyFill="1" applyBorder="1" applyAlignment="1">
      <alignment horizontal="center" vertical="center"/>
    </xf>
    <xf numFmtId="3" fontId="1" fillId="2" borderId="0" xfId="0" applyNumberFormat="1" applyFont="1" applyFill="1" applyBorder="1" applyAlignment="1">
      <alignment vertical="center"/>
    </xf>
    <xf numFmtId="3" fontId="1" fillId="2" borderId="0" xfId="1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left"/>
    </xf>
    <xf numFmtId="0" fontId="7" fillId="2" borderId="0" xfId="3" applyFont="1" applyFill="1" applyBorder="1" applyAlignment="1">
      <alignment horizontal="center" vertical="center"/>
    </xf>
    <xf numFmtId="2" fontId="1" fillId="2" borderId="7" xfId="0" applyNumberFormat="1" applyFont="1" applyFill="1" applyBorder="1" applyAlignment="1">
      <alignment horizontal="left"/>
    </xf>
    <xf numFmtId="2" fontId="1" fillId="2" borderId="9" xfId="0" applyNumberFormat="1" applyFont="1" applyFill="1" applyBorder="1" applyAlignment="1">
      <alignment horizontal="left"/>
    </xf>
    <xf numFmtId="3" fontId="1" fillId="0" borderId="8" xfId="0" applyNumberFormat="1" applyFont="1" applyFill="1" applyBorder="1" applyAlignment="1">
      <alignment vertical="center"/>
    </xf>
    <xf numFmtId="3" fontId="1" fillId="2" borderId="4" xfId="0" applyNumberFormat="1" applyFont="1" applyFill="1" applyBorder="1" applyAlignment="1">
      <alignment vertical="center"/>
    </xf>
    <xf numFmtId="2" fontId="1" fillId="0" borderId="4" xfId="0" applyNumberFormat="1" applyFont="1" applyFill="1" applyBorder="1" applyAlignment="1">
      <alignment horizontal="center"/>
    </xf>
    <xf numFmtId="3" fontId="1" fillId="0" borderId="0" xfId="1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left"/>
    </xf>
    <xf numFmtId="0" fontId="1" fillId="0" borderId="18" xfId="0" applyFont="1" applyFill="1" applyBorder="1" applyAlignment="1">
      <alignment horizontal="left"/>
    </xf>
    <xf numFmtId="0" fontId="1" fillId="0" borderId="5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4" fontId="1" fillId="0" borderId="0" xfId="0" applyNumberFormat="1" applyFont="1" applyFill="1" applyAlignment="1"/>
    <xf numFmtId="164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/>
    <xf numFmtId="2" fontId="1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4" borderId="13" xfId="0" applyFont="1" applyFill="1" applyBorder="1" applyAlignment="1">
      <alignment vertical="center" wrapText="1"/>
    </xf>
    <xf numFmtId="3" fontId="1" fillId="0" borderId="8" xfId="0" applyNumberFormat="1" applyFont="1" applyFill="1" applyBorder="1" applyAlignment="1">
      <alignment horizontal="center"/>
    </xf>
    <xf numFmtId="3" fontId="1" fillId="0" borderId="23" xfId="0" applyNumberFormat="1" applyFont="1" applyFill="1" applyBorder="1" applyAlignment="1">
      <alignment horizontal="center"/>
    </xf>
    <xf numFmtId="0" fontId="1" fillId="0" borderId="15" xfId="0" applyFont="1" applyFill="1" applyBorder="1" applyAlignment="1">
      <alignment vertical="center"/>
    </xf>
    <xf numFmtId="0" fontId="1" fillId="4" borderId="29" xfId="0" applyFont="1" applyFill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vertical="center" wrapText="1"/>
    </xf>
    <xf numFmtId="43" fontId="2" fillId="4" borderId="31" xfId="2" applyNumberFormat="1" applyFont="1" applyFill="1" applyBorder="1" applyAlignment="1">
      <alignment horizontal="center"/>
    </xf>
    <xf numFmtId="3" fontId="1" fillId="0" borderId="6" xfId="0" applyNumberFormat="1" applyFont="1" applyFill="1" applyBorder="1" applyAlignment="1">
      <alignment vertical="center"/>
    </xf>
    <xf numFmtId="4" fontId="2" fillId="0" borderId="6" xfId="0" applyNumberFormat="1" applyFont="1" applyFill="1" applyBorder="1" applyAlignment="1">
      <alignment horizontal="center" vertical="center"/>
    </xf>
    <xf numFmtId="3" fontId="1" fillId="2" borderId="4" xfId="0" applyNumberFormat="1" applyFont="1" applyFill="1" applyBorder="1" applyAlignment="1">
      <alignment horizontal="center" vertical="center"/>
    </xf>
    <xf numFmtId="166" fontId="1" fillId="2" borderId="4" xfId="0" applyNumberFormat="1" applyFont="1" applyFill="1" applyBorder="1" applyAlignment="1">
      <alignment horizontal="center" vertical="center"/>
    </xf>
    <xf numFmtId="165" fontId="1" fillId="0" borderId="0" xfId="1" applyFont="1" applyFill="1" applyAlignment="1"/>
    <xf numFmtId="165" fontId="1" fillId="0" borderId="0" xfId="1" applyFont="1" applyFill="1" applyBorder="1" applyAlignment="1"/>
    <xf numFmtId="4" fontId="2" fillId="2" borderId="32" xfId="0" applyNumberFormat="1" applyFont="1" applyFill="1" applyBorder="1" applyAlignment="1">
      <alignment horizontal="center" vertical="center"/>
    </xf>
    <xf numFmtId="4" fontId="2" fillId="0" borderId="33" xfId="0" applyNumberFormat="1" applyFont="1" applyFill="1" applyBorder="1" applyAlignment="1">
      <alignment horizontal="center" vertical="center"/>
    </xf>
    <xf numFmtId="4" fontId="2" fillId="2" borderId="33" xfId="0" applyNumberFormat="1" applyFont="1" applyFill="1" applyBorder="1" applyAlignment="1">
      <alignment horizontal="center" vertical="center"/>
    </xf>
    <xf numFmtId="4" fontId="2" fillId="2" borderId="34" xfId="0" applyNumberFormat="1" applyFont="1" applyFill="1" applyBorder="1" applyAlignment="1">
      <alignment horizontal="center"/>
    </xf>
    <xf numFmtId="3" fontId="1" fillId="0" borderId="24" xfId="0" applyNumberFormat="1" applyFont="1" applyFill="1" applyBorder="1" applyAlignment="1">
      <alignment horizontal="center"/>
    </xf>
    <xf numFmtId="3" fontId="1" fillId="0" borderId="25" xfId="0" applyNumberFormat="1" applyFont="1" applyFill="1" applyBorder="1" applyAlignment="1">
      <alignment horizontal="center"/>
    </xf>
    <xf numFmtId="3" fontId="2" fillId="0" borderId="25" xfId="1" applyNumberFormat="1" applyFont="1" applyFill="1" applyBorder="1" applyAlignment="1">
      <alignment horizontal="center"/>
    </xf>
    <xf numFmtId="3" fontId="1" fillId="0" borderId="35" xfId="0" applyNumberFormat="1" applyFont="1" applyFill="1" applyBorder="1" applyAlignment="1">
      <alignment horizontal="center"/>
    </xf>
    <xf numFmtId="2" fontId="1" fillId="0" borderId="27" xfId="0" applyNumberFormat="1" applyFont="1" applyFill="1" applyBorder="1" applyAlignment="1">
      <alignment horizontal="center"/>
    </xf>
    <xf numFmtId="2" fontId="1" fillId="0" borderId="36" xfId="0" applyNumberFormat="1" applyFont="1" applyFill="1" applyBorder="1" applyAlignment="1">
      <alignment horizontal="center"/>
    </xf>
    <xf numFmtId="2" fontId="1" fillId="0" borderId="37" xfId="0" applyNumberFormat="1" applyFont="1" applyFill="1" applyBorder="1" applyAlignment="1">
      <alignment horizontal="center"/>
    </xf>
    <xf numFmtId="3" fontId="1" fillId="0" borderId="4" xfId="0" applyNumberFormat="1" applyFont="1" applyFill="1" applyBorder="1" applyAlignment="1">
      <alignment vertical="center"/>
    </xf>
    <xf numFmtId="4" fontId="2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left"/>
    </xf>
    <xf numFmtId="4" fontId="2" fillId="2" borderId="6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vertical="center"/>
    </xf>
    <xf numFmtId="2" fontId="1" fillId="0" borderId="8" xfId="0" applyNumberFormat="1" applyFont="1" applyFill="1" applyBorder="1" applyAlignment="1">
      <alignment horizontal="center"/>
    </xf>
    <xf numFmtId="0" fontId="1" fillId="0" borderId="39" xfId="0" applyFont="1" applyFill="1" applyBorder="1" applyAlignment="1">
      <alignment horizontal="left"/>
    </xf>
    <xf numFmtId="166" fontId="1" fillId="0" borderId="0" xfId="1" applyNumberFormat="1" applyFont="1" applyFill="1" applyAlignment="1"/>
    <xf numFmtId="3" fontId="2" fillId="0" borderId="1" xfId="0" applyNumberFormat="1" applyFont="1" applyFill="1" applyBorder="1" applyAlignment="1">
      <alignment horizontal="center"/>
    </xf>
    <xf numFmtId="3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3" fontId="1" fillId="4" borderId="11" xfId="0" applyNumberFormat="1" applyFont="1" applyFill="1" applyBorder="1" applyAlignment="1">
      <alignment horizontal="center" vertical="center" wrapText="1"/>
    </xf>
    <xf numFmtId="3" fontId="1" fillId="4" borderId="12" xfId="0" applyNumberFormat="1" applyFont="1" applyFill="1" applyBorder="1" applyAlignment="1">
      <alignment horizontal="center" vertical="center" wrapText="1"/>
    </xf>
    <xf numFmtId="3" fontId="1" fillId="4" borderId="29" xfId="0" applyNumberFormat="1" applyFont="1" applyFill="1" applyBorder="1" applyAlignment="1">
      <alignment horizontal="center" vertical="center" wrapText="1"/>
    </xf>
    <xf numFmtId="3" fontId="1" fillId="4" borderId="2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Alignment="1">
      <alignment horizontal="center"/>
    </xf>
    <xf numFmtId="4" fontId="1" fillId="0" borderId="0" xfId="1" applyNumberFormat="1" applyFont="1" applyFill="1" applyAlignment="1"/>
    <xf numFmtId="3" fontId="2" fillId="0" borderId="25" xfId="0" applyNumberFormat="1" applyFont="1" applyFill="1" applyBorder="1" applyAlignment="1">
      <alignment horizontal="center"/>
    </xf>
    <xf numFmtId="170" fontId="1" fillId="0" borderId="0" xfId="1" applyNumberFormat="1" applyFont="1" applyFill="1" applyAlignment="1"/>
    <xf numFmtId="3" fontId="1" fillId="2" borderId="2" xfId="0" applyNumberFormat="1" applyFont="1" applyFill="1" applyBorder="1" applyAlignment="1">
      <alignment horizontal="center" vertical="center"/>
    </xf>
    <xf numFmtId="166" fontId="1" fillId="2" borderId="2" xfId="0" applyNumberFormat="1" applyFont="1" applyFill="1" applyBorder="1" applyAlignment="1">
      <alignment horizontal="center" vertical="center"/>
    </xf>
    <xf numFmtId="4" fontId="2" fillId="2" borderId="40" xfId="0" applyNumberFormat="1" applyFont="1" applyFill="1" applyBorder="1" applyAlignment="1">
      <alignment horizontal="center" vertical="center"/>
    </xf>
    <xf numFmtId="2" fontId="1" fillId="0" borderId="41" xfId="0" applyNumberFormat="1" applyFont="1" applyFill="1" applyBorder="1" applyAlignment="1">
      <alignment horizontal="center"/>
    </xf>
    <xf numFmtId="4" fontId="2" fillId="2" borderId="34" xfId="0" applyNumberFormat="1" applyFont="1" applyFill="1" applyBorder="1" applyAlignment="1">
      <alignment horizontal="center" vertical="center"/>
    </xf>
    <xf numFmtId="3" fontId="2" fillId="0" borderId="35" xfId="0" applyNumberFormat="1" applyFont="1" applyFill="1" applyBorder="1" applyAlignment="1">
      <alignment horizontal="center"/>
    </xf>
    <xf numFmtId="2" fontId="1" fillId="0" borderId="42" xfId="0" applyNumberFormat="1" applyFont="1" applyFill="1" applyBorder="1" applyAlignment="1">
      <alignment horizontal="center"/>
    </xf>
    <xf numFmtId="0" fontId="10" fillId="0" borderId="0" xfId="0" applyFont="1" applyFill="1" applyAlignment="1"/>
    <xf numFmtId="3" fontId="9" fillId="0" borderId="16" xfId="1" applyNumberFormat="1" applyFont="1" applyBorder="1"/>
    <xf numFmtId="4" fontId="9" fillId="0" borderId="27" xfId="0" applyNumberFormat="1" applyFont="1" applyBorder="1" applyAlignment="1">
      <alignment horizontal="right"/>
    </xf>
    <xf numFmtId="3" fontId="9" fillId="0" borderId="11" xfId="1" applyNumberFormat="1" applyFont="1" applyBorder="1"/>
    <xf numFmtId="4" fontId="9" fillId="0" borderId="14" xfId="0" applyNumberFormat="1" applyFont="1" applyBorder="1" applyAlignment="1">
      <alignment horizontal="right"/>
    </xf>
    <xf numFmtId="3" fontId="9" fillId="0" borderId="26" xfId="1" applyNumberFormat="1" applyFont="1" applyBorder="1"/>
    <xf numFmtId="4" fontId="9" fillId="0" borderId="28" xfId="0" applyNumberFormat="1" applyFont="1" applyBorder="1" applyAlignment="1">
      <alignment horizontal="right"/>
    </xf>
    <xf numFmtId="4" fontId="9" fillId="0" borderId="14" xfId="0" applyNumberFormat="1" applyFont="1" applyBorder="1"/>
    <xf numFmtId="3" fontId="2" fillId="3" borderId="2" xfId="0" applyNumberFormat="1" applyFont="1" applyFill="1" applyBorder="1" applyAlignment="1">
      <alignment horizontal="center" vertical="center"/>
    </xf>
    <xf numFmtId="43" fontId="2" fillId="3" borderId="2" xfId="2" applyNumberFormat="1" applyFont="1" applyFill="1" applyBorder="1" applyAlignment="1">
      <alignment horizontal="center" vertical="center"/>
    </xf>
    <xf numFmtId="43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166" fontId="2" fillId="3" borderId="4" xfId="0" applyNumberFormat="1" applyFont="1" applyFill="1" applyBorder="1" applyAlignment="1">
      <alignment horizontal="center" vertical="center"/>
    </xf>
    <xf numFmtId="43" fontId="2" fillId="3" borderId="4" xfId="2" applyNumberFormat="1" applyFont="1" applyFill="1" applyBorder="1" applyAlignment="1">
      <alignment horizontal="center" vertical="center"/>
    </xf>
    <xf numFmtId="43" fontId="2" fillId="3" borderId="4" xfId="0" applyNumberFormat="1" applyFont="1" applyFill="1" applyBorder="1" applyAlignment="1">
      <alignment horizontal="center" vertical="center"/>
    </xf>
    <xf numFmtId="2" fontId="2" fillId="3" borderId="4" xfId="0" applyNumberFormat="1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3" fontId="2" fillId="0" borderId="2" xfId="1" applyNumberFormat="1" applyFont="1" applyFill="1" applyBorder="1" applyAlignment="1">
      <alignment horizontal="center"/>
    </xf>
    <xf numFmtId="3" fontId="2" fillId="0" borderId="4" xfId="1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vertical="center"/>
    </xf>
    <xf numFmtId="4" fontId="2" fillId="0" borderId="1" xfId="0" applyNumberFormat="1" applyFont="1" applyFill="1" applyBorder="1" applyAlignment="1">
      <alignment horizontal="center" vertical="center"/>
    </xf>
    <xf numFmtId="3" fontId="2" fillId="0" borderId="24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vertical="center"/>
    </xf>
    <xf numFmtId="4" fontId="2" fillId="2" borderId="2" xfId="0" applyNumberFormat="1" applyFont="1" applyFill="1" applyBorder="1" applyAlignment="1">
      <alignment horizontal="center" vertical="center"/>
    </xf>
    <xf numFmtId="3" fontId="2" fillId="0" borderId="4" xfId="0" applyNumberFormat="1" applyFont="1" applyFill="1" applyBorder="1" applyAlignment="1">
      <alignment horizontal="center"/>
    </xf>
    <xf numFmtId="3" fontId="2" fillId="4" borderId="12" xfId="0" applyNumberFormat="1" applyFont="1" applyFill="1" applyBorder="1" applyAlignment="1">
      <alignment horizontal="center" vertical="center" wrapText="1"/>
    </xf>
    <xf numFmtId="3" fontId="2" fillId="4" borderId="13" xfId="0" applyNumberFormat="1" applyFont="1" applyFill="1" applyBorder="1" applyAlignment="1">
      <alignment horizontal="center" vertical="center" wrapText="1"/>
    </xf>
    <xf numFmtId="0" fontId="1" fillId="0" borderId="17" xfId="0" applyFont="1" applyFill="1" applyBorder="1" applyAlignment="1"/>
    <xf numFmtId="0" fontId="1" fillId="0" borderId="18" xfId="0" applyFont="1" applyFill="1" applyBorder="1" applyAlignment="1"/>
    <xf numFmtId="2" fontId="1" fillId="0" borderId="6" xfId="0" applyNumberFormat="1" applyFont="1" applyFill="1" applyBorder="1" applyAlignment="1">
      <alignment horizontal="center"/>
    </xf>
    <xf numFmtId="3" fontId="2" fillId="4" borderId="29" xfId="0" applyNumberFormat="1" applyFont="1" applyFill="1" applyBorder="1" applyAlignment="1">
      <alignment horizontal="center" vertical="center" wrapText="1"/>
    </xf>
    <xf numFmtId="3" fontId="2" fillId="4" borderId="30" xfId="0" applyNumberFormat="1" applyFont="1" applyFill="1" applyBorder="1" applyAlignment="1">
      <alignment horizontal="center" vertical="center" wrapText="1"/>
    </xf>
    <xf numFmtId="3" fontId="1" fillId="2" borderId="6" xfId="0" applyNumberFormat="1" applyFont="1" applyFill="1" applyBorder="1" applyAlignment="1">
      <alignment vertical="center"/>
    </xf>
    <xf numFmtId="0" fontId="1" fillId="0" borderId="39" xfId="0" applyFont="1" applyFill="1" applyBorder="1" applyAlignment="1"/>
    <xf numFmtId="3" fontId="13" fillId="0" borderId="0" xfId="0" applyNumberFormat="1" applyFont="1" applyFill="1" applyAlignment="1"/>
    <xf numFmtId="164" fontId="13" fillId="0" borderId="0" xfId="0" applyNumberFormat="1" applyFont="1" applyFill="1" applyAlignment="1"/>
    <xf numFmtId="0" fontId="13" fillId="0" borderId="0" xfId="0" applyFont="1" applyFill="1" applyAlignment="1"/>
    <xf numFmtId="4" fontId="13" fillId="0" borderId="0" xfId="1" applyNumberFormat="1" applyFont="1" applyFill="1" applyAlignment="1"/>
    <xf numFmtId="4" fontId="13" fillId="0" borderId="0" xfId="0" applyNumberFormat="1" applyFont="1" applyFill="1" applyAlignment="1"/>
    <xf numFmtId="0" fontId="13" fillId="0" borderId="0" xfId="0" applyFont="1" applyFill="1" applyAlignment="1">
      <alignment horizontal="center"/>
    </xf>
    <xf numFmtId="165" fontId="13" fillId="0" borderId="0" xfId="1" applyFont="1" applyFill="1" applyAlignment="1"/>
    <xf numFmtId="0" fontId="14" fillId="0" borderId="0" xfId="0" applyFont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 wrapText="1"/>
    </xf>
    <xf numFmtId="4" fontId="14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41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18" fillId="0" borderId="53" xfId="0" applyFont="1" applyFill="1" applyBorder="1" applyAlignment="1">
      <alignment horizontal="center" vertical="center" wrapText="1"/>
    </xf>
    <xf numFmtId="3" fontId="18" fillId="0" borderId="18" xfId="0" applyNumberFormat="1" applyFont="1" applyFill="1" applyBorder="1" applyAlignment="1">
      <alignment horizontal="center" vertical="center" wrapText="1"/>
    </xf>
    <xf numFmtId="3" fontId="18" fillId="0" borderId="41" xfId="0" applyNumberFormat="1" applyFont="1" applyFill="1" applyBorder="1" applyAlignment="1">
      <alignment horizontal="center" vertical="center" wrapText="1"/>
    </xf>
    <xf numFmtId="4" fontId="18" fillId="0" borderId="41" xfId="0" applyNumberFormat="1" applyFont="1" applyFill="1" applyBorder="1" applyAlignment="1">
      <alignment horizontal="center" vertical="center" wrapText="1"/>
    </xf>
    <xf numFmtId="4" fontId="21" fillId="7" borderId="54" xfId="0" applyNumberFormat="1" applyFont="1" applyFill="1" applyBorder="1" applyAlignment="1">
      <alignment horizontal="center" vertical="center" wrapText="1"/>
    </xf>
    <xf numFmtId="4" fontId="18" fillId="0" borderId="55" xfId="0" applyNumberFormat="1" applyFont="1" applyFill="1" applyBorder="1" applyAlignment="1">
      <alignment horizontal="center" vertical="center" wrapText="1"/>
    </xf>
    <xf numFmtId="4" fontId="18" fillId="0" borderId="41" xfId="0" applyNumberFormat="1" applyFont="1" applyBorder="1" applyAlignment="1">
      <alignment horizontal="center" vertical="center" wrapText="1"/>
    </xf>
    <xf numFmtId="4" fontId="18" fillId="0" borderId="56" xfId="0" applyNumberFormat="1" applyFont="1" applyFill="1" applyBorder="1" applyAlignment="1">
      <alignment horizontal="center" vertical="center" wrapText="1"/>
    </xf>
    <xf numFmtId="4" fontId="18" fillId="0" borderId="36" xfId="0" applyNumberFormat="1" applyFont="1" applyFill="1" applyBorder="1" applyAlignment="1">
      <alignment horizontal="center" vertical="center" wrapText="1"/>
    </xf>
    <xf numFmtId="4" fontId="22" fillId="7" borderId="36" xfId="0" applyNumberFormat="1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center" vertical="center" wrapText="1"/>
    </xf>
    <xf numFmtId="3" fontId="18" fillId="0" borderId="36" xfId="0" applyNumberFormat="1" applyFont="1" applyFill="1" applyBorder="1" applyAlignment="1">
      <alignment horizontal="center" vertical="center" wrapText="1"/>
    </xf>
    <xf numFmtId="4" fontId="18" fillId="0" borderId="36" xfId="0" applyNumberFormat="1" applyFont="1" applyBorder="1" applyAlignment="1">
      <alignment horizontal="center" vertical="center" wrapText="1"/>
    </xf>
    <xf numFmtId="4" fontId="18" fillId="0" borderId="18" xfId="0" applyNumberFormat="1" applyFont="1" applyFill="1" applyBorder="1" applyAlignment="1">
      <alignment horizontal="center" vertical="center" wrapText="1"/>
    </xf>
    <xf numFmtId="0" fontId="17" fillId="0" borderId="37" xfId="0" applyFont="1" applyFill="1" applyBorder="1" applyAlignment="1">
      <alignment horizontal="center" vertical="center" wrapText="1"/>
    </xf>
    <xf numFmtId="0" fontId="18" fillId="0" borderId="39" xfId="0" applyFont="1" applyFill="1" applyBorder="1" applyAlignment="1">
      <alignment horizontal="center" vertical="center" wrapText="1"/>
    </xf>
    <xf numFmtId="0" fontId="18" fillId="0" borderId="57" xfId="0" applyFont="1" applyFill="1" applyBorder="1" applyAlignment="1">
      <alignment horizontal="center" vertical="center" wrapText="1"/>
    </xf>
    <xf numFmtId="3" fontId="18" fillId="0" borderId="57" xfId="0" applyNumberFormat="1" applyFont="1" applyFill="1" applyBorder="1" applyAlignment="1">
      <alignment horizontal="center" vertical="center" wrapText="1"/>
    </xf>
    <xf numFmtId="3" fontId="18" fillId="0" borderId="37" xfId="0" applyNumberFormat="1" applyFont="1" applyFill="1" applyBorder="1" applyAlignment="1">
      <alignment horizontal="center" vertical="center" wrapText="1"/>
    </xf>
    <xf numFmtId="4" fontId="18" fillId="0" borderId="37" xfId="0" applyNumberFormat="1" applyFont="1" applyFill="1" applyBorder="1" applyAlignment="1">
      <alignment horizontal="center" vertical="center" wrapText="1"/>
    </xf>
    <xf numFmtId="4" fontId="22" fillId="7" borderId="42" xfId="0" applyNumberFormat="1" applyFont="1" applyFill="1" applyBorder="1" applyAlignment="1">
      <alignment horizontal="center" vertical="center" wrapText="1"/>
    </xf>
    <xf numFmtId="4" fontId="18" fillId="0" borderId="58" xfId="0" applyNumberFormat="1" applyFont="1" applyFill="1" applyBorder="1" applyAlignment="1">
      <alignment horizontal="center" vertical="center" wrapText="1"/>
    </xf>
    <xf numFmtId="4" fontId="18" fillId="0" borderId="37" xfId="0" applyNumberFormat="1" applyFont="1" applyBorder="1" applyAlignment="1">
      <alignment horizontal="center" vertical="center" wrapText="1"/>
    </xf>
    <xf numFmtId="4" fontId="18" fillId="0" borderId="39" xfId="0" applyNumberFormat="1" applyFont="1" applyFill="1" applyBorder="1" applyAlignment="1">
      <alignment horizontal="center" vertical="center" wrapText="1"/>
    </xf>
    <xf numFmtId="0" fontId="21" fillId="9" borderId="12" xfId="0" applyFont="1" applyFill="1" applyBorder="1" applyAlignment="1">
      <alignment horizontal="center" vertical="center" wrapText="1"/>
    </xf>
    <xf numFmtId="3" fontId="21" fillId="9" borderId="11" xfId="0" applyNumberFormat="1" applyFont="1" applyFill="1" applyBorder="1" applyAlignment="1">
      <alignment horizontal="center" vertical="center" wrapText="1"/>
    </xf>
    <xf numFmtId="3" fontId="21" fillId="9" borderId="14" xfId="0" applyNumberFormat="1" applyFont="1" applyFill="1" applyBorder="1" applyAlignment="1">
      <alignment horizontal="center" vertical="center" wrapText="1"/>
    </xf>
    <xf numFmtId="4" fontId="21" fillId="9" borderId="11" xfId="0" applyNumberFormat="1" applyFont="1" applyFill="1" applyBorder="1" applyAlignment="1">
      <alignment horizontal="center" vertical="center" wrapText="1"/>
    </xf>
    <xf numFmtId="4" fontId="22" fillId="7" borderId="14" xfId="0" applyNumberFormat="1" applyFont="1" applyFill="1" applyBorder="1" applyAlignment="1">
      <alignment horizontal="center" vertical="center" wrapText="1"/>
    </xf>
    <xf numFmtId="4" fontId="21" fillId="9" borderId="29" xfId="0" applyNumberFormat="1" applyFont="1" applyFill="1" applyBorder="1" applyAlignment="1">
      <alignment horizontal="center" vertical="center" wrapText="1"/>
    </xf>
    <xf numFmtId="4" fontId="21" fillId="9" borderId="31" xfId="0" applyNumberFormat="1" applyFont="1" applyFill="1" applyBorder="1" applyAlignment="1">
      <alignment horizontal="center" vertical="center" wrapText="1"/>
    </xf>
    <xf numFmtId="4" fontId="21" fillId="9" borderId="14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23" fillId="0" borderId="26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3" fontId="18" fillId="0" borderId="0" xfId="0" applyNumberFormat="1" applyFont="1" applyFill="1" applyBorder="1" applyAlignment="1">
      <alignment horizontal="center" vertical="center" wrapText="1"/>
    </xf>
    <xf numFmtId="4" fontId="18" fillId="0" borderId="0" xfId="0" applyNumberFormat="1" applyFont="1" applyFill="1" applyBorder="1" applyAlignment="1">
      <alignment horizontal="center" vertical="center" wrapText="1"/>
    </xf>
    <xf numFmtId="4" fontId="18" fillId="0" borderId="59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>
      <alignment horizontal="center" vertical="center" wrapText="1"/>
    </xf>
    <xf numFmtId="3" fontId="18" fillId="0" borderId="60" xfId="0" applyNumberFormat="1" applyFont="1" applyFill="1" applyBorder="1" applyAlignment="1">
      <alignment horizontal="center" vertical="center" wrapText="1"/>
    </xf>
    <xf numFmtId="4" fontId="18" fillId="0" borderId="17" xfId="0" applyNumberFormat="1" applyFont="1" applyFill="1" applyBorder="1" applyAlignment="1">
      <alignment horizontal="center" vertical="center" wrapText="1"/>
    </xf>
    <xf numFmtId="4" fontId="22" fillId="7" borderId="41" xfId="0" applyNumberFormat="1" applyFont="1" applyFill="1" applyBorder="1" applyAlignment="1">
      <alignment horizontal="center" vertical="center" wrapText="1"/>
    </xf>
    <xf numFmtId="4" fontId="18" fillId="0" borderId="55" xfId="0" applyNumberFormat="1" applyFont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8" fillId="0" borderId="36" xfId="0" applyFont="1" applyFill="1" applyBorder="1" applyAlignment="1">
      <alignment horizontal="center" vertical="center" wrapText="1"/>
    </xf>
    <xf numFmtId="3" fontId="18" fillId="0" borderId="61" xfId="0" applyNumberFormat="1" applyFont="1" applyFill="1" applyBorder="1" applyAlignment="1">
      <alignment horizontal="center" vertical="center" wrapText="1"/>
    </xf>
    <xf numFmtId="4" fontId="18" fillId="0" borderId="56" xfId="0" applyNumberFormat="1" applyFont="1" applyBorder="1" applyAlignment="1">
      <alignment horizontal="center" vertical="center" wrapText="1"/>
    </xf>
    <xf numFmtId="0" fontId="23" fillId="0" borderId="42" xfId="0" applyFont="1" applyFill="1" applyBorder="1" applyAlignment="1">
      <alignment horizontal="center" vertical="center" wrapText="1"/>
    </xf>
    <xf numFmtId="3" fontId="18" fillId="0" borderId="62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4" fontId="18" fillId="0" borderId="61" xfId="0" applyNumberFormat="1" applyFont="1" applyFill="1" applyBorder="1" applyAlignment="1">
      <alignment horizontal="center" vertical="center" wrapText="1"/>
    </xf>
    <xf numFmtId="4" fontId="18" fillId="0" borderId="42" xfId="0" applyNumberFormat="1" applyFont="1" applyFill="1" applyBorder="1" applyAlignment="1">
      <alignment horizontal="center" vertical="center" wrapText="1"/>
    </xf>
    <xf numFmtId="0" fontId="17" fillId="0" borderId="42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3" fontId="18" fillId="0" borderId="42" xfId="0" applyNumberFormat="1" applyFont="1" applyFill="1" applyBorder="1" applyAlignment="1">
      <alignment horizontal="center" vertical="center" wrapText="1"/>
    </xf>
    <xf numFmtId="4" fontId="18" fillId="0" borderId="57" xfId="0" applyNumberFormat="1" applyFont="1" applyFill="1" applyBorder="1" applyAlignment="1">
      <alignment horizontal="center" vertical="center" wrapText="1"/>
    </xf>
    <xf numFmtId="4" fontId="18" fillId="0" borderId="46" xfId="0" applyNumberFormat="1" applyFont="1" applyFill="1" applyBorder="1" applyAlignment="1">
      <alignment horizontal="center" vertical="center" wrapText="1"/>
    </xf>
    <xf numFmtId="4" fontId="18" fillId="0" borderId="42" xfId="0" applyNumberFormat="1" applyFont="1" applyBorder="1" applyAlignment="1">
      <alignment horizontal="center" vertical="center" wrapText="1"/>
    </xf>
    <xf numFmtId="4" fontId="25" fillId="0" borderId="62" xfId="0" applyNumberFormat="1" applyFont="1" applyFill="1" applyBorder="1" applyAlignment="1">
      <alignment horizontal="center" vertical="center" wrapText="1"/>
    </xf>
    <xf numFmtId="0" fontId="21" fillId="9" borderId="29" xfId="0" applyFont="1" applyFill="1" applyBorder="1" applyAlignment="1">
      <alignment horizontal="center" vertical="center" wrapText="1"/>
    </xf>
    <xf numFmtId="4" fontId="21" fillId="9" borderId="13" xfId="0" applyNumberFormat="1" applyFont="1" applyFill="1" applyBorder="1" applyAlignment="1">
      <alignment horizontal="center" vertical="center" wrapText="1"/>
    </xf>
    <xf numFmtId="0" fontId="21" fillId="9" borderId="0" xfId="0" applyFont="1" applyFill="1" applyBorder="1" applyAlignment="1">
      <alignment horizontal="right" vertical="center" wrapText="1"/>
    </xf>
    <xf numFmtId="0" fontId="26" fillId="0" borderId="0" xfId="0" applyFont="1" applyBorder="1"/>
    <xf numFmtId="0" fontId="21" fillId="9" borderId="0" xfId="0" applyFont="1" applyFill="1" applyBorder="1" applyAlignment="1">
      <alignment horizontal="center" vertical="center" wrapText="1"/>
    </xf>
    <xf numFmtId="3" fontId="21" fillId="9" borderId="0" xfId="0" applyNumberFormat="1" applyFont="1" applyFill="1" applyBorder="1" applyAlignment="1">
      <alignment horizontal="center" vertical="center" wrapText="1"/>
    </xf>
    <xf numFmtId="4" fontId="21" fillId="9" borderId="0" xfId="0" applyNumberFormat="1" applyFont="1" applyFill="1" applyBorder="1" applyAlignment="1">
      <alignment horizontal="center" vertical="center" wrapText="1"/>
    </xf>
    <xf numFmtId="4" fontId="22" fillId="7" borderId="0" xfId="0" applyNumberFormat="1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3" fontId="18" fillId="0" borderId="0" xfId="0" applyNumberFormat="1" applyFont="1" applyBorder="1" applyAlignment="1">
      <alignment horizontal="center" vertical="center" wrapText="1"/>
    </xf>
    <xf numFmtId="4" fontId="18" fillId="0" borderId="0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8" fillId="0" borderId="61" xfId="0" applyFont="1" applyFill="1" applyBorder="1" applyAlignment="1">
      <alignment horizontal="center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8" fillId="0" borderId="42" xfId="0" applyFont="1" applyFill="1" applyBorder="1" applyAlignment="1">
      <alignment horizontal="center" vertical="center" wrapText="1"/>
    </xf>
    <xf numFmtId="0" fontId="18" fillId="0" borderId="62" xfId="0" applyFont="1" applyFill="1" applyBorder="1" applyAlignment="1">
      <alignment horizontal="center" vertical="center" wrapText="1"/>
    </xf>
    <xf numFmtId="3" fontId="18" fillId="0" borderId="63" xfId="0" applyNumberFormat="1" applyFont="1" applyFill="1" applyBorder="1" applyAlignment="1">
      <alignment horizontal="center" vertical="center" wrapText="1"/>
    </xf>
    <xf numFmtId="4" fontId="22" fillId="7" borderId="37" xfId="0" applyNumberFormat="1" applyFont="1" applyFill="1" applyBorder="1" applyAlignment="1">
      <alignment horizontal="center" vertical="center" wrapText="1"/>
    </xf>
    <xf numFmtId="0" fontId="21" fillId="9" borderId="13" xfId="0" applyFont="1" applyFill="1" applyBorder="1" applyAlignment="1">
      <alignment horizontal="center" vertical="center" wrapText="1"/>
    </xf>
    <xf numFmtId="3" fontId="21" fillId="9" borderId="31" xfId="0" applyNumberFormat="1" applyFont="1" applyFill="1" applyBorder="1" applyAlignment="1">
      <alignment horizontal="center" vertical="center" wrapText="1"/>
    </xf>
    <xf numFmtId="4" fontId="21" fillId="9" borderId="20" xfId="0" applyNumberFormat="1" applyFont="1" applyFill="1" applyBorder="1" applyAlignment="1">
      <alignment horizontal="center" vertical="center" wrapText="1"/>
    </xf>
    <xf numFmtId="4" fontId="22" fillId="7" borderId="31" xfId="0" applyNumberFormat="1" applyFont="1" applyFill="1" applyBorder="1" applyAlignment="1">
      <alignment horizontal="center" vertical="center" wrapText="1"/>
    </xf>
    <xf numFmtId="4" fontId="21" fillId="9" borderId="30" xfId="0" applyNumberFormat="1" applyFont="1" applyFill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" fontId="25" fillId="0" borderId="0" xfId="0" applyNumberFormat="1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3" fontId="18" fillId="0" borderId="55" xfId="0" applyNumberFormat="1" applyFont="1" applyFill="1" applyBorder="1" applyAlignment="1">
      <alignment horizontal="center" vertical="center" wrapText="1"/>
    </xf>
    <xf numFmtId="0" fontId="17" fillId="0" borderId="39" xfId="0" applyFont="1" applyBorder="1" applyAlignment="1">
      <alignment horizontal="center" vertical="center" wrapText="1"/>
    </xf>
    <xf numFmtId="3" fontId="18" fillId="0" borderId="56" xfId="0" applyNumberFormat="1" applyFont="1" applyFill="1" applyBorder="1" applyAlignment="1">
      <alignment horizontal="center" vertical="center" wrapText="1"/>
    </xf>
    <xf numFmtId="0" fontId="17" fillId="0" borderId="57" xfId="0" applyFont="1" applyFill="1" applyBorder="1" applyAlignment="1">
      <alignment horizontal="center" vertical="center" wrapText="1"/>
    </xf>
    <xf numFmtId="0" fontId="17" fillId="0" borderId="45" xfId="0" applyFont="1" applyFill="1" applyBorder="1" applyAlignment="1">
      <alignment horizontal="center" vertical="center" wrapText="1"/>
    </xf>
    <xf numFmtId="3" fontId="18" fillId="0" borderId="58" xfId="0" applyNumberFormat="1" applyFont="1" applyFill="1" applyBorder="1" applyAlignment="1">
      <alignment horizontal="center" vertical="center" wrapText="1"/>
    </xf>
    <xf numFmtId="3" fontId="21" fillId="9" borderId="30" xfId="0" applyNumberFormat="1" applyFont="1" applyFill="1" applyBorder="1" applyAlignment="1">
      <alignment horizontal="center" vertical="center" wrapText="1"/>
    </xf>
    <xf numFmtId="4" fontId="18" fillId="0" borderId="59" xfId="0" applyNumberFormat="1" applyFont="1" applyBorder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 wrapText="1"/>
    </xf>
    <xf numFmtId="4" fontId="18" fillId="0" borderId="0" xfId="0" applyNumberFormat="1" applyFont="1" applyAlignment="1">
      <alignment horizontal="center" vertical="center" wrapText="1"/>
    </xf>
    <xf numFmtId="0" fontId="20" fillId="6" borderId="13" xfId="0" applyFont="1" applyFill="1" applyBorder="1" applyAlignment="1">
      <alignment horizontal="center" vertical="center" wrapText="1"/>
    </xf>
    <xf numFmtId="3" fontId="20" fillId="6" borderId="12" xfId="0" applyNumberFormat="1" applyFont="1" applyFill="1" applyBorder="1" applyAlignment="1">
      <alignment horizontal="center" vertical="center" wrapText="1"/>
    </xf>
    <xf numFmtId="3" fontId="20" fillId="6" borderId="14" xfId="0" applyNumberFormat="1" applyFont="1" applyFill="1" applyBorder="1" applyAlignment="1">
      <alignment horizontal="center" vertical="center" wrapText="1"/>
    </xf>
    <xf numFmtId="4" fontId="20" fillId="6" borderId="11" xfId="0" applyNumberFormat="1" applyFont="1" applyFill="1" applyBorder="1" applyAlignment="1">
      <alignment horizontal="center" vertical="center" wrapText="1"/>
    </xf>
    <xf numFmtId="4" fontId="20" fillId="6" borderId="12" xfId="0" applyNumberFormat="1" applyFont="1" applyFill="1" applyBorder="1" applyAlignment="1">
      <alignment horizontal="center" vertical="center" wrapText="1"/>
    </xf>
    <xf numFmtId="4" fontId="20" fillId="6" borderId="14" xfId="0" applyNumberFormat="1" applyFont="1" applyFill="1" applyBorder="1" applyAlignment="1">
      <alignment horizontal="center" vertical="center" wrapText="1"/>
    </xf>
    <xf numFmtId="4" fontId="20" fillId="6" borderId="13" xfId="0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3" fontId="29" fillId="0" borderId="1" xfId="0" applyNumberFormat="1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2" fillId="3" borderId="19" xfId="0" applyNumberFormat="1" applyFont="1" applyFill="1" applyBorder="1" applyAlignment="1">
      <alignment horizontal="center" vertical="center" wrapText="1"/>
    </xf>
    <xf numFmtId="0" fontId="1" fillId="0" borderId="21" xfId="0" applyFont="1" applyBorder="1" applyAlignment="1">
      <alignment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43" xfId="0" applyFont="1" applyFill="1" applyBorder="1" applyAlignment="1">
      <alignment horizontal="center" vertical="center"/>
    </xf>
    <xf numFmtId="3" fontId="2" fillId="4" borderId="11" xfId="0" applyNumberFormat="1" applyFont="1" applyFill="1" applyBorder="1" applyAlignment="1">
      <alignment horizontal="center" vertical="center" wrapText="1"/>
    </xf>
    <xf numFmtId="3" fontId="2" fillId="4" borderId="12" xfId="0" applyNumberFormat="1" applyFont="1" applyFill="1" applyBorder="1" applyAlignment="1">
      <alignment horizontal="center" vertical="center" wrapText="1"/>
    </xf>
    <xf numFmtId="3" fontId="2" fillId="4" borderId="13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3" fontId="2" fillId="4" borderId="20" xfId="0" applyNumberFormat="1" applyFont="1" applyFill="1" applyBorder="1" applyAlignment="1">
      <alignment horizontal="center" vertical="center" wrapText="1"/>
    </xf>
    <xf numFmtId="3" fontId="2" fillId="4" borderId="29" xfId="0" applyNumberFormat="1" applyFont="1" applyFill="1" applyBorder="1" applyAlignment="1">
      <alignment horizontal="center" vertical="center" wrapText="1"/>
    </xf>
    <xf numFmtId="3" fontId="2" fillId="4" borderId="30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/>
    </xf>
    <xf numFmtId="0" fontId="1" fillId="0" borderId="44" xfId="0" applyFont="1" applyFill="1" applyBorder="1" applyAlignment="1">
      <alignment horizontal="left" vertical="center"/>
    </xf>
    <xf numFmtId="0" fontId="1" fillId="0" borderId="43" xfId="0" applyFont="1" applyFill="1" applyBorder="1" applyAlignment="1">
      <alignment horizontal="left" vertical="center"/>
    </xf>
    <xf numFmtId="0" fontId="20" fillId="6" borderId="11" xfId="0" applyFont="1" applyFill="1" applyBorder="1" applyAlignment="1">
      <alignment horizontal="right" vertical="center" wrapText="1"/>
    </xf>
    <xf numFmtId="0" fontId="20" fillId="6" borderId="12" xfId="0" applyFont="1" applyFill="1" applyBorder="1" applyAlignment="1">
      <alignment horizontal="right" vertical="center" wrapText="1"/>
    </xf>
    <xf numFmtId="4" fontId="18" fillId="6" borderId="27" xfId="0" applyNumberFormat="1" applyFont="1" applyFill="1" applyBorder="1" applyAlignment="1">
      <alignment horizontal="center" vertical="center" wrapText="1"/>
    </xf>
    <xf numFmtId="4" fontId="18" fillId="6" borderId="31" xfId="0" applyNumberFormat="1" applyFont="1" applyFill="1" applyBorder="1" applyAlignment="1">
      <alignment horizontal="center" vertical="center" wrapText="1"/>
    </xf>
    <xf numFmtId="3" fontId="20" fillId="8" borderId="27" xfId="0" applyNumberFormat="1" applyFont="1" applyFill="1" applyBorder="1" applyAlignment="1">
      <alignment horizontal="center" vertical="center" wrapText="1"/>
    </xf>
    <xf numFmtId="3" fontId="20" fillId="8" borderId="31" xfId="0" applyNumberFormat="1" applyFont="1" applyFill="1" applyBorder="1" applyAlignment="1">
      <alignment horizontal="center" vertical="center" wrapText="1"/>
    </xf>
    <xf numFmtId="0" fontId="21" fillId="9" borderId="11" xfId="0" applyFont="1" applyFill="1" applyBorder="1" applyAlignment="1">
      <alignment horizontal="right" vertical="center" wrapText="1"/>
    </xf>
    <xf numFmtId="0" fontId="21" fillId="9" borderId="12" xfId="0" applyFont="1" applyFill="1" applyBorder="1" applyAlignment="1">
      <alignment horizontal="right" vertical="center" wrapText="1"/>
    </xf>
    <xf numFmtId="0" fontId="26" fillId="0" borderId="12" xfId="0" applyFont="1" applyBorder="1"/>
    <xf numFmtId="4" fontId="18" fillId="6" borderId="16" xfId="0" applyNumberFormat="1" applyFont="1" applyFill="1" applyBorder="1" applyAlignment="1">
      <alignment horizontal="center" vertical="center" wrapText="1"/>
    </xf>
    <xf numFmtId="4" fontId="18" fillId="6" borderId="20" xfId="0" applyNumberFormat="1" applyFont="1" applyFill="1" applyBorder="1" applyAlignment="1">
      <alignment horizontal="center" vertical="center" wrapText="1"/>
    </xf>
    <xf numFmtId="4" fontId="18" fillId="6" borderId="52" xfId="0" applyNumberFormat="1" applyFont="1" applyFill="1" applyBorder="1" applyAlignment="1">
      <alignment horizontal="center" vertical="center" wrapText="1"/>
    </xf>
    <xf numFmtId="4" fontId="18" fillId="6" borderId="29" xfId="0" applyNumberFormat="1" applyFont="1" applyFill="1" applyBorder="1" applyAlignment="1">
      <alignment horizontal="center" vertical="center" wrapText="1"/>
    </xf>
    <xf numFmtId="4" fontId="18" fillId="6" borderId="0" xfId="0" applyNumberFormat="1" applyFont="1" applyFill="1" applyBorder="1" applyAlignment="1">
      <alignment horizontal="center" vertical="center" wrapText="1"/>
    </xf>
    <xf numFmtId="0" fontId="15" fillId="5" borderId="45" xfId="0" applyFont="1" applyFill="1" applyBorder="1" applyAlignment="1">
      <alignment horizontal="center" vertical="center" wrapText="1"/>
    </xf>
    <xf numFmtId="0" fontId="15" fillId="5" borderId="46" xfId="0" applyFont="1" applyFill="1" applyBorder="1" applyAlignment="1">
      <alignment horizontal="center" vertical="center" wrapText="1"/>
    </xf>
    <xf numFmtId="0" fontId="15" fillId="5" borderId="47" xfId="0" applyFont="1" applyFill="1" applyBorder="1" applyAlignment="1">
      <alignment horizontal="center" vertical="center" wrapText="1"/>
    </xf>
    <xf numFmtId="49" fontId="16" fillId="5" borderId="48" xfId="0" applyNumberFormat="1" applyFont="1" applyFill="1" applyBorder="1" applyAlignment="1">
      <alignment horizontal="center" vertical="center" wrapText="1"/>
    </xf>
    <xf numFmtId="49" fontId="16" fillId="5" borderId="49" xfId="0" applyNumberFormat="1" applyFont="1" applyFill="1" applyBorder="1" applyAlignment="1">
      <alignment horizontal="center" vertical="center" wrapText="1"/>
    </xf>
    <xf numFmtId="49" fontId="16" fillId="5" borderId="50" xfId="0" applyNumberFormat="1" applyFont="1" applyFill="1" applyBorder="1" applyAlignment="1">
      <alignment horizontal="center" vertical="center" wrapText="1"/>
    </xf>
    <xf numFmtId="0" fontId="18" fillId="6" borderId="16" xfId="0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8" fillId="6" borderId="27" xfId="0" applyFont="1" applyFill="1" applyBorder="1" applyAlignment="1">
      <alignment horizontal="center" vertical="center" wrapText="1"/>
    </xf>
    <xf numFmtId="0" fontId="18" fillId="6" borderId="31" xfId="0" applyFont="1" applyFill="1" applyBorder="1" applyAlignment="1">
      <alignment horizontal="center" vertical="center" wrapText="1"/>
    </xf>
    <xf numFmtId="3" fontId="18" fillId="6" borderId="16" xfId="0" applyNumberFormat="1" applyFont="1" applyFill="1" applyBorder="1" applyAlignment="1">
      <alignment horizontal="center" vertical="center" wrapText="1"/>
    </xf>
    <xf numFmtId="3" fontId="18" fillId="6" borderId="20" xfId="0" applyNumberFormat="1" applyFont="1" applyFill="1" applyBorder="1" applyAlignment="1">
      <alignment horizontal="center" vertical="center" wrapText="1"/>
    </xf>
    <xf numFmtId="3" fontId="18" fillId="6" borderId="27" xfId="0" applyNumberFormat="1" applyFont="1" applyFill="1" applyBorder="1" applyAlignment="1">
      <alignment horizontal="center" vertical="center" wrapText="1"/>
    </xf>
    <xf numFmtId="3" fontId="18" fillId="6" borderId="31" xfId="0" applyNumberFormat="1" applyFont="1" applyFill="1" applyBorder="1" applyAlignment="1">
      <alignment horizontal="center" vertical="center" wrapText="1"/>
    </xf>
    <xf numFmtId="4" fontId="19" fillId="7" borderId="27" xfId="0" applyNumberFormat="1" applyFont="1" applyFill="1" applyBorder="1" applyAlignment="1">
      <alignment horizontal="center" vertical="center" wrapText="1"/>
    </xf>
    <xf numFmtId="4" fontId="19" fillId="7" borderId="31" xfId="0" applyNumberFormat="1" applyFont="1" applyFill="1" applyBorder="1" applyAlignment="1">
      <alignment horizontal="center" vertical="center" wrapText="1"/>
    </xf>
    <xf numFmtId="4" fontId="18" fillId="6" borderId="51" xfId="0" applyNumberFormat="1" applyFont="1" applyFill="1" applyBorder="1" applyAlignment="1">
      <alignment horizontal="center" vertical="center" wrapText="1"/>
    </xf>
    <xf numFmtId="4" fontId="18" fillId="6" borderId="30" xfId="0" applyNumberFormat="1" applyFont="1" applyFill="1" applyBorder="1" applyAlignment="1">
      <alignment horizontal="center" vertical="center" wrapText="1"/>
    </xf>
  </cellXfs>
  <cellStyles count="20">
    <cellStyle name="Euro" xfId="4"/>
    <cellStyle name="Milliers" xfId="1" builtinId="3"/>
    <cellStyle name="Milliers 2" xfId="2"/>
    <cellStyle name="Milliers 2 10" xfId="5"/>
    <cellStyle name="Milliers 2 9" xfId="6"/>
    <cellStyle name="Milliers 3" xfId="7"/>
    <cellStyle name="Milliers 4" xfId="8"/>
    <cellStyle name="Milliers 6" xfId="9"/>
    <cellStyle name="Milliers 7" xfId="10"/>
    <cellStyle name="Milliers 8" xfId="11"/>
    <cellStyle name="Normal" xfId="0" builtinId="0"/>
    <cellStyle name="Normal 2" xfId="12"/>
    <cellStyle name="Normal 2 2" xfId="13"/>
    <cellStyle name="Normal 3" xfId="14"/>
    <cellStyle name="Normal 4" xfId="15"/>
    <cellStyle name="Normal 5" xfId="16"/>
    <cellStyle name="Normal 6" xfId="17"/>
    <cellStyle name="Normal 7" xfId="18"/>
    <cellStyle name="Normal 8" xfId="19"/>
    <cellStyle name="Normal_REPARTITION OUEST-CENTRE-HOCEINIA-SEBET AZZIZ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1927679</xdr:colOff>
      <xdr:row>3</xdr:row>
      <xdr:rowOff>57150</xdr:rowOff>
    </xdr:to>
    <xdr:pic>
      <xdr:nvPicPr>
        <xdr:cNvPr id="2" name="Picture 1" descr="Entête-GRTG-def-FR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3090979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1927679</xdr:colOff>
      <xdr:row>4</xdr:row>
      <xdr:rowOff>136071</xdr:rowOff>
    </xdr:to>
    <xdr:pic>
      <xdr:nvPicPr>
        <xdr:cNvPr id="2" name="Picture 1" descr="Entête-GRTG-def-FR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3129079" cy="7837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1927679</xdr:colOff>
      <xdr:row>4</xdr:row>
      <xdr:rowOff>136071</xdr:rowOff>
    </xdr:to>
    <xdr:pic>
      <xdr:nvPicPr>
        <xdr:cNvPr id="2" name="Picture 1" descr="Entête-GRTG-def-FR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3090979" cy="7837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1927679</xdr:colOff>
      <xdr:row>4</xdr:row>
      <xdr:rowOff>136071</xdr:rowOff>
    </xdr:to>
    <xdr:pic>
      <xdr:nvPicPr>
        <xdr:cNvPr id="2" name="Picture 1" descr="Entête-GRTG-def-FR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3090979" cy="7837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1927679</xdr:colOff>
      <xdr:row>4</xdr:row>
      <xdr:rowOff>136071</xdr:rowOff>
    </xdr:to>
    <xdr:pic>
      <xdr:nvPicPr>
        <xdr:cNvPr id="2" name="Picture 1" descr="Entête-GRTG-def-FR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3090979" cy="7837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1927679</xdr:colOff>
      <xdr:row>4</xdr:row>
      <xdr:rowOff>136071</xdr:rowOff>
    </xdr:to>
    <xdr:pic>
      <xdr:nvPicPr>
        <xdr:cNvPr id="2" name="Picture 1" descr="Entête-GRTG-def-FR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3090979" cy="7837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1927679</xdr:colOff>
      <xdr:row>4</xdr:row>
      <xdr:rowOff>136071</xdr:rowOff>
    </xdr:to>
    <xdr:pic>
      <xdr:nvPicPr>
        <xdr:cNvPr id="2" name="Picture 1" descr="Entête-GRTG-def-FR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3090979" cy="7837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1927679</xdr:colOff>
      <xdr:row>4</xdr:row>
      <xdr:rowOff>136071</xdr:rowOff>
    </xdr:to>
    <xdr:pic>
      <xdr:nvPicPr>
        <xdr:cNvPr id="2" name="Picture 1" descr="Entête-GRTG-def-FR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3090979" cy="7837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1927679</xdr:colOff>
      <xdr:row>4</xdr:row>
      <xdr:rowOff>136071</xdr:rowOff>
    </xdr:to>
    <xdr:pic>
      <xdr:nvPicPr>
        <xdr:cNvPr id="2" name="Picture 1" descr="Entête-GRTG-def-FR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3090979" cy="7837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1927679</xdr:colOff>
      <xdr:row>4</xdr:row>
      <xdr:rowOff>136071</xdr:rowOff>
    </xdr:to>
    <xdr:pic>
      <xdr:nvPicPr>
        <xdr:cNvPr id="2" name="Picture 1" descr="Entête-GRTG-def-FR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3090979" cy="7837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1927679</xdr:colOff>
      <xdr:row>4</xdr:row>
      <xdr:rowOff>136071</xdr:rowOff>
    </xdr:to>
    <xdr:pic>
      <xdr:nvPicPr>
        <xdr:cNvPr id="2" name="Picture 1" descr="Entête-GRTG-def-FR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3090979" cy="7837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1927679</xdr:colOff>
      <xdr:row>4</xdr:row>
      <xdr:rowOff>136071</xdr:rowOff>
    </xdr:to>
    <xdr:pic>
      <xdr:nvPicPr>
        <xdr:cNvPr id="2" name="Picture 1" descr="Entête-GRTG-def-FR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3090979" cy="7837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RTG_USER/Bureau/D&#233;partement%20Commercial%202013/Janvier%202013/FACT%20DEPT%2001%2013%20CENT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bbaidjeffel.hamza/Desktop/D&#233;partement%20Commercial%202016/Avril%202016/Evolution%2004%202016/FACT%20DEPT%2004%202016%20CENTR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jallah.abdenour/Desktop/Ferdjallah%20Abdenour/D&#233;partement%20Commercial%202016/Novembre%202016/FACT%20DEPT%2011%202016%20CENTR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VENTES%20HP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E"/>
      <sheetName val="PCS"/>
      <sheetName val="DP"/>
      <sheetName val="EVOL DP"/>
      <sheetName val="Relève CI HP"/>
      <sheetName val="CI"/>
      <sheetName val="EVOLCI "/>
      <sheetName val="EVOL SPE"/>
      <sheetName val="Facture SPE"/>
      <sheetName val="Annexes SPE"/>
      <sheetName val="Facture SDA"/>
      <sheetName val="Annexes SDA "/>
      <sheetName val="Facture SDC"/>
      <sheetName val="Annexes SDC"/>
      <sheetName val="Facture SDO"/>
      <sheetName val="Annexes SDO"/>
      <sheetName val="Facture SDE"/>
      <sheetName val="Annexes SDE"/>
      <sheetName val="Relève CI SDA"/>
      <sheetName val="Relève DP S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6">
          <cell r="J56">
            <v>1696999</v>
          </cell>
        </row>
        <row r="75">
          <cell r="D75" t="str">
            <v xml:space="preserve">ECM SIDI MOUSSA                 </v>
          </cell>
        </row>
        <row r="76">
          <cell r="D76" t="str">
            <v xml:space="preserve">SBTM BriqueS BARAKI             </v>
          </cell>
        </row>
        <row r="77">
          <cell r="D77" t="str">
            <v xml:space="preserve">STATION GNC GUE                 </v>
          </cell>
        </row>
        <row r="78">
          <cell r="D78" t="str">
            <v xml:space="preserve">CBTBA  BRIQUES  BABA ALI        </v>
          </cell>
        </row>
        <row r="79">
          <cell r="D79" t="str">
            <v>EURL YOP MILK</v>
          </cell>
        </row>
        <row r="92">
          <cell r="D92" t="str">
            <v xml:space="preserve"> COGRAL UP n°6 RSA PORT </v>
          </cell>
        </row>
        <row r="93">
          <cell r="D93" t="str">
            <v xml:space="preserve"> COGRAL UP n°5 HRSA              </v>
          </cell>
        </row>
        <row r="94">
          <cell r="D94" t="str">
            <v xml:space="preserve"> COGRAL UP n°1 RMA PORT </v>
          </cell>
        </row>
        <row r="95">
          <cell r="D95" t="str">
            <v>HWD</v>
          </cell>
        </row>
        <row r="120">
          <cell r="D120" t="str">
            <v>SARL Brie REINE DES ZIBANS (Ex ENNADJAH)</v>
          </cell>
        </row>
        <row r="121">
          <cell r="D121" t="str">
            <v xml:space="preserve">ENAD  Rouiba                    </v>
          </cell>
        </row>
        <row r="122">
          <cell r="D122" t="str">
            <v xml:space="preserve">SNVI Rouiba           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E"/>
      <sheetName val="PCS"/>
      <sheetName val="DP"/>
      <sheetName val="EVOL DP"/>
      <sheetName val="Relève CI HP"/>
      <sheetName val="CI"/>
      <sheetName val="EVOLCI "/>
      <sheetName val="EVOL CE"/>
      <sheetName val="Facture SPE"/>
      <sheetName val="Annexes SPE"/>
      <sheetName val="Facture SDA"/>
      <sheetName val="Annexes SDA "/>
      <sheetName val="Facture SDC"/>
      <sheetName val="Annexes SDC"/>
      <sheetName val="Facture SDO"/>
      <sheetName val="Annexes SDO"/>
      <sheetName val="Facture SDE"/>
      <sheetName val="Annexes S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43">
          <cell r="K143">
            <v>11976092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E"/>
      <sheetName val="PCS"/>
      <sheetName val="DP"/>
      <sheetName val="EVOL DP"/>
      <sheetName val="Relève CI HP"/>
      <sheetName val="CI"/>
      <sheetName val="EVOLCI "/>
      <sheetName val="EVOL CE"/>
      <sheetName val="Facture SPE"/>
      <sheetName val="Annexes SPE"/>
      <sheetName val="Facture SDA"/>
      <sheetName val="Annexes SDA "/>
      <sheetName val="Facture SDC"/>
      <sheetName val="Annexes SDC"/>
      <sheetName val="Facture SDO"/>
      <sheetName val="Annexes SDO"/>
      <sheetName val="Facture SDE"/>
      <sheetName val="Annexes S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18">
          <cell r="J118">
            <v>2887</v>
          </cell>
          <cell r="K118">
            <v>26936</v>
          </cell>
        </row>
        <row r="119">
          <cell r="J119">
            <v>135041</v>
          </cell>
          <cell r="K119">
            <v>1259933</v>
          </cell>
        </row>
        <row r="120">
          <cell r="J120">
            <v>0</v>
          </cell>
          <cell r="K120">
            <v>0</v>
          </cell>
        </row>
        <row r="121">
          <cell r="J121">
            <v>1348438</v>
          </cell>
          <cell r="K121">
            <v>12580927</v>
          </cell>
        </row>
        <row r="122">
          <cell r="J122">
            <v>15381</v>
          </cell>
          <cell r="K122">
            <v>143505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-16"/>
      <sheetName val="02-16"/>
      <sheetName val="03-16"/>
      <sheetName val="1er trim"/>
      <sheetName val="04-16"/>
      <sheetName val="05-16"/>
      <sheetName val="06-16"/>
      <sheetName val="2eme trim"/>
      <sheetName val="07-16"/>
      <sheetName val="08-16"/>
      <sheetName val="09-16"/>
      <sheetName val="3eme trim"/>
      <sheetName val="10-16"/>
      <sheetName val="11-16"/>
      <sheetName val="12-16"/>
      <sheetName val="cumul 12-16"/>
    </sheetNames>
    <sheetDataSet>
      <sheetData sheetId="0">
        <row r="6">
          <cell r="E6">
            <v>0</v>
          </cell>
          <cell r="F6">
            <v>0</v>
          </cell>
          <cell r="G6">
            <v>235624.81</v>
          </cell>
          <cell r="J6">
            <v>18000</v>
          </cell>
          <cell r="Q6">
            <v>0</v>
          </cell>
        </row>
        <row r="7">
          <cell r="E7">
            <v>1175260</v>
          </cell>
          <cell r="F7">
            <v>1175260</v>
          </cell>
          <cell r="G7">
            <v>528969.71</v>
          </cell>
          <cell r="J7">
            <v>18000</v>
          </cell>
          <cell r="Q7">
            <v>125562</v>
          </cell>
        </row>
        <row r="8">
          <cell r="E8">
            <v>3879683</v>
          </cell>
          <cell r="F8">
            <v>3879682</v>
          </cell>
          <cell r="G8">
            <v>1354693.44</v>
          </cell>
          <cell r="J8">
            <v>18000</v>
          </cell>
          <cell r="Q8">
            <v>414496</v>
          </cell>
        </row>
        <row r="9">
          <cell r="E9">
            <v>474730</v>
          </cell>
          <cell r="F9">
            <v>474729</v>
          </cell>
          <cell r="G9">
            <v>188347.17</v>
          </cell>
          <cell r="J9">
            <v>15000</v>
          </cell>
          <cell r="Q9">
            <v>50719</v>
          </cell>
        </row>
        <row r="12">
          <cell r="E12">
            <v>15137814</v>
          </cell>
          <cell r="F12">
            <v>15137814</v>
          </cell>
          <cell r="G12">
            <v>4089373.18</v>
          </cell>
          <cell r="J12">
            <v>18000</v>
          </cell>
          <cell r="Q12">
            <v>1620751</v>
          </cell>
        </row>
        <row r="13">
          <cell r="E13">
            <v>260863</v>
          </cell>
          <cell r="F13">
            <v>260863</v>
          </cell>
          <cell r="G13">
            <v>300736.21000000002</v>
          </cell>
          <cell r="J13">
            <v>26000</v>
          </cell>
          <cell r="Q13">
            <v>27870</v>
          </cell>
        </row>
        <row r="14">
          <cell r="E14">
            <v>0</v>
          </cell>
          <cell r="F14">
            <v>0</v>
          </cell>
          <cell r="G14">
            <v>0</v>
          </cell>
          <cell r="J14">
            <v>0</v>
          </cell>
          <cell r="Q14">
            <v>0</v>
          </cell>
        </row>
        <row r="15">
          <cell r="E15">
            <v>84051</v>
          </cell>
          <cell r="F15">
            <v>84050</v>
          </cell>
          <cell r="G15">
            <v>60693.69</v>
          </cell>
          <cell r="J15">
            <v>12000</v>
          </cell>
          <cell r="Q15">
            <v>8999</v>
          </cell>
        </row>
        <row r="16">
          <cell r="E16">
            <v>3062592</v>
          </cell>
          <cell r="F16">
            <v>3062592</v>
          </cell>
          <cell r="G16">
            <v>1000047.77</v>
          </cell>
          <cell r="J16">
            <v>18000</v>
          </cell>
          <cell r="Q16">
            <v>327200</v>
          </cell>
        </row>
        <row r="20">
          <cell r="E20">
            <v>24945626</v>
          </cell>
          <cell r="F20">
            <v>24945626</v>
          </cell>
          <cell r="G20">
            <v>5141204.79</v>
          </cell>
          <cell r="J20">
            <v>30000</v>
          </cell>
          <cell r="Q20">
            <v>2665131</v>
          </cell>
        </row>
        <row r="21">
          <cell r="E21">
            <v>4122358</v>
          </cell>
          <cell r="F21">
            <v>4122358</v>
          </cell>
          <cell r="G21">
            <v>1189215.3700000001</v>
          </cell>
          <cell r="J21">
            <v>0</v>
          </cell>
          <cell r="Q21">
            <v>441366</v>
          </cell>
        </row>
        <row r="25">
          <cell r="E25">
            <v>23834</v>
          </cell>
          <cell r="F25">
            <v>23839</v>
          </cell>
          <cell r="G25">
            <v>53200.02</v>
          </cell>
          <cell r="J25">
            <v>15000</v>
          </cell>
          <cell r="Q25">
            <v>2547</v>
          </cell>
        </row>
        <row r="26">
          <cell r="E26">
            <v>8300504</v>
          </cell>
          <cell r="F26">
            <v>8300504</v>
          </cell>
          <cell r="G26">
            <v>1579259.25</v>
          </cell>
          <cell r="J26">
            <v>26000</v>
          </cell>
          <cell r="Q26">
            <v>886806</v>
          </cell>
        </row>
        <row r="27">
          <cell r="E27">
            <v>5416014</v>
          </cell>
          <cell r="F27">
            <v>5416014</v>
          </cell>
          <cell r="G27">
            <v>2138806.6</v>
          </cell>
          <cell r="J27">
            <v>41000</v>
          </cell>
          <cell r="Q27">
            <v>578634</v>
          </cell>
        </row>
        <row r="28">
          <cell r="E28">
            <v>758</v>
          </cell>
          <cell r="F28">
            <v>758</v>
          </cell>
          <cell r="G28">
            <v>160464.01</v>
          </cell>
          <cell r="J28">
            <v>0</v>
          </cell>
          <cell r="Q28">
            <v>81</v>
          </cell>
        </row>
      </sheetData>
      <sheetData sheetId="1">
        <row r="6">
          <cell r="E6">
            <v>0</v>
          </cell>
          <cell r="F6">
            <v>0</v>
          </cell>
          <cell r="G6">
            <v>235624.81</v>
          </cell>
          <cell r="J6">
            <v>18000</v>
          </cell>
          <cell r="Q6">
            <v>0</v>
          </cell>
        </row>
        <row r="7">
          <cell r="E7">
            <v>840257</v>
          </cell>
          <cell r="F7">
            <v>840256</v>
          </cell>
          <cell r="G7">
            <v>445352.71</v>
          </cell>
          <cell r="J7">
            <v>18000</v>
          </cell>
          <cell r="Q7">
            <v>89771</v>
          </cell>
        </row>
        <row r="8">
          <cell r="E8">
            <v>2471517</v>
          </cell>
          <cell r="F8">
            <v>2471517</v>
          </cell>
          <cell r="G8">
            <v>1003215.45</v>
          </cell>
          <cell r="J8">
            <v>18000</v>
          </cell>
          <cell r="Q8">
            <v>264051</v>
          </cell>
        </row>
        <row r="9">
          <cell r="E9">
            <v>563041</v>
          </cell>
          <cell r="F9">
            <v>563041</v>
          </cell>
          <cell r="G9">
            <v>210389.84</v>
          </cell>
          <cell r="J9">
            <v>15000</v>
          </cell>
          <cell r="Q9">
            <v>60154</v>
          </cell>
        </row>
        <row r="12">
          <cell r="E12">
            <v>13850165</v>
          </cell>
          <cell r="F12">
            <v>13850164</v>
          </cell>
          <cell r="G12">
            <v>3767975.74</v>
          </cell>
          <cell r="J12">
            <v>18000</v>
          </cell>
          <cell r="Q12">
            <v>1482887</v>
          </cell>
        </row>
        <row r="13">
          <cell r="E13">
            <v>146924</v>
          </cell>
          <cell r="F13">
            <v>146923</v>
          </cell>
          <cell r="G13">
            <v>272296.78999999998</v>
          </cell>
          <cell r="J13">
            <v>26000</v>
          </cell>
          <cell r="Q13">
            <v>15697</v>
          </cell>
        </row>
        <row r="14">
          <cell r="E14">
            <v>0</v>
          </cell>
          <cell r="F14">
            <v>0</v>
          </cell>
          <cell r="G14">
            <v>0</v>
          </cell>
          <cell r="J14">
            <v>0</v>
          </cell>
          <cell r="Q14">
            <v>0</v>
          </cell>
        </row>
        <row r="15">
          <cell r="E15">
            <v>36762</v>
          </cell>
          <cell r="F15">
            <v>36762</v>
          </cell>
          <cell r="G15">
            <v>48890.61</v>
          </cell>
          <cell r="J15">
            <v>12000</v>
          </cell>
          <cell r="Q15">
            <v>3936</v>
          </cell>
        </row>
        <row r="16">
          <cell r="E16">
            <v>2958640</v>
          </cell>
          <cell r="F16">
            <v>2958639</v>
          </cell>
          <cell r="G16">
            <v>974101.1</v>
          </cell>
          <cell r="J16">
            <v>18000</v>
          </cell>
          <cell r="Q16">
            <v>316094</v>
          </cell>
        </row>
        <row r="20">
          <cell r="E20">
            <v>22783912</v>
          </cell>
          <cell r="F20">
            <v>22783911</v>
          </cell>
          <cell r="G20">
            <v>4963106.1900000004</v>
          </cell>
          <cell r="J20">
            <v>30000</v>
          </cell>
          <cell r="Q20">
            <v>2439391</v>
          </cell>
        </row>
        <row r="21">
          <cell r="E21">
            <v>1876649</v>
          </cell>
          <cell r="F21">
            <v>1876648</v>
          </cell>
          <cell r="G21">
            <v>628686.15</v>
          </cell>
          <cell r="J21">
            <v>0</v>
          </cell>
          <cell r="Q21">
            <v>200926</v>
          </cell>
        </row>
        <row r="25">
          <cell r="E25">
            <v>21322</v>
          </cell>
          <cell r="F25">
            <v>21322</v>
          </cell>
          <cell r="G25">
            <v>52571.78</v>
          </cell>
          <cell r="J25">
            <v>15000</v>
          </cell>
          <cell r="Q25">
            <v>2278</v>
          </cell>
        </row>
        <row r="26">
          <cell r="E26">
            <v>6919895</v>
          </cell>
          <cell r="F26">
            <v>6919894</v>
          </cell>
          <cell r="G26">
            <v>1397763.86</v>
          </cell>
          <cell r="J26">
            <v>26000</v>
          </cell>
          <cell r="Q26">
            <v>739305</v>
          </cell>
        </row>
        <row r="27">
          <cell r="E27">
            <v>7494589</v>
          </cell>
          <cell r="F27">
            <v>7494589</v>
          </cell>
          <cell r="G27">
            <v>2465305.84</v>
          </cell>
          <cell r="J27">
            <v>41000</v>
          </cell>
          <cell r="Q27">
            <v>800704</v>
          </cell>
        </row>
        <row r="28">
          <cell r="E28">
            <v>1938</v>
          </cell>
          <cell r="F28">
            <v>1937</v>
          </cell>
          <cell r="G28">
            <v>160758.29</v>
          </cell>
          <cell r="J28">
            <v>0</v>
          </cell>
          <cell r="Q28">
            <v>207</v>
          </cell>
        </row>
      </sheetData>
      <sheetData sheetId="2">
        <row r="6">
          <cell r="E6">
            <v>0</v>
          </cell>
          <cell r="F6">
            <v>0</v>
          </cell>
          <cell r="G6">
            <v>235624.81</v>
          </cell>
          <cell r="J6">
            <v>18000</v>
          </cell>
          <cell r="Q6">
            <v>0</v>
          </cell>
        </row>
        <row r="7">
          <cell r="E7">
            <v>1408998</v>
          </cell>
          <cell r="F7">
            <v>1408998</v>
          </cell>
          <cell r="G7">
            <v>587310.71</v>
          </cell>
          <cell r="J7">
            <v>18000</v>
          </cell>
          <cell r="Q7">
            <v>150695</v>
          </cell>
        </row>
        <row r="8">
          <cell r="E8">
            <v>3101404</v>
          </cell>
          <cell r="F8">
            <v>3101404</v>
          </cell>
          <cell r="G8">
            <v>1160435.25</v>
          </cell>
          <cell r="J8">
            <v>18000</v>
          </cell>
          <cell r="Q8">
            <v>331701</v>
          </cell>
        </row>
        <row r="9">
          <cell r="E9">
            <v>810168</v>
          </cell>
          <cell r="F9">
            <v>810168</v>
          </cell>
          <cell r="G9">
            <v>272072.74</v>
          </cell>
          <cell r="J9">
            <v>15000</v>
          </cell>
          <cell r="Q9">
            <v>86649</v>
          </cell>
        </row>
        <row r="12">
          <cell r="E12">
            <v>12336171</v>
          </cell>
          <cell r="F12">
            <v>12336171</v>
          </cell>
          <cell r="G12">
            <v>3390083.09</v>
          </cell>
          <cell r="J12">
            <v>18000</v>
          </cell>
          <cell r="Q12">
            <v>1317967</v>
          </cell>
        </row>
        <row r="13">
          <cell r="E13">
            <v>182811</v>
          </cell>
          <cell r="F13">
            <v>182811</v>
          </cell>
          <cell r="G13">
            <v>281254.44</v>
          </cell>
          <cell r="J13">
            <v>26000</v>
          </cell>
          <cell r="Q13">
            <v>19552</v>
          </cell>
        </row>
        <row r="14">
          <cell r="E14">
            <v>0</v>
          </cell>
          <cell r="F14">
            <v>0</v>
          </cell>
          <cell r="G14">
            <v>0</v>
          </cell>
          <cell r="J14">
            <v>0</v>
          </cell>
          <cell r="Q14">
            <v>0</v>
          </cell>
        </row>
        <row r="15">
          <cell r="E15">
            <v>250146</v>
          </cell>
          <cell r="F15">
            <v>250145</v>
          </cell>
          <cell r="G15">
            <v>102151</v>
          </cell>
          <cell r="J15">
            <v>12000</v>
          </cell>
          <cell r="Q15">
            <v>26725</v>
          </cell>
        </row>
        <row r="16">
          <cell r="E16">
            <v>2490640</v>
          </cell>
          <cell r="F16">
            <v>2490639</v>
          </cell>
          <cell r="G16">
            <v>857288.3</v>
          </cell>
          <cell r="J16">
            <v>18000</v>
          </cell>
          <cell r="Q16">
            <v>266094</v>
          </cell>
        </row>
        <row r="20">
          <cell r="E20">
            <v>16271733</v>
          </cell>
          <cell r="F20">
            <v>16271732</v>
          </cell>
          <cell r="G20">
            <v>4097251.62</v>
          </cell>
          <cell r="J20">
            <v>30000</v>
          </cell>
          <cell r="Q20">
            <v>1738433</v>
          </cell>
        </row>
        <row r="21">
          <cell r="E21">
            <v>2462756</v>
          </cell>
          <cell r="F21">
            <v>2462747</v>
          </cell>
          <cell r="G21">
            <v>774976.46</v>
          </cell>
          <cell r="J21">
            <v>0</v>
          </cell>
          <cell r="Q21">
            <v>263115</v>
          </cell>
        </row>
        <row r="25">
          <cell r="E25">
            <v>22094</v>
          </cell>
          <cell r="F25">
            <v>22094</v>
          </cell>
          <cell r="G25">
            <v>52764.47</v>
          </cell>
          <cell r="J25">
            <v>15000</v>
          </cell>
          <cell r="Q25">
            <v>2363</v>
          </cell>
        </row>
        <row r="26">
          <cell r="E26">
            <v>5361711</v>
          </cell>
          <cell r="F26">
            <v>5361710</v>
          </cell>
          <cell r="G26">
            <v>1208409.0900000001</v>
          </cell>
          <cell r="J26">
            <v>26000</v>
          </cell>
          <cell r="Q26">
            <v>573445</v>
          </cell>
        </row>
        <row r="27">
          <cell r="E27">
            <v>8171947</v>
          </cell>
          <cell r="F27">
            <v>8171946</v>
          </cell>
          <cell r="G27">
            <v>2621742.7000000002</v>
          </cell>
          <cell r="J27">
            <v>41000</v>
          </cell>
          <cell r="Q27">
            <v>874005</v>
          </cell>
        </row>
        <row r="28">
          <cell r="E28">
            <v>0</v>
          </cell>
          <cell r="F28">
            <v>0</v>
          </cell>
          <cell r="G28">
            <v>160274.81</v>
          </cell>
          <cell r="J28">
            <v>0</v>
          </cell>
          <cell r="Q28">
            <v>0</v>
          </cell>
        </row>
      </sheetData>
      <sheetData sheetId="3"/>
      <sheetData sheetId="4">
        <row r="6">
          <cell r="E6">
            <v>0</v>
          </cell>
          <cell r="F6">
            <v>0</v>
          </cell>
          <cell r="G6">
            <v>235624.81</v>
          </cell>
          <cell r="J6">
            <v>18000</v>
          </cell>
          <cell r="Q6">
            <v>0</v>
          </cell>
        </row>
        <row r="7">
          <cell r="E7">
            <v>707476</v>
          </cell>
          <cell r="F7">
            <v>707466</v>
          </cell>
          <cell r="G7">
            <v>412208.32</v>
          </cell>
          <cell r="J7">
            <v>18000</v>
          </cell>
          <cell r="Q7">
            <v>75585</v>
          </cell>
        </row>
        <row r="8">
          <cell r="E8">
            <v>2039450</v>
          </cell>
          <cell r="F8">
            <v>2039450</v>
          </cell>
          <cell r="G8">
            <v>895371.53</v>
          </cell>
          <cell r="J8">
            <v>18000</v>
          </cell>
          <cell r="Q8">
            <v>217890</v>
          </cell>
        </row>
        <row r="9">
          <cell r="E9">
            <v>511608</v>
          </cell>
          <cell r="F9">
            <v>511608</v>
          </cell>
          <cell r="G9">
            <v>197552.17</v>
          </cell>
          <cell r="J9">
            <v>15000</v>
          </cell>
          <cell r="Q9">
            <v>54659</v>
          </cell>
        </row>
        <row r="12">
          <cell r="E12">
            <v>13615889</v>
          </cell>
          <cell r="F12">
            <v>13615889</v>
          </cell>
          <cell r="G12">
            <v>3709500.7</v>
          </cell>
          <cell r="J12">
            <v>18000</v>
          </cell>
          <cell r="Q12">
            <v>1457804</v>
          </cell>
        </row>
        <row r="13">
          <cell r="E13">
            <v>53331</v>
          </cell>
          <cell r="F13">
            <v>53331</v>
          </cell>
          <cell r="G13">
            <v>248936.23</v>
          </cell>
          <cell r="J13">
            <v>26000</v>
          </cell>
          <cell r="Q13">
            <v>5710</v>
          </cell>
        </row>
        <row r="14">
          <cell r="E14">
            <v>0</v>
          </cell>
          <cell r="F14">
            <v>0</v>
          </cell>
          <cell r="G14">
            <v>0</v>
          </cell>
          <cell r="J14">
            <v>0</v>
          </cell>
          <cell r="Q14">
            <v>0</v>
          </cell>
        </row>
        <row r="15">
          <cell r="E15">
            <v>10975</v>
          </cell>
          <cell r="F15">
            <v>10974</v>
          </cell>
          <cell r="G15">
            <v>42453.919999999998</v>
          </cell>
          <cell r="J15">
            <v>12000</v>
          </cell>
          <cell r="Q15">
            <v>1175</v>
          </cell>
        </row>
        <row r="16">
          <cell r="E16">
            <v>3185500</v>
          </cell>
          <cell r="F16">
            <v>3185500</v>
          </cell>
          <cell r="G16">
            <v>1030725.61</v>
          </cell>
          <cell r="J16">
            <v>18000</v>
          </cell>
          <cell r="Q16">
            <v>341060</v>
          </cell>
        </row>
        <row r="20">
          <cell r="E20">
            <v>21595023</v>
          </cell>
          <cell r="F20">
            <v>21595023</v>
          </cell>
          <cell r="G20">
            <v>4770542.8</v>
          </cell>
          <cell r="J20">
            <v>30000</v>
          </cell>
          <cell r="Q20">
            <v>2312101</v>
          </cell>
        </row>
        <row r="21">
          <cell r="E21">
            <v>2718360</v>
          </cell>
          <cell r="F21">
            <v>2718350</v>
          </cell>
          <cell r="G21">
            <v>838774.97</v>
          </cell>
          <cell r="J21">
            <v>0</v>
          </cell>
          <cell r="Q21">
            <v>291045</v>
          </cell>
        </row>
        <row r="25">
          <cell r="E25">
            <v>12917</v>
          </cell>
          <cell r="F25">
            <v>12907</v>
          </cell>
          <cell r="G25">
            <v>50471.4</v>
          </cell>
          <cell r="J25">
            <v>15000</v>
          </cell>
          <cell r="Q25">
            <v>1380</v>
          </cell>
        </row>
        <row r="26">
          <cell r="E26">
            <v>7244659</v>
          </cell>
          <cell r="F26">
            <v>7244658</v>
          </cell>
          <cell r="G26">
            <v>1543289.62</v>
          </cell>
          <cell r="J26">
            <v>26000</v>
          </cell>
          <cell r="Q26">
            <v>774002</v>
          </cell>
        </row>
        <row r="27">
          <cell r="E27">
            <v>4676593</v>
          </cell>
          <cell r="F27">
            <v>4676592</v>
          </cell>
          <cell r="G27">
            <v>2156795.66</v>
          </cell>
          <cell r="J27">
            <v>41000</v>
          </cell>
          <cell r="Q27">
            <v>499636</v>
          </cell>
        </row>
        <row r="28">
          <cell r="E28">
            <v>41923</v>
          </cell>
          <cell r="F28">
            <v>41923</v>
          </cell>
          <cell r="G28">
            <v>170738.79</v>
          </cell>
          <cell r="J28">
            <v>0</v>
          </cell>
          <cell r="Q28">
            <v>4479</v>
          </cell>
        </row>
      </sheetData>
      <sheetData sheetId="5">
        <row r="6">
          <cell r="E6">
            <v>0</v>
          </cell>
          <cell r="F6">
            <v>0</v>
          </cell>
          <cell r="G6">
            <v>235624.81</v>
          </cell>
          <cell r="J6">
            <v>18000</v>
          </cell>
          <cell r="Q6">
            <v>0</v>
          </cell>
        </row>
        <row r="7">
          <cell r="E7">
            <v>1782128</v>
          </cell>
          <cell r="F7">
            <v>1782118</v>
          </cell>
          <cell r="G7">
            <v>680441.46</v>
          </cell>
          <cell r="J7">
            <v>18000</v>
          </cell>
          <cell r="Q7">
            <v>190806</v>
          </cell>
        </row>
        <row r="8">
          <cell r="E8">
            <v>3526579</v>
          </cell>
          <cell r="F8">
            <v>3526578</v>
          </cell>
          <cell r="G8">
            <v>1266558.68</v>
          </cell>
          <cell r="J8">
            <v>18000</v>
          </cell>
          <cell r="Q8">
            <v>377578</v>
          </cell>
        </row>
        <row r="9">
          <cell r="E9">
            <v>615104</v>
          </cell>
          <cell r="F9">
            <v>615104</v>
          </cell>
          <cell r="G9">
            <v>223384.77</v>
          </cell>
          <cell r="J9">
            <v>15000</v>
          </cell>
          <cell r="Q9">
            <v>65857</v>
          </cell>
        </row>
        <row r="12">
          <cell r="E12">
            <v>16056593</v>
          </cell>
          <cell r="F12">
            <v>16056593</v>
          </cell>
          <cell r="G12">
            <v>4318700.42</v>
          </cell>
          <cell r="J12">
            <v>18000</v>
          </cell>
          <cell r="Q12">
            <v>1715448</v>
          </cell>
        </row>
        <row r="13">
          <cell r="E13">
            <v>40302</v>
          </cell>
          <cell r="F13">
            <v>40302</v>
          </cell>
          <cell r="G13">
            <v>245684.19</v>
          </cell>
          <cell r="J13">
            <v>26000</v>
          </cell>
          <cell r="Q13">
            <v>4315</v>
          </cell>
        </row>
        <row r="14">
          <cell r="E14">
            <v>0</v>
          </cell>
          <cell r="F14">
            <v>0</v>
          </cell>
          <cell r="G14">
            <v>0</v>
          </cell>
          <cell r="J14">
            <v>0</v>
          </cell>
          <cell r="Q14">
            <v>0</v>
          </cell>
        </row>
        <row r="15">
          <cell r="E15">
            <v>101575</v>
          </cell>
          <cell r="F15">
            <v>101574</v>
          </cell>
          <cell r="G15">
            <v>65067.68</v>
          </cell>
          <cell r="J15">
            <v>12000</v>
          </cell>
          <cell r="Q15">
            <v>10852</v>
          </cell>
        </row>
        <row r="16">
          <cell r="E16">
            <v>2959174</v>
          </cell>
          <cell r="F16">
            <v>2959173</v>
          </cell>
          <cell r="G16">
            <v>974234.39</v>
          </cell>
          <cell r="J16">
            <v>18000</v>
          </cell>
          <cell r="Q16">
            <v>316828</v>
          </cell>
        </row>
        <row r="20">
          <cell r="E20">
            <v>26194203</v>
          </cell>
          <cell r="F20">
            <v>26194203</v>
          </cell>
          <cell r="G20">
            <v>5769184.3300000001</v>
          </cell>
          <cell r="J20">
            <v>30000</v>
          </cell>
          <cell r="Q20">
            <v>2798526</v>
          </cell>
        </row>
        <row r="21">
          <cell r="E21">
            <v>5052088</v>
          </cell>
          <cell r="F21">
            <v>5052088</v>
          </cell>
          <cell r="G21">
            <v>1421275.96</v>
          </cell>
          <cell r="J21">
            <v>0</v>
          </cell>
          <cell r="Q21">
            <v>539753</v>
          </cell>
        </row>
        <row r="25">
          <cell r="E25">
            <v>10993</v>
          </cell>
          <cell r="F25">
            <v>10983</v>
          </cell>
          <cell r="G25">
            <v>49991.17</v>
          </cell>
          <cell r="J25">
            <v>15000</v>
          </cell>
          <cell r="Q25">
            <v>1177</v>
          </cell>
        </row>
        <row r="26">
          <cell r="E26">
            <v>6681220</v>
          </cell>
          <cell r="F26">
            <v>6681219</v>
          </cell>
          <cell r="G26">
            <v>1042005.14</v>
          </cell>
          <cell r="J26">
            <v>26000</v>
          </cell>
          <cell r="Q26">
            <v>715334</v>
          </cell>
        </row>
        <row r="27">
          <cell r="E27">
            <v>3991729</v>
          </cell>
          <cell r="F27">
            <v>3991729</v>
          </cell>
          <cell r="G27">
            <v>1115928.46</v>
          </cell>
          <cell r="J27">
            <v>41000</v>
          </cell>
          <cell r="Q27">
            <v>427380</v>
          </cell>
        </row>
        <row r="28">
          <cell r="E28">
            <v>105430</v>
          </cell>
          <cell r="F28">
            <v>105429</v>
          </cell>
          <cell r="G28">
            <v>186589.89</v>
          </cell>
          <cell r="J28">
            <v>0</v>
          </cell>
          <cell r="Q28">
            <v>11288</v>
          </cell>
        </row>
      </sheetData>
      <sheetData sheetId="6">
        <row r="6">
          <cell r="E6">
            <v>0</v>
          </cell>
          <cell r="F6">
            <v>0</v>
          </cell>
          <cell r="G6">
            <v>235624.81</v>
          </cell>
          <cell r="J6">
            <v>18000</v>
          </cell>
          <cell r="Q6">
            <v>0</v>
          </cell>
        </row>
        <row r="7">
          <cell r="E7">
            <v>1237195</v>
          </cell>
          <cell r="F7">
            <v>1237195</v>
          </cell>
          <cell r="G7">
            <v>544428.68000000005</v>
          </cell>
          <cell r="J7">
            <v>18000</v>
          </cell>
          <cell r="Q7">
            <v>132179</v>
          </cell>
        </row>
        <row r="8">
          <cell r="E8">
            <v>2868550</v>
          </cell>
          <cell r="F8">
            <v>2868549</v>
          </cell>
          <cell r="G8">
            <v>1102314.6399999999</v>
          </cell>
          <cell r="J8">
            <v>18000</v>
          </cell>
          <cell r="Q8">
            <v>306469</v>
          </cell>
        </row>
        <row r="9">
          <cell r="E9">
            <v>341940</v>
          </cell>
          <cell r="F9">
            <v>341939</v>
          </cell>
          <cell r="G9">
            <v>155202.78</v>
          </cell>
          <cell r="J9">
            <v>15000</v>
          </cell>
          <cell r="Q9">
            <v>36532</v>
          </cell>
        </row>
        <row r="12">
          <cell r="E12">
            <v>6702383</v>
          </cell>
          <cell r="F12">
            <v>6702382</v>
          </cell>
          <cell r="G12">
            <v>1983889.36</v>
          </cell>
          <cell r="J12">
            <v>18000</v>
          </cell>
          <cell r="Q12">
            <v>718369</v>
          </cell>
        </row>
        <row r="13">
          <cell r="E13">
            <v>32835</v>
          </cell>
          <cell r="F13">
            <v>32834</v>
          </cell>
          <cell r="G13">
            <v>243820.18</v>
          </cell>
          <cell r="J13">
            <v>26000</v>
          </cell>
          <cell r="Q13">
            <v>3508</v>
          </cell>
        </row>
        <row r="14">
          <cell r="E14">
            <v>0</v>
          </cell>
          <cell r="F14">
            <v>0</v>
          </cell>
          <cell r="G14">
            <v>0</v>
          </cell>
          <cell r="J14">
            <v>0</v>
          </cell>
          <cell r="Q14">
            <v>0</v>
          </cell>
        </row>
        <row r="15">
          <cell r="E15">
            <v>2239</v>
          </cell>
          <cell r="F15">
            <v>2239</v>
          </cell>
          <cell r="G15">
            <v>40273.660000000003</v>
          </cell>
          <cell r="J15">
            <v>12000</v>
          </cell>
          <cell r="Q15">
            <v>240</v>
          </cell>
        </row>
        <row r="16">
          <cell r="E16">
            <v>3029111</v>
          </cell>
          <cell r="F16">
            <v>3029111</v>
          </cell>
          <cell r="G16">
            <v>991690.92</v>
          </cell>
          <cell r="J16">
            <v>18000</v>
          </cell>
          <cell r="Q16">
            <v>323623</v>
          </cell>
        </row>
        <row r="20">
          <cell r="E20">
            <v>27719022</v>
          </cell>
          <cell r="F20">
            <v>27719022</v>
          </cell>
          <cell r="G20">
            <v>5575409.6299999999</v>
          </cell>
          <cell r="J20">
            <v>30000</v>
          </cell>
          <cell r="Q20">
            <v>2961434</v>
          </cell>
        </row>
        <row r="21">
          <cell r="E21">
            <v>2927735</v>
          </cell>
          <cell r="F21">
            <v>2927735</v>
          </cell>
          <cell r="G21">
            <v>891037.47</v>
          </cell>
          <cell r="J21">
            <v>0</v>
          </cell>
          <cell r="Q21">
            <v>313798</v>
          </cell>
        </row>
        <row r="25">
          <cell r="E25">
            <v>9379</v>
          </cell>
          <cell r="F25">
            <v>9378</v>
          </cell>
          <cell r="G25">
            <v>49590.559999999998</v>
          </cell>
          <cell r="J25">
            <v>15000</v>
          </cell>
          <cell r="Q25">
            <v>1002</v>
          </cell>
        </row>
        <row r="26">
          <cell r="E26">
            <v>899449</v>
          </cell>
          <cell r="F26">
            <v>899449</v>
          </cell>
          <cell r="G26">
            <v>594170.43999999994</v>
          </cell>
          <cell r="J26">
            <v>26000</v>
          </cell>
          <cell r="Q26">
            <v>96095</v>
          </cell>
        </row>
        <row r="27">
          <cell r="E27">
            <v>2919974</v>
          </cell>
          <cell r="F27">
            <v>2919973</v>
          </cell>
          <cell r="G27">
            <v>1373245.06</v>
          </cell>
          <cell r="J27">
            <v>41000</v>
          </cell>
          <cell r="Q27">
            <v>311963</v>
          </cell>
        </row>
        <row r="28">
          <cell r="E28">
            <v>60503</v>
          </cell>
          <cell r="F28">
            <v>60503</v>
          </cell>
          <cell r="G28">
            <v>175376.36</v>
          </cell>
          <cell r="J28">
            <v>0</v>
          </cell>
          <cell r="Q28">
            <v>6464</v>
          </cell>
        </row>
      </sheetData>
      <sheetData sheetId="7"/>
      <sheetData sheetId="8">
        <row r="6">
          <cell r="E6">
            <v>0</v>
          </cell>
          <cell r="F6">
            <v>0</v>
          </cell>
          <cell r="G6">
            <v>235624.81</v>
          </cell>
          <cell r="J6">
            <v>18000</v>
          </cell>
          <cell r="Q6">
            <v>0</v>
          </cell>
        </row>
        <row r="7">
          <cell r="E7">
            <v>53356</v>
          </cell>
          <cell r="F7">
            <v>53346</v>
          </cell>
          <cell r="G7">
            <v>248939.97</v>
          </cell>
          <cell r="J7">
            <v>18000</v>
          </cell>
          <cell r="Q7">
            <v>5731</v>
          </cell>
        </row>
        <row r="8">
          <cell r="E8">
            <v>2448679</v>
          </cell>
          <cell r="F8">
            <v>2448678</v>
          </cell>
          <cell r="G8">
            <v>997514.84</v>
          </cell>
          <cell r="J8">
            <v>18000</v>
          </cell>
          <cell r="Q8">
            <v>263016</v>
          </cell>
        </row>
        <row r="9">
          <cell r="E9">
            <v>290975</v>
          </cell>
          <cell r="F9">
            <v>290974</v>
          </cell>
          <cell r="G9">
            <v>142481.92000000001</v>
          </cell>
          <cell r="J9">
            <v>15000</v>
          </cell>
          <cell r="Q9">
            <v>31254</v>
          </cell>
        </row>
        <row r="12">
          <cell r="E12">
            <v>9739526</v>
          </cell>
          <cell r="F12">
            <v>9739526</v>
          </cell>
          <cell r="G12">
            <v>2741960.5</v>
          </cell>
          <cell r="J12">
            <v>18000</v>
          </cell>
          <cell r="Q12">
            <v>1046136</v>
          </cell>
        </row>
        <row r="13">
          <cell r="E13">
            <v>1518</v>
          </cell>
          <cell r="F13">
            <v>1517</v>
          </cell>
          <cell r="G13">
            <v>236003.45</v>
          </cell>
          <cell r="J13">
            <v>26000</v>
          </cell>
          <cell r="Q13">
            <v>163</v>
          </cell>
        </row>
        <row r="14">
          <cell r="E14">
            <v>0</v>
          </cell>
          <cell r="F14">
            <v>0</v>
          </cell>
          <cell r="G14">
            <v>0</v>
          </cell>
          <cell r="J14">
            <v>0</v>
          </cell>
          <cell r="Q14">
            <v>0</v>
          </cell>
        </row>
        <row r="15">
          <cell r="E15">
            <v>21525</v>
          </cell>
          <cell r="F15">
            <v>21524</v>
          </cell>
          <cell r="G15">
            <v>45087.199999999997</v>
          </cell>
          <cell r="J15">
            <v>12000</v>
          </cell>
          <cell r="Q15">
            <v>2312</v>
          </cell>
        </row>
        <row r="16">
          <cell r="E16">
            <v>2495341</v>
          </cell>
          <cell r="F16">
            <v>2495340</v>
          </cell>
          <cell r="G16">
            <v>858461.67</v>
          </cell>
          <cell r="J16">
            <v>18000</v>
          </cell>
          <cell r="Q16">
            <v>268028</v>
          </cell>
        </row>
        <row r="20">
          <cell r="E20">
            <v>16015379</v>
          </cell>
          <cell r="F20">
            <v>16015378</v>
          </cell>
          <cell r="G20">
            <v>4197573.5999999996</v>
          </cell>
          <cell r="J20">
            <v>30000</v>
          </cell>
          <cell r="Q20">
            <v>1720234</v>
          </cell>
        </row>
        <row r="21">
          <cell r="E21">
            <v>3769163</v>
          </cell>
          <cell r="F21">
            <v>3769162</v>
          </cell>
          <cell r="G21">
            <v>1101057.6499999999</v>
          </cell>
          <cell r="J21">
            <v>0</v>
          </cell>
          <cell r="Q21">
            <v>404851</v>
          </cell>
        </row>
        <row r="25">
          <cell r="E25">
            <v>11442</v>
          </cell>
          <cell r="F25">
            <v>11441</v>
          </cell>
          <cell r="G25">
            <v>50105.48</v>
          </cell>
          <cell r="J25">
            <v>15000</v>
          </cell>
          <cell r="Q25">
            <v>1229</v>
          </cell>
        </row>
        <row r="26">
          <cell r="E26">
            <v>3932190</v>
          </cell>
          <cell r="F26">
            <v>3932190</v>
          </cell>
          <cell r="G26">
            <v>961653.38</v>
          </cell>
          <cell r="J26">
            <v>26000</v>
          </cell>
          <cell r="Q26">
            <v>422362</v>
          </cell>
        </row>
        <row r="27">
          <cell r="E27">
            <v>2451500</v>
          </cell>
          <cell r="F27">
            <v>2451499</v>
          </cell>
          <cell r="G27">
            <v>1266014.3799999999</v>
          </cell>
          <cell r="J27">
            <v>41000</v>
          </cell>
          <cell r="Q27">
            <v>263319</v>
          </cell>
        </row>
        <row r="28">
          <cell r="E28">
            <v>0</v>
          </cell>
          <cell r="F28">
            <v>0</v>
          </cell>
          <cell r="G28">
            <v>160274.81</v>
          </cell>
          <cell r="J28">
            <v>0</v>
          </cell>
          <cell r="Q28">
            <v>0</v>
          </cell>
        </row>
      </sheetData>
      <sheetData sheetId="9">
        <row r="6">
          <cell r="E6">
            <v>0</v>
          </cell>
          <cell r="F6">
            <v>0</v>
          </cell>
          <cell r="G6">
            <v>235624.81</v>
          </cell>
          <cell r="J6">
            <v>18000</v>
          </cell>
          <cell r="Q6">
            <v>0</v>
          </cell>
        </row>
        <row r="7">
          <cell r="E7">
            <v>246018</v>
          </cell>
          <cell r="F7">
            <v>246008</v>
          </cell>
          <cell r="G7">
            <v>297028.40999999997</v>
          </cell>
          <cell r="J7">
            <v>18000</v>
          </cell>
          <cell r="Q7">
            <v>26200</v>
          </cell>
        </row>
        <row r="8">
          <cell r="E8">
            <v>2584382</v>
          </cell>
          <cell r="F8">
            <v>2584381</v>
          </cell>
          <cell r="G8">
            <v>1031386.31</v>
          </cell>
          <cell r="J8">
            <v>18000</v>
          </cell>
          <cell r="Q8">
            <v>275227</v>
          </cell>
        </row>
        <row r="9">
          <cell r="E9">
            <v>555541</v>
          </cell>
          <cell r="F9">
            <v>555540</v>
          </cell>
          <cell r="G9">
            <v>208517.59</v>
          </cell>
          <cell r="J9">
            <v>15000</v>
          </cell>
          <cell r="Q9">
            <v>59163</v>
          </cell>
        </row>
        <row r="12">
          <cell r="E12">
            <v>8001214</v>
          </cell>
          <cell r="F12">
            <v>8001213</v>
          </cell>
          <cell r="G12">
            <v>2308077.5699999998</v>
          </cell>
          <cell r="J12">
            <v>18000</v>
          </cell>
          <cell r="Q12">
            <v>856661</v>
          </cell>
        </row>
        <row r="13">
          <cell r="E13">
            <v>0</v>
          </cell>
          <cell r="F13">
            <v>0</v>
          </cell>
          <cell r="G13">
            <v>235624.81</v>
          </cell>
          <cell r="J13">
            <v>26000</v>
          </cell>
          <cell r="Q13">
            <v>0</v>
          </cell>
        </row>
        <row r="14">
          <cell r="E14">
            <v>0</v>
          </cell>
          <cell r="F14">
            <v>0</v>
          </cell>
          <cell r="G14">
            <v>0</v>
          </cell>
          <cell r="J14">
            <v>0</v>
          </cell>
          <cell r="Q14">
            <v>0</v>
          </cell>
        </row>
        <row r="15">
          <cell r="E15">
            <v>69443</v>
          </cell>
          <cell r="F15">
            <v>69442</v>
          </cell>
          <cell r="G15">
            <v>57047.53</v>
          </cell>
          <cell r="J15">
            <v>12000</v>
          </cell>
          <cell r="Q15">
            <v>7435</v>
          </cell>
        </row>
        <row r="16">
          <cell r="E16">
            <v>1923457</v>
          </cell>
          <cell r="F16">
            <v>1923456</v>
          </cell>
          <cell r="G16">
            <v>715719.43</v>
          </cell>
          <cell r="J16">
            <v>18000</v>
          </cell>
          <cell r="Q16">
            <v>204841</v>
          </cell>
        </row>
        <row r="20">
          <cell r="E20">
            <v>13203542</v>
          </cell>
          <cell r="F20">
            <v>13203541</v>
          </cell>
          <cell r="G20">
            <v>3808596.6</v>
          </cell>
          <cell r="J20">
            <v>30000</v>
          </cell>
          <cell r="Q20">
            <v>1406128</v>
          </cell>
        </row>
        <row r="21">
          <cell r="E21">
            <v>3529997</v>
          </cell>
          <cell r="F21">
            <v>3529996</v>
          </cell>
          <cell r="G21">
            <v>1041361.81</v>
          </cell>
          <cell r="J21">
            <v>0</v>
          </cell>
          <cell r="Q21">
            <v>377944</v>
          </cell>
        </row>
        <row r="25">
          <cell r="E25">
            <v>14057</v>
          </cell>
          <cell r="F25">
            <v>14056</v>
          </cell>
          <cell r="G25">
            <v>50758.19</v>
          </cell>
          <cell r="J25">
            <v>15000</v>
          </cell>
          <cell r="Q25">
            <v>1497</v>
          </cell>
        </row>
        <row r="26">
          <cell r="E26">
            <v>3918710</v>
          </cell>
          <cell r="F26">
            <v>3918709</v>
          </cell>
          <cell r="G26">
            <v>944161.42</v>
          </cell>
          <cell r="J26">
            <v>26000</v>
          </cell>
          <cell r="Q26">
            <v>417328</v>
          </cell>
        </row>
        <row r="27">
          <cell r="E27">
            <v>1083784</v>
          </cell>
          <cell r="F27">
            <v>1083784</v>
          </cell>
          <cell r="G27">
            <v>1244992.03</v>
          </cell>
          <cell r="J27">
            <v>41000</v>
          </cell>
          <cell r="Q27">
            <v>115419</v>
          </cell>
        </row>
        <row r="28">
          <cell r="E28">
            <v>0</v>
          </cell>
          <cell r="F28">
            <v>0</v>
          </cell>
          <cell r="G28">
            <v>160274.81</v>
          </cell>
          <cell r="J28">
            <v>0</v>
          </cell>
          <cell r="Q28">
            <v>0</v>
          </cell>
        </row>
      </sheetData>
      <sheetData sheetId="10">
        <row r="6">
          <cell r="E6">
            <v>0</v>
          </cell>
          <cell r="F6">
            <v>0</v>
          </cell>
          <cell r="G6">
            <v>235624.81</v>
          </cell>
          <cell r="J6">
            <v>18000</v>
          </cell>
          <cell r="Q6">
            <v>0</v>
          </cell>
        </row>
        <row r="7">
          <cell r="E7">
            <v>9857</v>
          </cell>
          <cell r="F7">
            <v>9847</v>
          </cell>
          <cell r="G7">
            <v>238082.62</v>
          </cell>
          <cell r="J7">
            <v>18000</v>
          </cell>
          <cell r="Q7">
            <v>1052</v>
          </cell>
        </row>
        <row r="8">
          <cell r="E8">
            <v>2854402</v>
          </cell>
          <cell r="F8">
            <v>2854401</v>
          </cell>
          <cell r="G8">
            <v>1098783.3</v>
          </cell>
          <cell r="J8">
            <v>18000</v>
          </cell>
          <cell r="Q8">
            <v>304632</v>
          </cell>
        </row>
        <row r="9">
          <cell r="E9">
            <v>515275</v>
          </cell>
          <cell r="F9">
            <v>515275</v>
          </cell>
          <cell r="G9">
            <v>198467.45</v>
          </cell>
          <cell r="J9">
            <v>15000</v>
          </cell>
          <cell r="Q9">
            <v>54992</v>
          </cell>
        </row>
        <row r="12">
          <cell r="E12">
            <v>12707435</v>
          </cell>
          <cell r="F12">
            <v>12707434</v>
          </cell>
          <cell r="G12">
            <v>3482750.34</v>
          </cell>
          <cell r="J12">
            <v>18000</v>
          </cell>
          <cell r="Q12">
            <v>1356183</v>
          </cell>
        </row>
        <row r="13">
          <cell r="E13">
            <v>4488</v>
          </cell>
          <cell r="F13">
            <v>4488</v>
          </cell>
          <cell r="G13">
            <v>236745.01</v>
          </cell>
          <cell r="J13">
            <v>26000</v>
          </cell>
          <cell r="Q13">
            <v>479</v>
          </cell>
        </row>
        <row r="14">
          <cell r="E14">
            <v>0</v>
          </cell>
          <cell r="F14">
            <v>0</v>
          </cell>
          <cell r="G14">
            <v>0</v>
          </cell>
          <cell r="J14">
            <v>0</v>
          </cell>
          <cell r="Q14">
            <v>0</v>
          </cell>
        </row>
        <row r="15">
          <cell r="E15">
            <v>52294</v>
          </cell>
          <cell r="F15">
            <v>52293</v>
          </cell>
          <cell r="G15">
            <v>52767.14</v>
          </cell>
          <cell r="J15">
            <v>12000</v>
          </cell>
          <cell r="Q15">
            <v>5581</v>
          </cell>
        </row>
        <row r="16">
          <cell r="E16">
            <v>2664847</v>
          </cell>
          <cell r="F16">
            <v>2664846</v>
          </cell>
          <cell r="G16">
            <v>900770.37</v>
          </cell>
          <cell r="J16">
            <v>18000</v>
          </cell>
          <cell r="Q16">
            <v>284402</v>
          </cell>
        </row>
        <row r="20">
          <cell r="E20">
            <v>26240067</v>
          </cell>
          <cell r="F20">
            <v>26240066</v>
          </cell>
          <cell r="G20">
            <v>5600423.1799999997</v>
          </cell>
          <cell r="J20">
            <v>30000</v>
          </cell>
          <cell r="Q20">
            <v>2800434</v>
          </cell>
        </row>
        <row r="21">
          <cell r="E21">
            <v>5567452</v>
          </cell>
          <cell r="F21">
            <v>5566971</v>
          </cell>
          <cell r="G21">
            <v>1549790.77</v>
          </cell>
          <cell r="J21">
            <v>0</v>
          </cell>
          <cell r="Q21">
            <v>595398</v>
          </cell>
        </row>
        <row r="25">
          <cell r="E25">
            <v>14392</v>
          </cell>
          <cell r="F25">
            <v>14392</v>
          </cell>
          <cell r="G25">
            <v>50842.05</v>
          </cell>
          <cell r="J25">
            <v>15000</v>
          </cell>
          <cell r="Q25">
            <v>1536</v>
          </cell>
        </row>
        <row r="26">
          <cell r="E26">
            <v>5154765</v>
          </cell>
          <cell r="F26">
            <v>5154764</v>
          </cell>
          <cell r="G26">
            <v>1210169.96</v>
          </cell>
          <cell r="J26">
            <v>26000</v>
          </cell>
          <cell r="Q26">
            <v>550135</v>
          </cell>
        </row>
        <row r="27">
          <cell r="E27">
            <v>1390564</v>
          </cell>
          <cell r="F27">
            <v>1390564</v>
          </cell>
          <cell r="G27">
            <v>1340193.98</v>
          </cell>
          <cell r="J27">
            <v>41000</v>
          </cell>
          <cell r="Q27">
            <v>148406</v>
          </cell>
        </row>
        <row r="28">
          <cell r="E28">
            <v>0</v>
          </cell>
          <cell r="F28">
            <v>0</v>
          </cell>
          <cell r="G28">
            <v>160274.81</v>
          </cell>
          <cell r="J28">
            <v>0</v>
          </cell>
          <cell r="Q28">
            <v>0</v>
          </cell>
        </row>
      </sheetData>
      <sheetData sheetId="11"/>
      <sheetData sheetId="12">
        <row r="6">
          <cell r="E6">
            <v>0</v>
          </cell>
          <cell r="F6">
            <v>0</v>
          </cell>
          <cell r="G6">
            <v>235624.81</v>
          </cell>
          <cell r="J6">
            <v>18000</v>
          </cell>
          <cell r="Q6">
            <v>0</v>
          </cell>
        </row>
        <row r="7">
          <cell r="E7">
            <v>23971</v>
          </cell>
          <cell r="F7">
            <v>23970</v>
          </cell>
          <cell r="G7">
            <v>241607.72</v>
          </cell>
          <cell r="J7">
            <v>18000</v>
          </cell>
          <cell r="Q7">
            <v>2561</v>
          </cell>
        </row>
        <row r="8">
          <cell r="E8">
            <v>3320975</v>
          </cell>
          <cell r="F8">
            <v>3320974</v>
          </cell>
          <cell r="G8">
            <v>1215239.92</v>
          </cell>
          <cell r="J8">
            <v>18000</v>
          </cell>
          <cell r="Q8">
            <v>354805</v>
          </cell>
        </row>
        <row r="9">
          <cell r="E9">
            <v>848568</v>
          </cell>
          <cell r="F9">
            <v>848568</v>
          </cell>
          <cell r="G9">
            <v>281657.38</v>
          </cell>
          <cell r="J9">
            <v>15000</v>
          </cell>
          <cell r="Q9">
            <v>90659</v>
          </cell>
        </row>
        <row r="12">
          <cell r="E12">
            <v>12965725</v>
          </cell>
          <cell r="F12">
            <v>12965724</v>
          </cell>
          <cell r="G12">
            <v>3547219.52</v>
          </cell>
          <cell r="J12">
            <v>18000</v>
          </cell>
          <cell r="Q12">
            <v>1385227</v>
          </cell>
        </row>
        <row r="13">
          <cell r="E13">
            <v>5663</v>
          </cell>
          <cell r="F13">
            <v>5662</v>
          </cell>
          <cell r="G13">
            <v>237038.05</v>
          </cell>
          <cell r="J13">
            <v>26000</v>
          </cell>
          <cell r="Q13">
            <v>605</v>
          </cell>
        </row>
        <row r="14">
          <cell r="E14">
            <v>0</v>
          </cell>
          <cell r="F14">
            <v>0</v>
          </cell>
          <cell r="G14">
            <v>0</v>
          </cell>
          <cell r="J14">
            <v>0</v>
          </cell>
          <cell r="Q14">
            <v>0</v>
          </cell>
        </row>
        <row r="15">
          <cell r="E15">
            <v>9229</v>
          </cell>
          <cell r="F15">
            <v>9228</v>
          </cell>
          <cell r="G15">
            <v>42018.12</v>
          </cell>
          <cell r="J15">
            <v>12000</v>
          </cell>
          <cell r="Q15">
            <v>986</v>
          </cell>
        </row>
        <row r="16">
          <cell r="E16">
            <v>2728056</v>
          </cell>
          <cell r="F16">
            <v>2728056</v>
          </cell>
          <cell r="G16">
            <v>916547.59</v>
          </cell>
          <cell r="J16">
            <v>18000</v>
          </cell>
          <cell r="Q16">
            <v>291459</v>
          </cell>
        </row>
        <row r="20">
          <cell r="E20">
            <v>21382368</v>
          </cell>
          <cell r="F20">
            <v>21382367</v>
          </cell>
          <cell r="G20">
            <v>4774578.3899999997</v>
          </cell>
          <cell r="J20">
            <v>30000</v>
          </cell>
          <cell r="Q20">
            <v>2284441</v>
          </cell>
        </row>
        <row r="21">
          <cell r="E21">
            <v>6256224</v>
          </cell>
          <cell r="F21">
            <v>6256224</v>
          </cell>
          <cell r="G21">
            <v>1721828.32</v>
          </cell>
          <cell r="J21">
            <v>0</v>
          </cell>
          <cell r="Q21">
            <v>668400</v>
          </cell>
        </row>
        <row r="25">
          <cell r="E25">
            <v>13038</v>
          </cell>
          <cell r="F25">
            <v>13038</v>
          </cell>
          <cell r="G25">
            <v>50504.09</v>
          </cell>
          <cell r="J25">
            <v>15000</v>
          </cell>
          <cell r="Q25">
            <v>1393</v>
          </cell>
        </row>
        <row r="26">
          <cell r="E26">
            <v>6631073</v>
          </cell>
          <cell r="F26">
            <v>6631073</v>
          </cell>
          <cell r="G26">
            <v>1420991.1</v>
          </cell>
          <cell r="J26">
            <v>26000</v>
          </cell>
          <cell r="Q26">
            <v>708448</v>
          </cell>
        </row>
        <row r="27">
          <cell r="E27">
            <v>2520161</v>
          </cell>
          <cell r="F27">
            <v>2520161</v>
          </cell>
          <cell r="G27">
            <v>1567631.69</v>
          </cell>
          <cell r="J27">
            <v>41000</v>
          </cell>
          <cell r="Q27">
            <v>269248</v>
          </cell>
        </row>
        <row r="28">
          <cell r="E28">
            <v>0</v>
          </cell>
          <cell r="F28">
            <v>0</v>
          </cell>
          <cell r="G28">
            <v>160274.81</v>
          </cell>
          <cell r="J28">
            <v>0</v>
          </cell>
          <cell r="Q28">
            <v>0</v>
          </cell>
        </row>
      </sheetData>
      <sheetData sheetId="13">
        <row r="6">
          <cell r="E6">
            <v>0</v>
          </cell>
          <cell r="F6">
            <v>0</v>
          </cell>
          <cell r="G6">
            <v>235624.81</v>
          </cell>
          <cell r="J6">
            <v>18000</v>
          </cell>
          <cell r="Q6">
            <v>0</v>
          </cell>
        </row>
        <row r="7">
          <cell r="E7">
            <v>47154</v>
          </cell>
          <cell r="F7">
            <v>47153</v>
          </cell>
          <cell r="G7">
            <v>247394.2</v>
          </cell>
          <cell r="J7">
            <v>18000</v>
          </cell>
          <cell r="Q7">
            <v>5054</v>
          </cell>
        </row>
        <row r="8">
          <cell r="E8">
            <v>3077575</v>
          </cell>
          <cell r="F8">
            <v>3077575</v>
          </cell>
          <cell r="G8">
            <v>1154487.53</v>
          </cell>
          <cell r="J8">
            <v>18000</v>
          </cell>
          <cell r="Q8">
            <v>329858</v>
          </cell>
        </row>
        <row r="9">
          <cell r="E9">
            <v>687724</v>
          </cell>
          <cell r="F9">
            <v>687723</v>
          </cell>
          <cell r="G9">
            <v>241510.47</v>
          </cell>
          <cell r="J9">
            <v>15000</v>
          </cell>
          <cell r="Q9">
            <v>73711</v>
          </cell>
        </row>
        <row r="12">
          <cell r="E12">
            <v>12580927</v>
          </cell>
          <cell r="F12">
            <v>12580926</v>
          </cell>
          <cell r="G12">
            <v>3451173.94</v>
          </cell>
          <cell r="J12">
            <v>18000</v>
          </cell>
          <cell r="Q12">
            <v>1348438</v>
          </cell>
        </row>
        <row r="13">
          <cell r="E13">
            <v>26936</v>
          </cell>
          <cell r="F13">
            <v>26935</v>
          </cell>
          <cell r="G13">
            <v>242347.79</v>
          </cell>
          <cell r="J13">
            <v>26000</v>
          </cell>
          <cell r="Q13">
            <v>2887</v>
          </cell>
        </row>
        <row r="14">
          <cell r="E14">
            <v>0</v>
          </cell>
          <cell r="F14">
            <v>0</v>
          </cell>
          <cell r="G14">
            <v>0</v>
          </cell>
          <cell r="J14">
            <v>0</v>
          </cell>
          <cell r="Q14">
            <v>0</v>
          </cell>
        </row>
        <row r="15">
          <cell r="E15">
            <v>143505</v>
          </cell>
          <cell r="F15">
            <v>143504</v>
          </cell>
          <cell r="G15">
            <v>75533.41</v>
          </cell>
          <cell r="J15">
            <v>12000</v>
          </cell>
          <cell r="Q15">
            <v>15381</v>
          </cell>
        </row>
        <row r="16">
          <cell r="E16">
            <v>1259933</v>
          </cell>
          <cell r="F16">
            <v>1259932</v>
          </cell>
          <cell r="G16">
            <v>550103.84</v>
          </cell>
          <cell r="J16">
            <v>18000</v>
          </cell>
          <cell r="Q16">
            <v>135041</v>
          </cell>
        </row>
        <row r="20">
          <cell r="E20">
            <v>20389642</v>
          </cell>
          <cell r="F20">
            <v>20389642</v>
          </cell>
          <cell r="G20">
            <v>4982293.17</v>
          </cell>
          <cell r="J20">
            <v>30000</v>
          </cell>
          <cell r="Q20">
            <v>2185385</v>
          </cell>
        </row>
        <row r="21">
          <cell r="E21">
            <v>5629694</v>
          </cell>
          <cell r="F21">
            <v>5629694</v>
          </cell>
          <cell r="G21">
            <v>1565446.43</v>
          </cell>
          <cell r="J21">
            <v>0</v>
          </cell>
          <cell r="Q21">
            <v>603397</v>
          </cell>
        </row>
        <row r="25">
          <cell r="E25">
            <v>16728</v>
          </cell>
          <cell r="F25">
            <v>16728</v>
          </cell>
          <cell r="G25">
            <v>51425.120000000003</v>
          </cell>
          <cell r="J25">
            <v>15000</v>
          </cell>
          <cell r="Q25">
            <v>1793</v>
          </cell>
        </row>
        <row r="26">
          <cell r="E26">
            <v>6555407</v>
          </cell>
          <cell r="F26">
            <v>6555407</v>
          </cell>
          <cell r="G26">
            <v>1417677.08</v>
          </cell>
          <cell r="J26">
            <v>26000</v>
          </cell>
          <cell r="Q26">
            <v>702616</v>
          </cell>
        </row>
        <row r="27">
          <cell r="E27">
            <v>2603573</v>
          </cell>
          <cell r="F27">
            <v>2603573</v>
          </cell>
          <cell r="G27">
            <v>2853540.56</v>
          </cell>
          <cell r="J27">
            <v>41000</v>
          </cell>
          <cell r="Q27">
            <v>279054</v>
          </cell>
        </row>
        <row r="28">
          <cell r="E28">
            <v>0</v>
          </cell>
          <cell r="F28">
            <v>0</v>
          </cell>
          <cell r="G28">
            <v>160274.81</v>
          </cell>
          <cell r="J28">
            <v>0</v>
          </cell>
          <cell r="Q28">
            <v>0</v>
          </cell>
        </row>
      </sheetData>
      <sheetData sheetId="14">
        <row r="6">
          <cell r="E6">
            <v>0</v>
          </cell>
          <cell r="F6">
            <v>0</v>
          </cell>
          <cell r="G6">
            <v>235624.81</v>
          </cell>
          <cell r="J6">
            <v>18000</v>
          </cell>
          <cell r="Q6">
            <v>0</v>
          </cell>
        </row>
        <row r="7">
          <cell r="E7">
            <v>1304530</v>
          </cell>
          <cell r="F7">
            <v>1304529</v>
          </cell>
          <cell r="G7">
            <v>561235.25</v>
          </cell>
          <cell r="J7">
            <v>18000</v>
          </cell>
          <cell r="Q7">
            <v>140272</v>
          </cell>
        </row>
        <row r="8">
          <cell r="E8">
            <v>3273926</v>
          </cell>
          <cell r="F8">
            <v>3273925</v>
          </cell>
          <cell r="G8">
            <v>1203496.49</v>
          </cell>
          <cell r="J8">
            <v>18000</v>
          </cell>
          <cell r="Q8">
            <v>352035</v>
          </cell>
        </row>
        <row r="9">
          <cell r="E9">
            <v>772002</v>
          </cell>
          <cell r="F9">
            <v>772002</v>
          </cell>
          <cell r="G9">
            <v>262546.51</v>
          </cell>
          <cell r="J9">
            <v>15000</v>
          </cell>
          <cell r="Q9">
            <v>83011</v>
          </cell>
        </row>
        <row r="12">
          <cell r="E12">
            <v>9669238</v>
          </cell>
          <cell r="F12">
            <v>9669237</v>
          </cell>
          <cell r="G12">
            <v>2724416.37</v>
          </cell>
          <cell r="J12">
            <v>18000</v>
          </cell>
          <cell r="Q12">
            <v>1039703</v>
          </cell>
        </row>
        <row r="13">
          <cell r="E13">
            <v>47439</v>
          </cell>
          <cell r="F13">
            <v>47439</v>
          </cell>
          <cell r="G13">
            <v>247465.58</v>
          </cell>
          <cell r="J13">
            <v>26000</v>
          </cell>
          <cell r="Q13">
            <v>5101</v>
          </cell>
        </row>
        <row r="14">
          <cell r="E14">
            <v>0</v>
          </cell>
          <cell r="F14">
            <v>0</v>
          </cell>
          <cell r="J14">
            <v>0</v>
          </cell>
          <cell r="Q14">
            <v>0</v>
          </cell>
        </row>
        <row r="15">
          <cell r="E15">
            <v>194212</v>
          </cell>
          <cell r="F15">
            <v>194211</v>
          </cell>
          <cell r="G15">
            <v>88189.88</v>
          </cell>
          <cell r="J15">
            <v>12000</v>
          </cell>
          <cell r="Q15">
            <v>20883</v>
          </cell>
        </row>
        <row r="16">
          <cell r="E16">
            <v>2447090</v>
          </cell>
          <cell r="F16">
            <v>2447090</v>
          </cell>
          <cell r="G16">
            <v>846418.47</v>
          </cell>
          <cell r="J16">
            <v>18000</v>
          </cell>
          <cell r="Q16">
            <v>263128</v>
          </cell>
        </row>
        <row r="20">
          <cell r="E20">
            <v>23895420</v>
          </cell>
          <cell r="F20">
            <v>23895420</v>
          </cell>
          <cell r="G20">
            <v>5148463.6100000003</v>
          </cell>
          <cell r="J20">
            <v>30000</v>
          </cell>
          <cell r="Q20">
            <v>2569400</v>
          </cell>
        </row>
        <row r="21">
          <cell r="E21">
            <v>3055013</v>
          </cell>
          <cell r="F21">
            <v>3055012</v>
          </cell>
          <cell r="G21">
            <v>922805.81</v>
          </cell>
          <cell r="J21">
            <v>0</v>
          </cell>
          <cell r="Q21">
            <v>328496</v>
          </cell>
        </row>
        <row r="25">
          <cell r="E25">
            <v>16415</v>
          </cell>
          <cell r="F25">
            <v>16414</v>
          </cell>
          <cell r="G25">
            <v>51346.74</v>
          </cell>
          <cell r="J25">
            <v>15000</v>
          </cell>
          <cell r="Q25">
            <v>1765</v>
          </cell>
        </row>
        <row r="26">
          <cell r="E26">
            <v>7458358</v>
          </cell>
          <cell r="F26">
            <v>7458358</v>
          </cell>
          <cell r="G26">
            <v>1550392.29</v>
          </cell>
          <cell r="J26">
            <v>26000</v>
          </cell>
          <cell r="Q26">
            <v>801974</v>
          </cell>
        </row>
        <row r="27">
          <cell r="E27">
            <v>3799515</v>
          </cell>
          <cell r="F27">
            <v>3799515</v>
          </cell>
          <cell r="G27">
            <v>2529749.67</v>
          </cell>
          <cell r="J27">
            <v>41000</v>
          </cell>
          <cell r="Q27">
            <v>408550</v>
          </cell>
        </row>
        <row r="28">
          <cell r="E28">
            <v>0</v>
          </cell>
          <cell r="F28">
            <v>0</v>
          </cell>
          <cell r="G28">
            <v>160274.81</v>
          </cell>
          <cell r="J28">
            <v>0</v>
          </cell>
          <cell r="Q28">
            <v>0</v>
          </cell>
        </row>
      </sheetData>
      <sheetData sheetId="1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49"/>
  <sheetViews>
    <sheetView zoomScale="85" zoomScaleNormal="85" workbookViewId="0">
      <selection activeCell="G42" sqref="G42"/>
    </sheetView>
  </sheetViews>
  <sheetFormatPr baseColWidth="10" defaultRowHeight="12.75"/>
  <cols>
    <col min="1" max="1" width="39.5703125" style="34" customWidth="1"/>
    <col min="2" max="3" width="13.7109375" style="44" customWidth="1"/>
    <col min="4" max="4" width="13" style="35" customWidth="1"/>
    <col min="5" max="5" width="13.140625" style="34" customWidth="1"/>
    <col min="6" max="6" width="11.42578125" style="34"/>
    <col min="7" max="7" width="17.28515625" style="37" bestFit="1" customWidth="1"/>
    <col min="8" max="8" width="18.7109375" style="37" bestFit="1" customWidth="1"/>
    <col min="9" max="9" width="16.140625" style="73" bestFit="1" customWidth="1"/>
    <col min="10" max="10" width="10.7109375" style="34" customWidth="1"/>
    <col min="11" max="11" width="31.7109375" style="36" customWidth="1"/>
    <col min="12" max="12" width="14.28515625" style="91" bestFit="1" customWidth="1"/>
    <col min="13" max="16384" width="11.42578125" style="34"/>
  </cols>
  <sheetData>
    <row r="4" spans="1:18" ht="23.25" customHeight="1" thickBot="1">
      <c r="A4" s="132" t="s">
        <v>1</v>
      </c>
    </row>
    <row r="5" spans="1:18" ht="16.5" thickBot="1">
      <c r="A5" s="1"/>
      <c r="H5" s="133" t="s">
        <v>0</v>
      </c>
      <c r="I5" s="134">
        <v>9.36</v>
      </c>
      <c r="J5" s="2"/>
      <c r="K5" s="3"/>
    </row>
    <row r="6" spans="1:18" ht="16.5" thickBot="1">
      <c r="A6" s="1"/>
      <c r="G6" s="38"/>
      <c r="H6" s="135" t="s">
        <v>2</v>
      </c>
      <c r="I6" s="136">
        <v>9.32</v>
      </c>
      <c r="J6" s="2"/>
      <c r="K6" s="3"/>
    </row>
    <row r="7" spans="1:18" ht="16.5" thickBot="1">
      <c r="G7" s="38"/>
      <c r="H7" s="137" t="s">
        <v>3</v>
      </c>
      <c r="I7" s="138">
        <v>9.32</v>
      </c>
      <c r="J7" s="2"/>
      <c r="K7" s="3"/>
    </row>
    <row r="8" spans="1:18" ht="16.5" thickBot="1">
      <c r="B8" s="115"/>
      <c r="C8" s="115"/>
      <c r="D8" s="4"/>
      <c r="E8" s="4"/>
      <c r="F8" s="77"/>
      <c r="G8" s="8"/>
      <c r="H8" s="135" t="s">
        <v>4</v>
      </c>
      <c r="I8" s="139">
        <v>9.34</v>
      </c>
      <c r="J8" s="4"/>
      <c r="K8" s="4"/>
    </row>
    <row r="9" spans="1:18">
      <c r="A9" s="4"/>
      <c r="B9" s="115"/>
      <c r="C9" s="115"/>
      <c r="D9" s="4"/>
      <c r="E9" s="4"/>
      <c r="F9" s="77"/>
      <c r="G9" s="8"/>
      <c r="H9" s="39"/>
      <c r="I9" s="40"/>
      <c r="J9" s="4"/>
      <c r="K9" s="4"/>
    </row>
    <row r="10" spans="1:18" ht="15">
      <c r="A10" s="291" t="s">
        <v>30</v>
      </c>
      <c r="B10" s="291"/>
      <c r="C10" s="291"/>
      <c r="D10" s="291"/>
      <c r="E10" s="291"/>
      <c r="F10" s="291"/>
      <c r="G10" s="291"/>
      <c r="H10" s="291"/>
      <c r="I10" s="291"/>
      <c r="J10" s="291"/>
    </row>
    <row r="11" spans="1:18" s="42" customFormat="1" ht="13.5" thickBot="1">
      <c r="A11" s="18"/>
      <c r="B11" s="116"/>
      <c r="C11" s="116"/>
      <c r="D11" s="18"/>
      <c r="E11" s="18"/>
      <c r="F11" s="78"/>
      <c r="G11" s="9"/>
      <c r="H11" s="9"/>
      <c r="I11" s="18"/>
      <c r="J11" s="18"/>
      <c r="K11" s="41"/>
      <c r="L11" s="92"/>
    </row>
    <row r="12" spans="1:18">
      <c r="A12" s="294" t="s">
        <v>33</v>
      </c>
      <c r="B12" s="140" t="s">
        <v>5</v>
      </c>
      <c r="C12" s="140" t="s">
        <v>5</v>
      </c>
      <c r="D12" s="149" t="s">
        <v>34</v>
      </c>
      <c r="E12" s="10" t="s">
        <v>6</v>
      </c>
      <c r="F12" s="140" t="s">
        <v>7</v>
      </c>
      <c r="G12" s="141" t="s">
        <v>8</v>
      </c>
      <c r="H12" s="142" t="s">
        <v>9</v>
      </c>
      <c r="I12" s="143" t="s">
        <v>10</v>
      </c>
      <c r="J12" s="140" t="s">
        <v>11</v>
      </c>
      <c r="K12" s="292"/>
    </row>
    <row r="13" spans="1:18" ht="15" thickBot="1">
      <c r="A13" s="295"/>
      <c r="B13" s="144" t="s">
        <v>12</v>
      </c>
      <c r="C13" s="144" t="s">
        <v>13</v>
      </c>
      <c r="D13" s="145" t="s">
        <v>31</v>
      </c>
      <c r="E13" s="11" t="s">
        <v>35</v>
      </c>
      <c r="F13" s="144" t="s">
        <v>32</v>
      </c>
      <c r="G13" s="146" t="s">
        <v>14</v>
      </c>
      <c r="H13" s="147" t="s">
        <v>15</v>
      </c>
      <c r="I13" s="148" t="s">
        <v>28</v>
      </c>
      <c r="J13" s="144" t="s">
        <v>27</v>
      </c>
      <c r="K13" s="293"/>
    </row>
    <row r="14" spans="1:18">
      <c r="A14" s="108" t="s">
        <v>21</v>
      </c>
      <c r="B14" s="19">
        <v>13867224</v>
      </c>
      <c r="C14" s="19">
        <v>16532355</v>
      </c>
      <c r="D14" s="20">
        <v>9.2132499999999986</v>
      </c>
      <c r="E14" s="19">
        <v>13</v>
      </c>
      <c r="F14" s="110" t="s">
        <v>24</v>
      </c>
      <c r="G14" s="21">
        <f>+ROUND(C14-B14,0)</f>
        <v>2665131</v>
      </c>
      <c r="H14" s="107">
        <f>+ROUND(G14*I14,0)</f>
        <v>24945626</v>
      </c>
      <c r="I14" s="111">
        <f>+$I$5</f>
        <v>9.36</v>
      </c>
      <c r="J14" s="150">
        <v>5106</v>
      </c>
      <c r="K14" s="106"/>
      <c r="M14" s="91"/>
      <c r="N14" s="51"/>
      <c r="O14" s="52"/>
      <c r="P14" s="51"/>
      <c r="Q14" s="42"/>
      <c r="R14" s="42"/>
    </row>
    <row r="15" spans="1:18">
      <c r="A15" s="109" t="s">
        <v>23</v>
      </c>
      <c r="B15" s="26">
        <v>13673244</v>
      </c>
      <c r="C15" s="26">
        <v>14114610</v>
      </c>
      <c r="D15" s="27">
        <v>5.0132500000000002</v>
      </c>
      <c r="E15" s="26">
        <v>12</v>
      </c>
      <c r="F15" s="110" t="s">
        <v>24</v>
      </c>
      <c r="G15" s="21">
        <f>+ROUND(C15-B15,0)</f>
        <v>441366</v>
      </c>
      <c r="H15" s="21">
        <f>+ROUND(G15*I15,0)</f>
        <v>4122358</v>
      </c>
      <c r="I15" s="111">
        <f>+$I$8</f>
        <v>9.34</v>
      </c>
      <c r="J15" s="114"/>
      <c r="K15" s="47"/>
      <c r="M15" s="91"/>
      <c r="N15" s="45"/>
      <c r="O15" s="46"/>
      <c r="P15" s="45"/>
      <c r="Q15" s="42"/>
      <c r="R15" s="42"/>
    </row>
    <row r="16" spans="1:18" ht="13.5" thickBot="1">
      <c r="A16" s="48" t="s">
        <v>22</v>
      </c>
      <c r="B16" s="23" t="s">
        <v>29</v>
      </c>
      <c r="C16" s="23" t="s">
        <v>29</v>
      </c>
      <c r="D16" s="24"/>
      <c r="E16" s="23"/>
      <c r="F16" s="49"/>
      <c r="G16" s="22"/>
      <c r="H16" s="28"/>
      <c r="I16" s="111"/>
      <c r="J16" s="80"/>
      <c r="K16" s="50"/>
      <c r="M16" s="91"/>
      <c r="N16" s="51"/>
      <c r="O16" s="52"/>
      <c r="P16" s="51"/>
      <c r="Q16" s="42"/>
      <c r="R16" s="42"/>
    </row>
    <row r="17" spans="1:18" s="42" customFormat="1" ht="15" customHeight="1" thickBot="1">
      <c r="A17" s="12" t="s">
        <v>16</v>
      </c>
      <c r="B17" s="117"/>
      <c r="C17" s="118"/>
      <c r="D17" s="15"/>
      <c r="E17" s="14"/>
      <c r="F17" s="79"/>
      <c r="G17" s="16">
        <f>SUM(G14:G16)</f>
        <v>3106497</v>
      </c>
      <c r="H17" s="16">
        <f>SUM(H14:H16)</f>
        <v>29067984</v>
      </c>
      <c r="I17" s="33"/>
      <c r="J17" s="81"/>
      <c r="K17" s="5"/>
      <c r="L17" s="92"/>
      <c r="M17" s="53"/>
      <c r="N17" s="54"/>
      <c r="P17" s="54"/>
    </row>
    <row r="18" spans="1:18" ht="13.5" thickBot="1">
      <c r="A18" s="55"/>
      <c r="B18" s="56"/>
      <c r="C18" s="56"/>
      <c r="D18" s="57"/>
      <c r="E18" s="56"/>
      <c r="F18" s="58"/>
      <c r="G18" s="59"/>
      <c r="H18" s="59"/>
      <c r="I18" s="60"/>
      <c r="J18" s="6"/>
      <c r="K18" s="61"/>
      <c r="M18" s="62"/>
      <c r="N18" s="51"/>
      <c r="O18" s="52"/>
      <c r="P18" s="51"/>
      <c r="Q18" s="42"/>
      <c r="R18" s="42"/>
    </row>
    <row r="19" spans="1:18">
      <c r="A19" s="294" t="s">
        <v>33</v>
      </c>
      <c r="B19" s="140" t="s">
        <v>5</v>
      </c>
      <c r="C19" s="140" t="s">
        <v>5</v>
      </c>
      <c r="D19" s="149" t="s">
        <v>34</v>
      </c>
      <c r="E19" s="10" t="s">
        <v>6</v>
      </c>
      <c r="F19" s="140" t="s">
        <v>7</v>
      </c>
      <c r="G19" s="141" t="s">
        <v>8</v>
      </c>
      <c r="H19" s="142" t="s">
        <v>9</v>
      </c>
      <c r="I19" s="143" t="s">
        <v>10</v>
      </c>
      <c r="J19" s="140" t="s">
        <v>11</v>
      </c>
      <c r="K19" s="292"/>
      <c r="M19" s="42"/>
      <c r="N19" s="42"/>
      <c r="O19" s="42"/>
      <c r="P19" s="42"/>
      <c r="Q19" s="42"/>
      <c r="R19" s="42"/>
    </row>
    <row r="20" spans="1:18" ht="15" thickBot="1">
      <c r="A20" s="295"/>
      <c r="B20" s="144" t="s">
        <v>12</v>
      </c>
      <c r="C20" s="144" t="s">
        <v>13</v>
      </c>
      <c r="D20" s="145" t="s">
        <v>31</v>
      </c>
      <c r="E20" s="11" t="s">
        <v>35</v>
      </c>
      <c r="F20" s="144" t="s">
        <v>32</v>
      </c>
      <c r="G20" s="146" t="s">
        <v>14</v>
      </c>
      <c r="H20" s="147" t="s">
        <v>15</v>
      </c>
      <c r="I20" s="148" t="s">
        <v>28</v>
      </c>
      <c r="J20" s="144" t="s">
        <v>27</v>
      </c>
      <c r="K20" s="293"/>
      <c r="M20" s="42"/>
      <c r="N20" s="42"/>
      <c r="O20" s="42"/>
      <c r="P20" s="42"/>
      <c r="Q20" s="42"/>
      <c r="R20" s="42"/>
    </row>
    <row r="21" spans="1:18">
      <c r="A21" s="69" t="str">
        <f>[1]CI!D92</f>
        <v xml:space="preserve"> COGRAL UP n°6 RSA PORT </v>
      </c>
      <c r="B21" s="19">
        <v>4673692</v>
      </c>
      <c r="C21" s="19">
        <v>5088188</v>
      </c>
      <c r="D21" s="20">
        <v>3.6132499999999999</v>
      </c>
      <c r="E21" s="19">
        <v>9</v>
      </c>
      <c r="F21" s="87" t="s">
        <v>24</v>
      </c>
      <c r="G21" s="88">
        <f>+ROUND(C21-B21,0)</f>
        <v>414496</v>
      </c>
      <c r="H21" s="107">
        <f>+ROUND(G21*I21,0)</f>
        <v>3879683</v>
      </c>
      <c r="I21" s="29">
        <f>I5</f>
        <v>9.36</v>
      </c>
      <c r="J21" s="151">
        <v>1072</v>
      </c>
      <c r="K21" s="43"/>
      <c r="M21" s="44"/>
    </row>
    <row r="22" spans="1:18">
      <c r="A22" s="70" t="str">
        <f>[1]CI!D93</f>
        <v xml:space="preserve"> COGRAL UP n°5 HRSA              </v>
      </c>
      <c r="B22" s="23">
        <v>2097086</v>
      </c>
      <c r="C22" s="23">
        <v>2222648</v>
      </c>
      <c r="D22" s="24">
        <v>4.0132500000000002</v>
      </c>
      <c r="E22" s="23">
        <v>33</v>
      </c>
      <c r="F22" s="153" t="s">
        <v>24</v>
      </c>
      <c r="G22" s="154">
        <f>+ROUND(C22-B22,0)</f>
        <v>125562</v>
      </c>
      <c r="H22" s="22">
        <f>+ROUND(G22*I22,0)</f>
        <v>1175260</v>
      </c>
      <c r="I22" s="25">
        <f>I5</f>
        <v>9.36</v>
      </c>
      <c r="J22" s="7">
        <v>810</v>
      </c>
      <c r="K22" s="47" t="s">
        <v>36</v>
      </c>
      <c r="M22" s="44"/>
    </row>
    <row r="23" spans="1:18">
      <c r="A23" s="70" t="str">
        <f>[1]CI!D94</f>
        <v xml:space="preserve"> COGRAL UP n°1 RMA PORT </v>
      </c>
      <c r="B23" s="23">
        <v>1419914</v>
      </c>
      <c r="C23" s="23">
        <v>1419914</v>
      </c>
      <c r="D23" s="24">
        <v>4.0132500000000002</v>
      </c>
      <c r="E23" s="23">
        <v>15</v>
      </c>
      <c r="F23" s="65" t="s">
        <v>25</v>
      </c>
      <c r="G23" s="30">
        <f>+ROUND(((C23-B23)*288.16*D23)/((273.16+E23)*(1-(D23/500))*1),0)</f>
        <v>0</v>
      </c>
      <c r="H23" s="22">
        <f>+ROUND(G23*I23,0)</f>
        <v>0</v>
      </c>
      <c r="I23" s="25">
        <f>I5</f>
        <v>9.36</v>
      </c>
      <c r="J23" s="7"/>
      <c r="K23" s="47"/>
      <c r="M23" s="44"/>
    </row>
    <row r="24" spans="1:18" ht="13.5" thickBot="1">
      <c r="A24" s="112" t="str">
        <f>[1]CI!D95</f>
        <v>HWD</v>
      </c>
      <c r="B24" s="89">
        <v>1075663</v>
      </c>
      <c r="C24" s="89">
        <v>1126382</v>
      </c>
      <c r="D24" s="90">
        <v>5.0132500000000002</v>
      </c>
      <c r="E24" s="89">
        <v>5</v>
      </c>
      <c r="F24" s="104" t="s">
        <v>24</v>
      </c>
      <c r="G24" s="105">
        <f>+ROUND(C24-B24,0)</f>
        <v>50719</v>
      </c>
      <c r="H24" s="32">
        <f>+ROUND(G24*I24,0)</f>
        <v>474730</v>
      </c>
      <c r="I24" s="67">
        <f>I5</f>
        <v>9.36</v>
      </c>
      <c r="J24" s="152">
        <v>127</v>
      </c>
      <c r="K24" s="50"/>
      <c r="M24" s="44"/>
    </row>
    <row r="25" spans="1:18" s="42" customFormat="1" ht="15" customHeight="1" thickBot="1">
      <c r="A25" s="12" t="s">
        <v>17</v>
      </c>
      <c r="B25" s="119"/>
      <c r="C25" s="119"/>
      <c r="D25" s="84"/>
      <c r="E25" s="83"/>
      <c r="F25" s="85"/>
      <c r="G25" s="86">
        <f>SUM(G21:G24)</f>
        <v>590777</v>
      </c>
      <c r="H25" s="86">
        <f>SUM(H21:H24)</f>
        <v>5529673</v>
      </c>
      <c r="I25" s="53"/>
      <c r="J25" s="5"/>
      <c r="K25" s="5"/>
      <c r="L25" s="92"/>
      <c r="M25" s="53"/>
      <c r="N25" s="54"/>
      <c r="P25" s="54"/>
    </row>
    <row r="26" spans="1:18" ht="13.5" thickBot="1">
      <c r="A26" s="55"/>
      <c r="B26" s="56"/>
      <c r="C26" s="56"/>
      <c r="D26" s="57"/>
      <c r="E26" s="56"/>
      <c r="F26" s="58"/>
      <c r="G26" s="59"/>
      <c r="H26" s="68"/>
      <c r="I26" s="60"/>
      <c r="J26" s="6"/>
      <c r="K26" s="61"/>
      <c r="M26" s="62"/>
      <c r="N26" s="51"/>
      <c r="O26" s="52"/>
      <c r="P26" s="51"/>
      <c r="Q26" s="42"/>
      <c r="R26" s="42"/>
    </row>
    <row r="27" spans="1:18">
      <c r="A27" s="294" t="s">
        <v>33</v>
      </c>
      <c r="B27" s="140" t="s">
        <v>5</v>
      </c>
      <c r="C27" s="140" t="s">
        <v>5</v>
      </c>
      <c r="D27" s="149" t="s">
        <v>34</v>
      </c>
      <c r="E27" s="10" t="s">
        <v>6</v>
      </c>
      <c r="F27" s="140" t="s">
        <v>7</v>
      </c>
      <c r="G27" s="141" t="s">
        <v>8</v>
      </c>
      <c r="H27" s="142" t="s">
        <v>9</v>
      </c>
      <c r="I27" s="143" t="s">
        <v>10</v>
      </c>
      <c r="J27" s="140" t="s">
        <v>11</v>
      </c>
      <c r="K27" s="292"/>
      <c r="M27" s="42"/>
      <c r="N27" s="42"/>
      <c r="O27" s="42"/>
      <c r="P27" s="42"/>
      <c r="Q27" s="42"/>
      <c r="R27" s="42"/>
    </row>
    <row r="28" spans="1:18" ht="15" thickBot="1">
      <c r="A28" s="295"/>
      <c r="B28" s="144" t="s">
        <v>12</v>
      </c>
      <c r="C28" s="144" t="s">
        <v>13</v>
      </c>
      <c r="D28" s="145" t="s">
        <v>31</v>
      </c>
      <c r="E28" s="11" t="s">
        <v>35</v>
      </c>
      <c r="F28" s="144" t="s">
        <v>32</v>
      </c>
      <c r="G28" s="146" t="s">
        <v>14</v>
      </c>
      <c r="H28" s="147" t="s">
        <v>15</v>
      </c>
      <c r="I28" s="148" t="s">
        <v>28</v>
      </c>
      <c r="J28" s="144" t="s">
        <v>27</v>
      </c>
      <c r="K28" s="293"/>
      <c r="M28" s="42"/>
      <c r="N28" s="42"/>
      <c r="O28" s="42"/>
      <c r="P28" s="42"/>
      <c r="Q28" s="42"/>
      <c r="R28" s="42"/>
    </row>
    <row r="29" spans="1:18">
      <c r="A29" s="71" t="str">
        <f>[1]CI!D120</f>
        <v>SARL Brie REINE DES ZIBANS (Ex ENNADJAH)</v>
      </c>
      <c r="B29" s="125">
        <v>54046410</v>
      </c>
      <c r="C29" s="125">
        <v>54933216</v>
      </c>
      <c r="D29" s="126">
        <v>5.0132500000000002</v>
      </c>
      <c r="E29" s="125">
        <v>9</v>
      </c>
      <c r="F29" s="87" t="s">
        <v>24</v>
      </c>
      <c r="G29" s="88">
        <f>+ROUND(C29-B29,0)</f>
        <v>886806</v>
      </c>
      <c r="H29" s="127">
        <f>+ROUND(G29*I29,0)</f>
        <v>8300504</v>
      </c>
      <c r="I29" s="128">
        <f>I5</f>
        <v>9.36</v>
      </c>
      <c r="J29" s="155">
        <v>1539</v>
      </c>
      <c r="K29" s="43"/>
      <c r="M29" s="44"/>
    </row>
    <row r="30" spans="1:18">
      <c r="A30" s="82" t="str">
        <f>[1]CI!D121</f>
        <v xml:space="preserve">ENAD  Rouiba                    </v>
      </c>
      <c r="B30" s="26">
        <v>268328</v>
      </c>
      <c r="C30" s="26">
        <v>270875</v>
      </c>
      <c r="D30" s="27">
        <v>5.0132500000000002</v>
      </c>
      <c r="E30" s="26">
        <v>13</v>
      </c>
      <c r="F30" s="65" t="s">
        <v>24</v>
      </c>
      <c r="G30" s="30">
        <f t="shared" ref="G30" si="0">+ROUND(C30-B30,0)</f>
        <v>2547</v>
      </c>
      <c r="H30" s="95">
        <f>+ROUND(G30*I30,0)</f>
        <v>23840</v>
      </c>
      <c r="I30" s="102">
        <f>I5</f>
        <v>9.36</v>
      </c>
      <c r="J30" s="123"/>
      <c r="K30" s="47"/>
      <c r="M30" s="44"/>
    </row>
    <row r="31" spans="1:18">
      <c r="A31" s="82" t="str">
        <f>[1]CI!D122</f>
        <v xml:space="preserve">SNVI Rouiba           </v>
      </c>
      <c r="B31" s="26">
        <v>19085995</v>
      </c>
      <c r="C31" s="26">
        <v>19664629</v>
      </c>
      <c r="D31" s="27">
        <v>5.2132500000000004</v>
      </c>
      <c r="E31" s="26">
        <v>8</v>
      </c>
      <c r="F31" s="65" t="s">
        <v>24</v>
      </c>
      <c r="G31" s="30">
        <f t="shared" ref="G31" si="1">+ROUND(C31-B31,0)</f>
        <v>578634</v>
      </c>
      <c r="H31" s="95">
        <f>+ROUND(G31*I31,0)</f>
        <v>5416014</v>
      </c>
      <c r="I31" s="102">
        <f>$I$5</f>
        <v>9.36</v>
      </c>
      <c r="J31" s="123">
        <v>3519</v>
      </c>
      <c r="K31" s="47"/>
      <c r="M31" s="44"/>
    </row>
    <row r="32" spans="1:18" ht="13.5" thickBot="1">
      <c r="A32" s="72" t="s">
        <v>26</v>
      </c>
      <c r="B32" s="89">
        <v>82391</v>
      </c>
      <c r="C32" s="89">
        <v>82472</v>
      </c>
      <c r="D32" s="90">
        <v>20.013249999999999</v>
      </c>
      <c r="E32" s="89">
        <v>19</v>
      </c>
      <c r="F32" s="104" t="s">
        <v>24</v>
      </c>
      <c r="G32" s="105">
        <f t="shared" ref="G32" si="2">+ROUND(C32-B32,0)</f>
        <v>81</v>
      </c>
      <c r="H32" s="129">
        <f>+ROUND(G32*I32,0)</f>
        <v>758</v>
      </c>
      <c r="I32" s="103">
        <f>I5</f>
        <v>9.36</v>
      </c>
      <c r="J32" s="130"/>
      <c r="K32" s="50"/>
      <c r="M32" s="44"/>
    </row>
    <row r="33" spans="1:18" s="42" customFormat="1" ht="15" customHeight="1" thickBot="1">
      <c r="A33" s="12" t="s">
        <v>18</v>
      </c>
      <c r="B33" s="119"/>
      <c r="C33" s="119"/>
      <c r="D33" s="84"/>
      <c r="E33" s="83"/>
      <c r="F33" s="85"/>
      <c r="G33" s="86">
        <f>SUM(G29:G32)</f>
        <v>1468068</v>
      </c>
      <c r="H33" s="86">
        <f>SUM(H29:H32)</f>
        <v>13741116</v>
      </c>
      <c r="I33" s="53"/>
      <c r="J33" s="5"/>
      <c r="K33" s="5"/>
      <c r="L33" s="92"/>
      <c r="M33" s="53"/>
      <c r="N33" s="54"/>
      <c r="P33" s="54"/>
    </row>
    <row r="34" spans="1:18" ht="13.5" thickBot="1">
      <c r="A34" s="55"/>
      <c r="B34" s="56"/>
      <c r="C34" s="56"/>
      <c r="D34" s="57"/>
      <c r="E34" s="56"/>
      <c r="F34" s="58"/>
      <c r="G34" s="59"/>
      <c r="H34" s="68"/>
      <c r="I34" s="60"/>
      <c r="J34" s="6"/>
      <c r="K34" s="61"/>
      <c r="M34" s="44"/>
      <c r="N34" s="51"/>
      <c r="O34" s="52"/>
      <c r="P34" s="51"/>
      <c r="Q34" s="42"/>
      <c r="R34" s="42"/>
    </row>
    <row r="35" spans="1:18">
      <c r="A35" s="294" t="s">
        <v>33</v>
      </c>
      <c r="B35" s="140" t="s">
        <v>5</v>
      </c>
      <c r="C35" s="140" t="s">
        <v>5</v>
      </c>
      <c r="D35" s="149" t="s">
        <v>34</v>
      </c>
      <c r="E35" s="10" t="s">
        <v>6</v>
      </c>
      <c r="F35" s="140" t="s">
        <v>7</v>
      </c>
      <c r="G35" s="141" t="s">
        <v>8</v>
      </c>
      <c r="H35" s="142" t="s">
        <v>9</v>
      </c>
      <c r="I35" s="143" t="s">
        <v>10</v>
      </c>
      <c r="J35" s="140" t="s">
        <v>11</v>
      </c>
      <c r="K35" s="292"/>
      <c r="M35" s="42"/>
      <c r="N35" s="42"/>
      <c r="O35" s="42"/>
      <c r="P35" s="42"/>
      <c r="Q35" s="42"/>
      <c r="R35" s="42"/>
    </row>
    <row r="36" spans="1:18" ht="15" thickBot="1">
      <c r="A36" s="295"/>
      <c r="B36" s="144" t="s">
        <v>12</v>
      </c>
      <c r="C36" s="144" t="s">
        <v>13</v>
      </c>
      <c r="D36" s="145" t="s">
        <v>31</v>
      </c>
      <c r="E36" s="11" t="s">
        <v>35</v>
      </c>
      <c r="F36" s="144" t="s">
        <v>32</v>
      </c>
      <c r="G36" s="146" t="s">
        <v>14</v>
      </c>
      <c r="H36" s="147" t="s">
        <v>15</v>
      </c>
      <c r="I36" s="148" t="s">
        <v>28</v>
      </c>
      <c r="J36" s="144" t="s">
        <v>27</v>
      </c>
      <c r="K36" s="293"/>
      <c r="M36" s="42"/>
      <c r="N36" s="42"/>
      <c r="O36" s="42"/>
      <c r="P36" s="42"/>
      <c r="Q36" s="42"/>
      <c r="R36" s="42"/>
    </row>
    <row r="37" spans="1:18">
      <c r="A37" s="71" t="str">
        <f>[1]CI!D75</f>
        <v xml:space="preserve">ECM SIDI MOUSSA                 </v>
      </c>
      <c r="B37" s="19">
        <v>2350219</v>
      </c>
      <c r="C37" s="19">
        <v>2378089</v>
      </c>
      <c r="D37" s="20">
        <v>5.0132500000000002</v>
      </c>
      <c r="E37" s="19">
        <v>11</v>
      </c>
      <c r="F37" s="87" t="s">
        <v>24</v>
      </c>
      <c r="G37" s="88">
        <f>+ROUND(C37-B37,0)</f>
        <v>27870</v>
      </c>
      <c r="H37" s="93">
        <f>+ROUND(G37*I37,0)</f>
        <v>260863</v>
      </c>
      <c r="I37" s="101">
        <f>I5</f>
        <v>9.36</v>
      </c>
      <c r="J37" s="97"/>
      <c r="K37" s="63"/>
      <c r="M37" s="44"/>
      <c r="N37" s="62"/>
      <c r="O37" s="62"/>
      <c r="P37" s="62"/>
      <c r="Q37" s="42"/>
      <c r="R37" s="42"/>
    </row>
    <row r="38" spans="1:18">
      <c r="A38" s="82" t="str">
        <f>[1]CI!D76</f>
        <v xml:space="preserve">SBTM BriqueS BARAKI             </v>
      </c>
      <c r="B38" s="17">
        <v>14145909</v>
      </c>
      <c r="C38" s="17">
        <v>14473109</v>
      </c>
      <c r="D38" s="31">
        <v>5.0132500000000002</v>
      </c>
      <c r="E38" s="17">
        <v>7</v>
      </c>
      <c r="F38" s="65" t="s">
        <v>24</v>
      </c>
      <c r="G38" s="30">
        <f>+ROUND(C38-B38,0)</f>
        <v>327200</v>
      </c>
      <c r="H38" s="94">
        <f>+ROUND(G38*I38,0)</f>
        <v>3062592</v>
      </c>
      <c r="I38" s="102">
        <f t="shared" ref="I38:I39" si="3">$I$5</f>
        <v>9.36</v>
      </c>
      <c r="J38" s="98"/>
      <c r="K38" s="47"/>
      <c r="M38" s="44"/>
    </row>
    <row r="39" spans="1:18">
      <c r="A39" s="82" t="str">
        <f>[1]CI!D77</f>
        <v xml:space="preserve">STATION GNC GUE                 </v>
      </c>
      <c r="B39" s="26">
        <v>114755</v>
      </c>
      <c r="C39" s="26">
        <v>114755</v>
      </c>
      <c r="D39" s="27">
        <v>21.013249999999999</v>
      </c>
      <c r="E39" s="26">
        <v>34</v>
      </c>
      <c r="F39" s="65" t="s">
        <v>24</v>
      </c>
      <c r="G39" s="30">
        <f>+ROUND(C39-B39,0)</f>
        <v>0</v>
      </c>
      <c r="H39" s="95">
        <f>+ROUND(G39*I39,0)</f>
        <v>0</v>
      </c>
      <c r="I39" s="102">
        <f t="shared" si="3"/>
        <v>9.36</v>
      </c>
      <c r="J39" s="98"/>
      <c r="K39" s="64"/>
      <c r="M39" s="44"/>
    </row>
    <row r="40" spans="1:18">
      <c r="A40" s="82" t="str">
        <f>[1]CI!D78</f>
        <v xml:space="preserve">CBTBA  BRIQUES  BABA ALI        </v>
      </c>
      <c r="B40" s="17">
        <v>144063339</v>
      </c>
      <c r="C40" s="17">
        <v>145684090</v>
      </c>
      <c r="D40" s="31">
        <v>5.0132500000000002</v>
      </c>
      <c r="E40" s="17">
        <v>4</v>
      </c>
      <c r="F40" s="65" t="s">
        <v>24</v>
      </c>
      <c r="G40" s="30">
        <f>+ROUND(C40-B40,0)</f>
        <v>1620751</v>
      </c>
      <c r="H40" s="95">
        <f>+ROUND(G40*I40,0)</f>
        <v>15137814</v>
      </c>
      <c r="I40" s="131">
        <f t="shared" ref="I40:I41" si="4">+$I$8</f>
        <v>9.34</v>
      </c>
      <c r="J40" s="99"/>
      <c r="K40" s="64" t="s">
        <v>36</v>
      </c>
      <c r="M40" s="44"/>
      <c r="N40" s="51"/>
      <c r="O40" s="52"/>
      <c r="P40" s="51"/>
      <c r="Q40" s="42"/>
      <c r="R40" s="42"/>
    </row>
    <row r="41" spans="1:18" ht="13.5" thickBot="1">
      <c r="A41" s="72" t="str">
        <f>[1]CI!D79</f>
        <v>EURL YOP MILK</v>
      </c>
      <c r="B41" s="89">
        <v>406142</v>
      </c>
      <c r="C41" s="89">
        <v>415141</v>
      </c>
      <c r="D41" s="90">
        <v>5.0132500000000002</v>
      </c>
      <c r="E41" s="89">
        <v>21</v>
      </c>
      <c r="F41" s="66" t="s">
        <v>24</v>
      </c>
      <c r="G41" s="32">
        <f>+ROUND(C41-B41,0)</f>
        <v>8999</v>
      </c>
      <c r="H41" s="96">
        <f>+ROUND(G41*I41,0)</f>
        <v>84051</v>
      </c>
      <c r="I41" s="103">
        <f t="shared" si="4"/>
        <v>9.34</v>
      </c>
      <c r="J41" s="100"/>
      <c r="K41" s="50"/>
      <c r="M41" s="44"/>
    </row>
    <row r="42" spans="1:18" s="42" customFormat="1" ht="15" customHeight="1" thickBot="1">
      <c r="A42" s="12" t="s">
        <v>19</v>
      </c>
      <c r="B42" s="120"/>
      <c r="C42" s="119"/>
      <c r="D42" s="84"/>
      <c r="E42" s="83"/>
      <c r="F42" s="85"/>
      <c r="G42" s="86">
        <f>SUM(G37:G41)</f>
        <v>1984820</v>
      </c>
      <c r="H42" s="86">
        <f>SUM(H37:H41)</f>
        <v>18545320</v>
      </c>
      <c r="I42" s="53"/>
      <c r="J42" s="5"/>
      <c r="K42" s="5"/>
      <c r="L42" s="92"/>
      <c r="M42" s="53"/>
      <c r="N42" s="54"/>
      <c r="P42" s="54"/>
    </row>
    <row r="43" spans="1:18" ht="13.5" thickBot="1">
      <c r="B43" s="121"/>
      <c r="C43" s="121"/>
      <c r="D43" s="74"/>
      <c r="E43" s="44"/>
      <c r="F43" s="44"/>
      <c r="J43" s="75"/>
      <c r="K43" s="76"/>
    </row>
    <row r="44" spans="1:18" s="42" customFormat="1" ht="15" customHeight="1" thickBot="1">
      <c r="A44" s="13" t="s">
        <v>20</v>
      </c>
      <c r="B44" s="118"/>
      <c r="C44" s="118"/>
      <c r="D44" s="15"/>
      <c r="E44" s="14"/>
      <c r="F44" s="79"/>
      <c r="G44" s="16">
        <f>+G17+G25+G33+G42</f>
        <v>7150162</v>
      </c>
      <c r="H44" s="16">
        <f>+H17+H25+H33+H42</f>
        <v>66884093</v>
      </c>
      <c r="I44" s="53"/>
      <c r="J44" s="5"/>
      <c r="K44" s="5"/>
      <c r="L44" s="92"/>
      <c r="M44" s="53"/>
      <c r="N44" s="54"/>
      <c r="P44" s="54"/>
    </row>
    <row r="46" spans="1:18">
      <c r="G46" s="122"/>
      <c r="H46" s="122"/>
    </row>
    <row r="47" spans="1:18">
      <c r="G47" s="122"/>
      <c r="H47" s="122"/>
    </row>
    <row r="48" spans="1:18">
      <c r="G48" s="124"/>
      <c r="H48" s="124"/>
      <c r="J48" s="75"/>
    </row>
    <row r="49" spans="7:10">
      <c r="G49" s="113"/>
      <c r="H49" s="113"/>
      <c r="J49" s="44"/>
    </row>
  </sheetData>
  <mergeCells count="9">
    <mergeCell ref="A10:J10"/>
    <mergeCell ref="K12:K13"/>
    <mergeCell ref="K19:K20"/>
    <mergeCell ref="K27:K28"/>
    <mergeCell ref="K35:K36"/>
    <mergeCell ref="A12:A13"/>
    <mergeCell ref="A19:A20"/>
    <mergeCell ref="A27:A28"/>
    <mergeCell ref="A35:A36"/>
  </mergeCells>
  <pageMargins left="0.7" right="0.7" top="0.75" bottom="0.75" header="0.3" footer="0.3"/>
  <pageSetup paperSize="9" orientation="portrait" verticalDpi="599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53"/>
  <sheetViews>
    <sheetView zoomScale="85" zoomScaleNormal="85" workbookViewId="0">
      <selection sqref="A1:XFD1048576"/>
    </sheetView>
  </sheetViews>
  <sheetFormatPr baseColWidth="10" defaultRowHeight="12.75"/>
  <cols>
    <col min="1" max="1" width="39.5703125" style="34" customWidth="1"/>
    <col min="2" max="3" width="13.7109375" style="44" customWidth="1"/>
    <col min="4" max="4" width="13" style="35" customWidth="1"/>
    <col min="5" max="5" width="13.140625" style="34" customWidth="1"/>
    <col min="6" max="6" width="11.42578125" style="34"/>
    <col min="7" max="7" width="17.42578125" style="37" bestFit="1" customWidth="1"/>
    <col min="8" max="8" width="19.140625" style="37" bestFit="1" customWidth="1"/>
    <col min="9" max="9" width="16.140625" style="73" bestFit="1" customWidth="1"/>
    <col min="10" max="10" width="10.7109375" style="34" customWidth="1"/>
    <col min="11" max="11" width="31.7109375" style="36" customWidth="1"/>
    <col min="12" max="12" width="14.28515625" style="91" bestFit="1" customWidth="1"/>
    <col min="13" max="16384" width="11.42578125" style="34"/>
  </cols>
  <sheetData>
    <row r="6" spans="1:12" ht="18.75" thickBot="1">
      <c r="A6" s="132" t="s">
        <v>1</v>
      </c>
    </row>
    <row r="7" spans="1:12" ht="16.5" thickBot="1">
      <c r="A7" s="1"/>
      <c r="H7" s="133" t="s">
        <v>0</v>
      </c>
      <c r="I7" s="134">
        <v>9.36</v>
      </c>
      <c r="J7" s="2"/>
      <c r="K7" s="3"/>
    </row>
    <row r="8" spans="1:12" ht="16.5" thickBot="1">
      <c r="A8" s="1"/>
      <c r="G8" s="38"/>
      <c r="H8" s="135" t="s">
        <v>2</v>
      </c>
      <c r="I8" s="136">
        <v>9.3800000000000008</v>
      </c>
      <c r="J8" s="2"/>
      <c r="K8" s="3"/>
    </row>
    <row r="9" spans="1:12" ht="16.5" thickBot="1">
      <c r="G9" s="38"/>
      <c r="H9" s="137" t="s">
        <v>3</v>
      </c>
      <c r="I9" s="138">
        <v>9.32</v>
      </c>
      <c r="J9" s="2"/>
      <c r="K9" s="3"/>
    </row>
    <row r="10" spans="1:12" ht="16.5" thickBot="1">
      <c r="B10" s="115"/>
      <c r="C10" s="115"/>
      <c r="D10" s="4"/>
      <c r="E10" s="4"/>
      <c r="F10" s="77"/>
      <c r="G10" s="8"/>
      <c r="H10" s="135" t="s">
        <v>4</v>
      </c>
      <c r="I10" s="139">
        <v>9.3000000000000007</v>
      </c>
      <c r="J10" s="4"/>
      <c r="K10" s="4"/>
    </row>
    <row r="11" spans="1:12">
      <c r="A11" s="4"/>
      <c r="B11" s="115"/>
      <c r="C11" s="115"/>
      <c r="D11" s="4"/>
      <c r="E11" s="4"/>
      <c r="F11" s="77"/>
      <c r="G11" s="8"/>
      <c r="H11" s="39"/>
      <c r="I11" s="40"/>
      <c r="J11" s="4"/>
      <c r="K11" s="4"/>
    </row>
    <row r="12" spans="1:12">
      <c r="A12" s="4"/>
      <c r="B12" s="115"/>
      <c r="C12" s="115"/>
      <c r="D12" s="4"/>
      <c r="E12" s="4"/>
      <c r="F12" s="77"/>
      <c r="G12" s="8"/>
      <c r="H12" s="39"/>
      <c r="I12" s="40"/>
      <c r="J12" s="4"/>
      <c r="K12" s="4"/>
    </row>
    <row r="13" spans="1:12" ht="15">
      <c r="A13" s="291" t="s">
        <v>49</v>
      </c>
      <c r="B13" s="291"/>
      <c r="C13" s="291"/>
      <c r="D13" s="291"/>
      <c r="E13" s="291"/>
      <c r="F13" s="291"/>
      <c r="G13" s="291"/>
      <c r="H13" s="291"/>
      <c r="I13" s="291"/>
      <c r="J13" s="291"/>
    </row>
    <row r="14" spans="1:12" ht="11.25" customHeight="1">
      <c r="A14" s="156"/>
      <c r="B14" s="156"/>
      <c r="C14" s="156"/>
      <c r="D14" s="156"/>
      <c r="E14" s="156"/>
      <c r="F14" s="156"/>
      <c r="G14" s="156"/>
      <c r="H14" s="156"/>
      <c r="I14" s="156"/>
      <c r="J14" s="156"/>
    </row>
    <row r="15" spans="1:12" s="42" customFormat="1" ht="13.5" thickBot="1">
      <c r="A15" s="18"/>
      <c r="B15" s="116"/>
      <c r="C15" s="116"/>
      <c r="D15" s="18"/>
      <c r="E15" s="18"/>
      <c r="F15" s="78"/>
      <c r="G15" s="9"/>
      <c r="H15" s="9"/>
      <c r="I15" s="18"/>
      <c r="J15" s="18"/>
      <c r="K15" s="41"/>
      <c r="L15" s="92"/>
    </row>
    <row r="16" spans="1:12">
      <c r="A16" s="294" t="s">
        <v>33</v>
      </c>
      <c r="B16" s="140" t="s">
        <v>5</v>
      </c>
      <c r="C16" s="140" t="s">
        <v>5</v>
      </c>
      <c r="D16" s="149" t="s">
        <v>34</v>
      </c>
      <c r="E16" s="10" t="s">
        <v>6</v>
      </c>
      <c r="F16" s="140" t="s">
        <v>7</v>
      </c>
      <c r="G16" s="141" t="s">
        <v>8</v>
      </c>
      <c r="H16" s="142" t="s">
        <v>9</v>
      </c>
      <c r="I16" s="143" t="s">
        <v>10</v>
      </c>
      <c r="J16" s="140" t="s">
        <v>11</v>
      </c>
      <c r="K16" s="292"/>
    </row>
    <row r="17" spans="1:18" ht="15" thickBot="1">
      <c r="A17" s="295"/>
      <c r="B17" s="144" t="s">
        <v>12</v>
      </c>
      <c r="C17" s="144" t="s">
        <v>13</v>
      </c>
      <c r="D17" s="145" t="s">
        <v>31</v>
      </c>
      <c r="E17" s="11" t="s">
        <v>35</v>
      </c>
      <c r="F17" s="144" t="s">
        <v>32</v>
      </c>
      <c r="G17" s="146" t="s">
        <v>14</v>
      </c>
      <c r="H17" s="147" t="s">
        <v>15</v>
      </c>
      <c r="I17" s="148" t="s">
        <v>28</v>
      </c>
      <c r="J17" s="144" t="s">
        <v>27</v>
      </c>
      <c r="K17" s="293"/>
    </row>
    <row r="18" spans="1:18">
      <c r="A18" s="162" t="s">
        <v>21</v>
      </c>
      <c r="B18" s="19">
        <v>34709036</v>
      </c>
      <c r="C18" s="19">
        <v>36993477</v>
      </c>
      <c r="D18" s="20">
        <v>9.2132499999999986</v>
      </c>
      <c r="E18" s="19">
        <v>18</v>
      </c>
      <c r="F18" s="87" t="s">
        <v>24</v>
      </c>
      <c r="G18" s="88">
        <f>+ROUND(C18-B18,0)</f>
        <v>2284441</v>
      </c>
      <c r="H18" s="107">
        <f>+ROUND(G18*I18,0)</f>
        <v>21382368</v>
      </c>
      <c r="I18" s="164">
        <f>+$I$7</f>
        <v>9.36</v>
      </c>
      <c r="J18" s="151">
        <v>5386</v>
      </c>
      <c r="K18" s="43"/>
      <c r="M18" s="91"/>
    </row>
    <row r="19" spans="1:18" ht="13.5" thickBot="1">
      <c r="A19" s="168" t="s">
        <v>23</v>
      </c>
      <c r="B19" s="89">
        <v>16947405</v>
      </c>
      <c r="C19" s="89">
        <v>17615805</v>
      </c>
      <c r="D19" s="90">
        <v>5.0132500000000002</v>
      </c>
      <c r="E19" s="89">
        <v>4</v>
      </c>
      <c r="F19" s="104" t="s">
        <v>24</v>
      </c>
      <c r="G19" s="105">
        <f>+ROUND(C19-B19,0)</f>
        <v>668400</v>
      </c>
      <c r="H19" s="32">
        <f>+ROUND(G19*I19,0)</f>
        <v>6256224</v>
      </c>
      <c r="I19" s="67">
        <f>+$I$7</f>
        <v>9.36</v>
      </c>
      <c r="J19" s="152"/>
      <c r="K19" s="50"/>
      <c r="M19" s="91"/>
    </row>
    <row r="20" spans="1:18" s="42" customFormat="1" ht="15" customHeight="1" thickBot="1">
      <c r="A20" s="300" t="s">
        <v>16</v>
      </c>
      <c r="B20" s="301"/>
      <c r="C20" s="301"/>
      <c r="D20" s="301"/>
      <c r="E20" s="301"/>
      <c r="F20" s="302"/>
      <c r="G20" s="86">
        <f>SUM(G18:G19)</f>
        <v>2952841</v>
      </c>
      <c r="H20" s="86">
        <f>SUM(H18:H19)</f>
        <v>27638592</v>
      </c>
      <c r="I20" s="53"/>
      <c r="J20" s="5"/>
      <c r="K20" s="5"/>
      <c r="L20" s="92"/>
      <c r="M20" s="53"/>
      <c r="N20" s="54"/>
      <c r="P20" s="54"/>
    </row>
    <row r="21" spans="1:18" ht="13.5" thickBot="1">
      <c r="A21" s="55"/>
      <c r="B21" s="56"/>
      <c r="C21" s="56"/>
      <c r="D21" s="57"/>
      <c r="E21" s="56"/>
      <c r="F21" s="58"/>
      <c r="G21" s="59"/>
      <c r="H21" s="59"/>
      <c r="I21" s="60"/>
      <c r="J21" s="6"/>
      <c r="K21" s="61"/>
      <c r="M21" s="62"/>
      <c r="N21" s="51"/>
      <c r="O21" s="52"/>
      <c r="P21" s="51"/>
      <c r="Q21" s="42"/>
      <c r="R21" s="42"/>
    </row>
    <row r="22" spans="1:18">
      <c r="A22" s="294" t="s">
        <v>33</v>
      </c>
      <c r="B22" s="140" t="s">
        <v>5</v>
      </c>
      <c r="C22" s="140" t="s">
        <v>5</v>
      </c>
      <c r="D22" s="149" t="s">
        <v>34</v>
      </c>
      <c r="E22" s="10" t="s">
        <v>6</v>
      </c>
      <c r="F22" s="140" t="s">
        <v>7</v>
      </c>
      <c r="G22" s="141" t="s">
        <v>8</v>
      </c>
      <c r="H22" s="142" t="s">
        <v>9</v>
      </c>
      <c r="I22" s="143" t="s">
        <v>10</v>
      </c>
      <c r="J22" s="140" t="s">
        <v>11</v>
      </c>
      <c r="K22" s="292"/>
      <c r="M22" s="42"/>
      <c r="N22" s="42"/>
      <c r="O22" s="42"/>
      <c r="P22" s="42"/>
      <c r="Q22" s="42"/>
      <c r="R22" s="42"/>
    </row>
    <row r="23" spans="1:18" ht="15" thickBot="1">
      <c r="A23" s="295"/>
      <c r="B23" s="144" t="s">
        <v>12</v>
      </c>
      <c r="C23" s="144" t="s">
        <v>13</v>
      </c>
      <c r="D23" s="145" t="s">
        <v>31</v>
      </c>
      <c r="E23" s="11" t="s">
        <v>35</v>
      </c>
      <c r="F23" s="144" t="s">
        <v>32</v>
      </c>
      <c r="G23" s="146" t="s">
        <v>14</v>
      </c>
      <c r="H23" s="147" t="s">
        <v>15</v>
      </c>
      <c r="I23" s="148" t="s">
        <v>28</v>
      </c>
      <c r="J23" s="144" t="s">
        <v>27</v>
      </c>
      <c r="K23" s="293"/>
      <c r="M23" s="42"/>
      <c r="N23" s="42"/>
      <c r="O23" s="42"/>
      <c r="P23" s="42"/>
      <c r="Q23" s="42"/>
      <c r="R23" s="42"/>
    </row>
    <row r="24" spans="1:18">
      <c r="A24" s="162" t="str">
        <f>[1]CI!D92</f>
        <v xml:space="preserve"> COGRAL UP n°6 RSA PORT </v>
      </c>
      <c r="B24" s="19">
        <v>7428752</v>
      </c>
      <c r="C24" s="19">
        <v>7783557</v>
      </c>
      <c r="D24" s="20">
        <v>3.6132499999999999</v>
      </c>
      <c r="E24" s="19">
        <v>17</v>
      </c>
      <c r="F24" s="87" t="s">
        <v>24</v>
      </c>
      <c r="G24" s="88">
        <f>+ROUND(C24-B24,0)</f>
        <v>354805</v>
      </c>
      <c r="H24" s="107">
        <f>+ROUND(G24*I24,0)</f>
        <v>3320975</v>
      </c>
      <c r="I24" s="29">
        <f>I7</f>
        <v>9.36</v>
      </c>
      <c r="J24" s="151">
        <v>556</v>
      </c>
      <c r="K24" s="43"/>
      <c r="M24" s="91"/>
    </row>
    <row r="25" spans="1:18">
      <c r="A25" s="163" t="str">
        <f>[1]CI!D93</f>
        <v xml:space="preserve"> COGRAL UP n°5 HRSA              </v>
      </c>
      <c r="B25" s="23">
        <v>1072</v>
      </c>
      <c r="C25" s="23">
        <v>3633</v>
      </c>
      <c r="D25" s="24">
        <v>4.0132500000000002</v>
      </c>
      <c r="E25" s="23">
        <v>22</v>
      </c>
      <c r="F25" s="153" t="s">
        <v>24</v>
      </c>
      <c r="G25" s="154">
        <f>+ROUND(C25-B25,0)</f>
        <v>2561</v>
      </c>
      <c r="H25" s="22">
        <f>+ROUND(G25*I25,0)</f>
        <v>23971</v>
      </c>
      <c r="I25" s="25">
        <f>I7</f>
        <v>9.36</v>
      </c>
      <c r="J25" s="7">
        <v>128</v>
      </c>
      <c r="K25" s="47" t="s">
        <v>39</v>
      </c>
      <c r="M25" s="91"/>
    </row>
    <row r="26" spans="1:18">
      <c r="A26" s="163" t="str">
        <f>[1]CI!D94</f>
        <v xml:space="preserve"> COGRAL UP n°1 RMA PORT </v>
      </c>
      <c r="B26" s="23">
        <v>0</v>
      </c>
      <c r="C26" s="23">
        <v>0</v>
      </c>
      <c r="D26" s="24">
        <v>4.0132500000000002</v>
      </c>
      <c r="E26" s="23">
        <v>15</v>
      </c>
      <c r="F26" s="65" t="s">
        <v>25</v>
      </c>
      <c r="G26" s="30">
        <f>+ROUND(((C26-B26)*288.16*D26)/((273.16+E26)*(1-(D26/500))*1),0)</f>
        <v>0</v>
      </c>
      <c r="H26" s="22">
        <f>+ROUND(G26*I26,0)</f>
        <v>0</v>
      </c>
      <c r="I26" s="25">
        <f>I7</f>
        <v>9.36</v>
      </c>
      <c r="J26" s="7"/>
      <c r="K26" s="47"/>
      <c r="M26" s="91"/>
    </row>
    <row r="27" spans="1:18" ht="13.5" thickBot="1">
      <c r="A27" s="112" t="str">
        <f>[1]CI!D95</f>
        <v>HWD</v>
      </c>
      <c r="B27" s="89">
        <v>1575642</v>
      </c>
      <c r="C27" s="89">
        <v>1666301</v>
      </c>
      <c r="D27" s="90">
        <v>5.0132500000000002</v>
      </c>
      <c r="E27" s="89">
        <v>17</v>
      </c>
      <c r="F27" s="104" t="s">
        <v>24</v>
      </c>
      <c r="G27" s="105">
        <f>+ROUND(C27-B27,0)</f>
        <v>90659</v>
      </c>
      <c r="H27" s="32">
        <f>+ROUND(G27*I27,0)</f>
        <v>848568</v>
      </c>
      <c r="I27" s="67">
        <f>I7</f>
        <v>9.36</v>
      </c>
      <c r="J27" s="152">
        <v>129</v>
      </c>
      <c r="K27" s="50"/>
      <c r="M27" s="91"/>
    </row>
    <row r="28" spans="1:18" s="42" customFormat="1" ht="15" customHeight="1" thickBot="1">
      <c r="A28" s="296" t="s">
        <v>17</v>
      </c>
      <c r="B28" s="297"/>
      <c r="C28" s="297"/>
      <c r="D28" s="297"/>
      <c r="E28" s="297"/>
      <c r="F28" s="298"/>
      <c r="G28" s="86">
        <f>SUM(G24:G27)</f>
        <v>448025</v>
      </c>
      <c r="H28" s="86">
        <f>SUM(H24:H27)</f>
        <v>4193514</v>
      </c>
      <c r="I28" s="53"/>
      <c r="J28" s="5"/>
      <c r="K28" s="5"/>
      <c r="L28" s="92"/>
      <c r="M28" s="53"/>
      <c r="N28" s="54"/>
      <c r="P28" s="54"/>
    </row>
    <row r="29" spans="1:18" ht="13.5" thickBot="1">
      <c r="A29" s="55"/>
      <c r="B29" s="56"/>
      <c r="C29" s="56"/>
      <c r="D29" s="57"/>
      <c r="E29" s="56"/>
      <c r="F29" s="58"/>
      <c r="G29" s="59"/>
      <c r="H29" s="68"/>
      <c r="I29" s="60"/>
      <c r="J29" s="6"/>
      <c r="K29" s="61"/>
      <c r="M29" s="62"/>
      <c r="N29" s="51"/>
      <c r="O29" s="52"/>
      <c r="P29" s="51"/>
      <c r="Q29" s="42"/>
      <c r="R29" s="42"/>
    </row>
    <row r="30" spans="1:18">
      <c r="A30" s="294" t="s">
        <v>33</v>
      </c>
      <c r="B30" s="140" t="s">
        <v>5</v>
      </c>
      <c r="C30" s="140" t="s">
        <v>5</v>
      </c>
      <c r="D30" s="149" t="s">
        <v>34</v>
      </c>
      <c r="E30" s="10" t="s">
        <v>6</v>
      </c>
      <c r="F30" s="140" t="s">
        <v>7</v>
      </c>
      <c r="G30" s="141" t="s">
        <v>8</v>
      </c>
      <c r="H30" s="142" t="s">
        <v>9</v>
      </c>
      <c r="I30" s="143" t="s">
        <v>10</v>
      </c>
      <c r="J30" s="140" t="s">
        <v>11</v>
      </c>
      <c r="K30" s="292"/>
      <c r="M30" s="42"/>
      <c r="N30" s="42"/>
      <c r="O30" s="42"/>
      <c r="P30" s="42"/>
      <c r="Q30" s="42"/>
      <c r="R30" s="42"/>
    </row>
    <row r="31" spans="1:18" ht="15" thickBot="1">
      <c r="A31" s="295"/>
      <c r="B31" s="144" t="s">
        <v>12</v>
      </c>
      <c r="C31" s="144" t="s">
        <v>13</v>
      </c>
      <c r="D31" s="145" t="s">
        <v>31</v>
      </c>
      <c r="E31" s="11" t="s">
        <v>35</v>
      </c>
      <c r="F31" s="144" t="s">
        <v>32</v>
      </c>
      <c r="G31" s="146" t="s">
        <v>14</v>
      </c>
      <c r="H31" s="147" t="s">
        <v>15</v>
      </c>
      <c r="I31" s="148" t="s">
        <v>28</v>
      </c>
      <c r="J31" s="144" t="s">
        <v>27</v>
      </c>
      <c r="K31" s="293"/>
      <c r="M31" s="42"/>
      <c r="N31" s="42"/>
      <c r="O31" s="42"/>
      <c r="P31" s="42"/>
      <c r="Q31" s="42"/>
      <c r="R31" s="42"/>
    </row>
    <row r="32" spans="1:18">
      <c r="A32" s="71" t="str">
        <f>[1]CI!D120</f>
        <v>SARL Brie REINE DES ZIBANS (Ex ENNADJAH)</v>
      </c>
      <c r="B32" s="125">
        <v>59221222</v>
      </c>
      <c r="C32" s="125">
        <v>59929670</v>
      </c>
      <c r="D32" s="126">
        <v>5.0132500000000002</v>
      </c>
      <c r="E32" s="125">
        <v>15</v>
      </c>
      <c r="F32" s="153" t="s">
        <v>24</v>
      </c>
      <c r="G32" s="154">
        <f>+ROUND(C32-B32,0)</f>
        <v>708448</v>
      </c>
      <c r="H32" s="127">
        <f>+ROUND(G32*I32,0)</f>
        <v>6631073</v>
      </c>
      <c r="I32" s="128">
        <f>I7</f>
        <v>9.36</v>
      </c>
      <c r="J32" s="155">
        <v>1720</v>
      </c>
      <c r="K32" s="43"/>
      <c r="M32" s="91"/>
    </row>
    <row r="33" spans="1:18">
      <c r="A33" s="82" t="str">
        <f>[1]CI!D121</f>
        <v xml:space="preserve">ENAD  Rouiba                    </v>
      </c>
      <c r="B33" s="26">
        <v>283502</v>
      </c>
      <c r="C33" s="26">
        <v>284895</v>
      </c>
      <c r="D33" s="27">
        <v>5.0132500000000002</v>
      </c>
      <c r="E33" s="26">
        <v>23</v>
      </c>
      <c r="F33" s="153" t="s">
        <v>24</v>
      </c>
      <c r="G33" s="154">
        <f>+ROUND(C33-B33,0)</f>
        <v>1393</v>
      </c>
      <c r="H33" s="95">
        <f>+ROUND(G33*I33,0)</f>
        <v>13038</v>
      </c>
      <c r="I33" s="102">
        <f>I7</f>
        <v>9.36</v>
      </c>
      <c r="J33" s="123"/>
      <c r="K33" s="47"/>
      <c r="M33" s="91"/>
    </row>
    <row r="34" spans="1:18">
      <c r="A34" s="82" t="str">
        <f>[1]CI!D122</f>
        <v xml:space="preserve">SNVI Rouiba           </v>
      </c>
      <c r="B34" s="26">
        <v>194042</v>
      </c>
      <c r="C34" s="26">
        <v>463290</v>
      </c>
      <c r="D34" s="27">
        <v>5.2132500000000004</v>
      </c>
      <c r="E34" s="26">
        <v>17</v>
      </c>
      <c r="F34" s="153" t="s">
        <v>24</v>
      </c>
      <c r="G34" s="154">
        <f>+ROUND(C34-B34,0)</f>
        <v>269248</v>
      </c>
      <c r="H34" s="95">
        <f>+ROUND(G34*I34,0)</f>
        <v>2520161</v>
      </c>
      <c r="I34" s="102">
        <f>$I$7</f>
        <v>9.36</v>
      </c>
      <c r="J34" s="123">
        <v>2739</v>
      </c>
      <c r="K34" s="47"/>
      <c r="M34" s="91"/>
    </row>
    <row r="35" spans="1:18" ht="13.5" thickBot="1">
      <c r="A35" s="82" t="s">
        <v>26</v>
      </c>
      <c r="B35" s="23">
        <v>104888</v>
      </c>
      <c r="C35" s="23">
        <v>104888</v>
      </c>
      <c r="D35" s="24">
        <v>20.013249999999999</v>
      </c>
      <c r="E35" s="23">
        <v>15</v>
      </c>
      <c r="F35" s="65" t="s">
        <v>24</v>
      </c>
      <c r="G35" s="30">
        <f t="shared" ref="G35" si="0">+ROUND(C35-B35,0)</f>
        <v>0</v>
      </c>
      <c r="H35" s="129">
        <f>+ROUND(G35*I35,0)</f>
        <v>0</v>
      </c>
      <c r="I35" s="103">
        <f>I7</f>
        <v>9.36</v>
      </c>
      <c r="J35" s="130"/>
      <c r="K35" s="50"/>
      <c r="M35" s="91"/>
    </row>
    <row r="36" spans="1:18" s="42" customFormat="1" ht="15" customHeight="1" thickBot="1">
      <c r="A36" s="296" t="s">
        <v>18</v>
      </c>
      <c r="B36" s="297"/>
      <c r="C36" s="297"/>
      <c r="D36" s="297"/>
      <c r="E36" s="297"/>
      <c r="F36" s="298"/>
      <c r="G36" s="16">
        <f>SUM(G32:G35)</f>
        <v>979089</v>
      </c>
      <c r="H36" s="86">
        <f>SUM(H32:H35)</f>
        <v>9164272</v>
      </c>
      <c r="I36" s="53"/>
      <c r="J36" s="5"/>
      <c r="K36" s="5"/>
      <c r="L36" s="92"/>
      <c r="M36" s="53"/>
      <c r="N36" s="54"/>
      <c r="P36" s="54"/>
    </row>
    <row r="37" spans="1:18" ht="13.5" thickBot="1">
      <c r="A37" s="55"/>
      <c r="B37" s="56"/>
      <c r="C37" s="56"/>
      <c r="D37" s="57"/>
      <c r="E37" s="56"/>
      <c r="F37" s="58"/>
      <c r="G37" s="59"/>
      <c r="H37" s="68"/>
      <c r="I37" s="60"/>
      <c r="J37" s="6"/>
      <c r="K37" s="61"/>
      <c r="M37" s="44"/>
      <c r="N37" s="51"/>
      <c r="O37" s="52"/>
      <c r="P37" s="51"/>
      <c r="Q37" s="42"/>
      <c r="R37" s="42"/>
    </row>
    <row r="38" spans="1:18">
      <c r="A38" s="294" t="s">
        <v>33</v>
      </c>
      <c r="B38" s="140" t="s">
        <v>5</v>
      </c>
      <c r="C38" s="140" t="s">
        <v>5</v>
      </c>
      <c r="D38" s="149" t="s">
        <v>34</v>
      </c>
      <c r="E38" s="10" t="s">
        <v>6</v>
      </c>
      <c r="F38" s="140" t="s">
        <v>7</v>
      </c>
      <c r="G38" s="141" t="s">
        <v>8</v>
      </c>
      <c r="H38" s="142" t="s">
        <v>9</v>
      </c>
      <c r="I38" s="143" t="s">
        <v>10</v>
      </c>
      <c r="J38" s="140" t="s">
        <v>11</v>
      </c>
      <c r="K38" s="292"/>
      <c r="M38" s="42"/>
      <c r="N38" s="42"/>
      <c r="O38" s="42"/>
      <c r="P38" s="42"/>
      <c r="Q38" s="42"/>
      <c r="R38" s="42"/>
    </row>
    <row r="39" spans="1:18" ht="15" thickBot="1">
      <c r="A39" s="295"/>
      <c r="B39" s="144" t="s">
        <v>12</v>
      </c>
      <c r="C39" s="144" t="s">
        <v>13</v>
      </c>
      <c r="D39" s="145" t="s">
        <v>31</v>
      </c>
      <c r="E39" s="11" t="s">
        <v>35</v>
      </c>
      <c r="F39" s="144" t="s">
        <v>32</v>
      </c>
      <c r="G39" s="146" t="s">
        <v>14</v>
      </c>
      <c r="H39" s="147" t="s">
        <v>15</v>
      </c>
      <c r="I39" s="148" t="s">
        <v>28</v>
      </c>
      <c r="J39" s="144" t="s">
        <v>27</v>
      </c>
      <c r="K39" s="293"/>
      <c r="M39" s="42"/>
      <c r="N39" s="42"/>
      <c r="O39" s="42"/>
      <c r="P39" s="42"/>
      <c r="Q39" s="42"/>
      <c r="R39" s="42"/>
    </row>
    <row r="40" spans="1:18">
      <c r="A40" s="71" t="str">
        <f>[1]CI!D75</f>
        <v xml:space="preserve">ECM SIDI MOUSSA                 </v>
      </c>
      <c r="B40" s="19">
        <v>2422862</v>
      </c>
      <c r="C40" s="19">
        <v>2423467</v>
      </c>
      <c r="D40" s="20">
        <v>5.0132500000000002</v>
      </c>
      <c r="E40" s="19">
        <v>27</v>
      </c>
      <c r="F40" s="65" t="s">
        <v>24</v>
      </c>
      <c r="G40" s="30">
        <f>+ROUND(C40-B40,0)</f>
        <v>605</v>
      </c>
      <c r="H40" s="93">
        <f>+ROUND(G40*I40,0)</f>
        <v>5663</v>
      </c>
      <c r="I40" s="101">
        <f>+I7</f>
        <v>9.36</v>
      </c>
      <c r="J40" s="97"/>
      <c r="K40" s="63"/>
      <c r="M40" s="91"/>
      <c r="N40" s="62"/>
      <c r="O40" s="62"/>
      <c r="P40" s="62"/>
      <c r="Q40" s="42"/>
      <c r="R40" s="42"/>
    </row>
    <row r="41" spans="1:18">
      <c r="A41" s="82" t="str">
        <f>[1]CI!D76</f>
        <v xml:space="preserve">SBTM BriqueS BARAKI             </v>
      </c>
      <c r="B41" s="17">
        <v>16794079</v>
      </c>
      <c r="C41" s="17">
        <v>17085538</v>
      </c>
      <c r="D41" s="31">
        <v>5.0132500000000002</v>
      </c>
      <c r="E41" s="17">
        <v>21</v>
      </c>
      <c r="F41" s="65" t="s">
        <v>24</v>
      </c>
      <c r="G41" s="30">
        <f>+ROUND(C41-B41,0)</f>
        <v>291459</v>
      </c>
      <c r="H41" s="94">
        <f>+ROUND(G41*I41,0)</f>
        <v>2728056</v>
      </c>
      <c r="I41" s="131">
        <f>+I7</f>
        <v>9.36</v>
      </c>
      <c r="J41" s="98"/>
      <c r="K41" s="47"/>
      <c r="M41" s="91"/>
    </row>
    <row r="42" spans="1:18">
      <c r="A42" s="82" t="str">
        <f>[1]CI!D77</f>
        <v xml:space="preserve">STATION GNC GUE                 </v>
      </c>
      <c r="B42" s="26">
        <v>114755</v>
      </c>
      <c r="C42" s="26">
        <v>114755</v>
      </c>
      <c r="D42" s="27">
        <v>21.013249999999999</v>
      </c>
      <c r="E42" s="26">
        <v>15</v>
      </c>
      <c r="F42" s="65" t="s">
        <v>24</v>
      </c>
      <c r="G42" s="30">
        <f>+ROUND(C42-B42,0)</f>
        <v>0</v>
      </c>
      <c r="H42" s="95">
        <f>+ROUND(G42*I42,0)</f>
        <v>0</v>
      </c>
      <c r="I42" s="102">
        <f t="shared" ref="I42:I44" si="1">$I$7</f>
        <v>9.36</v>
      </c>
      <c r="J42" s="98"/>
      <c r="K42" s="64"/>
      <c r="M42" s="91"/>
    </row>
    <row r="43" spans="1:18">
      <c r="A43" s="82" t="str">
        <f>[1]CI!D78</f>
        <v xml:space="preserve">CBTBA  BRIQUES  BABA ALI        </v>
      </c>
      <c r="B43" s="17">
        <v>155635545</v>
      </c>
      <c r="C43" s="17">
        <v>157020772</v>
      </c>
      <c r="D43" s="31">
        <v>5.0132500000000002</v>
      </c>
      <c r="E43" s="17">
        <v>9</v>
      </c>
      <c r="F43" s="65" t="s">
        <v>24</v>
      </c>
      <c r="G43" s="30">
        <f>+ROUND(C43-B43,0)</f>
        <v>1385227</v>
      </c>
      <c r="H43" s="95">
        <f>+ROUND(G43*I43,0)</f>
        <v>12965725</v>
      </c>
      <c r="I43" s="102">
        <f t="shared" si="1"/>
        <v>9.36</v>
      </c>
      <c r="J43" s="99"/>
      <c r="K43" s="64"/>
      <c r="M43" s="91"/>
      <c r="N43" s="51"/>
      <c r="O43" s="52"/>
      <c r="P43" s="51"/>
      <c r="Q43" s="42"/>
      <c r="R43" s="42"/>
    </row>
    <row r="44" spans="1:18" ht="13.5" thickBot="1">
      <c r="A44" s="72" t="str">
        <f>[1]CI!D79</f>
        <v>EURL YOP MILK</v>
      </c>
      <c r="B44" s="89">
        <v>473397</v>
      </c>
      <c r="C44" s="89">
        <v>474383</v>
      </c>
      <c r="D44" s="90">
        <v>5.0132500000000002</v>
      </c>
      <c r="E44" s="89">
        <v>38</v>
      </c>
      <c r="F44" s="66" t="s">
        <v>24</v>
      </c>
      <c r="G44" s="32">
        <f>+ROUND(C44-B44,0)</f>
        <v>986</v>
      </c>
      <c r="H44" s="96">
        <f>+ROUND(G44*I44,0)</f>
        <v>9229</v>
      </c>
      <c r="I44" s="103">
        <f t="shared" si="1"/>
        <v>9.36</v>
      </c>
      <c r="J44" s="100"/>
      <c r="K44" s="50"/>
      <c r="M44" s="91"/>
    </row>
    <row r="45" spans="1:18" s="42" customFormat="1" ht="15" customHeight="1" thickBot="1">
      <c r="A45" s="296" t="s">
        <v>19</v>
      </c>
      <c r="B45" s="297"/>
      <c r="C45" s="297"/>
      <c r="D45" s="297"/>
      <c r="E45" s="297"/>
      <c r="F45" s="298"/>
      <c r="G45" s="86">
        <f>SUM(G40:G44)</f>
        <v>1678277</v>
      </c>
      <c r="H45" s="86">
        <f>SUM(H40:H44)</f>
        <v>15708673</v>
      </c>
      <c r="I45" s="53"/>
      <c r="J45" s="5"/>
      <c r="K45" s="5"/>
      <c r="L45" s="92"/>
      <c r="M45" s="53"/>
      <c r="N45" s="54"/>
      <c r="P45" s="54"/>
    </row>
    <row r="47" spans="1:18" ht="13.5" thickBot="1">
      <c r="B47" s="121"/>
      <c r="C47" s="121"/>
      <c r="D47" s="74"/>
      <c r="E47" s="44"/>
      <c r="F47" s="44"/>
      <c r="J47" s="75"/>
      <c r="K47" s="76"/>
    </row>
    <row r="48" spans="1:18" s="42" customFormat="1" ht="15" customHeight="1" thickBot="1">
      <c r="A48" s="13" t="s">
        <v>20</v>
      </c>
      <c r="B48" s="118"/>
      <c r="C48" s="118"/>
      <c r="D48" s="15"/>
      <c r="E48" s="14"/>
      <c r="F48" s="79"/>
      <c r="G48" s="16">
        <f>+G20+G28+G36+G45</f>
        <v>6058232</v>
      </c>
      <c r="H48" s="16">
        <f>+H20+H28+H36+H45</f>
        <v>56705051</v>
      </c>
      <c r="I48" s="53"/>
      <c r="J48" s="5"/>
      <c r="K48" s="5"/>
      <c r="L48" s="92"/>
      <c r="M48" s="53"/>
      <c r="N48" s="54"/>
      <c r="P48" s="54"/>
    </row>
    <row r="50" spans="2:12" s="171" customFormat="1" ht="15">
      <c r="B50" s="169"/>
      <c r="C50" s="169"/>
      <c r="D50" s="170"/>
      <c r="G50" s="172"/>
      <c r="H50" s="172"/>
      <c r="I50" s="173"/>
      <c r="K50" s="174"/>
      <c r="L50" s="175"/>
    </row>
    <row r="51" spans="2:12" s="171" customFormat="1" ht="15">
      <c r="B51" s="169"/>
      <c r="C51" s="169"/>
      <c r="D51" s="170"/>
      <c r="G51" s="172"/>
      <c r="H51" s="172"/>
      <c r="I51" s="173"/>
      <c r="K51" s="174"/>
      <c r="L51" s="175"/>
    </row>
    <row r="52" spans="2:12">
      <c r="G52" s="124"/>
      <c r="H52" s="124"/>
      <c r="J52" s="75"/>
    </row>
    <row r="53" spans="2:12">
      <c r="G53" s="113"/>
      <c r="H53" s="113"/>
      <c r="J53" s="44"/>
    </row>
  </sheetData>
  <mergeCells count="13">
    <mergeCell ref="A45:F45"/>
    <mergeCell ref="A28:F28"/>
    <mergeCell ref="A30:A31"/>
    <mergeCell ref="K30:K31"/>
    <mergeCell ref="A36:F36"/>
    <mergeCell ref="A38:A39"/>
    <mergeCell ref="K38:K39"/>
    <mergeCell ref="A13:J13"/>
    <mergeCell ref="A16:A17"/>
    <mergeCell ref="K16:K17"/>
    <mergeCell ref="A20:F20"/>
    <mergeCell ref="A22:A23"/>
    <mergeCell ref="K22:K2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53"/>
  <sheetViews>
    <sheetView zoomScale="85" zoomScaleNormal="85" workbookViewId="0">
      <selection sqref="A1:XFD1048576"/>
    </sheetView>
  </sheetViews>
  <sheetFormatPr baseColWidth="10" defaultRowHeight="12.75"/>
  <cols>
    <col min="1" max="1" width="39.5703125" style="34" customWidth="1"/>
    <col min="2" max="3" width="13.7109375" style="44" customWidth="1"/>
    <col min="4" max="4" width="13" style="35" customWidth="1"/>
    <col min="5" max="5" width="13.140625" style="34" customWidth="1"/>
    <col min="6" max="6" width="11.42578125" style="34"/>
    <col min="7" max="7" width="17.28515625" style="37" bestFit="1" customWidth="1"/>
    <col min="8" max="8" width="18.7109375" style="37" bestFit="1" customWidth="1"/>
    <col min="9" max="9" width="16.140625" style="73" bestFit="1" customWidth="1"/>
    <col min="10" max="10" width="10.7109375" style="34" customWidth="1"/>
    <col min="11" max="11" width="31.7109375" style="36" customWidth="1"/>
    <col min="12" max="12" width="14.28515625" style="91" bestFit="1" customWidth="1"/>
    <col min="13" max="16384" width="11.42578125" style="34"/>
  </cols>
  <sheetData>
    <row r="6" spans="1:12" ht="18.75" thickBot="1">
      <c r="A6" s="132" t="s">
        <v>1</v>
      </c>
    </row>
    <row r="7" spans="1:12" ht="16.5" thickBot="1">
      <c r="A7" s="1"/>
      <c r="H7" s="133" t="s">
        <v>0</v>
      </c>
      <c r="I7" s="134">
        <v>9.33</v>
      </c>
      <c r="J7" s="2"/>
      <c r="K7" s="3"/>
    </row>
    <row r="8" spans="1:12" ht="16.5" thickBot="1">
      <c r="A8" s="1"/>
      <c r="G8" s="38"/>
      <c r="H8" s="135" t="s">
        <v>2</v>
      </c>
      <c r="I8" s="136">
        <v>9.31</v>
      </c>
      <c r="J8" s="2"/>
      <c r="K8" s="3"/>
    </row>
    <row r="9" spans="1:12" ht="16.5" thickBot="1">
      <c r="G9" s="38"/>
      <c r="H9" s="137" t="s">
        <v>3</v>
      </c>
      <c r="I9" s="138">
        <v>9.34</v>
      </c>
      <c r="J9" s="2"/>
      <c r="K9" s="3"/>
    </row>
    <row r="10" spans="1:12" ht="16.5" thickBot="1">
      <c r="B10" s="115"/>
      <c r="C10" s="115"/>
      <c r="D10" s="4"/>
      <c r="E10" s="4"/>
      <c r="F10" s="77"/>
      <c r="G10" s="8"/>
      <c r="H10" s="135" t="s">
        <v>4</v>
      </c>
      <c r="I10" s="139">
        <v>9.35</v>
      </c>
      <c r="J10" s="4"/>
      <c r="K10" s="4"/>
    </row>
    <row r="11" spans="1:12">
      <c r="A11" s="4"/>
      <c r="B11" s="115"/>
      <c r="C11" s="115"/>
      <c r="D11" s="4"/>
      <c r="E11" s="4"/>
      <c r="F11" s="77"/>
      <c r="G11" s="8"/>
      <c r="H11" s="39"/>
      <c r="I11" s="40"/>
      <c r="J11" s="4"/>
      <c r="K11" s="4"/>
    </row>
    <row r="12" spans="1:12">
      <c r="A12" s="4"/>
      <c r="B12" s="115"/>
      <c r="C12" s="115"/>
      <c r="D12" s="4"/>
      <c r="E12" s="4"/>
      <c r="F12" s="77"/>
      <c r="G12" s="8"/>
      <c r="H12" s="39"/>
      <c r="I12" s="40"/>
      <c r="J12" s="4"/>
      <c r="K12" s="4"/>
    </row>
    <row r="13" spans="1:12" ht="15">
      <c r="A13" s="291" t="s">
        <v>50</v>
      </c>
      <c r="B13" s="291"/>
      <c r="C13" s="291"/>
      <c r="D13" s="291"/>
      <c r="E13" s="291"/>
      <c r="F13" s="291"/>
      <c r="G13" s="291"/>
      <c r="H13" s="291"/>
      <c r="I13" s="291"/>
      <c r="J13" s="291"/>
    </row>
    <row r="14" spans="1:12" ht="11.25" customHeight="1">
      <c r="A14" s="156"/>
      <c r="B14" s="156"/>
      <c r="C14" s="156"/>
      <c r="D14" s="156"/>
      <c r="E14" s="156"/>
      <c r="F14" s="156"/>
      <c r="G14" s="156"/>
      <c r="H14" s="156"/>
      <c r="I14" s="156"/>
      <c r="J14" s="156"/>
    </row>
    <row r="15" spans="1:12" s="42" customFormat="1" ht="13.5" thickBot="1">
      <c r="A15" s="18"/>
      <c r="B15" s="116"/>
      <c r="C15" s="116"/>
      <c r="D15" s="18"/>
      <c r="E15" s="18"/>
      <c r="F15" s="78"/>
      <c r="G15" s="9"/>
      <c r="H15" s="9"/>
      <c r="I15" s="18"/>
      <c r="J15" s="18"/>
      <c r="K15" s="41"/>
      <c r="L15" s="92"/>
    </row>
    <row r="16" spans="1:12">
      <c r="A16" s="294" t="s">
        <v>33</v>
      </c>
      <c r="B16" s="140" t="s">
        <v>5</v>
      </c>
      <c r="C16" s="140" t="s">
        <v>5</v>
      </c>
      <c r="D16" s="149" t="s">
        <v>34</v>
      </c>
      <c r="E16" s="10" t="s">
        <v>6</v>
      </c>
      <c r="F16" s="140" t="s">
        <v>7</v>
      </c>
      <c r="G16" s="141" t="s">
        <v>8</v>
      </c>
      <c r="H16" s="142" t="s">
        <v>9</v>
      </c>
      <c r="I16" s="143" t="s">
        <v>10</v>
      </c>
      <c r="J16" s="140" t="s">
        <v>11</v>
      </c>
      <c r="K16" s="292"/>
    </row>
    <row r="17" spans="1:18" ht="15" thickBot="1">
      <c r="A17" s="295"/>
      <c r="B17" s="144" t="s">
        <v>12</v>
      </c>
      <c r="C17" s="144" t="s">
        <v>13</v>
      </c>
      <c r="D17" s="145" t="s">
        <v>31</v>
      </c>
      <c r="E17" s="11" t="s">
        <v>35</v>
      </c>
      <c r="F17" s="144" t="s">
        <v>32</v>
      </c>
      <c r="G17" s="146" t="s">
        <v>14</v>
      </c>
      <c r="H17" s="147" t="s">
        <v>15</v>
      </c>
      <c r="I17" s="148" t="s">
        <v>28</v>
      </c>
      <c r="J17" s="144" t="s">
        <v>27</v>
      </c>
      <c r="K17" s="293"/>
    </row>
    <row r="18" spans="1:18">
      <c r="A18" s="162" t="s">
        <v>21</v>
      </c>
      <c r="B18" s="19">
        <v>36993477</v>
      </c>
      <c r="C18" s="19">
        <v>39178862</v>
      </c>
      <c r="D18" s="20">
        <v>9.2132499999999986</v>
      </c>
      <c r="E18" s="19">
        <v>15</v>
      </c>
      <c r="F18" s="87" t="s">
        <v>24</v>
      </c>
      <c r="G18" s="88">
        <f>+ROUND(C18-B18,0)</f>
        <v>2185385</v>
      </c>
      <c r="H18" s="107">
        <f>+ROUND(G18*I18,0)</f>
        <v>20389642</v>
      </c>
      <c r="I18" s="164">
        <f>+$I$7</f>
        <v>9.33</v>
      </c>
      <c r="J18" s="151">
        <v>6628</v>
      </c>
      <c r="K18" s="43"/>
      <c r="M18" s="91"/>
    </row>
    <row r="19" spans="1:18" ht="13.5" thickBot="1">
      <c r="A19" s="168" t="s">
        <v>23</v>
      </c>
      <c r="B19" s="89">
        <v>17615805</v>
      </c>
      <c r="C19" s="89">
        <v>18219202</v>
      </c>
      <c r="D19" s="90">
        <v>5.0132500000000002</v>
      </c>
      <c r="E19" s="89">
        <v>26</v>
      </c>
      <c r="F19" s="104" t="s">
        <v>24</v>
      </c>
      <c r="G19" s="105">
        <f>+ROUND(C19-B19,0)</f>
        <v>603397</v>
      </c>
      <c r="H19" s="32">
        <f>+ROUND(G19*I19,0)</f>
        <v>5629694</v>
      </c>
      <c r="I19" s="67">
        <f>+$I$7</f>
        <v>9.33</v>
      </c>
      <c r="J19" s="152"/>
      <c r="K19" s="50"/>
      <c r="M19" s="91"/>
    </row>
    <row r="20" spans="1:18" s="42" customFormat="1" ht="15" customHeight="1" thickBot="1">
      <c r="A20" s="300" t="s">
        <v>16</v>
      </c>
      <c r="B20" s="301"/>
      <c r="C20" s="301"/>
      <c r="D20" s="301"/>
      <c r="E20" s="301"/>
      <c r="F20" s="302"/>
      <c r="G20" s="86">
        <f>SUM(G18:G19)</f>
        <v>2788782</v>
      </c>
      <c r="H20" s="86">
        <f>SUM(H18:H19)</f>
        <v>26019336</v>
      </c>
      <c r="I20" s="53"/>
      <c r="J20" s="5"/>
      <c r="K20" s="5"/>
      <c r="L20" s="92"/>
      <c r="M20" s="53"/>
      <c r="N20" s="54"/>
      <c r="P20" s="54"/>
    </row>
    <row r="21" spans="1:18" ht="13.5" thickBot="1">
      <c r="A21" s="55"/>
      <c r="B21" s="56"/>
      <c r="C21" s="56"/>
      <c r="D21" s="57"/>
      <c r="E21" s="56"/>
      <c r="F21" s="58"/>
      <c r="G21" s="59"/>
      <c r="H21" s="59"/>
      <c r="I21" s="60"/>
      <c r="J21" s="6"/>
      <c r="K21" s="61"/>
      <c r="M21" s="62"/>
      <c r="N21" s="51"/>
      <c r="O21" s="52"/>
      <c r="P21" s="51"/>
      <c r="Q21" s="42"/>
      <c r="R21" s="42"/>
    </row>
    <row r="22" spans="1:18">
      <c r="A22" s="294" t="s">
        <v>33</v>
      </c>
      <c r="B22" s="140" t="s">
        <v>5</v>
      </c>
      <c r="C22" s="140" t="s">
        <v>5</v>
      </c>
      <c r="D22" s="149" t="s">
        <v>34</v>
      </c>
      <c r="E22" s="10" t="s">
        <v>6</v>
      </c>
      <c r="F22" s="140" t="s">
        <v>7</v>
      </c>
      <c r="G22" s="141" t="s">
        <v>8</v>
      </c>
      <c r="H22" s="142" t="s">
        <v>9</v>
      </c>
      <c r="I22" s="143" t="s">
        <v>10</v>
      </c>
      <c r="J22" s="140" t="s">
        <v>11</v>
      </c>
      <c r="K22" s="292"/>
      <c r="M22" s="42"/>
      <c r="N22" s="42"/>
      <c r="O22" s="42"/>
      <c r="P22" s="42"/>
      <c r="Q22" s="42"/>
      <c r="R22" s="42"/>
    </row>
    <row r="23" spans="1:18" ht="15" thickBot="1">
      <c r="A23" s="295"/>
      <c r="B23" s="144" t="s">
        <v>12</v>
      </c>
      <c r="C23" s="144" t="s">
        <v>13</v>
      </c>
      <c r="D23" s="145" t="s">
        <v>31</v>
      </c>
      <c r="E23" s="11" t="s">
        <v>35</v>
      </c>
      <c r="F23" s="144" t="s">
        <v>32</v>
      </c>
      <c r="G23" s="146" t="s">
        <v>14</v>
      </c>
      <c r="H23" s="147" t="s">
        <v>15</v>
      </c>
      <c r="I23" s="148" t="s">
        <v>28</v>
      </c>
      <c r="J23" s="144" t="s">
        <v>27</v>
      </c>
      <c r="K23" s="293"/>
      <c r="M23" s="42"/>
      <c r="N23" s="42"/>
      <c r="O23" s="42"/>
      <c r="P23" s="42"/>
      <c r="Q23" s="42"/>
      <c r="R23" s="42"/>
    </row>
    <row r="24" spans="1:18">
      <c r="A24" s="162" t="str">
        <f>[1]CI!D92</f>
        <v xml:space="preserve"> COGRAL UP n°6 RSA PORT </v>
      </c>
      <c r="B24" s="19">
        <v>7783557</v>
      </c>
      <c r="C24" s="19">
        <v>8113415</v>
      </c>
      <c r="D24" s="20">
        <v>3.6132499999999999</v>
      </c>
      <c r="E24" s="19">
        <v>13</v>
      </c>
      <c r="F24" s="87" t="s">
        <v>24</v>
      </c>
      <c r="G24" s="88">
        <f>+ROUND(C24-B24,0)</f>
        <v>329858</v>
      </c>
      <c r="H24" s="107">
        <f>+ROUND(G24*I24,0)</f>
        <v>3077575</v>
      </c>
      <c r="I24" s="29">
        <f>I7</f>
        <v>9.33</v>
      </c>
      <c r="J24" s="151">
        <v>1135</v>
      </c>
      <c r="K24" s="43"/>
      <c r="M24" s="91"/>
    </row>
    <row r="25" spans="1:18">
      <c r="A25" s="163" t="str">
        <f>[1]CI!D93</f>
        <v xml:space="preserve"> COGRAL UP n°5 HRSA              </v>
      </c>
      <c r="B25" s="23">
        <v>3633</v>
      </c>
      <c r="C25" s="23">
        <v>8687</v>
      </c>
      <c r="D25" s="24">
        <v>4.0132500000000002</v>
      </c>
      <c r="E25" s="23">
        <v>10</v>
      </c>
      <c r="F25" s="153" t="s">
        <v>24</v>
      </c>
      <c r="G25" s="154">
        <f>+ROUND(C25-B25,0)</f>
        <v>5054</v>
      </c>
      <c r="H25" s="22">
        <f>+ROUND(G25*I25,0)</f>
        <v>47154</v>
      </c>
      <c r="I25" s="25">
        <f>I7</f>
        <v>9.33</v>
      </c>
      <c r="J25" s="7">
        <v>378</v>
      </c>
      <c r="K25" s="47"/>
      <c r="M25" s="91"/>
    </row>
    <row r="26" spans="1:18">
      <c r="A26" s="163" t="str">
        <f>[1]CI!D94</f>
        <v xml:space="preserve"> COGRAL UP n°1 RMA PORT </v>
      </c>
      <c r="B26" s="23">
        <v>1419914</v>
      </c>
      <c r="C26" s="23">
        <v>1419914</v>
      </c>
      <c r="D26" s="24">
        <v>4.0132500000000002</v>
      </c>
      <c r="E26" s="23">
        <v>15</v>
      </c>
      <c r="F26" s="65" t="s">
        <v>25</v>
      </c>
      <c r="G26" s="30">
        <f>+ROUND(((C26-B26)*288.16*D26)/((273.16+E26)*(1-(D26/500))*1),0)</f>
        <v>0</v>
      </c>
      <c r="H26" s="22">
        <f>+ROUND(G26*I26,0)</f>
        <v>0</v>
      </c>
      <c r="I26" s="25">
        <f>I7</f>
        <v>9.33</v>
      </c>
      <c r="J26" s="7"/>
      <c r="K26" s="47"/>
      <c r="M26" s="91"/>
    </row>
    <row r="27" spans="1:18" ht="13.5" thickBot="1">
      <c r="A27" s="112" t="str">
        <f>[1]CI!D95</f>
        <v>HWD</v>
      </c>
      <c r="B27" s="89">
        <v>1666301</v>
      </c>
      <c r="C27" s="89">
        <v>1740012</v>
      </c>
      <c r="D27" s="90">
        <v>5.0132500000000002</v>
      </c>
      <c r="E27" s="89">
        <v>9</v>
      </c>
      <c r="F27" s="104" t="s">
        <v>24</v>
      </c>
      <c r="G27" s="105">
        <f>+ROUND(C27-B27,0)</f>
        <v>73711</v>
      </c>
      <c r="H27" s="32">
        <f>+ROUND(G27*I27,0)</f>
        <v>687724</v>
      </c>
      <c r="I27" s="67">
        <f>I7</f>
        <v>9.33</v>
      </c>
      <c r="J27" s="152">
        <v>140</v>
      </c>
      <c r="K27" s="50"/>
      <c r="M27" s="91"/>
    </row>
    <row r="28" spans="1:18" s="42" customFormat="1" ht="15" customHeight="1" thickBot="1">
      <c r="A28" s="296" t="s">
        <v>17</v>
      </c>
      <c r="B28" s="297"/>
      <c r="C28" s="297"/>
      <c r="D28" s="297"/>
      <c r="E28" s="297"/>
      <c r="F28" s="298"/>
      <c r="G28" s="86">
        <f>SUM(G24:G27)</f>
        <v>408623</v>
      </c>
      <c r="H28" s="86">
        <f>SUM(H24:H27)</f>
        <v>3812453</v>
      </c>
      <c r="I28" s="53"/>
      <c r="J28" s="5"/>
      <c r="K28" s="5"/>
      <c r="L28" s="92"/>
      <c r="M28" s="53"/>
      <c r="N28" s="54"/>
      <c r="P28" s="54"/>
    </row>
    <row r="29" spans="1:18" ht="13.5" thickBot="1">
      <c r="A29" s="55"/>
      <c r="B29" s="56"/>
      <c r="C29" s="56"/>
      <c r="D29" s="57"/>
      <c r="E29" s="56"/>
      <c r="F29" s="58"/>
      <c r="G29" s="59"/>
      <c r="H29" s="68"/>
      <c r="I29" s="60"/>
      <c r="J29" s="6"/>
      <c r="K29" s="61"/>
      <c r="M29" s="62"/>
      <c r="N29" s="51"/>
      <c r="O29" s="52"/>
      <c r="P29" s="51"/>
      <c r="Q29" s="42"/>
      <c r="R29" s="42"/>
    </row>
    <row r="30" spans="1:18">
      <c r="A30" s="294" t="s">
        <v>33</v>
      </c>
      <c r="B30" s="140" t="s">
        <v>5</v>
      </c>
      <c r="C30" s="140" t="s">
        <v>5</v>
      </c>
      <c r="D30" s="149" t="s">
        <v>34</v>
      </c>
      <c r="E30" s="10" t="s">
        <v>6</v>
      </c>
      <c r="F30" s="140" t="s">
        <v>7</v>
      </c>
      <c r="G30" s="141" t="s">
        <v>8</v>
      </c>
      <c r="H30" s="142" t="s">
        <v>9</v>
      </c>
      <c r="I30" s="143" t="s">
        <v>10</v>
      </c>
      <c r="J30" s="140" t="s">
        <v>11</v>
      </c>
      <c r="K30" s="292"/>
      <c r="M30" s="42"/>
      <c r="N30" s="42"/>
      <c r="O30" s="42"/>
      <c r="P30" s="42"/>
      <c r="Q30" s="42"/>
      <c r="R30" s="42"/>
    </row>
    <row r="31" spans="1:18" ht="15" thickBot="1">
      <c r="A31" s="295"/>
      <c r="B31" s="144" t="s">
        <v>12</v>
      </c>
      <c r="C31" s="144" t="s">
        <v>13</v>
      </c>
      <c r="D31" s="145" t="s">
        <v>31</v>
      </c>
      <c r="E31" s="11" t="s">
        <v>35</v>
      </c>
      <c r="F31" s="144" t="s">
        <v>32</v>
      </c>
      <c r="G31" s="146" t="s">
        <v>14</v>
      </c>
      <c r="H31" s="147" t="s">
        <v>15</v>
      </c>
      <c r="I31" s="148" t="s">
        <v>28</v>
      </c>
      <c r="J31" s="144" t="s">
        <v>27</v>
      </c>
      <c r="K31" s="293"/>
      <c r="M31" s="42"/>
      <c r="N31" s="42"/>
      <c r="O31" s="42"/>
      <c r="P31" s="42"/>
      <c r="Q31" s="42"/>
      <c r="R31" s="42"/>
    </row>
    <row r="32" spans="1:18">
      <c r="A32" s="71" t="str">
        <f>[1]CI!D120</f>
        <v>SARL Brie REINE DES ZIBANS (Ex ENNADJAH)</v>
      </c>
      <c r="B32" s="125">
        <v>59929670</v>
      </c>
      <c r="C32" s="125">
        <v>60632286</v>
      </c>
      <c r="D32" s="126">
        <v>5.0132500000000002</v>
      </c>
      <c r="E32" s="125">
        <v>15</v>
      </c>
      <c r="F32" s="153" t="s">
        <v>24</v>
      </c>
      <c r="G32" s="154">
        <f>+ROUND(C32-B32,0)</f>
        <v>702616</v>
      </c>
      <c r="H32" s="127">
        <f>+ROUND(G32*I32,0)</f>
        <v>6555407</v>
      </c>
      <c r="I32" s="128">
        <f>I7</f>
        <v>9.33</v>
      </c>
      <c r="J32" s="155">
        <v>1748</v>
      </c>
      <c r="K32" s="43"/>
      <c r="M32" s="91"/>
    </row>
    <row r="33" spans="1:18">
      <c r="A33" s="82" t="str">
        <f>[1]CI!D121</f>
        <v xml:space="preserve">ENAD  Rouiba                    </v>
      </c>
      <c r="B33" s="26">
        <v>284895</v>
      </c>
      <c r="C33" s="26">
        <v>286688</v>
      </c>
      <c r="D33" s="27">
        <v>5.0132500000000002</v>
      </c>
      <c r="E33" s="26">
        <v>12</v>
      </c>
      <c r="F33" s="153" t="s">
        <v>24</v>
      </c>
      <c r="G33" s="154">
        <f>+ROUND(C33-B33,0)</f>
        <v>1793</v>
      </c>
      <c r="H33" s="95">
        <f>+ROUND(G33*I33,0)</f>
        <v>16729</v>
      </c>
      <c r="I33" s="102">
        <f>I7</f>
        <v>9.33</v>
      </c>
      <c r="J33" s="123"/>
      <c r="K33" s="47"/>
      <c r="M33" s="91"/>
    </row>
    <row r="34" spans="1:18">
      <c r="A34" s="82" t="str">
        <f>[1]CI!D122</f>
        <v xml:space="preserve">SNVI Rouiba           </v>
      </c>
      <c r="B34" s="26">
        <v>463290</v>
      </c>
      <c r="C34" s="26">
        <v>742344</v>
      </c>
      <c r="D34" s="27">
        <v>5.2132500000000004</v>
      </c>
      <c r="E34" s="26">
        <v>12</v>
      </c>
      <c r="F34" s="153" t="s">
        <v>24</v>
      </c>
      <c r="G34" s="154">
        <f>+ROUND(C34-B34,0)</f>
        <v>279054</v>
      </c>
      <c r="H34" s="95">
        <f>+ROUND(G34*I34,0)</f>
        <v>2603574</v>
      </c>
      <c r="I34" s="102">
        <f>$I$7</f>
        <v>9.33</v>
      </c>
      <c r="J34" s="123">
        <v>7467</v>
      </c>
      <c r="K34" s="47"/>
      <c r="M34" s="91"/>
    </row>
    <row r="35" spans="1:18" ht="13.5" thickBot="1">
      <c r="A35" s="82" t="s">
        <v>26</v>
      </c>
      <c r="B35" s="23">
        <v>104888</v>
      </c>
      <c r="C35" s="23">
        <v>104888</v>
      </c>
      <c r="D35" s="24">
        <v>20.013249999999999</v>
      </c>
      <c r="E35" s="23">
        <v>15</v>
      </c>
      <c r="F35" s="65" t="s">
        <v>24</v>
      </c>
      <c r="G35" s="30">
        <f t="shared" ref="G35" si="0">+ROUND(C35-B35,0)</f>
        <v>0</v>
      </c>
      <c r="H35" s="129">
        <f>+ROUND(G35*I35,0)</f>
        <v>0</v>
      </c>
      <c r="I35" s="103">
        <f>I7</f>
        <v>9.33</v>
      </c>
      <c r="J35" s="130"/>
      <c r="K35" s="50"/>
      <c r="M35" s="91"/>
    </row>
    <row r="36" spans="1:18" s="42" customFormat="1" ht="15" customHeight="1" thickBot="1">
      <c r="A36" s="296" t="s">
        <v>18</v>
      </c>
      <c r="B36" s="297"/>
      <c r="C36" s="297"/>
      <c r="D36" s="297"/>
      <c r="E36" s="297"/>
      <c r="F36" s="298"/>
      <c r="G36" s="16">
        <f>SUM(G32:G35)</f>
        <v>983463</v>
      </c>
      <c r="H36" s="86">
        <f>SUM(H32:H35)</f>
        <v>9175710</v>
      </c>
      <c r="I36" s="53"/>
      <c r="J36" s="5"/>
      <c r="K36" s="5"/>
      <c r="L36" s="92"/>
      <c r="M36" s="53"/>
      <c r="N36" s="54"/>
      <c r="P36" s="54"/>
    </row>
    <row r="37" spans="1:18" ht="13.5" thickBot="1">
      <c r="A37" s="55"/>
      <c r="B37" s="56"/>
      <c r="C37" s="56"/>
      <c r="D37" s="57"/>
      <c r="E37" s="56"/>
      <c r="F37" s="58"/>
      <c r="G37" s="59"/>
      <c r="H37" s="68"/>
      <c r="I37" s="60"/>
      <c r="J37" s="6"/>
      <c r="K37" s="61"/>
      <c r="M37" s="44"/>
      <c r="N37" s="51"/>
      <c r="O37" s="52"/>
      <c r="P37" s="51"/>
      <c r="Q37" s="42"/>
      <c r="R37" s="42"/>
    </row>
    <row r="38" spans="1:18">
      <c r="A38" s="294" t="s">
        <v>33</v>
      </c>
      <c r="B38" s="140" t="s">
        <v>5</v>
      </c>
      <c r="C38" s="140" t="s">
        <v>5</v>
      </c>
      <c r="D38" s="149" t="s">
        <v>34</v>
      </c>
      <c r="E38" s="10" t="s">
        <v>6</v>
      </c>
      <c r="F38" s="140" t="s">
        <v>7</v>
      </c>
      <c r="G38" s="141" t="s">
        <v>8</v>
      </c>
      <c r="H38" s="142" t="s">
        <v>9</v>
      </c>
      <c r="I38" s="143" t="s">
        <v>10</v>
      </c>
      <c r="J38" s="140" t="s">
        <v>11</v>
      </c>
      <c r="K38" s="292"/>
      <c r="M38" s="42"/>
      <c r="N38" s="42"/>
      <c r="O38" s="42"/>
      <c r="P38" s="42"/>
      <c r="Q38" s="42"/>
      <c r="R38" s="42"/>
    </row>
    <row r="39" spans="1:18" ht="15" thickBot="1">
      <c r="A39" s="295"/>
      <c r="B39" s="144" t="s">
        <v>12</v>
      </c>
      <c r="C39" s="144" t="s">
        <v>13</v>
      </c>
      <c r="D39" s="145" t="s">
        <v>31</v>
      </c>
      <c r="E39" s="11" t="s">
        <v>35</v>
      </c>
      <c r="F39" s="144" t="s">
        <v>32</v>
      </c>
      <c r="G39" s="146" t="s">
        <v>14</v>
      </c>
      <c r="H39" s="147" t="s">
        <v>15</v>
      </c>
      <c r="I39" s="148" t="s">
        <v>28</v>
      </c>
      <c r="J39" s="144" t="s">
        <v>27</v>
      </c>
      <c r="K39" s="293"/>
      <c r="M39" s="42"/>
      <c r="N39" s="42"/>
      <c r="O39" s="42"/>
      <c r="P39" s="42"/>
      <c r="Q39" s="42"/>
      <c r="R39" s="42"/>
    </row>
    <row r="40" spans="1:18">
      <c r="A40" s="71" t="str">
        <f>[1]CI!D75</f>
        <v xml:space="preserve">ECM SIDI MOUSSA                 </v>
      </c>
      <c r="B40" s="19">
        <v>2423467</v>
      </c>
      <c r="C40" s="19">
        <v>2426354</v>
      </c>
      <c r="D40" s="20">
        <v>5.0132500000000002</v>
      </c>
      <c r="E40" s="19">
        <v>19</v>
      </c>
      <c r="F40" s="65" t="s">
        <v>24</v>
      </c>
      <c r="G40" s="30">
        <f>+ROUND(C40-B40,0)</f>
        <v>2887</v>
      </c>
      <c r="H40" s="93">
        <f>+ROUND(G40*I40,0)</f>
        <v>26936</v>
      </c>
      <c r="I40" s="101">
        <f>+I7</f>
        <v>9.33</v>
      </c>
      <c r="J40" s="97"/>
      <c r="K40" s="63"/>
      <c r="L40" s="91">
        <f>+G40-[3]CI!J118</f>
        <v>0</v>
      </c>
      <c r="M40" s="91">
        <f>+H40-[3]CI!K118</f>
        <v>0</v>
      </c>
      <c r="N40" s="62"/>
      <c r="O40" s="62"/>
      <c r="P40" s="62"/>
      <c r="Q40" s="42"/>
      <c r="R40" s="42"/>
    </row>
    <row r="41" spans="1:18">
      <c r="A41" s="82" t="str">
        <f>[1]CI!D76</f>
        <v xml:space="preserve">SBTM BriqueS BARAKI             </v>
      </c>
      <c r="B41" s="17">
        <v>17085538</v>
      </c>
      <c r="C41" s="17">
        <v>17220579</v>
      </c>
      <c r="D41" s="31">
        <v>5.0132500000000002</v>
      </c>
      <c r="E41" s="17">
        <v>19</v>
      </c>
      <c r="F41" s="65" t="s">
        <v>24</v>
      </c>
      <c r="G41" s="30">
        <f>+ROUND(C41-B41,0)</f>
        <v>135041</v>
      </c>
      <c r="H41" s="94">
        <f>+ROUND(G41*I41,0)</f>
        <v>1259933</v>
      </c>
      <c r="I41" s="131">
        <f>+I7</f>
        <v>9.33</v>
      </c>
      <c r="J41" s="98"/>
      <c r="K41" s="47"/>
      <c r="L41" s="91">
        <f>+G41-[3]CI!J119</f>
        <v>0</v>
      </c>
      <c r="M41" s="91">
        <f>+H41-[3]CI!K119</f>
        <v>0</v>
      </c>
    </row>
    <row r="42" spans="1:18">
      <c r="A42" s="82" t="str">
        <f>[1]CI!D77</f>
        <v xml:space="preserve">STATION GNC GUE                 </v>
      </c>
      <c r="B42" s="26">
        <v>114755</v>
      </c>
      <c r="C42" s="26">
        <v>114755</v>
      </c>
      <c r="D42" s="27">
        <v>21.013249999999999</v>
      </c>
      <c r="E42" s="26">
        <v>22</v>
      </c>
      <c r="F42" s="65" t="s">
        <v>24</v>
      </c>
      <c r="G42" s="30">
        <f>+ROUND(C42-B42,0)</f>
        <v>0</v>
      </c>
      <c r="H42" s="95">
        <f>+ROUND(G42*I42,0)</f>
        <v>0</v>
      </c>
      <c r="I42" s="102">
        <f t="shared" ref="I42:I44" si="1">$I$7</f>
        <v>9.33</v>
      </c>
      <c r="J42" s="98"/>
      <c r="K42" s="64"/>
      <c r="L42" s="91">
        <f>+G42-[3]CI!J120</f>
        <v>0</v>
      </c>
      <c r="M42" s="91">
        <f>+H42-[3]CI!K120</f>
        <v>0</v>
      </c>
    </row>
    <row r="43" spans="1:18">
      <c r="A43" s="82" t="str">
        <f>[1]CI!D78</f>
        <v xml:space="preserve">CBTBA  BRIQUES  BABA ALI        </v>
      </c>
      <c r="B43" s="17">
        <v>157020772</v>
      </c>
      <c r="C43" s="17">
        <v>158369210</v>
      </c>
      <c r="D43" s="31">
        <v>5.0132500000000002</v>
      </c>
      <c r="E43" s="17">
        <v>11</v>
      </c>
      <c r="F43" s="65" t="s">
        <v>24</v>
      </c>
      <c r="G43" s="30">
        <f>+ROUND(C43-B43,0)</f>
        <v>1348438</v>
      </c>
      <c r="H43" s="95">
        <f>+ROUND(G43*I43,0)</f>
        <v>12580927</v>
      </c>
      <c r="I43" s="102">
        <f t="shared" si="1"/>
        <v>9.33</v>
      </c>
      <c r="J43" s="99"/>
      <c r="K43" s="64"/>
      <c r="L43" s="91">
        <f>+G43-[3]CI!J121</f>
        <v>0</v>
      </c>
      <c r="M43" s="91">
        <f>+H43-[3]CI!K121</f>
        <v>0</v>
      </c>
      <c r="N43" s="51"/>
      <c r="O43" s="52"/>
      <c r="P43" s="51"/>
      <c r="Q43" s="42"/>
      <c r="R43" s="42"/>
    </row>
    <row r="44" spans="1:18" ht="13.5" thickBot="1">
      <c r="A44" s="72" t="str">
        <f>[1]CI!D79</f>
        <v>EURL YOP MILK</v>
      </c>
      <c r="B44" s="89">
        <v>474383</v>
      </c>
      <c r="C44" s="89">
        <v>489764</v>
      </c>
      <c r="D44" s="90">
        <v>5.0132500000000002</v>
      </c>
      <c r="E44" s="89">
        <v>19</v>
      </c>
      <c r="F44" s="66" t="s">
        <v>24</v>
      </c>
      <c r="G44" s="32">
        <f>+ROUND(C44-B44,0)</f>
        <v>15381</v>
      </c>
      <c r="H44" s="96">
        <f>+ROUND(G44*I44,0)</f>
        <v>143505</v>
      </c>
      <c r="I44" s="103">
        <f t="shared" si="1"/>
        <v>9.33</v>
      </c>
      <c r="J44" s="100"/>
      <c r="K44" s="50"/>
      <c r="L44" s="91">
        <f>+G44-[3]CI!J122</f>
        <v>0</v>
      </c>
      <c r="M44" s="91">
        <f>+H44-[3]CI!K122</f>
        <v>0</v>
      </c>
    </row>
    <row r="45" spans="1:18" s="42" customFormat="1" ht="15" customHeight="1" thickBot="1">
      <c r="A45" s="296" t="s">
        <v>19</v>
      </c>
      <c r="B45" s="297"/>
      <c r="C45" s="297"/>
      <c r="D45" s="297"/>
      <c r="E45" s="297"/>
      <c r="F45" s="298"/>
      <c r="G45" s="86">
        <f>SUM(G40:G44)</f>
        <v>1501747</v>
      </c>
      <c r="H45" s="86">
        <f>SUM(H40:H44)</f>
        <v>14011301</v>
      </c>
      <c r="I45" s="53"/>
      <c r="J45" s="5"/>
      <c r="K45" s="5"/>
      <c r="L45" s="92"/>
      <c r="M45" s="53"/>
      <c r="N45" s="54"/>
      <c r="P45" s="54"/>
    </row>
    <row r="47" spans="1:18" ht="13.5" thickBot="1">
      <c r="B47" s="121"/>
      <c r="C47" s="121"/>
      <c r="D47" s="74"/>
      <c r="E47" s="44"/>
      <c r="F47" s="44"/>
      <c r="J47" s="75"/>
      <c r="K47" s="76"/>
    </row>
    <row r="48" spans="1:18" s="42" customFormat="1" ht="15" customHeight="1" thickBot="1">
      <c r="A48" s="13" t="s">
        <v>20</v>
      </c>
      <c r="B48" s="118"/>
      <c r="C48" s="118"/>
      <c r="D48" s="15"/>
      <c r="E48" s="14"/>
      <c r="F48" s="79"/>
      <c r="G48" s="16">
        <f>+G20+G28+G36+G45</f>
        <v>5682615</v>
      </c>
      <c r="H48" s="16">
        <f>+H20+H28+H36+H45</f>
        <v>53018800</v>
      </c>
      <c r="I48" s="53"/>
      <c r="J48" s="5"/>
      <c r="K48" s="5"/>
      <c r="L48" s="92"/>
      <c r="M48" s="53"/>
      <c r="N48" s="54"/>
      <c r="P48" s="54"/>
    </row>
    <row r="50" spans="7:10" s="34" customFormat="1">
      <c r="G50" s="122"/>
      <c r="H50" s="122"/>
      <c r="I50" s="73"/>
    </row>
    <row r="51" spans="7:10" s="34" customFormat="1">
      <c r="G51" s="122"/>
      <c r="H51" s="122"/>
      <c r="I51" s="73"/>
    </row>
    <row r="52" spans="7:10" s="34" customFormat="1">
      <c r="G52" s="124"/>
      <c r="H52" s="124"/>
      <c r="I52" s="73"/>
      <c r="J52" s="75"/>
    </row>
    <row r="53" spans="7:10" s="34" customFormat="1">
      <c r="G53" s="113"/>
      <c r="H53" s="113"/>
      <c r="I53" s="73"/>
      <c r="J53" s="44"/>
    </row>
  </sheetData>
  <mergeCells count="13">
    <mergeCell ref="A45:F45"/>
    <mergeCell ref="A28:F28"/>
    <mergeCell ref="A30:A31"/>
    <mergeCell ref="K30:K31"/>
    <mergeCell ref="A36:F36"/>
    <mergeCell ref="A38:A39"/>
    <mergeCell ref="K38:K39"/>
    <mergeCell ref="A13:J13"/>
    <mergeCell ref="A16:A17"/>
    <mergeCell ref="K16:K17"/>
    <mergeCell ref="A20:F20"/>
    <mergeCell ref="A22:A23"/>
    <mergeCell ref="K22:K2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53"/>
  <sheetViews>
    <sheetView zoomScale="85" zoomScaleNormal="85" workbookViewId="0">
      <selection activeCell="G51" sqref="G51"/>
    </sheetView>
  </sheetViews>
  <sheetFormatPr baseColWidth="10" defaultRowHeight="12.75"/>
  <cols>
    <col min="1" max="1" width="39.5703125" style="34" customWidth="1"/>
    <col min="2" max="3" width="13.7109375" style="44" customWidth="1"/>
    <col min="4" max="4" width="13" style="35" customWidth="1"/>
    <col min="5" max="5" width="13.140625" style="34" customWidth="1"/>
    <col min="6" max="6" width="11.42578125" style="34"/>
    <col min="7" max="7" width="17.28515625" style="37" bestFit="1" customWidth="1"/>
    <col min="8" max="8" width="18.7109375" style="37" bestFit="1" customWidth="1"/>
    <col min="9" max="9" width="16.140625" style="73" bestFit="1" customWidth="1"/>
    <col min="10" max="10" width="10.7109375" style="34" customWidth="1"/>
    <col min="11" max="11" width="31.7109375" style="36" customWidth="1"/>
    <col min="12" max="12" width="14.28515625" style="91" bestFit="1" customWidth="1"/>
    <col min="13" max="16384" width="11.42578125" style="34"/>
  </cols>
  <sheetData>
    <row r="6" spans="1:12" ht="18.75" thickBot="1">
      <c r="A6" s="132" t="s">
        <v>1</v>
      </c>
    </row>
    <row r="7" spans="1:12" ht="16.5" thickBot="1">
      <c r="A7" s="1"/>
      <c r="H7" s="133" t="s">
        <v>0</v>
      </c>
      <c r="I7" s="134">
        <v>9.3000000000000007</v>
      </c>
      <c r="J7" s="2"/>
      <c r="K7" s="3"/>
    </row>
    <row r="8" spans="1:12" ht="16.5" thickBot="1">
      <c r="A8" s="1"/>
      <c r="G8" s="38"/>
      <c r="H8" s="135" t="s">
        <v>2</v>
      </c>
      <c r="I8" s="136">
        <v>9.3000000000000007</v>
      </c>
      <c r="J8" s="2"/>
      <c r="K8" s="3"/>
    </row>
    <row r="9" spans="1:12" ht="16.5" thickBot="1">
      <c r="G9" s="38"/>
      <c r="H9" s="137" t="s">
        <v>3</v>
      </c>
      <c r="I9" s="138">
        <v>9.33</v>
      </c>
      <c r="J9" s="2"/>
      <c r="K9" s="3"/>
    </row>
    <row r="10" spans="1:12" ht="16.5" thickBot="1">
      <c r="B10" s="115"/>
      <c r="C10" s="115"/>
      <c r="D10" s="4"/>
      <c r="E10" s="4"/>
      <c r="F10" s="77"/>
      <c r="G10" s="8"/>
      <c r="H10" s="135" t="s">
        <v>4</v>
      </c>
      <c r="I10" s="139">
        <v>9.3000000000000007</v>
      </c>
      <c r="J10" s="4"/>
      <c r="K10" s="4"/>
    </row>
    <row r="11" spans="1:12">
      <c r="A11" s="4"/>
      <c r="B11" s="115"/>
      <c r="C11" s="115"/>
      <c r="D11" s="4"/>
      <c r="E11" s="4"/>
      <c r="F11" s="77"/>
      <c r="G11" s="8"/>
      <c r="H11" s="39"/>
      <c r="I11" s="40"/>
      <c r="J11" s="4"/>
      <c r="K11" s="4"/>
    </row>
    <row r="12" spans="1:12">
      <c r="A12" s="4"/>
      <c r="B12" s="115"/>
      <c r="C12" s="115"/>
      <c r="D12" s="4"/>
      <c r="E12" s="4"/>
      <c r="F12" s="77"/>
      <c r="G12" s="8"/>
      <c r="H12" s="39"/>
      <c r="I12" s="40"/>
      <c r="J12" s="4"/>
      <c r="K12" s="4"/>
    </row>
    <row r="13" spans="1:12" ht="15">
      <c r="A13" s="291" t="s">
        <v>51</v>
      </c>
      <c r="B13" s="291"/>
      <c r="C13" s="291"/>
      <c r="D13" s="291"/>
      <c r="E13" s="291"/>
      <c r="F13" s="291"/>
      <c r="G13" s="291"/>
      <c r="H13" s="291"/>
      <c r="I13" s="291"/>
      <c r="J13" s="291"/>
    </row>
    <row r="14" spans="1:12" ht="11.25" customHeight="1">
      <c r="A14" s="156"/>
      <c r="B14" s="156"/>
      <c r="C14" s="156"/>
      <c r="D14" s="156"/>
      <c r="E14" s="156"/>
      <c r="F14" s="156"/>
      <c r="G14" s="156"/>
      <c r="H14" s="156"/>
      <c r="I14" s="156"/>
      <c r="J14" s="156"/>
    </row>
    <row r="15" spans="1:12" s="42" customFormat="1" ht="13.5" thickBot="1">
      <c r="A15" s="18"/>
      <c r="B15" s="116"/>
      <c r="C15" s="116"/>
      <c r="D15" s="18"/>
      <c r="E15" s="18"/>
      <c r="F15" s="78"/>
      <c r="G15" s="9"/>
      <c r="H15" s="9"/>
      <c r="I15" s="18"/>
      <c r="J15" s="18"/>
      <c r="K15" s="41"/>
      <c r="L15" s="92"/>
    </row>
    <row r="16" spans="1:12">
      <c r="A16" s="294" t="s">
        <v>33</v>
      </c>
      <c r="B16" s="140" t="s">
        <v>5</v>
      </c>
      <c r="C16" s="140" t="s">
        <v>5</v>
      </c>
      <c r="D16" s="149" t="s">
        <v>34</v>
      </c>
      <c r="E16" s="10" t="s">
        <v>6</v>
      </c>
      <c r="F16" s="140" t="s">
        <v>7</v>
      </c>
      <c r="G16" s="141" t="s">
        <v>8</v>
      </c>
      <c r="H16" s="142" t="s">
        <v>9</v>
      </c>
      <c r="I16" s="143" t="s">
        <v>10</v>
      </c>
      <c r="J16" s="140" t="s">
        <v>11</v>
      </c>
      <c r="K16" s="292"/>
    </row>
    <row r="17" spans="1:18" ht="15" thickBot="1">
      <c r="A17" s="295"/>
      <c r="B17" s="144" t="s">
        <v>12</v>
      </c>
      <c r="C17" s="144" t="s">
        <v>13</v>
      </c>
      <c r="D17" s="145" t="s">
        <v>31</v>
      </c>
      <c r="E17" s="11" t="s">
        <v>35</v>
      </c>
      <c r="F17" s="144" t="s">
        <v>32</v>
      </c>
      <c r="G17" s="146" t="s">
        <v>14</v>
      </c>
      <c r="H17" s="147" t="s">
        <v>15</v>
      </c>
      <c r="I17" s="148" t="s">
        <v>28</v>
      </c>
      <c r="J17" s="144" t="s">
        <v>27</v>
      </c>
      <c r="K17" s="293"/>
    </row>
    <row r="18" spans="1:18">
      <c r="A18" s="162" t="s">
        <v>21</v>
      </c>
      <c r="B18" s="19">
        <v>39178862</v>
      </c>
      <c r="C18" s="19">
        <v>41748262</v>
      </c>
      <c r="D18" s="20">
        <v>9.2132499999999986</v>
      </c>
      <c r="E18" s="19">
        <v>12</v>
      </c>
      <c r="F18" s="87" t="s">
        <v>24</v>
      </c>
      <c r="G18" s="88">
        <f>+ROUND(C18-B18,0)</f>
        <v>2569400</v>
      </c>
      <c r="H18" s="107">
        <f>+ROUND(G18*I18,0)</f>
        <v>23895420</v>
      </c>
      <c r="I18" s="164">
        <f>+$I$7</f>
        <v>9.3000000000000007</v>
      </c>
      <c r="J18" s="151">
        <v>5650</v>
      </c>
      <c r="K18" s="43"/>
      <c r="M18" s="91"/>
    </row>
    <row r="19" spans="1:18" ht="13.5" thickBot="1">
      <c r="A19" s="168" t="s">
        <v>23</v>
      </c>
      <c r="B19" s="89">
        <v>18219202</v>
      </c>
      <c r="C19" s="89">
        <v>18547698</v>
      </c>
      <c r="D19" s="90">
        <v>5.0132500000000002</v>
      </c>
      <c r="E19" s="89">
        <v>23</v>
      </c>
      <c r="F19" s="104" t="s">
        <v>24</v>
      </c>
      <c r="G19" s="105">
        <f>+ROUND(C19-B19,0)</f>
        <v>328496</v>
      </c>
      <c r="H19" s="32">
        <f>+ROUND(G19*I19,0)</f>
        <v>3055013</v>
      </c>
      <c r="I19" s="67">
        <f>+$I$7</f>
        <v>9.3000000000000007</v>
      </c>
      <c r="J19" s="152"/>
      <c r="K19" s="50"/>
      <c r="M19" s="91"/>
    </row>
    <row r="20" spans="1:18" s="42" customFormat="1" ht="15" customHeight="1" thickBot="1">
      <c r="A20" s="300" t="s">
        <v>16</v>
      </c>
      <c r="B20" s="301"/>
      <c r="C20" s="301"/>
      <c r="D20" s="301"/>
      <c r="E20" s="301"/>
      <c r="F20" s="302"/>
      <c r="G20" s="86">
        <f>SUM(G18:G19)</f>
        <v>2897896</v>
      </c>
      <c r="H20" s="86">
        <f>SUM(H18:H19)</f>
        <v>26950433</v>
      </c>
      <c r="I20" s="53"/>
      <c r="J20" s="5"/>
      <c r="K20" s="5"/>
      <c r="L20" s="92"/>
      <c r="M20" s="53"/>
      <c r="N20" s="54"/>
      <c r="P20" s="54"/>
    </row>
    <row r="21" spans="1:18" ht="13.5" thickBot="1">
      <c r="A21" s="55"/>
      <c r="B21" s="56"/>
      <c r="C21" s="56"/>
      <c r="D21" s="57"/>
      <c r="E21" s="56"/>
      <c r="F21" s="58"/>
      <c r="G21" s="59"/>
      <c r="H21" s="59"/>
      <c r="I21" s="60"/>
      <c r="J21" s="6"/>
      <c r="K21" s="61"/>
      <c r="M21" s="62"/>
      <c r="N21" s="51"/>
      <c r="O21" s="52"/>
      <c r="P21" s="51"/>
      <c r="Q21" s="42"/>
      <c r="R21" s="42"/>
    </row>
    <row r="22" spans="1:18">
      <c r="A22" s="294" t="s">
        <v>33</v>
      </c>
      <c r="B22" s="140" t="s">
        <v>5</v>
      </c>
      <c r="C22" s="140" t="s">
        <v>5</v>
      </c>
      <c r="D22" s="149" t="s">
        <v>34</v>
      </c>
      <c r="E22" s="10" t="s">
        <v>6</v>
      </c>
      <c r="F22" s="140" t="s">
        <v>7</v>
      </c>
      <c r="G22" s="141" t="s">
        <v>8</v>
      </c>
      <c r="H22" s="142" t="s">
        <v>9</v>
      </c>
      <c r="I22" s="143" t="s">
        <v>10</v>
      </c>
      <c r="J22" s="140" t="s">
        <v>11</v>
      </c>
      <c r="K22" s="292"/>
      <c r="M22" s="42"/>
      <c r="N22" s="42"/>
      <c r="O22" s="42"/>
      <c r="P22" s="42"/>
      <c r="Q22" s="42"/>
      <c r="R22" s="42"/>
    </row>
    <row r="23" spans="1:18" ht="15" thickBot="1">
      <c r="A23" s="295"/>
      <c r="B23" s="144" t="s">
        <v>12</v>
      </c>
      <c r="C23" s="144" t="s">
        <v>13</v>
      </c>
      <c r="D23" s="145" t="s">
        <v>31</v>
      </c>
      <c r="E23" s="11" t="s">
        <v>35</v>
      </c>
      <c r="F23" s="144" t="s">
        <v>32</v>
      </c>
      <c r="G23" s="146" t="s">
        <v>14</v>
      </c>
      <c r="H23" s="147" t="s">
        <v>15</v>
      </c>
      <c r="I23" s="148" t="s">
        <v>28</v>
      </c>
      <c r="J23" s="144" t="s">
        <v>27</v>
      </c>
      <c r="K23" s="293"/>
      <c r="M23" s="42"/>
      <c r="N23" s="42"/>
      <c r="O23" s="42"/>
      <c r="P23" s="42"/>
      <c r="Q23" s="42"/>
      <c r="R23" s="42"/>
    </row>
    <row r="24" spans="1:18">
      <c r="A24" s="162" t="str">
        <f>[1]CI!D92</f>
        <v xml:space="preserve"> COGRAL UP n°6 RSA PORT </v>
      </c>
      <c r="B24" s="19">
        <v>8113415</v>
      </c>
      <c r="C24" s="19">
        <v>8465450</v>
      </c>
      <c r="D24" s="20">
        <v>3.6132499999999999</v>
      </c>
      <c r="E24" s="19">
        <v>11</v>
      </c>
      <c r="F24" s="87" t="s">
        <v>24</v>
      </c>
      <c r="G24" s="88">
        <f>+ROUND(C24-B24,0)</f>
        <v>352035</v>
      </c>
      <c r="H24" s="107">
        <f>+ROUND(G24*I24,0)</f>
        <v>3273926</v>
      </c>
      <c r="I24" s="29">
        <f>I7</f>
        <v>9.3000000000000007</v>
      </c>
      <c r="J24" s="151">
        <v>1137</v>
      </c>
      <c r="K24" s="43"/>
      <c r="M24" s="91"/>
    </row>
    <row r="25" spans="1:18">
      <c r="A25" s="163" t="str">
        <f>[1]CI!D93</f>
        <v xml:space="preserve"> COGRAL UP n°5 HRSA              </v>
      </c>
      <c r="B25" s="23">
        <v>8687</v>
      </c>
      <c r="C25" s="23">
        <v>148959</v>
      </c>
      <c r="D25" s="24">
        <v>4.0132500000000002</v>
      </c>
      <c r="E25" s="23">
        <v>8</v>
      </c>
      <c r="F25" s="153" t="s">
        <v>24</v>
      </c>
      <c r="G25" s="154">
        <f>+ROUND(C25-B25,0)</f>
        <v>140272</v>
      </c>
      <c r="H25" s="22">
        <f>+ROUND(G25*I25,0)</f>
        <v>1304530</v>
      </c>
      <c r="I25" s="25">
        <f>I7</f>
        <v>9.3000000000000007</v>
      </c>
      <c r="J25" s="7">
        <v>469</v>
      </c>
      <c r="K25" s="47"/>
      <c r="M25" s="91"/>
    </row>
    <row r="26" spans="1:18">
      <c r="A26" s="163" t="str">
        <f>[1]CI!D94</f>
        <v xml:space="preserve"> COGRAL UP n°1 RMA PORT </v>
      </c>
      <c r="B26" s="23">
        <v>1419914</v>
      </c>
      <c r="C26" s="23">
        <v>1419914</v>
      </c>
      <c r="D26" s="24">
        <v>4.0132500000000002</v>
      </c>
      <c r="E26" s="23">
        <v>15</v>
      </c>
      <c r="F26" s="65" t="s">
        <v>25</v>
      </c>
      <c r="G26" s="30">
        <f>+ROUND(((C26-B26)*288.16*D26)/((273.16+E26)*(1-(D26/500))*1),0)</f>
        <v>0</v>
      </c>
      <c r="H26" s="22">
        <f>+ROUND(G26*I26,0)</f>
        <v>0</v>
      </c>
      <c r="I26" s="25">
        <f>I7</f>
        <v>9.3000000000000007</v>
      </c>
      <c r="J26" s="7"/>
      <c r="K26" s="47"/>
      <c r="M26" s="91"/>
    </row>
    <row r="27" spans="1:18" ht="13.5" thickBot="1">
      <c r="A27" s="112" t="str">
        <f>[1]CI!D95</f>
        <v>HWD</v>
      </c>
      <c r="B27" s="89">
        <v>1740012</v>
      </c>
      <c r="C27" s="89">
        <v>1823023</v>
      </c>
      <c r="D27" s="90">
        <v>5.0132500000000002</v>
      </c>
      <c r="E27" s="89">
        <v>9</v>
      </c>
      <c r="F27" s="104" t="s">
        <v>24</v>
      </c>
      <c r="G27" s="105">
        <f>+ROUND(C27-B27,0)</f>
        <v>83011</v>
      </c>
      <c r="H27" s="32">
        <f>+ROUND(G27*I27,0)</f>
        <v>772002</v>
      </c>
      <c r="I27" s="67">
        <f>I7</f>
        <v>9.3000000000000007</v>
      </c>
      <c r="J27" s="152">
        <v>130</v>
      </c>
      <c r="K27" s="50"/>
      <c r="M27" s="91"/>
    </row>
    <row r="28" spans="1:18" s="42" customFormat="1" ht="15" customHeight="1" thickBot="1">
      <c r="A28" s="296" t="s">
        <v>17</v>
      </c>
      <c r="B28" s="297"/>
      <c r="C28" s="297"/>
      <c r="D28" s="297"/>
      <c r="E28" s="297"/>
      <c r="F28" s="298"/>
      <c r="G28" s="86">
        <f>SUM(G24:G27)</f>
        <v>575318</v>
      </c>
      <c r="H28" s="86">
        <f>SUM(H24:H27)</f>
        <v>5350458</v>
      </c>
      <c r="I28" s="53"/>
      <c r="J28" s="5"/>
      <c r="K28" s="5"/>
      <c r="L28" s="92"/>
      <c r="M28" s="53"/>
      <c r="N28" s="54"/>
      <c r="P28" s="54"/>
    </row>
    <row r="29" spans="1:18" ht="13.5" thickBot="1">
      <c r="A29" s="55"/>
      <c r="B29" s="56"/>
      <c r="C29" s="56"/>
      <c r="D29" s="57"/>
      <c r="E29" s="56"/>
      <c r="F29" s="58"/>
      <c r="G29" s="59"/>
      <c r="H29" s="68"/>
      <c r="I29" s="60"/>
      <c r="J29" s="6"/>
      <c r="K29" s="61"/>
      <c r="M29" s="62"/>
      <c r="N29" s="51"/>
      <c r="O29" s="52"/>
      <c r="P29" s="51"/>
      <c r="Q29" s="42"/>
      <c r="R29" s="42"/>
    </row>
    <row r="30" spans="1:18">
      <c r="A30" s="294" t="s">
        <v>33</v>
      </c>
      <c r="B30" s="140" t="s">
        <v>5</v>
      </c>
      <c r="C30" s="140" t="s">
        <v>5</v>
      </c>
      <c r="D30" s="149" t="s">
        <v>34</v>
      </c>
      <c r="E30" s="10" t="s">
        <v>6</v>
      </c>
      <c r="F30" s="140" t="s">
        <v>7</v>
      </c>
      <c r="G30" s="141" t="s">
        <v>8</v>
      </c>
      <c r="H30" s="142" t="s">
        <v>9</v>
      </c>
      <c r="I30" s="143" t="s">
        <v>10</v>
      </c>
      <c r="J30" s="140" t="s">
        <v>11</v>
      </c>
      <c r="K30" s="292"/>
      <c r="M30" s="42"/>
      <c r="N30" s="42"/>
      <c r="O30" s="42"/>
      <c r="P30" s="42"/>
      <c r="Q30" s="42"/>
      <c r="R30" s="42"/>
    </row>
    <row r="31" spans="1:18" ht="15" thickBot="1">
      <c r="A31" s="295"/>
      <c r="B31" s="144" t="s">
        <v>12</v>
      </c>
      <c r="C31" s="144" t="s">
        <v>13</v>
      </c>
      <c r="D31" s="145" t="s">
        <v>31</v>
      </c>
      <c r="E31" s="11" t="s">
        <v>35</v>
      </c>
      <c r="F31" s="144" t="s">
        <v>32</v>
      </c>
      <c r="G31" s="146" t="s">
        <v>14</v>
      </c>
      <c r="H31" s="147" t="s">
        <v>15</v>
      </c>
      <c r="I31" s="148" t="s">
        <v>28</v>
      </c>
      <c r="J31" s="144" t="s">
        <v>27</v>
      </c>
      <c r="K31" s="293"/>
      <c r="M31" s="42"/>
      <c r="N31" s="42"/>
      <c r="O31" s="42"/>
      <c r="P31" s="42"/>
      <c r="Q31" s="42"/>
      <c r="R31" s="42"/>
    </row>
    <row r="32" spans="1:18">
      <c r="A32" s="71" t="str">
        <f>[1]CI!D120</f>
        <v>SARL Brie REINE DES ZIBANS (Ex ENNADJAH)</v>
      </c>
      <c r="B32" s="125">
        <v>60632286</v>
      </c>
      <c r="C32" s="125">
        <v>61434260</v>
      </c>
      <c r="D32" s="126">
        <v>5.0132500000000002</v>
      </c>
      <c r="E32" s="125">
        <v>7</v>
      </c>
      <c r="F32" s="153" t="s">
        <v>24</v>
      </c>
      <c r="G32" s="154">
        <f>+ROUND(C32-B32,0)</f>
        <v>801974</v>
      </c>
      <c r="H32" s="127">
        <f>+ROUND(G32*I32,0)</f>
        <v>7458358</v>
      </c>
      <c r="I32" s="128">
        <f>I7</f>
        <v>9.3000000000000007</v>
      </c>
      <c r="J32" s="155">
        <v>1830</v>
      </c>
      <c r="K32" s="43"/>
      <c r="M32" s="91"/>
    </row>
    <row r="33" spans="1:18">
      <c r="A33" s="82" t="str">
        <f>[1]CI!D121</f>
        <v xml:space="preserve">ENAD  Rouiba                    </v>
      </c>
      <c r="B33" s="26">
        <v>286688</v>
      </c>
      <c r="C33" s="26">
        <v>288453</v>
      </c>
      <c r="D33" s="27">
        <v>5.0132500000000002</v>
      </c>
      <c r="E33" s="26">
        <v>11</v>
      </c>
      <c r="F33" s="153" t="s">
        <v>24</v>
      </c>
      <c r="G33" s="154">
        <f>+ROUND(C33-B33,0)</f>
        <v>1765</v>
      </c>
      <c r="H33" s="95">
        <f>+ROUND(G33*I33,0)</f>
        <v>16415</v>
      </c>
      <c r="I33" s="102">
        <f>I7</f>
        <v>9.3000000000000007</v>
      </c>
      <c r="J33" s="123"/>
      <c r="K33" s="47"/>
      <c r="M33" s="91"/>
    </row>
    <row r="34" spans="1:18">
      <c r="A34" s="82" t="str">
        <f>[1]CI!D122</f>
        <v xml:space="preserve">SNVI Rouiba           </v>
      </c>
      <c r="B34" s="26">
        <v>742344</v>
      </c>
      <c r="C34" s="26">
        <v>1150894</v>
      </c>
      <c r="D34" s="27">
        <v>5.2132500000000004</v>
      </c>
      <c r="E34" s="26">
        <v>8</v>
      </c>
      <c r="F34" s="153" t="s">
        <v>24</v>
      </c>
      <c r="G34" s="154">
        <f>+ROUND(C34-B34,0)</f>
        <v>408550</v>
      </c>
      <c r="H34" s="95">
        <f>+ROUND(G34*I34,0)</f>
        <v>3799515</v>
      </c>
      <c r="I34" s="102">
        <f>$I$7</f>
        <v>9.3000000000000007</v>
      </c>
      <c r="J34" s="123">
        <v>5738</v>
      </c>
      <c r="K34" s="47"/>
      <c r="M34" s="91"/>
    </row>
    <row r="35" spans="1:18" ht="13.5" thickBot="1">
      <c r="A35" s="82" t="s">
        <v>26</v>
      </c>
      <c r="B35" s="23">
        <v>104888</v>
      </c>
      <c r="C35" s="23">
        <v>104888</v>
      </c>
      <c r="D35" s="24">
        <v>20.013249999999999</v>
      </c>
      <c r="E35" s="23">
        <v>15</v>
      </c>
      <c r="F35" s="65" t="s">
        <v>24</v>
      </c>
      <c r="G35" s="30">
        <f t="shared" ref="G35" si="0">+ROUND(C35-B35,0)</f>
        <v>0</v>
      </c>
      <c r="H35" s="129">
        <f>+ROUND(G35*I35,0)</f>
        <v>0</v>
      </c>
      <c r="I35" s="103">
        <f>I7</f>
        <v>9.3000000000000007</v>
      </c>
      <c r="J35" s="130"/>
      <c r="K35" s="50"/>
      <c r="M35" s="91"/>
    </row>
    <row r="36" spans="1:18" s="42" customFormat="1" ht="15" customHeight="1" thickBot="1">
      <c r="A36" s="296" t="s">
        <v>18</v>
      </c>
      <c r="B36" s="297"/>
      <c r="C36" s="297"/>
      <c r="D36" s="297"/>
      <c r="E36" s="297"/>
      <c r="F36" s="298"/>
      <c r="G36" s="16">
        <f>SUM(G32:G35)</f>
        <v>1212289</v>
      </c>
      <c r="H36" s="86">
        <f>SUM(H32:H35)</f>
        <v>11274288</v>
      </c>
      <c r="I36" s="53"/>
      <c r="J36" s="5"/>
      <c r="K36" s="5"/>
      <c r="L36" s="92"/>
      <c r="M36" s="53"/>
      <c r="N36" s="54"/>
      <c r="P36" s="54"/>
    </row>
    <row r="37" spans="1:18" ht="13.5" thickBot="1">
      <c r="A37" s="55"/>
      <c r="B37" s="56"/>
      <c r="C37" s="56"/>
      <c r="D37" s="57"/>
      <c r="E37" s="56"/>
      <c r="F37" s="58"/>
      <c r="G37" s="59"/>
      <c r="H37" s="68"/>
      <c r="I37" s="60"/>
      <c r="J37" s="6"/>
      <c r="K37" s="61"/>
      <c r="M37" s="44"/>
      <c r="N37" s="51"/>
      <c r="O37" s="52"/>
      <c r="P37" s="51"/>
      <c r="Q37" s="42"/>
      <c r="R37" s="42"/>
    </row>
    <row r="38" spans="1:18">
      <c r="A38" s="294" t="s">
        <v>33</v>
      </c>
      <c r="B38" s="140" t="s">
        <v>5</v>
      </c>
      <c r="C38" s="140" t="s">
        <v>5</v>
      </c>
      <c r="D38" s="149" t="s">
        <v>34</v>
      </c>
      <c r="E38" s="10" t="s">
        <v>6</v>
      </c>
      <c r="F38" s="140" t="s">
        <v>7</v>
      </c>
      <c r="G38" s="141" t="s">
        <v>8</v>
      </c>
      <c r="H38" s="142" t="s">
        <v>9</v>
      </c>
      <c r="I38" s="143" t="s">
        <v>10</v>
      </c>
      <c r="J38" s="140" t="s">
        <v>11</v>
      </c>
      <c r="K38" s="292"/>
      <c r="M38" s="42"/>
      <c r="N38" s="42"/>
      <c r="O38" s="42"/>
      <c r="P38" s="42"/>
      <c r="Q38" s="42"/>
      <c r="R38" s="42"/>
    </row>
    <row r="39" spans="1:18" ht="15" thickBot="1">
      <c r="A39" s="295"/>
      <c r="B39" s="144" t="s">
        <v>12</v>
      </c>
      <c r="C39" s="144" t="s">
        <v>13</v>
      </c>
      <c r="D39" s="145" t="s">
        <v>31</v>
      </c>
      <c r="E39" s="11" t="s">
        <v>35</v>
      </c>
      <c r="F39" s="144" t="s">
        <v>32</v>
      </c>
      <c r="G39" s="146" t="s">
        <v>14</v>
      </c>
      <c r="H39" s="147" t="s">
        <v>15</v>
      </c>
      <c r="I39" s="148" t="s">
        <v>28</v>
      </c>
      <c r="J39" s="144" t="s">
        <v>27</v>
      </c>
      <c r="K39" s="293"/>
      <c r="M39" s="42"/>
      <c r="N39" s="42"/>
      <c r="O39" s="42"/>
      <c r="P39" s="42"/>
      <c r="Q39" s="42"/>
      <c r="R39" s="42"/>
    </row>
    <row r="40" spans="1:18">
      <c r="A40" s="71" t="str">
        <f>[1]CI!D75</f>
        <v xml:space="preserve">ECM SIDI MOUSSA                 </v>
      </c>
      <c r="B40" s="19">
        <v>2426354</v>
      </c>
      <c r="C40" s="19">
        <v>2431455</v>
      </c>
      <c r="D40" s="20">
        <v>5.0132500000000002</v>
      </c>
      <c r="E40" s="19">
        <v>11</v>
      </c>
      <c r="F40" s="65" t="s">
        <v>24</v>
      </c>
      <c r="G40" s="30">
        <f>+ROUND(C40-B40,0)</f>
        <v>5101</v>
      </c>
      <c r="H40" s="93">
        <f>+ROUND(G40*I40,0)</f>
        <v>47439</v>
      </c>
      <c r="I40" s="101">
        <f>+I7</f>
        <v>9.3000000000000007</v>
      </c>
      <c r="J40" s="97"/>
      <c r="K40" s="63"/>
      <c r="M40" s="91"/>
      <c r="N40" s="62"/>
      <c r="O40" s="62"/>
      <c r="P40" s="62"/>
      <c r="Q40" s="42"/>
      <c r="R40" s="42"/>
    </row>
    <row r="41" spans="1:18">
      <c r="A41" s="82" t="str">
        <f>[1]CI!D76</f>
        <v xml:space="preserve">SBTM BriqueS BARAKI             </v>
      </c>
      <c r="B41" s="17">
        <v>17220579</v>
      </c>
      <c r="C41" s="17">
        <v>17483707</v>
      </c>
      <c r="D41" s="31">
        <v>5.0132500000000002</v>
      </c>
      <c r="E41" s="17">
        <v>7</v>
      </c>
      <c r="F41" s="65" t="s">
        <v>24</v>
      </c>
      <c r="G41" s="30">
        <f>+ROUND(C41-B41,0)</f>
        <v>263128</v>
      </c>
      <c r="H41" s="94">
        <f>+ROUND(G41*I41,0)</f>
        <v>2447090</v>
      </c>
      <c r="I41" s="131">
        <f>+I7</f>
        <v>9.3000000000000007</v>
      </c>
      <c r="J41" s="98"/>
      <c r="K41" s="47"/>
      <c r="M41" s="91"/>
    </row>
    <row r="42" spans="1:18">
      <c r="A42" s="82" t="str">
        <f>[1]CI!D77</f>
        <v xml:space="preserve">STATION GNC GUE                 </v>
      </c>
      <c r="B42" s="26">
        <v>114755</v>
      </c>
      <c r="C42" s="26">
        <v>114755</v>
      </c>
      <c r="D42" s="27">
        <v>21.013249999999999</v>
      </c>
      <c r="E42" s="26">
        <v>18</v>
      </c>
      <c r="F42" s="65" t="s">
        <v>24</v>
      </c>
      <c r="G42" s="30">
        <f>+ROUND(C42-B42,0)</f>
        <v>0</v>
      </c>
      <c r="H42" s="95">
        <f>+ROUND(G42*I42,0)</f>
        <v>0</v>
      </c>
      <c r="I42" s="102">
        <f t="shared" ref="I42:I44" si="1">$I$7</f>
        <v>9.3000000000000007</v>
      </c>
      <c r="J42" s="98"/>
      <c r="K42" s="64"/>
      <c r="M42" s="91"/>
    </row>
    <row r="43" spans="1:18">
      <c r="A43" s="82" t="str">
        <f>[1]CI!D78</f>
        <v xml:space="preserve">CBTBA  BRIQUES  BABA ALI        </v>
      </c>
      <c r="B43" s="17">
        <v>158369210</v>
      </c>
      <c r="C43" s="17">
        <v>159408913</v>
      </c>
      <c r="D43" s="31">
        <v>5.0132500000000002</v>
      </c>
      <c r="E43" s="17">
        <v>7</v>
      </c>
      <c r="F43" s="65" t="s">
        <v>24</v>
      </c>
      <c r="G43" s="30">
        <f>+ROUND(C43-B43,0)</f>
        <v>1039703</v>
      </c>
      <c r="H43" s="95">
        <f>+ROUND(G43*I43,0)</f>
        <v>9669238</v>
      </c>
      <c r="I43" s="102">
        <f t="shared" si="1"/>
        <v>9.3000000000000007</v>
      </c>
      <c r="J43" s="99"/>
      <c r="K43" s="64"/>
      <c r="M43" s="91"/>
      <c r="N43" s="51"/>
      <c r="O43" s="52"/>
      <c r="P43" s="51"/>
      <c r="Q43" s="42"/>
      <c r="R43" s="42"/>
    </row>
    <row r="44" spans="1:18" ht="13.5" thickBot="1">
      <c r="A44" s="72" t="str">
        <f>[1]CI!D79</f>
        <v>EURL YOP MILK</v>
      </c>
      <c r="B44" s="89">
        <v>489764</v>
      </c>
      <c r="C44" s="89">
        <v>510647</v>
      </c>
      <c r="D44" s="90">
        <v>5.0132500000000002</v>
      </c>
      <c r="E44" s="89">
        <v>18</v>
      </c>
      <c r="F44" s="66" t="s">
        <v>24</v>
      </c>
      <c r="G44" s="32">
        <f>+ROUND(C44-B44,0)</f>
        <v>20883</v>
      </c>
      <c r="H44" s="96">
        <f>+ROUND(G44*I44,0)</f>
        <v>194212</v>
      </c>
      <c r="I44" s="103">
        <f t="shared" si="1"/>
        <v>9.3000000000000007</v>
      </c>
      <c r="J44" s="100"/>
      <c r="K44" s="50"/>
      <c r="M44" s="91"/>
    </row>
    <row r="45" spans="1:18" s="42" customFormat="1" ht="15" customHeight="1" thickBot="1">
      <c r="A45" s="296" t="s">
        <v>19</v>
      </c>
      <c r="B45" s="297"/>
      <c r="C45" s="297"/>
      <c r="D45" s="297"/>
      <c r="E45" s="297"/>
      <c r="F45" s="298"/>
      <c r="G45" s="86">
        <f>SUM(G40:G44)</f>
        <v>1328815</v>
      </c>
      <c r="H45" s="86">
        <f>SUM(H40:H44)</f>
        <v>12357979</v>
      </c>
      <c r="I45" s="53"/>
      <c r="J45" s="5"/>
      <c r="K45" s="5"/>
      <c r="L45" s="92"/>
      <c r="M45" s="53"/>
      <c r="N45" s="54"/>
      <c r="P45" s="54"/>
    </row>
    <row r="47" spans="1:18" ht="13.5" thickBot="1">
      <c r="B47" s="121"/>
      <c r="C47" s="121"/>
      <c r="D47" s="74"/>
      <c r="E47" s="44"/>
      <c r="F47" s="44"/>
      <c r="J47" s="75"/>
      <c r="K47" s="76"/>
    </row>
    <row r="48" spans="1:18" s="42" customFormat="1" ht="15" customHeight="1" thickBot="1">
      <c r="A48" s="13" t="s">
        <v>20</v>
      </c>
      <c r="B48" s="118"/>
      <c r="C48" s="118"/>
      <c r="D48" s="15"/>
      <c r="E48" s="14"/>
      <c r="F48" s="79"/>
      <c r="G48" s="16">
        <f>+G20+G28+G36+G45</f>
        <v>6014318</v>
      </c>
      <c r="H48" s="16">
        <f>+H20+H28+H36+H45</f>
        <v>55933158</v>
      </c>
      <c r="I48" s="53"/>
      <c r="J48" s="5"/>
      <c r="K48" s="5"/>
      <c r="L48" s="92"/>
      <c r="M48" s="53"/>
      <c r="N48" s="54"/>
      <c r="P48" s="54"/>
    </row>
    <row r="50" spans="7:10" s="34" customFormat="1">
      <c r="G50" s="122">
        <f>G45+'11-16'!G45+'10-16'!G45+'09-16'!G47+'08-16'!G45+'07-16'!G45+'06-16'!G45+'05-16'!G45+'04-16'!G45+'03-16'!G45+'02-16'!G45+'01-16'!G42</f>
        <v>18873764</v>
      </c>
      <c r="H50" s="122"/>
      <c r="I50" s="73"/>
    </row>
    <row r="51" spans="7:10" s="34" customFormat="1">
      <c r="G51" s="122"/>
      <c r="H51" s="122"/>
      <c r="I51" s="73"/>
    </row>
    <row r="52" spans="7:10" s="34" customFormat="1">
      <c r="G52" s="124"/>
      <c r="H52" s="124"/>
      <c r="I52" s="73"/>
      <c r="J52" s="75"/>
    </row>
    <row r="53" spans="7:10" s="34" customFormat="1">
      <c r="G53" s="113"/>
      <c r="H53" s="113"/>
      <c r="I53" s="73"/>
      <c r="J53" s="44"/>
    </row>
  </sheetData>
  <mergeCells count="13">
    <mergeCell ref="A45:F45"/>
    <mergeCell ref="A28:F28"/>
    <mergeCell ref="A30:A31"/>
    <mergeCell ref="K30:K31"/>
    <mergeCell ref="A36:F36"/>
    <mergeCell ref="A38:A39"/>
    <mergeCell ref="K38:K39"/>
    <mergeCell ref="A13:J13"/>
    <mergeCell ref="A16:A17"/>
    <mergeCell ref="K16:K17"/>
    <mergeCell ref="A20:F20"/>
    <mergeCell ref="A22:A23"/>
    <mergeCell ref="K22:K2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zoomScale="70" zoomScaleNormal="70" workbookViewId="0">
      <selection activeCell="G32" sqref="G32"/>
    </sheetView>
  </sheetViews>
  <sheetFormatPr baseColWidth="10" defaultRowHeight="12"/>
  <cols>
    <col min="1" max="1" width="3" style="176" bestFit="1" customWidth="1"/>
    <col min="2" max="2" width="41.5703125" style="176" customWidth="1"/>
    <col min="3" max="3" width="34.5703125" style="176" customWidth="1"/>
    <col min="4" max="4" width="16.7109375" style="177" customWidth="1"/>
    <col min="5" max="6" width="18.5703125" style="177" customWidth="1"/>
    <col min="7" max="7" width="18.5703125" style="178" customWidth="1"/>
    <col min="8" max="8" width="13.140625" style="178" customWidth="1"/>
    <col min="9" max="9" width="18.42578125" style="178" customWidth="1"/>
    <col min="10" max="12" width="17.5703125" style="178" customWidth="1"/>
    <col min="13" max="14" width="16.7109375" style="178" customWidth="1"/>
    <col min="15" max="15" width="24.7109375" style="178" customWidth="1"/>
    <col min="16" max="16" width="16.28515625" style="178" customWidth="1"/>
    <col min="17" max="17" width="22.85546875" style="176" customWidth="1"/>
    <col min="18" max="256" width="11.42578125" style="176"/>
    <col min="257" max="257" width="3" style="176" bestFit="1" customWidth="1"/>
    <col min="258" max="258" width="41.5703125" style="176" customWidth="1"/>
    <col min="259" max="259" width="34.5703125" style="176" customWidth="1"/>
    <col min="260" max="260" width="16.7109375" style="176" customWidth="1"/>
    <col min="261" max="263" width="18.5703125" style="176" customWidth="1"/>
    <col min="264" max="264" width="13.140625" style="176" customWidth="1"/>
    <col min="265" max="265" width="16.42578125" style="176" customWidth="1"/>
    <col min="266" max="268" width="17.5703125" style="176" customWidth="1"/>
    <col min="269" max="270" width="16.7109375" style="176" customWidth="1"/>
    <col min="271" max="271" width="24.7109375" style="176" customWidth="1"/>
    <col min="272" max="272" width="16.28515625" style="176" customWidth="1"/>
    <col min="273" max="273" width="22.85546875" style="176" customWidth="1"/>
    <col min="274" max="512" width="11.42578125" style="176"/>
    <col min="513" max="513" width="3" style="176" bestFit="1" customWidth="1"/>
    <col min="514" max="514" width="41.5703125" style="176" customWidth="1"/>
    <col min="515" max="515" width="34.5703125" style="176" customWidth="1"/>
    <col min="516" max="516" width="16.7109375" style="176" customWidth="1"/>
    <col min="517" max="519" width="18.5703125" style="176" customWidth="1"/>
    <col min="520" max="520" width="13.140625" style="176" customWidth="1"/>
    <col min="521" max="521" width="16.42578125" style="176" customWidth="1"/>
    <col min="522" max="524" width="17.5703125" style="176" customWidth="1"/>
    <col min="525" max="526" width="16.7109375" style="176" customWidth="1"/>
    <col min="527" max="527" width="24.7109375" style="176" customWidth="1"/>
    <col min="528" max="528" width="16.28515625" style="176" customWidth="1"/>
    <col min="529" max="529" width="22.85546875" style="176" customWidth="1"/>
    <col min="530" max="768" width="11.42578125" style="176"/>
    <col min="769" max="769" width="3" style="176" bestFit="1" customWidth="1"/>
    <col min="770" max="770" width="41.5703125" style="176" customWidth="1"/>
    <col min="771" max="771" width="34.5703125" style="176" customWidth="1"/>
    <col min="772" max="772" width="16.7109375" style="176" customWidth="1"/>
    <col min="773" max="775" width="18.5703125" style="176" customWidth="1"/>
    <col min="776" max="776" width="13.140625" style="176" customWidth="1"/>
    <col min="777" max="777" width="16.42578125" style="176" customWidth="1"/>
    <col min="778" max="780" width="17.5703125" style="176" customWidth="1"/>
    <col min="781" max="782" width="16.7109375" style="176" customWidth="1"/>
    <col min="783" max="783" width="24.7109375" style="176" customWidth="1"/>
    <col min="784" max="784" width="16.28515625" style="176" customWidth="1"/>
    <col min="785" max="785" width="22.85546875" style="176" customWidth="1"/>
    <col min="786" max="1024" width="11.42578125" style="176"/>
    <col min="1025" max="1025" width="3" style="176" bestFit="1" customWidth="1"/>
    <col min="1026" max="1026" width="41.5703125" style="176" customWidth="1"/>
    <col min="1027" max="1027" width="34.5703125" style="176" customWidth="1"/>
    <col min="1028" max="1028" width="16.7109375" style="176" customWidth="1"/>
    <col min="1029" max="1031" width="18.5703125" style="176" customWidth="1"/>
    <col min="1032" max="1032" width="13.140625" style="176" customWidth="1"/>
    <col min="1033" max="1033" width="16.42578125" style="176" customWidth="1"/>
    <col min="1034" max="1036" width="17.5703125" style="176" customWidth="1"/>
    <col min="1037" max="1038" width="16.7109375" style="176" customWidth="1"/>
    <col min="1039" max="1039" width="24.7109375" style="176" customWidth="1"/>
    <col min="1040" max="1040" width="16.28515625" style="176" customWidth="1"/>
    <col min="1041" max="1041" width="22.85546875" style="176" customWidth="1"/>
    <col min="1042" max="1280" width="11.42578125" style="176"/>
    <col min="1281" max="1281" width="3" style="176" bestFit="1" customWidth="1"/>
    <col min="1282" max="1282" width="41.5703125" style="176" customWidth="1"/>
    <col min="1283" max="1283" width="34.5703125" style="176" customWidth="1"/>
    <col min="1284" max="1284" width="16.7109375" style="176" customWidth="1"/>
    <col min="1285" max="1287" width="18.5703125" style="176" customWidth="1"/>
    <col min="1288" max="1288" width="13.140625" style="176" customWidth="1"/>
    <col min="1289" max="1289" width="16.42578125" style="176" customWidth="1"/>
    <col min="1290" max="1292" width="17.5703125" style="176" customWidth="1"/>
    <col min="1293" max="1294" width="16.7109375" style="176" customWidth="1"/>
    <col min="1295" max="1295" width="24.7109375" style="176" customWidth="1"/>
    <col min="1296" max="1296" width="16.28515625" style="176" customWidth="1"/>
    <col min="1297" max="1297" width="22.85546875" style="176" customWidth="1"/>
    <col min="1298" max="1536" width="11.42578125" style="176"/>
    <col min="1537" max="1537" width="3" style="176" bestFit="1" customWidth="1"/>
    <col min="1538" max="1538" width="41.5703125" style="176" customWidth="1"/>
    <col min="1539" max="1539" width="34.5703125" style="176" customWidth="1"/>
    <col min="1540" max="1540" width="16.7109375" style="176" customWidth="1"/>
    <col min="1541" max="1543" width="18.5703125" style="176" customWidth="1"/>
    <col min="1544" max="1544" width="13.140625" style="176" customWidth="1"/>
    <col min="1545" max="1545" width="16.42578125" style="176" customWidth="1"/>
    <col min="1546" max="1548" width="17.5703125" style="176" customWidth="1"/>
    <col min="1549" max="1550" width="16.7109375" style="176" customWidth="1"/>
    <col min="1551" max="1551" width="24.7109375" style="176" customWidth="1"/>
    <col min="1552" max="1552" width="16.28515625" style="176" customWidth="1"/>
    <col min="1553" max="1553" width="22.85546875" style="176" customWidth="1"/>
    <col min="1554" max="1792" width="11.42578125" style="176"/>
    <col min="1793" max="1793" width="3" style="176" bestFit="1" customWidth="1"/>
    <col min="1794" max="1794" width="41.5703125" style="176" customWidth="1"/>
    <col min="1795" max="1795" width="34.5703125" style="176" customWidth="1"/>
    <col min="1796" max="1796" width="16.7109375" style="176" customWidth="1"/>
    <col min="1797" max="1799" width="18.5703125" style="176" customWidth="1"/>
    <col min="1800" max="1800" width="13.140625" style="176" customWidth="1"/>
    <col min="1801" max="1801" width="16.42578125" style="176" customWidth="1"/>
    <col min="1802" max="1804" width="17.5703125" style="176" customWidth="1"/>
    <col min="1805" max="1806" width="16.7109375" style="176" customWidth="1"/>
    <col min="1807" max="1807" width="24.7109375" style="176" customWidth="1"/>
    <col min="1808" max="1808" width="16.28515625" style="176" customWidth="1"/>
    <col min="1809" max="1809" width="22.85546875" style="176" customWidth="1"/>
    <col min="1810" max="2048" width="11.42578125" style="176"/>
    <col min="2049" max="2049" width="3" style="176" bestFit="1" customWidth="1"/>
    <col min="2050" max="2050" width="41.5703125" style="176" customWidth="1"/>
    <col min="2051" max="2051" width="34.5703125" style="176" customWidth="1"/>
    <col min="2052" max="2052" width="16.7109375" style="176" customWidth="1"/>
    <col min="2053" max="2055" width="18.5703125" style="176" customWidth="1"/>
    <col min="2056" max="2056" width="13.140625" style="176" customWidth="1"/>
    <col min="2057" max="2057" width="16.42578125" style="176" customWidth="1"/>
    <col min="2058" max="2060" width="17.5703125" style="176" customWidth="1"/>
    <col min="2061" max="2062" width="16.7109375" style="176" customWidth="1"/>
    <col min="2063" max="2063" width="24.7109375" style="176" customWidth="1"/>
    <col min="2064" max="2064" width="16.28515625" style="176" customWidth="1"/>
    <col min="2065" max="2065" width="22.85546875" style="176" customWidth="1"/>
    <col min="2066" max="2304" width="11.42578125" style="176"/>
    <col min="2305" max="2305" width="3" style="176" bestFit="1" customWidth="1"/>
    <col min="2306" max="2306" width="41.5703125" style="176" customWidth="1"/>
    <col min="2307" max="2307" width="34.5703125" style="176" customWidth="1"/>
    <col min="2308" max="2308" width="16.7109375" style="176" customWidth="1"/>
    <col min="2309" max="2311" width="18.5703125" style="176" customWidth="1"/>
    <col min="2312" max="2312" width="13.140625" style="176" customWidth="1"/>
    <col min="2313" max="2313" width="16.42578125" style="176" customWidth="1"/>
    <col min="2314" max="2316" width="17.5703125" style="176" customWidth="1"/>
    <col min="2317" max="2318" width="16.7109375" style="176" customWidth="1"/>
    <col min="2319" max="2319" width="24.7109375" style="176" customWidth="1"/>
    <col min="2320" max="2320" width="16.28515625" style="176" customWidth="1"/>
    <col min="2321" max="2321" width="22.85546875" style="176" customWidth="1"/>
    <col min="2322" max="2560" width="11.42578125" style="176"/>
    <col min="2561" max="2561" width="3" style="176" bestFit="1" customWidth="1"/>
    <col min="2562" max="2562" width="41.5703125" style="176" customWidth="1"/>
    <col min="2563" max="2563" width="34.5703125" style="176" customWidth="1"/>
    <col min="2564" max="2564" width="16.7109375" style="176" customWidth="1"/>
    <col min="2565" max="2567" width="18.5703125" style="176" customWidth="1"/>
    <col min="2568" max="2568" width="13.140625" style="176" customWidth="1"/>
    <col min="2569" max="2569" width="16.42578125" style="176" customWidth="1"/>
    <col min="2570" max="2572" width="17.5703125" style="176" customWidth="1"/>
    <col min="2573" max="2574" width="16.7109375" style="176" customWidth="1"/>
    <col min="2575" max="2575" width="24.7109375" style="176" customWidth="1"/>
    <col min="2576" max="2576" width="16.28515625" style="176" customWidth="1"/>
    <col min="2577" max="2577" width="22.85546875" style="176" customWidth="1"/>
    <col min="2578" max="2816" width="11.42578125" style="176"/>
    <col min="2817" max="2817" width="3" style="176" bestFit="1" customWidth="1"/>
    <col min="2818" max="2818" width="41.5703125" style="176" customWidth="1"/>
    <col min="2819" max="2819" width="34.5703125" style="176" customWidth="1"/>
    <col min="2820" max="2820" width="16.7109375" style="176" customWidth="1"/>
    <col min="2821" max="2823" width="18.5703125" style="176" customWidth="1"/>
    <col min="2824" max="2824" width="13.140625" style="176" customWidth="1"/>
    <col min="2825" max="2825" width="16.42578125" style="176" customWidth="1"/>
    <col min="2826" max="2828" width="17.5703125" style="176" customWidth="1"/>
    <col min="2829" max="2830" width="16.7109375" style="176" customWidth="1"/>
    <col min="2831" max="2831" width="24.7109375" style="176" customWidth="1"/>
    <col min="2832" max="2832" width="16.28515625" style="176" customWidth="1"/>
    <col min="2833" max="2833" width="22.85546875" style="176" customWidth="1"/>
    <col min="2834" max="3072" width="11.42578125" style="176"/>
    <col min="3073" max="3073" width="3" style="176" bestFit="1" customWidth="1"/>
    <col min="3074" max="3074" width="41.5703125" style="176" customWidth="1"/>
    <col min="3075" max="3075" width="34.5703125" style="176" customWidth="1"/>
    <col min="3076" max="3076" width="16.7109375" style="176" customWidth="1"/>
    <col min="3077" max="3079" width="18.5703125" style="176" customWidth="1"/>
    <col min="3080" max="3080" width="13.140625" style="176" customWidth="1"/>
    <col min="3081" max="3081" width="16.42578125" style="176" customWidth="1"/>
    <col min="3082" max="3084" width="17.5703125" style="176" customWidth="1"/>
    <col min="3085" max="3086" width="16.7109375" style="176" customWidth="1"/>
    <col min="3087" max="3087" width="24.7109375" style="176" customWidth="1"/>
    <col min="3088" max="3088" width="16.28515625" style="176" customWidth="1"/>
    <col min="3089" max="3089" width="22.85546875" style="176" customWidth="1"/>
    <col min="3090" max="3328" width="11.42578125" style="176"/>
    <col min="3329" max="3329" width="3" style="176" bestFit="1" customWidth="1"/>
    <col min="3330" max="3330" width="41.5703125" style="176" customWidth="1"/>
    <col min="3331" max="3331" width="34.5703125" style="176" customWidth="1"/>
    <col min="3332" max="3332" width="16.7109375" style="176" customWidth="1"/>
    <col min="3333" max="3335" width="18.5703125" style="176" customWidth="1"/>
    <col min="3336" max="3336" width="13.140625" style="176" customWidth="1"/>
    <col min="3337" max="3337" width="16.42578125" style="176" customWidth="1"/>
    <col min="3338" max="3340" width="17.5703125" style="176" customWidth="1"/>
    <col min="3341" max="3342" width="16.7109375" style="176" customWidth="1"/>
    <col min="3343" max="3343" width="24.7109375" style="176" customWidth="1"/>
    <col min="3344" max="3344" width="16.28515625" style="176" customWidth="1"/>
    <col min="3345" max="3345" width="22.85546875" style="176" customWidth="1"/>
    <col min="3346" max="3584" width="11.42578125" style="176"/>
    <col min="3585" max="3585" width="3" style="176" bestFit="1" customWidth="1"/>
    <col min="3586" max="3586" width="41.5703125" style="176" customWidth="1"/>
    <col min="3587" max="3587" width="34.5703125" style="176" customWidth="1"/>
    <col min="3588" max="3588" width="16.7109375" style="176" customWidth="1"/>
    <col min="3589" max="3591" width="18.5703125" style="176" customWidth="1"/>
    <col min="3592" max="3592" width="13.140625" style="176" customWidth="1"/>
    <col min="3593" max="3593" width="16.42578125" style="176" customWidth="1"/>
    <col min="3594" max="3596" width="17.5703125" style="176" customWidth="1"/>
    <col min="3597" max="3598" width="16.7109375" style="176" customWidth="1"/>
    <col min="3599" max="3599" width="24.7109375" style="176" customWidth="1"/>
    <col min="3600" max="3600" width="16.28515625" style="176" customWidth="1"/>
    <col min="3601" max="3601" width="22.85546875" style="176" customWidth="1"/>
    <col min="3602" max="3840" width="11.42578125" style="176"/>
    <col min="3841" max="3841" width="3" style="176" bestFit="1" customWidth="1"/>
    <col min="3842" max="3842" width="41.5703125" style="176" customWidth="1"/>
    <col min="3843" max="3843" width="34.5703125" style="176" customWidth="1"/>
    <col min="3844" max="3844" width="16.7109375" style="176" customWidth="1"/>
    <col min="3845" max="3847" width="18.5703125" style="176" customWidth="1"/>
    <col min="3848" max="3848" width="13.140625" style="176" customWidth="1"/>
    <col min="3849" max="3849" width="16.42578125" style="176" customWidth="1"/>
    <col min="3850" max="3852" width="17.5703125" style="176" customWidth="1"/>
    <col min="3853" max="3854" width="16.7109375" style="176" customWidth="1"/>
    <col min="3855" max="3855" width="24.7109375" style="176" customWidth="1"/>
    <col min="3856" max="3856" width="16.28515625" style="176" customWidth="1"/>
    <col min="3857" max="3857" width="22.85546875" style="176" customWidth="1"/>
    <col min="3858" max="4096" width="11.42578125" style="176"/>
    <col min="4097" max="4097" width="3" style="176" bestFit="1" customWidth="1"/>
    <col min="4098" max="4098" width="41.5703125" style="176" customWidth="1"/>
    <col min="4099" max="4099" width="34.5703125" style="176" customWidth="1"/>
    <col min="4100" max="4100" width="16.7109375" style="176" customWidth="1"/>
    <col min="4101" max="4103" width="18.5703125" style="176" customWidth="1"/>
    <col min="4104" max="4104" width="13.140625" style="176" customWidth="1"/>
    <col min="4105" max="4105" width="16.42578125" style="176" customWidth="1"/>
    <col min="4106" max="4108" width="17.5703125" style="176" customWidth="1"/>
    <col min="4109" max="4110" width="16.7109375" style="176" customWidth="1"/>
    <col min="4111" max="4111" width="24.7109375" style="176" customWidth="1"/>
    <col min="4112" max="4112" width="16.28515625" style="176" customWidth="1"/>
    <col min="4113" max="4113" width="22.85546875" style="176" customWidth="1"/>
    <col min="4114" max="4352" width="11.42578125" style="176"/>
    <col min="4353" max="4353" width="3" style="176" bestFit="1" customWidth="1"/>
    <col min="4354" max="4354" width="41.5703125" style="176" customWidth="1"/>
    <col min="4355" max="4355" width="34.5703125" style="176" customWidth="1"/>
    <col min="4356" max="4356" width="16.7109375" style="176" customWidth="1"/>
    <col min="4357" max="4359" width="18.5703125" style="176" customWidth="1"/>
    <col min="4360" max="4360" width="13.140625" style="176" customWidth="1"/>
    <col min="4361" max="4361" width="16.42578125" style="176" customWidth="1"/>
    <col min="4362" max="4364" width="17.5703125" style="176" customWidth="1"/>
    <col min="4365" max="4366" width="16.7109375" style="176" customWidth="1"/>
    <col min="4367" max="4367" width="24.7109375" style="176" customWidth="1"/>
    <col min="4368" max="4368" width="16.28515625" style="176" customWidth="1"/>
    <col min="4369" max="4369" width="22.85546875" style="176" customWidth="1"/>
    <col min="4370" max="4608" width="11.42578125" style="176"/>
    <col min="4609" max="4609" width="3" style="176" bestFit="1" customWidth="1"/>
    <col min="4610" max="4610" width="41.5703125" style="176" customWidth="1"/>
    <col min="4611" max="4611" width="34.5703125" style="176" customWidth="1"/>
    <col min="4612" max="4612" width="16.7109375" style="176" customWidth="1"/>
    <col min="4613" max="4615" width="18.5703125" style="176" customWidth="1"/>
    <col min="4616" max="4616" width="13.140625" style="176" customWidth="1"/>
    <col min="4617" max="4617" width="16.42578125" style="176" customWidth="1"/>
    <col min="4618" max="4620" width="17.5703125" style="176" customWidth="1"/>
    <col min="4621" max="4622" width="16.7109375" style="176" customWidth="1"/>
    <col min="4623" max="4623" width="24.7109375" style="176" customWidth="1"/>
    <col min="4624" max="4624" width="16.28515625" style="176" customWidth="1"/>
    <col min="4625" max="4625" width="22.85546875" style="176" customWidth="1"/>
    <col min="4626" max="4864" width="11.42578125" style="176"/>
    <col min="4865" max="4865" width="3" style="176" bestFit="1" customWidth="1"/>
    <col min="4866" max="4866" width="41.5703125" style="176" customWidth="1"/>
    <col min="4867" max="4867" width="34.5703125" style="176" customWidth="1"/>
    <col min="4868" max="4868" width="16.7109375" style="176" customWidth="1"/>
    <col min="4869" max="4871" width="18.5703125" style="176" customWidth="1"/>
    <col min="4872" max="4872" width="13.140625" style="176" customWidth="1"/>
    <col min="4873" max="4873" width="16.42578125" style="176" customWidth="1"/>
    <col min="4874" max="4876" width="17.5703125" style="176" customWidth="1"/>
    <col min="4877" max="4878" width="16.7109375" style="176" customWidth="1"/>
    <col min="4879" max="4879" width="24.7109375" style="176" customWidth="1"/>
    <col min="4880" max="4880" width="16.28515625" style="176" customWidth="1"/>
    <col min="4881" max="4881" width="22.85546875" style="176" customWidth="1"/>
    <col min="4882" max="5120" width="11.42578125" style="176"/>
    <col min="5121" max="5121" width="3" style="176" bestFit="1" customWidth="1"/>
    <col min="5122" max="5122" width="41.5703125" style="176" customWidth="1"/>
    <col min="5123" max="5123" width="34.5703125" style="176" customWidth="1"/>
    <col min="5124" max="5124" width="16.7109375" style="176" customWidth="1"/>
    <col min="5125" max="5127" width="18.5703125" style="176" customWidth="1"/>
    <col min="5128" max="5128" width="13.140625" style="176" customWidth="1"/>
    <col min="5129" max="5129" width="16.42578125" style="176" customWidth="1"/>
    <col min="5130" max="5132" width="17.5703125" style="176" customWidth="1"/>
    <col min="5133" max="5134" width="16.7109375" style="176" customWidth="1"/>
    <col min="5135" max="5135" width="24.7109375" style="176" customWidth="1"/>
    <col min="5136" max="5136" width="16.28515625" style="176" customWidth="1"/>
    <col min="5137" max="5137" width="22.85546875" style="176" customWidth="1"/>
    <col min="5138" max="5376" width="11.42578125" style="176"/>
    <col min="5377" max="5377" width="3" style="176" bestFit="1" customWidth="1"/>
    <col min="5378" max="5378" width="41.5703125" style="176" customWidth="1"/>
    <col min="5379" max="5379" width="34.5703125" style="176" customWidth="1"/>
    <col min="5380" max="5380" width="16.7109375" style="176" customWidth="1"/>
    <col min="5381" max="5383" width="18.5703125" style="176" customWidth="1"/>
    <col min="5384" max="5384" width="13.140625" style="176" customWidth="1"/>
    <col min="5385" max="5385" width="16.42578125" style="176" customWidth="1"/>
    <col min="5386" max="5388" width="17.5703125" style="176" customWidth="1"/>
    <col min="5389" max="5390" width="16.7109375" style="176" customWidth="1"/>
    <col min="5391" max="5391" width="24.7109375" style="176" customWidth="1"/>
    <col min="5392" max="5392" width="16.28515625" style="176" customWidth="1"/>
    <col min="5393" max="5393" width="22.85546875" style="176" customWidth="1"/>
    <col min="5394" max="5632" width="11.42578125" style="176"/>
    <col min="5633" max="5633" width="3" style="176" bestFit="1" customWidth="1"/>
    <col min="5634" max="5634" width="41.5703125" style="176" customWidth="1"/>
    <col min="5635" max="5635" width="34.5703125" style="176" customWidth="1"/>
    <col min="5636" max="5636" width="16.7109375" style="176" customWidth="1"/>
    <col min="5637" max="5639" width="18.5703125" style="176" customWidth="1"/>
    <col min="5640" max="5640" width="13.140625" style="176" customWidth="1"/>
    <col min="5641" max="5641" width="16.42578125" style="176" customWidth="1"/>
    <col min="5642" max="5644" width="17.5703125" style="176" customWidth="1"/>
    <col min="5645" max="5646" width="16.7109375" style="176" customWidth="1"/>
    <col min="5647" max="5647" width="24.7109375" style="176" customWidth="1"/>
    <col min="5648" max="5648" width="16.28515625" style="176" customWidth="1"/>
    <col min="5649" max="5649" width="22.85546875" style="176" customWidth="1"/>
    <col min="5650" max="5888" width="11.42578125" style="176"/>
    <col min="5889" max="5889" width="3" style="176" bestFit="1" customWidth="1"/>
    <col min="5890" max="5890" width="41.5703125" style="176" customWidth="1"/>
    <col min="5891" max="5891" width="34.5703125" style="176" customWidth="1"/>
    <col min="5892" max="5892" width="16.7109375" style="176" customWidth="1"/>
    <col min="5893" max="5895" width="18.5703125" style="176" customWidth="1"/>
    <col min="5896" max="5896" width="13.140625" style="176" customWidth="1"/>
    <col min="5897" max="5897" width="16.42578125" style="176" customWidth="1"/>
    <col min="5898" max="5900" width="17.5703125" style="176" customWidth="1"/>
    <col min="5901" max="5902" width="16.7109375" style="176" customWidth="1"/>
    <col min="5903" max="5903" width="24.7109375" style="176" customWidth="1"/>
    <col min="5904" max="5904" width="16.28515625" style="176" customWidth="1"/>
    <col min="5905" max="5905" width="22.85546875" style="176" customWidth="1"/>
    <col min="5906" max="6144" width="11.42578125" style="176"/>
    <col min="6145" max="6145" width="3" style="176" bestFit="1" customWidth="1"/>
    <col min="6146" max="6146" width="41.5703125" style="176" customWidth="1"/>
    <col min="6147" max="6147" width="34.5703125" style="176" customWidth="1"/>
    <col min="6148" max="6148" width="16.7109375" style="176" customWidth="1"/>
    <col min="6149" max="6151" width="18.5703125" style="176" customWidth="1"/>
    <col min="6152" max="6152" width="13.140625" style="176" customWidth="1"/>
    <col min="6153" max="6153" width="16.42578125" style="176" customWidth="1"/>
    <col min="6154" max="6156" width="17.5703125" style="176" customWidth="1"/>
    <col min="6157" max="6158" width="16.7109375" style="176" customWidth="1"/>
    <col min="6159" max="6159" width="24.7109375" style="176" customWidth="1"/>
    <col min="6160" max="6160" width="16.28515625" style="176" customWidth="1"/>
    <col min="6161" max="6161" width="22.85546875" style="176" customWidth="1"/>
    <col min="6162" max="6400" width="11.42578125" style="176"/>
    <col min="6401" max="6401" width="3" style="176" bestFit="1" customWidth="1"/>
    <col min="6402" max="6402" width="41.5703125" style="176" customWidth="1"/>
    <col min="6403" max="6403" width="34.5703125" style="176" customWidth="1"/>
    <col min="6404" max="6404" width="16.7109375" style="176" customWidth="1"/>
    <col min="6405" max="6407" width="18.5703125" style="176" customWidth="1"/>
    <col min="6408" max="6408" width="13.140625" style="176" customWidth="1"/>
    <col min="6409" max="6409" width="16.42578125" style="176" customWidth="1"/>
    <col min="6410" max="6412" width="17.5703125" style="176" customWidth="1"/>
    <col min="6413" max="6414" width="16.7109375" style="176" customWidth="1"/>
    <col min="6415" max="6415" width="24.7109375" style="176" customWidth="1"/>
    <col min="6416" max="6416" width="16.28515625" style="176" customWidth="1"/>
    <col min="6417" max="6417" width="22.85546875" style="176" customWidth="1"/>
    <col min="6418" max="6656" width="11.42578125" style="176"/>
    <col min="6657" max="6657" width="3" style="176" bestFit="1" customWidth="1"/>
    <col min="6658" max="6658" width="41.5703125" style="176" customWidth="1"/>
    <col min="6659" max="6659" width="34.5703125" style="176" customWidth="1"/>
    <col min="6660" max="6660" width="16.7109375" style="176" customWidth="1"/>
    <col min="6661" max="6663" width="18.5703125" style="176" customWidth="1"/>
    <col min="6664" max="6664" width="13.140625" style="176" customWidth="1"/>
    <col min="6665" max="6665" width="16.42578125" style="176" customWidth="1"/>
    <col min="6666" max="6668" width="17.5703125" style="176" customWidth="1"/>
    <col min="6669" max="6670" width="16.7109375" style="176" customWidth="1"/>
    <col min="6671" max="6671" width="24.7109375" style="176" customWidth="1"/>
    <col min="6672" max="6672" width="16.28515625" style="176" customWidth="1"/>
    <col min="6673" max="6673" width="22.85546875" style="176" customWidth="1"/>
    <col min="6674" max="6912" width="11.42578125" style="176"/>
    <col min="6913" max="6913" width="3" style="176" bestFit="1" customWidth="1"/>
    <col min="6914" max="6914" width="41.5703125" style="176" customWidth="1"/>
    <col min="6915" max="6915" width="34.5703125" style="176" customWidth="1"/>
    <col min="6916" max="6916" width="16.7109375" style="176" customWidth="1"/>
    <col min="6917" max="6919" width="18.5703125" style="176" customWidth="1"/>
    <col min="6920" max="6920" width="13.140625" style="176" customWidth="1"/>
    <col min="6921" max="6921" width="16.42578125" style="176" customWidth="1"/>
    <col min="6922" max="6924" width="17.5703125" style="176" customWidth="1"/>
    <col min="6925" max="6926" width="16.7109375" style="176" customWidth="1"/>
    <col min="6927" max="6927" width="24.7109375" style="176" customWidth="1"/>
    <col min="6928" max="6928" width="16.28515625" style="176" customWidth="1"/>
    <col min="6929" max="6929" width="22.85546875" style="176" customWidth="1"/>
    <col min="6930" max="7168" width="11.42578125" style="176"/>
    <col min="7169" max="7169" width="3" style="176" bestFit="1" customWidth="1"/>
    <col min="7170" max="7170" width="41.5703125" style="176" customWidth="1"/>
    <col min="7171" max="7171" width="34.5703125" style="176" customWidth="1"/>
    <col min="7172" max="7172" width="16.7109375" style="176" customWidth="1"/>
    <col min="7173" max="7175" width="18.5703125" style="176" customWidth="1"/>
    <col min="7176" max="7176" width="13.140625" style="176" customWidth="1"/>
    <col min="7177" max="7177" width="16.42578125" style="176" customWidth="1"/>
    <col min="7178" max="7180" width="17.5703125" style="176" customWidth="1"/>
    <col min="7181" max="7182" width="16.7109375" style="176" customWidth="1"/>
    <col min="7183" max="7183" width="24.7109375" style="176" customWidth="1"/>
    <col min="7184" max="7184" width="16.28515625" style="176" customWidth="1"/>
    <col min="7185" max="7185" width="22.85546875" style="176" customWidth="1"/>
    <col min="7186" max="7424" width="11.42578125" style="176"/>
    <col min="7425" max="7425" width="3" style="176" bestFit="1" customWidth="1"/>
    <col min="7426" max="7426" width="41.5703125" style="176" customWidth="1"/>
    <col min="7427" max="7427" width="34.5703125" style="176" customWidth="1"/>
    <col min="7428" max="7428" width="16.7109375" style="176" customWidth="1"/>
    <col min="7429" max="7431" width="18.5703125" style="176" customWidth="1"/>
    <col min="7432" max="7432" width="13.140625" style="176" customWidth="1"/>
    <col min="7433" max="7433" width="16.42578125" style="176" customWidth="1"/>
    <col min="7434" max="7436" width="17.5703125" style="176" customWidth="1"/>
    <col min="7437" max="7438" width="16.7109375" style="176" customWidth="1"/>
    <col min="7439" max="7439" width="24.7109375" style="176" customWidth="1"/>
    <col min="7440" max="7440" width="16.28515625" style="176" customWidth="1"/>
    <col min="7441" max="7441" width="22.85546875" style="176" customWidth="1"/>
    <col min="7442" max="7680" width="11.42578125" style="176"/>
    <col min="7681" max="7681" width="3" style="176" bestFit="1" customWidth="1"/>
    <col min="7682" max="7682" width="41.5703125" style="176" customWidth="1"/>
    <col min="7683" max="7683" width="34.5703125" style="176" customWidth="1"/>
    <col min="7684" max="7684" width="16.7109375" style="176" customWidth="1"/>
    <col min="7685" max="7687" width="18.5703125" style="176" customWidth="1"/>
    <col min="7688" max="7688" width="13.140625" style="176" customWidth="1"/>
    <col min="7689" max="7689" width="16.42578125" style="176" customWidth="1"/>
    <col min="7690" max="7692" width="17.5703125" style="176" customWidth="1"/>
    <col min="7693" max="7694" width="16.7109375" style="176" customWidth="1"/>
    <col min="7695" max="7695" width="24.7109375" style="176" customWidth="1"/>
    <col min="7696" max="7696" width="16.28515625" style="176" customWidth="1"/>
    <col min="7697" max="7697" width="22.85546875" style="176" customWidth="1"/>
    <col min="7698" max="7936" width="11.42578125" style="176"/>
    <col min="7937" max="7937" width="3" style="176" bestFit="1" customWidth="1"/>
    <col min="7938" max="7938" width="41.5703125" style="176" customWidth="1"/>
    <col min="7939" max="7939" width="34.5703125" style="176" customWidth="1"/>
    <col min="7940" max="7940" width="16.7109375" style="176" customWidth="1"/>
    <col min="7941" max="7943" width="18.5703125" style="176" customWidth="1"/>
    <col min="7944" max="7944" width="13.140625" style="176" customWidth="1"/>
    <col min="7945" max="7945" width="16.42578125" style="176" customWidth="1"/>
    <col min="7946" max="7948" width="17.5703125" style="176" customWidth="1"/>
    <col min="7949" max="7950" width="16.7109375" style="176" customWidth="1"/>
    <col min="7951" max="7951" width="24.7109375" style="176" customWidth="1"/>
    <col min="7952" max="7952" width="16.28515625" style="176" customWidth="1"/>
    <col min="7953" max="7953" width="22.85546875" style="176" customWidth="1"/>
    <col min="7954" max="8192" width="11.42578125" style="176"/>
    <col min="8193" max="8193" width="3" style="176" bestFit="1" customWidth="1"/>
    <col min="8194" max="8194" width="41.5703125" style="176" customWidth="1"/>
    <col min="8195" max="8195" width="34.5703125" style="176" customWidth="1"/>
    <col min="8196" max="8196" width="16.7109375" style="176" customWidth="1"/>
    <col min="8197" max="8199" width="18.5703125" style="176" customWidth="1"/>
    <col min="8200" max="8200" width="13.140625" style="176" customWidth="1"/>
    <col min="8201" max="8201" width="16.42578125" style="176" customWidth="1"/>
    <col min="8202" max="8204" width="17.5703125" style="176" customWidth="1"/>
    <col min="8205" max="8206" width="16.7109375" style="176" customWidth="1"/>
    <col min="8207" max="8207" width="24.7109375" style="176" customWidth="1"/>
    <col min="8208" max="8208" width="16.28515625" style="176" customWidth="1"/>
    <col min="8209" max="8209" width="22.85546875" style="176" customWidth="1"/>
    <col min="8210" max="8448" width="11.42578125" style="176"/>
    <col min="8449" max="8449" width="3" style="176" bestFit="1" customWidth="1"/>
    <col min="8450" max="8450" width="41.5703125" style="176" customWidth="1"/>
    <col min="8451" max="8451" width="34.5703125" style="176" customWidth="1"/>
    <col min="8452" max="8452" width="16.7109375" style="176" customWidth="1"/>
    <col min="8453" max="8455" width="18.5703125" style="176" customWidth="1"/>
    <col min="8456" max="8456" width="13.140625" style="176" customWidth="1"/>
    <col min="8457" max="8457" width="16.42578125" style="176" customWidth="1"/>
    <col min="8458" max="8460" width="17.5703125" style="176" customWidth="1"/>
    <col min="8461" max="8462" width="16.7109375" style="176" customWidth="1"/>
    <col min="8463" max="8463" width="24.7109375" style="176" customWidth="1"/>
    <col min="8464" max="8464" width="16.28515625" style="176" customWidth="1"/>
    <col min="8465" max="8465" width="22.85546875" style="176" customWidth="1"/>
    <col min="8466" max="8704" width="11.42578125" style="176"/>
    <col min="8705" max="8705" width="3" style="176" bestFit="1" customWidth="1"/>
    <col min="8706" max="8706" width="41.5703125" style="176" customWidth="1"/>
    <col min="8707" max="8707" width="34.5703125" style="176" customWidth="1"/>
    <col min="8708" max="8708" width="16.7109375" style="176" customWidth="1"/>
    <col min="8709" max="8711" width="18.5703125" style="176" customWidth="1"/>
    <col min="8712" max="8712" width="13.140625" style="176" customWidth="1"/>
    <col min="8713" max="8713" width="16.42578125" style="176" customWidth="1"/>
    <col min="8714" max="8716" width="17.5703125" style="176" customWidth="1"/>
    <col min="8717" max="8718" width="16.7109375" style="176" customWidth="1"/>
    <col min="8719" max="8719" width="24.7109375" style="176" customWidth="1"/>
    <col min="8720" max="8720" width="16.28515625" style="176" customWidth="1"/>
    <col min="8721" max="8721" width="22.85546875" style="176" customWidth="1"/>
    <col min="8722" max="8960" width="11.42578125" style="176"/>
    <col min="8961" max="8961" width="3" style="176" bestFit="1" customWidth="1"/>
    <col min="8962" max="8962" width="41.5703125" style="176" customWidth="1"/>
    <col min="8963" max="8963" width="34.5703125" style="176" customWidth="1"/>
    <col min="8964" max="8964" width="16.7109375" style="176" customWidth="1"/>
    <col min="8965" max="8967" width="18.5703125" style="176" customWidth="1"/>
    <col min="8968" max="8968" width="13.140625" style="176" customWidth="1"/>
    <col min="8969" max="8969" width="16.42578125" style="176" customWidth="1"/>
    <col min="8970" max="8972" width="17.5703125" style="176" customWidth="1"/>
    <col min="8973" max="8974" width="16.7109375" style="176" customWidth="1"/>
    <col min="8975" max="8975" width="24.7109375" style="176" customWidth="1"/>
    <col min="8976" max="8976" width="16.28515625" style="176" customWidth="1"/>
    <col min="8977" max="8977" width="22.85546875" style="176" customWidth="1"/>
    <col min="8978" max="9216" width="11.42578125" style="176"/>
    <col min="9217" max="9217" width="3" style="176" bestFit="1" customWidth="1"/>
    <col min="9218" max="9218" width="41.5703125" style="176" customWidth="1"/>
    <col min="9219" max="9219" width="34.5703125" style="176" customWidth="1"/>
    <col min="9220" max="9220" width="16.7109375" style="176" customWidth="1"/>
    <col min="9221" max="9223" width="18.5703125" style="176" customWidth="1"/>
    <col min="9224" max="9224" width="13.140625" style="176" customWidth="1"/>
    <col min="9225" max="9225" width="16.42578125" style="176" customWidth="1"/>
    <col min="9226" max="9228" width="17.5703125" style="176" customWidth="1"/>
    <col min="9229" max="9230" width="16.7109375" style="176" customWidth="1"/>
    <col min="9231" max="9231" width="24.7109375" style="176" customWidth="1"/>
    <col min="9232" max="9232" width="16.28515625" style="176" customWidth="1"/>
    <col min="9233" max="9233" width="22.85546875" style="176" customWidth="1"/>
    <col min="9234" max="9472" width="11.42578125" style="176"/>
    <col min="9473" max="9473" width="3" style="176" bestFit="1" customWidth="1"/>
    <col min="9474" max="9474" width="41.5703125" style="176" customWidth="1"/>
    <col min="9475" max="9475" width="34.5703125" style="176" customWidth="1"/>
    <col min="9476" max="9476" width="16.7109375" style="176" customWidth="1"/>
    <col min="9477" max="9479" width="18.5703125" style="176" customWidth="1"/>
    <col min="9480" max="9480" width="13.140625" style="176" customWidth="1"/>
    <col min="9481" max="9481" width="16.42578125" style="176" customWidth="1"/>
    <col min="9482" max="9484" width="17.5703125" style="176" customWidth="1"/>
    <col min="9485" max="9486" width="16.7109375" style="176" customWidth="1"/>
    <col min="9487" max="9487" width="24.7109375" style="176" customWidth="1"/>
    <col min="9488" max="9488" width="16.28515625" style="176" customWidth="1"/>
    <col min="9489" max="9489" width="22.85546875" style="176" customWidth="1"/>
    <col min="9490" max="9728" width="11.42578125" style="176"/>
    <col min="9729" max="9729" width="3" style="176" bestFit="1" customWidth="1"/>
    <col min="9730" max="9730" width="41.5703125" style="176" customWidth="1"/>
    <col min="9731" max="9731" width="34.5703125" style="176" customWidth="1"/>
    <col min="9732" max="9732" width="16.7109375" style="176" customWidth="1"/>
    <col min="9733" max="9735" width="18.5703125" style="176" customWidth="1"/>
    <col min="9736" max="9736" width="13.140625" style="176" customWidth="1"/>
    <col min="9737" max="9737" width="16.42578125" style="176" customWidth="1"/>
    <col min="9738" max="9740" width="17.5703125" style="176" customWidth="1"/>
    <col min="9741" max="9742" width="16.7109375" style="176" customWidth="1"/>
    <col min="9743" max="9743" width="24.7109375" style="176" customWidth="1"/>
    <col min="9744" max="9744" width="16.28515625" style="176" customWidth="1"/>
    <col min="9745" max="9745" width="22.85546875" style="176" customWidth="1"/>
    <col min="9746" max="9984" width="11.42578125" style="176"/>
    <col min="9985" max="9985" width="3" style="176" bestFit="1" customWidth="1"/>
    <col min="9986" max="9986" width="41.5703125" style="176" customWidth="1"/>
    <col min="9987" max="9987" width="34.5703125" style="176" customWidth="1"/>
    <col min="9988" max="9988" width="16.7109375" style="176" customWidth="1"/>
    <col min="9989" max="9991" width="18.5703125" style="176" customWidth="1"/>
    <col min="9992" max="9992" width="13.140625" style="176" customWidth="1"/>
    <col min="9993" max="9993" width="16.42578125" style="176" customWidth="1"/>
    <col min="9994" max="9996" width="17.5703125" style="176" customWidth="1"/>
    <col min="9997" max="9998" width="16.7109375" style="176" customWidth="1"/>
    <col min="9999" max="9999" width="24.7109375" style="176" customWidth="1"/>
    <col min="10000" max="10000" width="16.28515625" style="176" customWidth="1"/>
    <col min="10001" max="10001" width="22.85546875" style="176" customWidth="1"/>
    <col min="10002" max="10240" width="11.42578125" style="176"/>
    <col min="10241" max="10241" width="3" style="176" bestFit="1" customWidth="1"/>
    <col min="10242" max="10242" width="41.5703125" style="176" customWidth="1"/>
    <col min="10243" max="10243" width="34.5703125" style="176" customWidth="1"/>
    <col min="10244" max="10244" width="16.7109375" style="176" customWidth="1"/>
    <col min="10245" max="10247" width="18.5703125" style="176" customWidth="1"/>
    <col min="10248" max="10248" width="13.140625" style="176" customWidth="1"/>
    <col min="10249" max="10249" width="16.42578125" style="176" customWidth="1"/>
    <col min="10250" max="10252" width="17.5703125" style="176" customWidth="1"/>
    <col min="10253" max="10254" width="16.7109375" style="176" customWidth="1"/>
    <col min="10255" max="10255" width="24.7109375" style="176" customWidth="1"/>
    <col min="10256" max="10256" width="16.28515625" style="176" customWidth="1"/>
    <col min="10257" max="10257" width="22.85546875" style="176" customWidth="1"/>
    <col min="10258" max="10496" width="11.42578125" style="176"/>
    <col min="10497" max="10497" width="3" style="176" bestFit="1" customWidth="1"/>
    <col min="10498" max="10498" width="41.5703125" style="176" customWidth="1"/>
    <col min="10499" max="10499" width="34.5703125" style="176" customWidth="1"/>
    <col min="10500" max="10500" width="16.7109375" style="176" customWidth="1"/>
    <col min="10501" max="10503" width="18.5703125" style="176" customWidth="1"/>
    <col min="10504" max="10504" width="13.140625" style="176" customWidth="1"/>
    <col min="10505" max="10505" width="16.42578125" style="176" customWidth="1"/>
    <col min="10506" max="10508" width="17.5703125" style="176" customWidth="1"/>
    <col min="10509" max="10510" width="16.7109375" style="176" customWidth="1"/>
    <col min="10511" max="10511" width="24.7109375" style="176" customWidth="1"/>
    <col min="10512" max="10512" width="16.28515625" style="176" customWidth="1"/>
    <col min="10513" max="10513" width="22.85546875" style="176" customWidth="1"/>
    <col min="10514" max="10752" width="11.42578125" style="176"/>
    <col min="10753" max="10753" width="3" style="176" bestFit="1" customWidth="1"/>
    <col min="10754" max="10754" width="41.5703125" style="176" customWidth="1"/>
    <col min="10755" max="10755" width="34.5703125" style="176" customWidth="1"/>
    <col min="10756" max="10756" width="16.7109375" style="176" customWidth="1"/>
    <col min="10757" max="10759" width="18.5703125" style="176" customWidth="1"/>
    <col min="10760" max="10760" width="13.140625" style="176" customWidth="1"/>
    <col min="10761" max="10761" width="16.42578125" style="176" customWidth="1"/>
    <col min="10762" max="10764" width="17.5703125" style="176" customWidth="1"/>
    <col min="10765" max="10766" width="16.7109375" style="176" customWidth="1"/>
    <col min="10767" max="10767" width="24.7109375" style="176" customWidth="1"/>
    <col min="10768" max="10768" width="16.28515625" style="176" customWidth="1"/>
    <col min="10769" max="10769" width="22.85546875" style="176" customWidth="1"/>
    <col min="10770" max="11008" width="11.42578125" style="176"/>
    <col min="11009" max="11009" width="3" style="176" bestFit="1" customWidth="1"/>
    <col min="11010" max="11010" width="41.5703125" style="176" customWidth="1"/>
    <col min="11011" max="11011" width="34.5703125" style="176" customWidth="1"/>
    <col min="11012" max="11012" width="16.7109375" style="176" customWidth="1"/>
    <col min="11013" max="11015" width="18.5703125" style="176" customWidth="1"/>
    <col min="11016" max="11016" width="13.140625" style="176" customWidth="1"/>
    <col min="11017" max="11017" width="16.42578125" style="176" customWidth="1"/>
    <col min="11018" max="11020" width="17.5703125" style="176" customWidth="1"/>
    <col min="11021" max="11022" width="16.7109375" style="176" customWidth="1"/>
    <col min="11023" max="11023" width="24.7109375" style="176" customWidth="1"/>
    <col min="11024" max="11024" width="16.28515625" style="176" customWidth="1"/>
    <col min="11025" max="11025" width="22.85546875" style="176" customWidth="1"/>
    <col min="11026" max="11264" width="11.42578125" style="176"/>
    <col min="11265" max="11265" width="3" style="176" bestFit="1" customWidth="1"/>
    <col min="11266" max="11266" width="41.5703125" style="176" customWidth="1"/>
    <col min="11267" max="11267" width="34.5703125" style="176" customWidth="1"/>
    <col min="11268" max="11268" width="16.7109375" style="176" customWidth="1"/>
    <col min="11269" max="11271" width="18.5703125" style="176" customWidth="1"/>
    <col min="11272" max="11272" width="13.140625" style="176" customWidth="1"/>
    <col min="11273" max="11273" width="16.42578125" style="176" customWidth="1"/>
    <col min="11274" max="11276" width="17.5703125" style="176" customWidth="1"/>
    <col min="11277" max="11278" width="16.7109375" style="176" customWidth="1"/>
    <col min="11279" max="11279" width="24.7109375" style="176" customWidth="1"/>
    <col min="11280" max="11280" width="16.28515625" style="176" customWidth="1"/>
    <col min="11281" max="11281" width="22.85546875" style="176" customWidth="1"/>
    <col min="11282" max="11520" width="11.42578125" style="176"/>
    <col min="11521" max="11521" width="3" style="176" bestFit="1" customWidth="1"/>
    <col min="11522" max="11522" width="41.5703125" style="176" customWidth="1"/>
    <col min="11523" max="11523" width="34.5703125" style="176" customWidth="1"/>
    <col min="11524" max="11524" width="16.7109375" style="176" customWidth="1"/>
    <col min="11525" max="11527" width="18.5703125" style="176" customWidth="1"/>
    <col min="11528" max="11528" width="13.140625" style="176" customWidth="1"/>
    <col min="11529" max="11529" width="16.42578125" style="176" customWidth="1"/>
    <col min="11530" max="11532" width="17.5703125" style="176" customWidth="1"/>
    <col min="11533" max="11534" width="16.7109375" style="176" customWidth="1"/>
    <col min="11535" max="11535" width="24.7109375" style="176" customWidth="1"/>
    <col min="11536" max="11536" width="16.28515625" style="176" customWidth="1"/>
    <col min="11537" max="11537" width="22.85546875" style="176" customWidth="1"/>
    <col min="11538" max="11776" width="11.42578125" style="176"/>
    <col min="11777" max="11777" width="3" style="176" bestFit="1" customWidth="1"/>
    <col min="11778" max="11778" width="41.5703125" style="176" customWidth="1"/>
    <col min="11779" max="11779" width="34.5703125" style="176" customWidth="1"/>
    <col min="11780" max="11780" width="16.7109375" style="176" customWidth="1"/>
    <col min="11781" max="11783" width="18.5703125" style="176" customWidth="1"/>
    <col min="11784" max="11784" width="13.140625" style="176" customWidth="1"/>
    <col min="11785" max="11785" width="16.42578125" style="176" customWidth="1"/>
    <col min="11786" max="11788" width="17.5703125" style="176" customWidth="1"/>
    <col min="11789" max="11790" width="16.7109375" style="176" customWidth="1"/>
    <col min="11791" max="11791" width="24.7109375" style="176" customWidth="1"/>
    <col min="11792" max="11792" width="16.28515625" style="176" customWidth="1"/>
    <col min="11793" max="11793" width="22.85546875" style="176" customWidth="1"/>
    <col min="11794" max="12032" width="11.42578125" style="176"/>
    <col min="12033" max="12033" width="3" style="176" bestFit="1" customWidth="1"/>
    <col min="12034" max="12034" width="41.5703125" style="176" customWidth="1"/>
    <col min="12035" max="12035" width="34.5703125" style="176" customWidth="1"/>
    <col min="12036" max="12036" width="16.7109375" style="176" customWidth="1"/>
    <col min="12037" max="12039" width="18.5703125" style="176" customWidth="1"/>
    <col min="12040" max="12040" width="13.140625" style="176" customWidth="1"/>
    <col min="12041" max="12041" width="16.42578125" style="176" customWidth="1"/>
    <col min="12042" max="12044" width="17.5703125" style="176" customWidth="1"/>
    <col min="12045" max="12046" width="16.7109375" style="176" customWidth="1"/>
    <col min="12047" max="12047" width="24.7109375" style="176" customWidth="1"/>
    <col min="12048" max="12048" width="16.28515625" style="176" customWidth="1"/>
    <col min="12049" max="12049" width="22.85546875" style="176" customWidth="1"/>
    <col min="12050" max="12288" width="11.42578125" style="176"/>
    <col min="12289" max="12289" width="3" style="176" bestFit="1" customWidth="1"/>
    <col min="12290" max="12290" width="41.5703125" style="176" customWidth="1"/>
    <col min="12291" max="12291" width="34.5703125" style="176" customWidth="1"/>
    <col min="12292" max="12292" width="16.7109375" style="176" customWidth="1"/>
    <col min="12293" max="12295" width="18.5703125" style="176" customWidth="1"/>
    <col min="12296" max="12296" width="13.140625" style="176" customWidth="1"/>
    <col min="12297" max="12297" width="16.42578125" style="176" customWidth="1"/>
    <col min="12298" max="12300" width="17.5703125" style="176" customWidth="1"/>
    <col min="12301" max="12302" width="16.7109375" style="176" customWidth="1"/>
    <col min="12303" max="12303" width="24.7109375" style="176" customWidth="1"/>
    <col min="12304" max="12304" width="16.28515625" style="176" customWidth="1"/>
    <col min="12305" max="12305" width="22.85546875" style="176" customWidth="1"/>
    <col min="12306" max="12544" width="11.42578125" style="176"/>
    <col min="12545" max="12545" width="3" style="176" bestFit="1" customWidth="1"/>
    <col min="12546" max="12546" width="41.5703125" style="176" customWidth="1"/>
    <col min="12547" max="12547" width="34.5703125" style="176" customWidth="1"/>
    <col min="12548" max="12548" width="16.7109375" style="176" customWidth="1"/>
    <col min="12549" max="12551" width="18.5703125" style="176" customWidth="1"/>
    <col min="12552" max="12552" width="13.140625" style="176" customWidth="1"/>
    <col min="12553" max="12553" width="16.42578125" style="176" customWidth="1"/>
    <col min="12554" max="12556" width="17.5703125" style="176" customWidth="1"/>
    <col min="12557" max="12558" width="16.7109375" style="176" customWidth="1"/>
    <col min="12559" max="12559" width="24.7109375" style="176" customWidth="1"/>
    <col min="12560" max="12560" width="16.28515625" style="176" customWidth="1"/>
    <col min="12561" max="12561" width="22.85546875" style="176" customWidth="1"/>
    <col min="12562" max="12800" width="11.42578125" style="176"/>
    <col min="12801" max="12801" width="3" style="176" bestFit="1" customWidth="1"/>
    <col min="12802" max="12802" width="41.5703125" style="176" customWidth="1"/>
    <col min="12803" max="12803" width="34.5703125" style="176" customWidth="1"/>
    <col min="12804" max="12804" width="16.7109375" style="176" customWidth="1"/>
    <col min="12805" max="12807" width="18.5703125" style="176" customWidth="1"/>
    <col min="12808" max="12808" width="13.140625" style="176" customWidth="1"/>
    <col min="12809" max="12809" width="16.42578125" style="176" customWidth="1"/>
    <col min="12810" max="12812" width="17.5703125" style="176" customWidth="1"/>
    <col min="12813" max="12814" width="16.7109375" style="176" customWidth="1"/>
    <col min="12815" max="12815" width="24.7109375" style="176" customWidth="1"/>
    <col min="12816" max="12816" width="16.28515625" style="176" customWidth="1"/>
    <col min="12817" max="12817" width="22.85546875" style="176" customWidth="1"/>
    <col min="12818" max="13056" width="11.42578125" style="176"/>
    <col min="13057" max="13057" width="3" style="176" bestFit="1" customWidth="1"/>
    <col min="13058" max="13058" width="41.5703125" style="176" customWidth="1"/>
    <col min="13059" max="13059" width="34.5703125" style="176" customWidth="1"/>
    <col min="13060" max="13060" width="16.7109375" style="176" customWidth="1"/>
    <col min="13061" max="13063" width="18.5703125" style="176" customWidth="1"/>
    <col min="13064" max="13064" width="13.140625" style="176" customWidth="1"/>
    <col min="13065" max="13065" width="16.42578125" style="176" customWidth="1"/>
    <col min="13066" max="13068" width="17.5703125" style="176" customWidth="1"/>
    <col min="13069" max="13070" width="16.7109375" style="176" customWidth="1"/>
    <col min="13071" max="13071" width="24.7109375" style="176" customWidth="1"/>
    <col min="13072" max="13072" width="16.28515625" style="176" customWidth="1"/>
    <col min="13073" max="13073" width="22.85546875" style="176" customWidth="1"/>
    <col min="13074" max="13312" width="11.42578125" style="176"/>
    <col min="13313" max="13313" width="3" style="176" bestFit="1" customWidth="1"/>
    <col min="13314" max="13314" width="41.5703125" style="176" customWidth="1"/>
    <col min="13315" max="13315" width="34.5703125" style="176" customWidth="1"/>
    <col min="13316" max="13316" width="16.7109375" style="176" customWidth="1"/>
    <col min="13317" max="13319" width="18.5703125" style="176" customWidth="1"/>
    <col min="13320" max="13320" width="13.140625" style="176" customWidth="1"/>
    <col min="13321" max="13321" width="16.42578125" style="176" customWidth="1"/>
    <col min="13322" max="13324" width="17.5703125" style="176" customWidth="1"/>
    <col min="13325" max="13326" width="16.7109375" style="176" customWidth="1"/>
    <col min="13327" max="13327" width="24.7109375" style="176" customWidth="1"/>
    <col min="13328" max="13328" width="16.28515625" style="176" customWidth="1"/>
    <col min="13329" max="13329" width="22.85546875" style="176" customWidth="1"/>
    <col min="13330" max="13568" width="11.42578125" style="176"/>
    <col min="13569" max="13569" width="3" style="176" bestFit="1" customWidth="1"/>
    <col min="13570" max="13570" width="41.5703125" style="176" customWidth="1"/>
    <col min="13571" max="13571" width="34.5703125" style="176" customWidth="1"/>
    <col min="13572" max="13572" width="16.7109375" style="176" customWidth="1"/>
    <col min="13573" max="13575" width="18.5703125" style="176" customWidth="1"/>
    <col min="13576" max="13576" width="13.140625" style="176" customWidth="1"/>
    <col min="13577" max="13577" width="16.42578125" style="176" customWidth="1"/>
    <col min="13578" max="13580" width="17.5703125" style="176" customWidth="1"/>
    <col min="13581" max="13582" width="16.7109375" style="176" customWidth="1"/>
    <col min="13583" max="13583" width="24.7109375" style="176" customWidth="1"/>
    <col min="13584" max="13584" width="16.28515625" style="176" customWidth="1"/>
    <col min="13585" max="13585" width="22.85546875" style="176" customWidth="1"/>
    <col min="13586" max="13824" width="11.42578125" style="176"/>
    <col min="13825" max="13825" width="3" style="176" bestFit="1" customWidth="1"/>
    <col min="13826" max="13826" width="41.5703125" style="176" customWidth="1"/>
    <col min="13827" max="13827" width="34.5703125" style="176" customWidth="1"/>
    <col min="13828" max="13828" width="16.7109375" style="176" customWidth="1"/>
    <col min="13829" max="13831" width="18.5703125" style="176" customWidth="1"/>
    <col min="13832" max="13832" width="13.140625" style="176" customWidth="1"/>
    <col min="13833" max="13833" width="16.42578125" style="176" customWidth="1"/>
    <col min="13834" max="13836" width="17.5703125" style="176" customWidth="1"/>
    <col min="13837" max="13838" width="16.7109375" style="176" customWidth="1"/>
    <col min="13839" max="13839" width="24.7109375" style="176" customWidth="1"/>
    <col min="13840" max="13840" width="16.28515625" style="176" customWidth="1"/>
    <col min="13841" max="13841" width="22.85546875" style="176" customWidth="1"/>
    <col min="13842" max="14080" width="11.42578125" style="176"/>
    <col min="14081" max="14081" width="3" style="176" bestFit="1" customWidth="1"/>
    <col min="14082" max="14082" width="41.5703125" style="176" customWidth="1"/>
    <col min="14083" max="14083" width="34.5703125" style="176" customWidth="1"/>
    <col min="14084" max="14084" width="16.7109375" style="176" customWidth="1"/>
    <col min="14085" max="14087" width="18.5703125" style="176" customWidth="1"/>
    <col min="14088" max="14088" width="13.140625" style="176" customWidth="1"/>
    <col min="14089" max="14089" width="16.42578125" style="176" customWidth="1"/>
    <col min="14090" max="14092" width="17.5703125" style="176" customWidth="1"/>
    <col min="14093" max="14094" width="16.7109375" style="176" customWidth="1"/>
    <col min="14095" max="14095" width="24.7109375" style="176" customWidth="1"/>
    <col min="14096" max="14096" width="16.28515625" style="176" customWidth="1"/>
    <col min="14097" max="14097" width="22.85546875" style="176" customWidth="1"/>
    <col min="14098" max="14336" width="11.42578125" style="176"/>
    <col min="14337" max="14337" width="3" style="176" bestFit="1" customWidth="1"/>
    <col min="14338" max="14338" width="41.5703125" style="176" customWidth="1"/>
    <col min="14339" max="14339" width="34.5703125" style="176" customWidth="1"/>
    <col min="14340" max="14340" width="16.7109375" style="176" customWidth="1"/>
    <col min="14341" max="14343" width="18.5703125" style="176" customWidth="1"/>
    <col min="14344" max="14344" width="13.140625" style="176" customWidth="1"/>
    <col min="14345" max="14345" width="16.42578125" style="176" customWidth="1"/>
    <col min="14346" max="14348" width="17.5703125" style="176" customWidth="1"/>
    <col min="14349" max="14350" width="16.7109375" style="176" customWidth="1"/>
    <col min="14351" max="14351" width="24.7109375" style="176" customWidth="1"/>
    <col min="14352" max="14352" width="16.28515625" style="176" customWidth="1"/>
    <col min="14353" max="14353" width="22.85546875" style="176" customWidth="1"/>
    <col min="14354" max="14592" width="11.42578125" style="176"/>
    <col min="14593" max="14593" width="3" style="176" bestFit="1" customWidth="1"/>
    <col min="14594" max="14594" width="41.5703125" style="176" customWidth="1"/>
    <col min="14595" max="14595" width="34.5703125" style="176" customWidth="1"/>
    <col min="14596" max="14596" width="16.7109375" style="176" customWidth="1"/>
    <col min="14597" max="14599" width="18.5703125" style="176" customWidth="1"/>
    <col min="14600" max="14600" width="13.140625" style="176" customWidth="1"/>
    <col min="14601" max="14601" width="16.42578125" style="176" customWidth="1"/>
    <col min="14602" max="14604" width="17.5703125" style="176" customWidth="1"/>
    <col min="14605" max="14606" width="16.7109375" style="176" customWidth="1"/>
    <col min="14607" max="14607" width="24.7109375" style="176" customWidth="1"/>
    <col min="14608" max="14608" width="16.28515625" style="176" customWidth="1"/>
    <col min="14609" max="14609" width="22.85546875" style="176" customWidth="1"/>
    <col min="14610" max="14848" width="11.42578125" style="176"/>
    <col min="14849" max="14849" width="3" style="176" bestFit="1" customWidth="1"/>
    <col min="14850" max="14850" width="41.5703125" style="176" customWidth="1"/>
    <col min="14851" max="14851" width="34.5703125" style="176" customWidth="1"/>
    <col min="14852" max="14852" width="16.7109375" style="176" customWidth="1"/>
    <col min="14853" max="14855" width="18.5703125" style="176" customWidth="1"/>
    <col min="14856" max="14856" width="13.140625" style="176" customWidth="1"/>
    <col min="14857" max="14857" width="16.42578125" style="176" customWidth="1"/>
    <col min="14858" max="14860" width="17.5703125" style="176" customWidth="1"/>
    <col min="14861" max="14862" width="16.7109375" style="176" customWidth="1"/>
    <col min="14863" max="14863" width="24.7109375" style="176" customWidth="1"/>
    <col min="14864" max="14864" width="16.28515625" style="176" customWidth="1"/>
    <col min="14865" max="14865" width="22.85546875" style="176" customWidth="1"/>
    <col min="14866" max="15104" width="11.42578125" style="176"/>
    <col min="15105" max="15105" width="3" style="176" bestFit="1" customWidth="1"/>
    <col min="15106" max="15106" width="41.5703125" style="176" customWidth="1"/>
    <col min="15107" max="15107" width="34.5703125" style="176" customWidth="1"/>
    <col min="15108" max="15108" width="16.7109375" style="176" customWidth="1"/>
    <col min="15109" max="15111" width="18.5703125" style="176" customWidth="1"/>
    <col min="15112" max="15112" width="13.140625" style="176" customWidth="1"/>
    <col min="15113" max="15113" width="16.42578125" style="176" customWidth="1"/>
    <col min="15114" max="15116" width="17.5703125" style="176" customWidth="1"/>
    <col min="15117" max="15118" width="16.7109375" style="176" customWidth="1"/>
    <col min="15119" max="15119" width="24.7109375" style="176" customWidth="1"/>
    <col min="15120" max="15120" width="16.28515625" style="176" customWidth="1"/>
    <col min="15121" max="15121" width="22.85546875" style="176" customWidth="1"/>
    <col min="15122" max="15360" width="11.42578125" style="176"/>
    <col min="15361" max="15361" width="3" style="176" bestFit="1" customWidth="1"/>
    <col min="15362" max="15362" width="41.5703125" style="176" customWidth="1"/>
    <col min="15363" max="15363" width="34.5703125" style="176" customWidth="1"/>
    <col min="15364" max="15364" width="16.7109375" style="176" customWidth="1"/>
    <col min="15365" max="15367" width="18.5703125" style="176" customWidth="1"/>
    <col min="15368" max="15368" width="13.140625" style="176" customWidth="1"/>
    <col min="15369" max="15369" width="16.42578125" style="176" customWidth="1"/>
    <col min="15370" max="15372" width="17.5703125" style="176" customWidth="1"/>
    <col min="15373" max="15374" width="16.7109375" style="176" customWidth="1"/>
    <col min="15375" max="15375" width="24.7109375" style="176" customWidth="1"/>
    <col min="15376" max="15376" width="16.28515625" style="176" customWidth="1"/>
    <col min="15377" max="15377" width="22.85546875" style="176" customWidth="1"/>
    <col min="15378" max="15616" width="11.42578125" style="176"/>
    <col min="15617" max="15617" width="3" style="176" bestFit="1" customWidth="1"/>
    <col min="15618" max="15618" width="41.5703125" style="176" customWidth="1"/>
    <col min="15619" max="15619" width="34.5703125" style="176" customWidth="1"/>
    <col min="15620" max="15620" width="16.7109375" style="176" customWidth="1"/>
    <col min="15621" max="15623" width="18.5703125" style="176" customWidth="1"/>
    <col min="15624" max="15624" width="13.140625" style="176" customWidth="1"/>
    <col min="15625" max="15625" width="16.42578125" style="176" customWidth="1"/>
    <col min="15626" max="15628" width="17.5703125" style="176" customWidth="1"/>
    <col min="15629" max="15630" width="16.7109375" style="176" customWidth="1"/>
    <col min="15631" max="15631" width="24.7109375" style="176" customWidth="1"/>
    <col min="15632" max="15632" width="16.28515625" style="176" customWidth="1"/>
    <col min="15633" max="15633" width="22.85546875" style="176" customWidth="1"/>
    <col min="15634" max="15872" width="11.42578125" style="176"/>
    <col min="15873" max="15873" width="3" style="176" bestFit="1" customWidth="1"/>
    <col min="15874" max="15874" width="41.5703125" style="176" customWidth="1"/>
    <col min="15875" max="15875" width="34.5703125" style="176" customWidth="1"/>
    <col min="15876" max="15876" width="16.7109375" style="176" customWidth="1"/>
    <col min="15877" max="15879" width="18.5703125" style="176" customWidth="1"/>
    <col min="15880" max="15880" width="13.140625" style="176" customWidth="1"/>
    <col min="15881" max="15881" width="16.42578125" style="176" customWidth="1"/>
    <col min="15882" max="15884" width="17.5703125" style="176" customWidth="1"/>
    <col min="15885" max="15886" width="16.7109375" style="176" customWidth="1"/>
    <col min="15887" max="15887" width="24.7109375" style="176" customWidth="1"/>
    <col min="15888" max="15888" width="16.28515625" style="176" customWidth="1"/>
    <col min="15889" max="15889" width="22.85546875" style="176" customWidth="1"/>
    <col min="15890" max="16128" width="11.42578125" style="176"/>
    <col min="16129" max="16129" width="3" style="176" bestFit="1" customWidth="1"/>
    <col min="16130" max="16130" width="41.5703125" style="176" customWidth="1"/>
    <col min="16131" max="16131" width="34.5703125" style="176" customWidth="1"/>
    <col min="16132" max="16132" width="16.7109375" style="176" customWidth="1"/>
    <col min="16133" max="16135" width="18.5703125" style="176" customWidth="1"/>
    <col min="16136" max="16136" width="13.140625" style="176" customWidth="1"/>
    <col min="16137" max="16137" width="16.42578125" style="176" customWidth="1"/>
    <col min="16138" max="16140" width="17.5703125" style="176" customWidth="1"/>
    <col min="16141" max="16142" width="16.7109375" style="176" customWidth="1"/>
    <col min="16143" max="16143" width="24.7109375" style="176" customWidth="1"/>
    <col min="16144" max="16144" width="16.28515625" style="176" customWidth="1"/>
    <col min="16145" max="16145" width="22.85546875" style="176" customWidth="1"/>
    <col min="16146" max="16384" width="11.42578125" style="176"/>
  </cols>
  <sheetData>
    <row r="1" spans="1:18" ht="20.25" customHeight="1">
      <c r="B1" s="320" t="s">
        <v>52</v>
      </c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2"/>
    </row>
    <row r="2" spans="1:18" ht="23.25" customHeight="1">
      <c r="B2" s="323" t="s">
        <v>53</v>
      </c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5"/>
    </row>
    <row r="3" spans="1:18" ht="12.75" thickBot="1"/>
    <row r="4" spans="1:18" ht="35.25" customHeight="1">
      <c r="A4" s="179"/>
      <c r="B4" s="326" t="s">
        <v>54</v>
      </c>
      <c r="C4" s="328" t="s">
        <v>55</v>
      </c>
      <c r="D4" s="330" t="s">
        <v>56</v>
      </c>
      <c r="E4" s="332" t="s">
        <v>57</v>
      </c>
      <c r="F4" s="332" t="s">
        <v>58</v>
      </c>
      <c r="G4" s="315" t="s">
        <v>59</v>
      </c>
      <c r="H4" s="334" t="s">
        <v>60</v>
      </c>
      <c r="I4" s="336" t="s">
        <v>61</v>
      </c>
      <c r="J4" s="308" t="s">
        <v>62</v>
      </c>
      <c r="K4" s="315" t="s">
        <v>63</v>
      </c>
      <c r="L4" s="308" t="s">
        <v>64</v>
      </c>
      <c r="M4" s="317" t="s">
        <v>65</v>
      </c>
      <c r="N4" s="308" t="s">
        <v>66</v>
      </c>
      <c r="O4" s="317" t="s">
        <v>67</v>
      </c>
      <c r="P4" s="308" t="s">
        <v>68</v>
      </c>
      <c r="Q4" s="310" t="s">
        <v>69</v>
      </c>
    </row>
    <row r="5" spans="1:18" ht="24" customHeight="1" thickBot="1">
      <c r="A5" s="179"/>
      <c r="B5" s="327"/>
      <c r="C5" s="329"/>
      <c r="D5" s="331"/>
      <c r="E5" s="333"/>
      <c r="F5" s="333"/>
      <c r="G5" s="316"/>
      <c r="H5" s="335"/>
      <c r="I5" s="337"/>
      <c r="J5" s="309"/>
      <c r="K5" s="316"/>
      <c r="L5" s="309"/>
      <c r="M5" s="318"/>
      <c r="N5" s="309"/>
      <c r="O5" s="319"/>
      <c r="P5" s="309"/>
      <c r="Q5" s="311"/>
    </row>
    <row r="6" spans="1:18" ht="23.25" customHeight="1" thickBot="1">
      <c r="A6" s="180">
        <v>1</v>
      </c>
      <c r="B6" s="181" t="s">
        <v>70</v>
      </c>
      <c r="C6" s="182" t="s">
        <v>71</v>
      </c>
      <c r="D6" s="183">
        <f>+E6-F6</f>
        <v>0</v>
      </c>
      <c r="E6" s="184">
        <f>'[4]01-16'!E6+'[4]02-16'!E6+'[4]03-16'!E6+'[4]04-16'!E6+'[4]05-16'!E6+'[4]06-16'!E6+'[4]07-16'!E6+'[4]08-16'!E6+'[4]09-16'!E6+'[4]10-16'!E6+'[4]11-16'!E6+'[4]12-16'!E6</f>
        <v>0</v>
      </c>
      <c r="F6" s="184">
        <f>'[4]01-16'!F6+'[4]02-16'!F6+'[4]03-16'!F6+'[4]04-16'!F6+'[4]05-16'!F6+'[4]06-16'!F6+'[4]07-16'!F6+'[4]08-16'!F6+'[4]09-16'!F6+'[4]10-16'!F6+'[4]11-16'!F6+'[4]12-16'!F6</f>
        <v>0</v>
      </c>
      <c r="G6" s="185">
        <f>'[4]01-16'!G6+'[4]02-16'!G6+'[4]03-16'!G6+'[4]04-16'!G6+'[4]05-16'!G6+'[4]06-16'!G6+'[4]07-16'!G6+'[4]08-16'!G6+'[4]09-16'!G6+'[4]10-16'!G6+'[4]11-16'!G6+'[4]12-16'!G6</f>
        <v>2827497.72</v>
      </c>
      <c r="H6" s="186"/>
      <c r="I6" s="187">
        <f>0.17*G6</f>
        <v>480674.61240000004</v>
      </c>
      <c r="J6" s="188">
        <f>'[4]01-16'!J6+'[4]02-16'!J6+'[4]03-16'!J6+'[4]04-16'!J6+'[4]05-16'!J6+'[4]06-16'!J6+'[4]07-16'!J6+'[4]08-16'!J6+'[4]09-16'!J6+'[4]10-16'!J6+'[4]11-16'!J6+'[4]12-16'!J6</f>
        <v>216000</v>
      </c>
      <c r="K6" s="187">
        <f>0.17*J6</f>
        <v>36720</v>
      </c>
      <c r="L6" s="185">
        <f>0.0015*F6</f>
        <v>0</v>
      </c>
      <c r="M6" s="189">
        <v>0</v>
      </c>
      <c r="N6" s="190">
        <f>0.17*M6</f>
        <v>0</v>
      </c>
      <c r="O6" s="188">
        <f>G6+I6+J6+K6+L6+M6+N6</f>
        <v>3560892.3324000002</v>
      </c>
      <c r="P6" s="188">
        <f>0.0007*F6</f>
        <v>0</v>
      </c>
      <c r="Q6" s="191">
        <f>'[4]01-16'!Q6+'[4]02-16'!Q6+'[4]03-16'!Q6+'[4]04-16'!Q6+'[4]05-16'!Q6+'[4]06-16'!Q6+'[4]07-16'!Q6+'[4]08-16'!Q6+'[4]09-16'!Q6+'[4]10-16'!Q6+'[4]11-16'!Q6+'[4]12-16'!Q6</f>
        <v>0</v>
      </c>
      <c r="R6" s="178"/>
    </row>
    <row r="7" spans="1:18" ht="23.25" customHeight="1" thickBot="1">
      <c r="A7" s="192">
        <v>2</v>
      </c>
      <c r="B7" s="193" t="s">
        <v>72</v>
      </c>
      <c r="C7" s="193" t="s">
        <v>71</v>
      </c>
      <c r="D7" s="183">
        <f>+E7-F7</f>
        <v>54</v>
      </c>
      <c r="E7" s="194">
        <f>'[4]01-16'!E7+'[4]02-16'!E7+'[4]03-16'!E7+'[4]04-16'!E7+'[4]05-16'!E7+'[4]06-16'!E7+'[4]07-16'!E7+'[4]08-16'!E7+'[4]09-16'!E7+'[4]10-16'!E7+'[4]11-16'!E7+'[4]12-16'!E7</f>
        <v>8836200</v>
      </c>
      <c r="F7" s="194">
        <f>'[4]01-16'!F7+'[4]02-16'!F7+'[4]03-16'!F7+'[4]04-16'!F7+'[4]05-16'!F7+'[4]06-16'!F7+'[4]07-16'!F7+'[4]08-16'!F7+'[4]09-16'!F7+'[4]10-16'!F7+'[4]11-16'!F7+'[4]12-16'!F7</f>
        <v>8836146</v>
      </c>
      <c r="G7" s="190">
        <f>'[4]01-16'!G7+'[4]02-16'!G7+'[4]03-16'!G7+'[4]04-16'!G7+'[4]05-16'!G7+'[4]06-16'!G7+'[4]07-16'!G7+'[4]08-16'!G7+'[4]09-16'!G7+'[4]10-16'!G7+'[4]11-16'!G7+'[4]12-16'!G7</f>
        <v>5032999.7600000007</v>
      </c>
      <c r="H7" s="191">
        <f>(G7/F7)*100</f>
        <v>56.959219098462164</v>
      </c>
      <c r="I7" s="189">
        <f>0.17*G7</f>
        <v>855609.95920000016</v>
      </c>
      <c r="J7" s="195">
        <f>'[4]01-16'!J7+'[4]02-16'!J7+'[4]03-16'!J7+'[4]04-16'!J7+'[4]05-16'!J7+'[4]06-16'!J7+'[4]07-16'!J7+'[4]08-16'!J7+'[4]09-16'!J7+'[4]10-16'!J7+'[4]11-16'!J7+'[4]12-16'!J7</f>
        <v>216000</v>
      </c>
      <c r="K7" s="189">
        <f>0.17*J7</f>
        <v>36720</v>
      </c>
      <c r="L7" s="190">
        <f>0.0015*F7</f>
        <v>13254.219000000001</v>
      </c>
      <c r="M7" s="189">
        <v>0</v>
      </c>
      <c r="N7" s="190">
        <f>0.17*M7</f>
        <v>0</v>
      </c>
      <c r="O7" s="195">
        <f>G7+I7+J7+K7+L7+M7+N7</f>
        <v>6154583.9382000007</v>
      </c>
      <c r="P7" s="188">
        <f>0.0007*F7</f>
        <v>6185.3022000000001</v>
      </c>
      <c r="Q7" s="191">
        <f>'[4]01-16'!Q7+'[4]02-16'!Q7+'[4]03-16'!Q7+'[4]04-16'!Q7+'[4]05-16'!Q7+'[4]06-16'!Q7+'[4]07-16'!Q7+'[4]08-16'!Q7+'[4]09-16'!Q7+'[4]10-16'!Q7+'[4]11-16'!Q7+'[4]12-16'!Q7</f>
        <v>945468</v>
      </c>
      <c r="R7" s="178"/>
    </row>
    <row r="8" spans="1:18" ht="23.25" customHeight="1" thickBot="1">
      <c r="A8" s="192">
        <v>3</v>
      </c>
      <c r="B8" s="193" t="s">
        <v>73</v>
      </c>
      <c r="C8" s="193" t="s">
        <v>71</v>
      </c>
      <c r="D8" s="183">
        <f>+E8-F8</f>
        <v>8</v>
      </c>
      <c r="E8" s="194">
        <f>'[4]01-16'!E8+'[4]02-16'!E8+'[4]03-16'!E8+'[4]04-16'!E8+'[4]05-16'!E8+'[4]06-16'!E8+'[4]07-16'!E8+'[4]08-16'!E8+'[4]09-16'!E8+'[4]10-16'!E8+'[4]11-16'!E8+'[4]12-16'!E8</f>
        <v>35447122</v>
      </c>
      <c r="F8" s="194">
        <f>'[4]01-16'!F8+'[4]02-16'!F8+'[4]03-16'!F8+'[4]04-16'!F8+'[4]05-16'!F8+'[4]06-16'!F8+'[4]07-16'!F8+'[4]08-16'!F8+'[4]09-16'!F8+'[4]10-16'!F8+'[4]11-16'!F8+'[4]12-16'!F8</f>
        <v>35447114</v>
      </c>
      <c r="G8" s="190">
        <f>'[4]01-16'!G8+'[4]02-16'!G8+'[4]03-16'!G8+'[4]04-16'!G8+'[4]05-16'!G8+'[4]06-16'!G8+'[4]07-16'!G8+'[4]08-16'!G8+'[4]09-16'!G8+'[4]10-16'!G8+'[4]11-16'!G8+'[4]12-16'!G8</f>
        <v>13483497.379999999</v>
      </c>
      <c r="H8" s="191">
        <f>(G8/F8)*100</f>
        <v>38.038350258923757</v>
      </c>
      <c r="I8" s="189">
        <f>0.17*G8</f>
        <v>2292194.5545999999</v>
      </c>
      <c r="J8" s="195">
        <f>'[4]01-16'!J8+'[4]02-16'!J8+'[4]03-16'!J8+'[4]04-16'!J8+'[4]05-16'!J8+'[4]06-16'!J8+'[4]07-16'!J8+'[4]08-16'!J8+'[4]09-16'!J8+'[4]10-16'!J8+'[4]11-16'!J8+'[4]12-16'!J8</f>
        <v>216000</v>
      </c>
      <c r="K8" s="189">
        <f>0.17*J8</f>
        <v>36720</v>
      </c>
      <c r="L8" s="190">
        <f>0.0015*F8</f>
        <v>53170.671000000002</v>
      </c>
      <c r="M8" s="189">
        <v>0</v>
      </c>
      <c r="N8" s="196">
        <f>0.17*M8</f>
        <v>0</v>
      </c>
      <c r="O8" s="195">
        <f>G8+I8+J8+K8+L8+M8+N8</f>
        <v>16081582.605599999</v>
      </c>
      <c r="P8" s="188">
        <f>0.0007*F8</f>
        <v>24812.979800000001</v>
      </c>
      <c r="Q8" s="191">
        <f>'[4]01-16'!Q8+'[4]02-16'!Q8+'[4]03-16'!Q8+'[4]04-16'!Q8+'[4]05-16'!Q8+'[4]06-16'!Q8+'[4]07-16'!Q8+'[4]08-16'!Q8+'[4]09-16'!Q8+'[4]10-16'!Q8+'[4]11-16'!Q8+'[4]12-16'!Q8</f>
        <v>3791758</v>
      </c>
      <c r="R8" s="178"/>
    </row>
    <row r="9" spans="1:18" ht="23.25" customHeight="1" thickBot="1">
      <c r="A9" s="197">
        <v>4</v>
      </c>
      <c r="B9" s="198" t="s">
        <v>74</v>
      </c>
      <c r="C9" s="199" t="s">
        <v>75</v>
      </c>
      <c r="D9" s="200">
        <f>+E9-F9</f>
        <v>5</v>
      </c>
      <c r="E9" s="201">
        <f>'[4]01-16'!E9+'[4]02-16'!E9+'[4]03-16'!E9+'[4]04-16'!E9+'[4]05-16'!E9+'[4]06-16'!E9+'[4]07-16'!E9+'[4]08-16'!E9+'[4]09-16'!E9+'[4]10-16'!E9+'[4]11-16'!E9+'[4]12-16'!E9</f>
        <v>6986676</v>
      </c>
      <c r="F9" s="201">
        <f>'[4]01-16'!F9+'[4]02-16'!F9+'[4]03-16'!F9+'[4]04-16'!F9+'[4]05-16'!F9+'[4]06-16'!F9+'[4]07-16'!F9+'[4]08-16'!F9+'[4]09-16'!F9+'[4]10-16'!F9+'[4]11-16'!F9+'[4]12-16'!F9</f>
        <v>6986671</v>
      </c>
      <c r="G9" s="202">
        <f>'[4]01-16'!G9+'[4]02-16'!G9+'[4]03-16'!G9+'[4]04-16'!G9+'[4]05-16'!G9+'[4]06-16'!G9+'[4]07-16'!G9+'[4]08-16'!G9+'[4]09-16'!G9+'[4]10-16'!G9+'[4]11-16'!G9+'[4]12-16'!G9</f>
        <v>2582130.79</v>
      </c>
      <c r="H9" s="203">
        <f>(G9/F9)*100</f>
        <v>36.957955942107482</v>
      </c>
      <c r="I9" s="204">
        <f>0.17*G9</f>
        <v>438962.23430000001</v>
      </c>
      <c r="J9" s="205">
        <f>'[4]01-16'!J9+'[4]02-16'!J9+'[4]03-16'!J9+'[4]04-16'!J9+'[4]05-16'!J9+'[4]06-16'!J9+'[4]07-16'!J9+'[4]08-16'!J9+'[4]09-16'!J9+'[4]10-16'!J9+'[4]11-16'!J9+'[4]12-16'!J9</f>
        <v>180000</v>
      </c>
      <c r="K9" s="204">
        <f>0.17*J9</f>
        <v>30600.000000000004</v>
      </c>
      <c r="L9" s="202">
        <f>0.0015*F9</f>
        <v>10480.0065</v>
      </c>
      <c r="M9" s="204">
        <v>0</v>
      </c>
      <c r="N9" s="206">
        <f>0.17*M9</f>
        <v>0</v>
      </c>
      <c r="O9" s="205">
        <f>G9+I9+J9+K9+L9+M9+N9</f>
        <v>3242173.0308000003</v>
      </c>
      <c r="P9" s="188">
        <f>0.0007*F9</f>
        <v>4890.6697000000004</v>
      </c>
      <c r="Q9" s="203">
        <f>'[4]01-16'!Q9+'[4]02-16'!Q9+'[4]03-16'!Q9+'[4]04-16'!Q9+'[4]05-16'!Q9+'[4]06-16'!Q9+'[4]07-16'!Q9+'[4]08-16'!Q9+'[4]09-16'!Q9+'[4]10-16'!Q9+'[4]11-16'!Q9+'[4]12-16'!Q9</f>
        <v>747360</v>
      </c>
      <c r="R9" s="178"/>
    </row>
    <row r="10" spans="1:18" s="215" customFormat="1" ht="26.25" customHeight="1" thickBot="1">
      <c r="A10" s="312" t="s">
        <v>76</v>
      </c>
      <c r="B10" s="313"/>
      <c r="C10" s="207"/>
      <c r="D10" s="208">
        <f t="shared" ref="D10:P10" si="0">SUM(D6:D9)</f>
        <v>67</v>
      </c>
      <c r="E10" s="209">
        <f>SUM(E6:E9)</f>
        <v>51269998</v>
      </c>
      <c r="F10" s="209">
        <f>SUM(F6:F9)</f>
        <v>51269931</v>
      </c>
      <c r="G10" s="210">
        <f t="shared" si="0"/>
        <v>23926125.649999999</v>
      </c>
      <c r="H10" s="211">
        <f>(G10/F10)*100</f>
        <v>46.666974546932778</v>
      </c>
      <c r="I10" s="212">
        <f t="shared" si="0"/>
        <v>4067441.3605</v>
      </c>
      <c r="J10" s="213">
        <f t="shared" si="0"/>
        <v>828000</v>
      </c>
      <c r="K10" s="212">
        <f t="shared" si="0"/>
        <v>140760</v>
      </c>
      <c r="L10" s="213">
        <f t="shared" si="0"/>
        <v>76904.896500000003</v>
      </c>
      <c r="M10" s="212">
        <f t="shared" si="0"/>
        <v>0</v>
      </c>
      <c r="N10" s="213">
        <f t="shared" si="0"/>
        <v>0</v>
      </c>
      <c r="O10" s="213">
        <f>SUM(O6:O9)</f>
        <v>29039231.906999998</v>
      </c>
      <c r="P10" s="214">
        <f t="shared" si="0"/>
        <v>35888.951699999998</v>
      </c>
      <c r="Q10" s="211">
        <f>SUM(Q6:Q9)</f>
        <v>5484586</v>
      </c>
    </row>
    <row r="11" spans="1:18" s="222" customFormat="1" ht="15" thickBot="1">
      <c r="A11" s="216"/>
      <c r="B11" s="217"/>
      <c r="C11" s="218"/>
      <c r="D11" s="219"/>
      <c r="E11" s="219"/>
      <c r="F11" s="219"/>
      <c r="G11" s="220"/>
      <c r="H11" s="220"/>
      <c r="I11" s="220"/>
      <c r="J11" s="220"/>
      <c r="K11" s="220"/>
      <c r="L11" s="220"/>
      <c r="M11" s="220"/>
      <c r="N11" s="220"/>
      <c r="O11" s="220"/>
      <c r="P11" s="221"/>
      <c r="Q11" s="220"/>
    </row>
    <row r="12" spans="1:18" s="228" customFormat="1" ht="23.25" customHeight="1">
      <c r="A12" s="180">
        <v>5</v>
      </c>
      <c r="B12" s="181" t="s">
        <v>77</v>
      </c>
      <c r="C12" s="223" t="s">
        <v>78</v>
      </c>
      <c r="D12" s="224">
        <f>+E12-F12</f>
        <v>7</v>
      </c>
      <c r="E12" s="184">
        <f>'[4]01-16'!E12+'[4]02-16'!E12+'[4]03-16'!E12+'[4]04-16'!E12+'[4]05-16'!E12+'[4]06-16'!E12+'[4]07-16'!E12+'[4]08-16'!E12+'[4]09-16'!E12+'[4]10-16'!E12+'[4]11-16'!E12+'[4]12-16'!E12</f>
        <v>143363080</v>
      </c>
      <c r="F12" s="184">
        <f>'[4]01-16'!F12+'[4]02-16'!F12+'[4]03-16'!F12+'[4]04-16'!F12+'[4]05-16'!F12+'[4]06-16'!F12+'[4]07-16'!F12+'[4]08-16'!F12+'[4]09-16'!F12+'[4]10-16'!F12+'[4]11-16'!F12+'[4]12-16'!F12</f>
        <v>143363073</v>
      </c>
      <c r="G12" s="225">
        <f>'[4]01-16'!G12+'[4]02-16'!G12+'[4]03-16'!G12+'[4]04-16'!G12+'[4]05-16'!G12+'[4]06-16'!G12+'[4]07-16'!G12+'[4]08-16'!G12+'[4]09-16'!G12+'[4]10-16'!G12+'[4]11-16'!G12+'[4]12-16'!G12</f>
        <v>39515120.729999997</v>
      </c>
      <c r="H12" s="226">
        <f t="shared" ref="H12:H17" si="1">(G12/F12)*100</f>
        <v>27.562969949730359</v>
      </c>
      <c r="I12" s="187">
        <f>0.17*G12</f>
        <v>6717570.5241</v>
      </c>
      <c r="J12" s="188">
        <f>'[4]01-16'!J12+'[4]02-16'!J12+'[4]03-16'!J12+'[4]04-16'!J12+'[4]05-16'!J12+'[4]06-16'!J12+'[4]07-16'!J12+'[4]08-16'!J12+'[4]09-16'!J12+'[4]10-16'!J12+'[4]11-16'!J12+'[4]12-16'!J12</f>
        <v>216000</v>
      </c>
      <c r="K12" s="187">
        <f>0.17*J12</f>
        <v>36720</v>
      </c>
      <c r="L12" s="185">
        <f>0.0015*F12</f>
        <v>215044.60949999999</v>
      </c>
      <c r="M12" s="187">
        <v>0</v>
      </c>
      <c r="N12" s="185">
        <f>0.17*M12</f>
        <v>0</v>
      </c>
      <c r="O12" s="227">
        <f>G12+I12+J12+K12+L12+M12+N12</f>
        <v>46700455.863599993</v>
      </c>
      <c r="P12" s="185">
        <f>0.0007*F12</f>
        <v>100354.1511</v>
      </c>
      <c r="Q12" s="226">
        <f>'[4]01-16'!Q12+'[4]02-16'!Q12+'[4]03-16'!Q12+'[4]04-16'!Q12+'[4]05-16'!Q12+'[4]06-16'!Q12+'[4]07-16'!Q12+'[4]08-16'!Q12+'[4]09-16'!Q12+'[4]10-16'!Q12+'[4]11-16'!Q12+'[4]12-16'!Q12</f>
        <v>15345574</v>
      </c>
    </row>
    <row r="13" spans="1:18" s="228" customFormat="1" ht="23.25" customHeight="1">
      <c r="A13" s="192">
        <v>6</v>
      </c>
      <c r="B13" s="193" t="s">
        <v>79</v>
      </c>
      <c r="C13" s="229" t="s">
        <v>78</v>
      </c>
      <c r="D13" s="230">
        <f>+E13-F13</f>
        <v>5</v>
      </c>
      <c r="E13" s="194">
        <f>'[4]01-16'!E13+'[4]02-16'!E13+'[4]03-16'!E13+'[4]04-16'!E13+'[4]05-16'!E13+'[4]06-16'!E13+'[4]07-16'!E13+'[4]08-16'!E13+'[4]09-16'!E13+'[4]10-16'!E13+'[4]11-16'!E13+'[4]12-16'!E13</f>
        <v>803110</v>
      </c>
      <c r="F13" s="194">
        <f>'[4]01-16'!F13+'[4]02-16'!F13+'[4]03-16'!F13+'[4]04-16'!F13+'[4]05-16'!F13+'[4]06-16'!F13+'[4]07-16'!F13+'[4]08-16'!F13+'[4]09-16'!F13+'[4]10-16'!F13+'[4]11-16'!F13+'[4]12-16'!F13</f>
        <v>803105</v>
      </c>
      <c r="G13" s="196">
        <f>'[4]01-16'!G13+'[4]02-16'!G13+'[4]03-16'!G13+'[4]04-16'!G13+'[4]05-16'!G13+'[4]06-16'!G13+'[4]07-16'!G13+'[4]08-16'!G13+'[4]09-16'!G13+'[4]10-16'!G13+'[4]11-16'!G13+'[4]12-16'!G13</f>
        <v>3027952.7299999995</v>
      </c>
      <c r="H13" s="191">
        <f t="shared" si="1"/>
        <v>377.03074068770576</v>
      </c>
      <c r="I13" s="189">
        <f>0.17*G13</f>
        <v>514751.96409999998</v>
      </c>
      <c r="J13" s="195">
        <f>'[4]01-16'!J13+'[4]02-16'!J13+'[4]03-16'!J13+'[4]04-16'!J13+'[4]05-16'!J13+'[4]06-16'!J13+'[4]07-16'!J13+'[4]08-16'!J13+'[4]09-16'!J13+'[4]10-16'!J13+'[4]11-16'!J13+'[4]12-16'!J13</f>
        <v>312000</v>
      </c>
      <c r="K13" s="189">
        <f>0.17*J13</f>
        <v>53040.000000000007</v>
      </c>
      <c r="L13" s="190">
        <f>0.0015*F13</f>
        <v>1204.6575</v>
      </c>
      <c r="M13" s="189">
        <v>0</v>
      </c>
      <c r="N13" s="190">
        <f>0.17*M13</f>
        <v>0</v>
      </c>
      <c r="O13" s="231">
        <f>G13+I13+J13+K13+L13+M13+N13</f>
        <v>3908949.3515999997</v>
      </c>
      <c r="P13" s="190">
        <f>0.0007*F13</f>
        <v>562.17349999999999</v>
      </c>
      <c r="Q13" s="191">
        <f>'[4]01-16'!Q13+'[4]02-16'!Q13+'[4]03-16'!Q13+'[4]04-16'!Q13+'[4]05-16'!Q13+'[4]06-16'!Q13+'[4]07-16'!Q13+'[4]08-16'!Q13+'[4]09-16'!Q13+'[4]10-16'!Q13+'[4]11-16'!Q13+'[4]12-16'!Q13</f>
        <v>85887</v>
      </c>
    </row>
    <row r="14" spans="1:18" s="234" customFormat="1" ht="23.25" customHeight="1">
      <c r="A14" s="232">
        <v>7</v>
      </c>
      <c r="B14" s="199" t="s">
        <v>80</v>
      </c>
      <c r="C14" s="229" t="s">
        <v>81</v>
      </c>
      <c r="D14" s="233">
        <f>+E14-F14</f>
        <v>0</v>
      </c>
      <c r="E14" s="194">
        <f>'[4]01-16'!E14+'[4]02-16'!E14+'[4]03-16'!E14+'[4]04-16'!E14+'[4]05-16'!E14+'[4]06-16'!E14+'[4]07-16'!E14+'[4]08-16'!E14+'[4]09-16'!E14+'[4]10-16'!E14+'[4]11-16'!E14+'[4]12-16'!E14</f>
        <v>0</v>
      </c>
      <c r="F14" s="194">
        <f>'[4]01-16'!F14+'[4]02-16'!F14+'[4]03-16'!F14+'[4]04-16'!F14+'[4]05-16'!F14+'[4]06-16'!F14+'[4]07-16'!F14+'[4]08-16'!F14+'[4]09-16'!F14+'[4]10-16'!F14+'[4]11-16'!F14+'[4]12-16'!F14</f>
        <v>0</v>
      </c>
      <c r="G14" s="196">
        <f>'[4]01-16'!G14+'[4]02-16'!G14+'[4]03-16'!G14+'[4]04-16'!G14+'[4]05-16'!G14+'[4]06-16'!G14+'[4]07-16'!G14+'[4]08-16'!G14+'[4]09-16'!G14+'[4]10-16'!G14+'[4]11-16'!G14+'[4]12-16'!G14</f>
        <v>0</v>
      </c>
      <c r="H14" s="191"/>
      <c r="I14" s="189">
        <v>0</v>
      </c>
      <c r="J14" s="195">
        <f>'[4]01-16'!J14+'[4]02-16'!J14+'[4]03-16'!J14+'[4]04-16'!J14+'[4]05-16'!J14+'[4]06-16'!J14+'[4]07-16'!J14+'[4]08-16'!J14+'[4]09-16'!J14+'[4]10-16'!J14+'[4]11-16'!J14+'[4]12-16'!J14</f>
        <v>0</v>
      </c>
      <c r="K14" s="189">
        <f>0.17*J14</f>
        <v>0</v>
      </c>
      <c r="L14" s="190">
        <v>0</v>
      </c>
      <c r="M14" s="189">
        <v>0</v>
      </c>
      <c r="N14" s="190">
        <f>0.17*M14</f>
        <v>0</v>
      </c>
      <c r="O14" s="231">
        <f>G14+I14+J14+K14+L14+M14+N14</f>
        <v>0</v>
      </c>
      <c r="P14" s="190">
        <f>0.0007*F14</f>
        <v>0</v>
      </c>
      <c r="Q14" s="191">
        <f>'[4]01-16'!Q14+'[4]02-16'!Q14+'[4]03-16'!Q14+'[4]04-16'!Q14+'[4]05-16'!Q14+'[4]06-16'!Q14+'[4]07-16'!Q14+'[4]08-16'!Q14+'[4]09-16'!Q14+'[4]10-16'!Q14+'[4]11-16'!Q14+'[4]12-16'!Q14</f>
        <v>0</v>
      </c>
    </row>
    <row r="15" spans="1:18" ht="23.25" customHeight="1">
      <c r="A15" s="192">
        <v>8</v>
      </c>
      <c r="B15" s="193" t="s">
        <v>82</v>
      </c>
      <c r="C15" s="229" t="s">
        <v>71</v>
      </c>
      <c r="D15" s="230">
        <f>+E15-F15</f>
        <v>10</v>
      </c>
      <c r="E15" s="194">
        <f>'[4]01-16'!E15+'[4]02-16'!E15+'[4]03-16'!E15+'[4]04-16'!E15+'[4]05-16'!E15+'[4]06-16'!E15+'[4]07-16'!E15+'[4]08-16'!E15+'[4]09-16'!E15+'[4]10-16'!E15+'[4]11-16'!E15+'[4]12-16'!E15</f>
        <v>975956</v>
      </c>
      <c r="F15" s="194">
        <f>'[4]01-16'!F15+'[4]02-16'!F15+'[4]03-16'!F15+'[4]04-16'!F15+'[4]05-16'!F15+'[4]06-16'!F15+'[4]07-16'!F15+'[4]08-16'!F15+'[4]09-16'!F15+'[4]10-16'!F15+'[4]11-16'!F15+'[4]12-16'!F15</f>
        <v>975946</v>
      </c>
      <c r="G15" s="196">
        <f>'[4]01-16'!G15+'[4]02-16'!G15+'[4]03-16'!G15+'[4]04-16'!G15+'[4]05-16'!G15+'[4]06-16'!G15+'[4]07-16'!G15+'[4]08-16'!G15+'[4]09-16'!G15+'[4]10-16'!G15+'[4]11-16'!G15+'[4]12-16'!G15</f>
        <v>720173.84</v>
      </c>
      <c r="H15" s="191">
        <f t="shared" si="1"/>
        <v>73.792386054146434</v>
      </c>
      <c r="I15" s="235">
        <f>0.17*G15</f>
        <v>122429.5528</v>
      </c>
      <c r="J15" s="195">
        <f>'[4]01-16'!J15+'[4]02-16'!J15+'[4]03-16'!J15+'[4]04-16'!J15+'[4]05-16'!J15+'[4]06-16'!J15+'[4]07-16'!J15+'[4]08-16'!J15+'[4]09-16'!J15+'[4]10-16'!J15+'[4]11-16'!J15+'[4]12-16'!J15</f>
        <v>144000</v>
      </c>
      <c r="K15" s="189">
        <f>0.17*J15</f>
        <v>24480</v>
      </c>
      <c r="L15" s="190">
        <f>0.0015*F15</f>
        <v>1463.9190000000001</v>
      </c>
      <c r="M15" s="190">
        <v>0</v>
      </c>
      <c r="N15" s="236">
        <f>0.17*M15</f>
        <v>0</v>
      </c>
      <c r="O15" s="231">
        <f>G15+I15+J15+K15+L15+M15+N15</f>
        <v>1012547.3118</v>
      </c>
      <c r="P15" s="190">
        <f>0.0007*F15</f>
        <v>683.16219999999998</v>
      </c>
      <c r="Q15" s="191">
        <f>'[4]01-16'!Q15+'[4]02-16'!Q15+'[4]03-16'!Q15+'[4]04-16'!Q15+'[4]05-16'!Q15+'[4]06-16'!Q15+'[4]07-16'!Q15+'[4]08-16'!Q15+'[4]09-16'!Q15+'[4]10-16'!Q15+'[4]11-16'!Q15+'[4]12-16'!Q15</f>
        <v>104505</v>
      </c>
    </row>
    <row r="16" spans="1:18" ht="23.25" customHeight="1" thickBot="1">
      <c r="A16" s="237">
        <v>9</v>
      </c>
      <c r="B16" s="199" t="s">
        <v>83</v>
      </c>
      <c r="C16" s="238" t="s">
        <v>78</v>
      </c>
      <c r="D16" s="233">
        <f>+E16-F16</f>
        <v>7</v>
      </c>
      <c r="E16" s="239">
        <f>'[4]01-16'!E16+'[4]02-16'!E16+'[4]03-16'!E16+'[4]04-16'!E16+'[4]05-16'!E16+'[4]06-16'!E16+'[4]07-16'!E16+'[4]08-16'!E16+'[4]09-16'!E16+'[4]10-16'!E16+'[4]11-16'!E16+'[4]12-16'!E16</f>
        <v>31204381</v>
      </c>
      <c r="F16" s="239">
        <f>'[4]01-16'!F16+'[4]02-16'!F16+'[4]03-16'!F16+'[4]04-16'!F16+'[4]05-16'!F16+'[4]06-16'!F16+'[4]07-16'!F16+'[4]08-16'!F16+'[4]09-16'!F16+'[4]10-16'!F16+'[4]11-16'!F16+'[4]12-16'!F16</f>
        <v>31204374</v>
      </c>
      <c r="G16" s="240">
        <f>'[4]01-16'!G16+'[4]02-16'!G16+'[4]03-16'!G16+'[4]04-16'!G16+'[4]05-16'!G16+'[4]06-16'!G16+'[4]07-16'!G16+'[4]08-16'!G16+'[4]09-16'!G16+'[4]10-16'!G16+'[4]11-16'!G16+'[4]12-16'!G16</f>
        <v>10616109.460000001</v>
      </c>
      <c r="H16" s="203">
        <f t="shared" si="1"/>
        <v>34.021222345303258</v>
      </c>
      <c r="I16" s="241">
        <f>0.17*G16</f>
        <v>1804738.6082000004</v>
      </c>
      <c r="J16" s="242">
        <f>'[4]01-16'!J16+'[4]02-16'!J16+'[4]03-16'!J16+'[4]04-16'!J16+'[4]05-16'!J16+'[4]06-16'!J16+'[4]07-16'!J16+'[4]08-16'!J16+'[4]09-16'!J16+'[4]10-16'!J16+'[4]11-16'!J16+'[4]12-16'!J16</f>
        <v>216000</v>
      </c>
      <c r="K16" s="236">
        <f>0.17*J16</f>
        <v>36720</v>
      </c>
      <c r="L16" s="243">
        <f>0.0015*F16</f>
        <v>46806.561000000002</v>
      </c>
      <c r="M16" s="236">
        <v>0</v>
      </c>
      <c r="N16" s="236">
        <f>0.17*M16</f>
        <v>0</v>
      </c>
      <c r="O16" s="231">
        <f>G16+I16+J16+K16+L16+M16+N16</f>
        <v>12720374.629200002</v>
      </c>
      <c r="P16" s="202">
        <f>0.0007*F16</f>
        <v>21843.061799999999</v>
      </c>
      <c r="Q16" s="203">
        <f>'[4]01-16'!Q16+'[4]02-16'!Q16+'[4]03-16'!Q16+'[4]04-16'!Q16+'[4]05-16'!Q16+'[4]06-16'!Q16+'[4]07-16'!Q16+'[4]08-16'!Q16+'[4]09-16'!Q16+'[4]10-16'!Q16+'[4]11-16'!Q16+'[4]12-16'!Q16</f>
        <v>3337798</v>
      </c>
    </row>
    <row r="17" spans="1:17" s="215" customFormat="1" ht="26.25" customHeight="1" thickBot="1">
      <c r="A17" s="312" t="s">
        <v>84</v>
      </c>
      <c r="B17" s="314"/>
      <c r="C17" s="244"/>
      <c r="D17" s="209">
        <f>SUM(D12:D16)</f>
        <v>29</v>
      </c>
      <c r="E17" s="209">
        <f t="shared" ref="E17:P17" si="2">SUM(E12:E16)</f>
        <v>176346527</v>
      </c>
      <c r="F17" s="209">
        <f t="shared" si="2"/>
        <v>176346498</v>
      </c>
      <c r="G17" s="210">
        <f t="shared" si="2"/>
        <v>53879356.759999998</v>
      </c>
      <c r="H17" s="211">
        <f t="shared" si="1"/>
        <v>30.553119778993288</v>
      </c>
      <c r="I17" s="245">
        <f t="shared" si="2"/>
        <v>9159490.6491999999</v>
      </c>
      <c r="J17" s="214">
        <f t="shared" si="2"/>
        <v>888000</v>
      </c>
      <c r="K17" s="214">
        <f t="shared" si="2"/>
        <v>150960</v>
      </c>
      <c r="L17" s="214">
        <f>SUM(L12:L16)</f>
        <v>264519.74699999997</v>
      </c>
      <c r="M17" s="214">
        <f t="shared" si="2"/>
        <v>0</v>
      </c>
      <c r="N17" s="214">
        <f t="shared" si="2"/>
        <v>0</v>
      </c>
      <c r="O17" s="210">
        <f t="shared" si="2"/>
        <v>64342327.156199999</v>
      </c>
      <c r="P17" s="214">
        <f t="shared" si="2"/>
        <v>123442.54860000001</v>
      </c>
      <c r="Q17" s="211">
        <f>SUM(Q12:Q16)</f>
        <v>18873764</v>
      </c>
    </row>
    <row r="18" spans="1:17" s="215" customFormat="1" ht="26.25" customHeight="1">
      <c r="A18" s="246"/>
      <c r="B18" s="247"/>
      <c r="C18" s="248"/>
      <c r="D18" s="249"/>
      <c r="E18" s="249"/>
      <c r="F18" s="249"/>
      <c r="G18" s="250"/>
      <c r="H18" s="251"/>
      <c r="I18" s="250"/>
      <c r="J18" s="250"/>
      <c r="K18" s="250"/>
      <c r="L18" s="250"/>
      <c r="M18" s="250"/>
      <c r="N18" s="250"/>
      <c r="O18" s="250"/>
      <c r="P18" s="250"/>
      <c r="Q18" s="251"/>
    </row>
    <row r="19" spans="1:17" s="255" customFormat="1" ht="15" thickBot="1">
      <c r="A19" s="252"/>
      <c r="B19" s="217"/>
      <c r="C19" s="218"/>
      <c r="D19" s="219"/>
      <c r="E19" s="253"/>
      <c r="F19" s="253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</row>
    <row r="20" spans="1:17" s="228" customFormat="1" ht="23.25" customHeight="1" thickBot="1">
      <c r="A20" s="197">
        <v>12</v>
      </c>
      <c r="B20" s="229" t="s">
        <v>85</v>
      </c>
      <c r="C20" s="256" t="s">
        <v>78</v>
      </c>
      <c r="D20" s="230">
        <f>+E20-F20</f>
        <v>6</v>
      </c>
      <c r="E20" s="194">
        <f>'[4]01-16'!E20+'[4]02-16'!E20+'[4]03-16'!E20+'[4]04-16'!E20+'[4]05-16'!E20+'[4]06-16'!E20+'[4]07-16'!E20+'[4]08-16'!E20+'[4]09-16'!E20+'[4]10-16'!E20+'[4]11-16'!E20+'[4]12-16'!E20</f>
        <v>260635937</v>
      </c>
      <c r="F20" s="194">
        <f>'[4]01-16'!F20+'[4]02-16'!F20+'[4]03-16'!F20+'[4]04-16'!F20+'[4]05-16'!F20+'[4]06-16'!F20+'[4]07-16'!F20+'[4]08-16'!F20+'[4]09-16'!F20+'[4]10-16'!F20+'[4]11-16'!F20+'[4]12-16'!F20</f>
        <v>260635931</v>
      </c>
      <c r="G20" s="196">
        <f>'[4]01-16'!G20+'[4]02-16'!G20+'[4]03-16'!G20+'[4]04-16'!G20+'[4]05-16'!G20+'[4]06-16'!G20+'[4]07-16'!G20+'[4]08-16'!G20+'[4]09-16'!G20+'[4]10-16'!G20+'[4]11-16'!G20+'[4]12-16'!G20</f>
        <v>58828627.910000004</v>
      </c>
      <c r="H20" s="226">
        <f>(G20/F20)*100</f>
        <v>22.571188739897881</v>
      </c>
      <c r="I20" s="189">
        <f>0.17*G20</f>
        <v>10000866.744700002</v>
      </c>
      <c r="J20" s="195">
        <f>'[4]01-16'!J20+'[4]02-16'!J20+'[4]03-16'!J20+'[4]04-16'!J20+'[4]05-16'!J20+'[4]06-16'!J20+'[4]07-16'!J20+'[4]08-16'!J20+'[4]09-16'!J20+'[4]10-16'!J20+'[4]11-16'!J20+'[4]12-16'!J20</f>
        <v>360000</v>
      </c>
      <c r="K20" s="189">
        <f>0.17*J20</f>
        <v>61200.000000000007</v>
      </c>
      <c r="L20" s="190">
        <f>0.0015*F20</f>
        <v>390953.89650000003</v>
      </c>
      <c r="M20" s="189">
        <v>0</v>
      </c>
      <c r="N20" s="190">
        <f>0.17*M20</f>
        <v>0</v>
      </c>
      <c r="O20" s="231">
        <f>G20+I20+J20+K20+L20+M20+N20</f>
        <v>69641648.551200017</v>
      </c>
      <c r="P20" s="190">
        <f>0.0007*F20</f>
        <v>182445.15169999999</v>
      </c>
      <c r="Q20" s="226">
        <f>'[4]01-16'!Q20+'[4]02-16'!Q20+'[4]03-16'!Q20+'[4]04-16'!Q20+'[4]05-16'!Q20+'[4]06-16'!Q20+'[4]07-16'!Q20+'[4]08-16'!Q20+'[4]09-16'!Q20+'[4]10-16'!Q20+'[4]11-16'!Q20+'[4]12-16'!Q20</f>
        <v>27881038</v>
      </c>
    </row>
    <row r="21" spans="1:17" s="228" customFormat="1" ht="23.25" customHeight="1" thickBot="1">
      <c r="A21" s="257">
        <v>10</v>
      </c>
      <c r="B21" s="258" t="s">
        <v>86</v>
      </c>
      <c r="C21" s="259" t="s">
        <v>87</v>
      </c>
      <c r="D21" s="260">
        <f>+E21-F21</f>
        <v>504</v>
      </c>
      <c r="E21" s="201">
        <f>'[4]01-16'!E21+'[4]02-16'!E21+'[4]03-16'!E21+'[4]04-16'!E21+'[4]05-16'!E21+'[4]06-16'!E21+'[4]07-16'!E21+'[4]08-16'!E21+'[4]09-16'!E21+'[4]10-16'!E21+'[4]11-16'!E21+'[4]12-16'!E21</f>
        <v>46967489</v>
      </c>
      <c r="F21" s="201">
        <f>'[4]01-16'!F21+'[4]02-16'!F21+'[4]03-16'!F21+'[4]04-16'!F21+'[4]05-16'!F21+'[4]06-16'!F21+'[4]07-16'!F21+'[4]08-16'!F21+'[4]09-16'!F21+'[4]10-16'!F21+'[4]11-16'!F21+'[4]12-16'!F21</f>
        <v>46966985</v>
      </c>
      <c r="G21" s="206">
        <f>'[4]01-16'!G21+'[4]02-16'!G21+'[4]03-16'!G21+'[4]04-16'!G21+'[4]05-16'!G21+'[4]06-16'!G21+'[4]07-16'!G21+'[4]08-16'!G21+'[4]09-16'!G21+'[4]10-16'!G21+'[4]11-16'!G21+'[4]12-16'!G21</f>
        <v>13646257.17</v>
      </c>
      <c r="H21" s="261">
        <f>(G21/F21)*100</f>
        <v>29.054999314944318</v>
      </c>
      <c r="I21" s="204">
        <f>0.17*G21</f>
        <v>2319863.7189000002</v>
      </c>
      <c r="J21" s="205">
        <f>'[4]01-16'!J21+'[4]02-16'!J21+'[4]03-16'!J21+'[4]04-16'!J21+'[4]05-16'!J21+'[4]06-16'!J21+'[4]07-16'!J21+'[4]08-16'!J21+'[4]09-16'!J21+'[4]10-16'!J21+'[4]11-16'!J21+'[4]12-16'!J21</f>
        <v>0</v>
      </c>
      <c r="K21" s="204">
        <f>0.17*J21</f>
        <v>0</v>
      </c>
      <c r="L21" s="202">
        <f>0.0015*F21</f>
        <v>70450.477500000008</v>
      </c>
      <c r="M21" s="204">
        <v>0</v>
      </c>
      <c r="N21" s="202">
        <f>0.17*M21</f>
        <v>0</v>
      </c>
      <c r="O21" s="231">
        <f>G21+I21+J21+K21+L21+M21+N21</f>
        <v>16036571.3664</v>
      </c>
      <c r="P21" s="202">
        <f>0.0007*F21</f>
        <v>32876.889499999997</v>
      </c>
      <c r="Q21" s="261">
        <f>'[4]01-16'!Q21+'[4]02-16'!Q21+'[4]03-16'!Q21+'[4]04-16'!Q21+'[4]05-16'!Q21+'[4]06-16'!Q21+'[4]07-16'!Q21+'[4]08-16'!Q21+'[4]09-16'!Q21+'[4]10-16'!Q21+'[4]11-16'!Q21+'[4]12-16'!Q21</f>
        <v>5028489</v>
      </c>
    </row>
    <row r="22" spans="1:17" s="215" customFormat="1" ht="26.25" customHeight="1" thickBot="1">
      <c r="A22" s="312" t="s">
        <v>88</v>
      </c>
      <c r="B22" s="313"/>
      <c r="C22" s="262"/>
      <c r="D22" s="263">
        <f t="shared" ref="D22:P22" si="3">SUM(D20:D21)</f>
        <v>510</v>
      </c>
      <c r="E22" s="263">
        <f t="shared" si="3"/>
        <v>307603426</v>
      </c>
      <c r="F22" s="263">
        <f t="shared" si="3"/>
        <v>307602916</v>
      </c>
      <c r="G22" s="264">
        <f>SUM(G20:G21)</f>
        <v>72474885.079999998</v>
      </c>
      <c r="H22" s="265">
        <f>(G22/F22)*100</f>
        <v>23.561182716486343</v>
      </c>
      <c r="I22" s="266">
        <f t="shared" si="3"/>
        <v>12320730.463600002</v>
      </c>
      <c r="J22" s="213">
        <f t="shared" si="3"/>
        <v>360000</v>
      </c>
      <c r="K22" s="213">
        <f t="shared" si="3"/>
        <v>61200.000000000007</v>
      </c>
      <c r="L22" s="213">
        <f t="shared" si="3"/>
        <v>461404.37400000007</v>
      </c>
      <c r="M22" s="213">
        <f t="shared" si="3"/>
        <v>0</v>
      </c>
      <c r="N22" s="213">
        <f t="shared" si="3"/>
        <v>0</v>
      </c>
      <c r="O22" s="264">
        <f t="shared" si="3"/>
        <v>85678219.917600021</v>
      </c>
      <c r="P22" s="214">
        <f t="shared" si="3"/>
        <v>215322.04119999998</v>
      </c>
      <c r="Q22" s="265">
        <f>SUM(Q20:Q21)</f>
        <v>32909527</v>
      </c>
    </row>
    <row r="23" spans="1:17" ht="11.25" customHeight="1">
      <c r="A23" s="179"/>
      <c r="B23" s="267"/>
      <c r="C23" s="252"/>
      <c r="D23" s="253"/>
      <c r="E23" s="253"/>
      <c r="F23" s="253"/>
      <c r="G23" s="254" t="s">
        <v>89</v>
      </c>
      <c r="H23" s="254"/>
      <c r="I23" s="254"/>
      <c r="J23" s="254"/>
      <c r="K23" s="254"/>
      <c r="L23" s="254"/>
      <c r="M23" s="254"/>
      <c r="N23" s="254"/>
      <c r="O23" s="254"/>
      <c r="P23" s="254"/>
      <c r="Q23" s="254"/>
    </row>
    <row r="24" spans="1:17" ht="11.25" customHeight="1" thickBot="1">
      <c r="A24" s="179"/>
      <c r="B24" s="218"/>
      <c r="C24" s="218"/>
      <c r="D24" s="219"/>
      <c r="E24" s="253"/>
      <c r="F24" s="253"/>
      <c r="G24" s="254"/>
      <c r="H24" s="254"/>
      <c r="I24" s="254"/>
      <c r="J24" s="254"/>
      <c r="K24" s="254"/>
      <c r="L24" s="254"/>
      <c r="M24" s="254"/>
      <c r="N24" s="254"/>
      <c r="O24" s="268"/>
      <c r="P24" s="254"/>
      <c r="Q24" s="254"/>
    </row>
    <row r="25" spans="1:17" ht="23.25" customHeight="1" thickBot="1">
      <c r="A25" s="269">
        <v>28</v>
      </c>
      <c r="B25" s="181" t="s">
        <v>90</v>
      </c>
      <c r="C25" s="223" t="s">
        <v>91</v>
      </c>
      <c r="D25" s="270">
        <f>+E25-F25</f>
        <v>19</v>
      </c>
      <c r="E25" s="184">
        <f>'[4]01-16'!E25+'[4]02-16'!E25+'[4]03-16'!E25+'[4]04-16'!E25+'[4]05-16'!E25+'[4]06-16'!E25+'[4]07-16'!E25+'[4]08-16'!E25+'[4]09-16'!E25+'[4]10-16'!E25+'[4]11-16'!E25+'[4]12-16'!E25</f>
        <v>186611</v>
      </c>
      <c r="F25" s="270">
        <f>'[4]01-16'!F25+'[4]02-16'!F25+'[4]03-16'!F25+'[4]04-16'!F25+'[4]05-16'!F25+'[4]06-16'!F25+'[4]07-16'!F25+'[4]08-16'!F25+'[4]09-16'!F25+'[4]10-16'!F25+'[4]11-16'!F25+'[4]12-16'!F25</f>
        <v>186592</v>
      </c>
      <c r="G25" s="225">
        <f>'[4]01-16'!G25+'[4]02-16'!G25+'[4]03-16'!G25+'[4]04-16'!G25+'[4]05-16'!G25+'[4]06-16'!G25+'[4]07-16'!G25+'[4]08-16'!G25+'[4]09-16'!G25+'[4]10-16'!G25+'[4]11-16'!G25+'[4]12-16'!G25</f>
        <v>613571.06999999995</v>
      </c>
      <c r="H25" s="226">
        <f>(G25/F25)*100</f>
        <v>328.83031962785111</v>
      </c>
      <c r="I25" s="187">
        <f>0.17*G25</f>
        <v>104307.0819</v>
      </c>
      <c r="J25" s="185">
        <f>'[4]01-16'!J25+'[4]02-16'!J25+'[4]03-16'!J25+'[4]04-16'!J25+'[4]05-16'!J25+'[4]06-16'!J25+'[4]07-16'!J25+'[4]08-16'!J25+'[4]09-16'!J25+'[4]10-16'!J25+'[4]11-16'!J25+'[4]12-16'!J25</f>
        <v>180000</v>
      </c>
      <c r="K25" s="187">
        <f>0.17*J25</f>
        <v>30600.000000000004</v>
      </c>
      <c r="L25" s="185">
        <f>0.0015*F25</f>
        <v>279.88800000000003</v>
      </c>
      <c r="M25" s="187">
        <v>0</v>
      </c>
      <c r="N25" s="185">
        <f>0.17*M25</f>
        <v>0</v>
      </c>
      <c r="O25" s="187">
        <f>G25+I25+J25+K25+L25+M25+N25</f>
        <v>928758.03989999997</v>
      </c>
      <c r="P25" s="185">
        <f>0.0007*F25</f>
        <v>130.61439999999999</v>
      </c>
      <c r="Q25" s="226">
        <f>'[4]01-16'!Q25+'[4]02-16'!Q25+'[4]03-16'!Q25+'[4]04-16'!Q25+'[4]05-16'!Q25+'[4]06-16'!Q25+'[4]07-16'!Q25+'[4]08-16'!Q25+'[4]09-16'!Q25+'[4]10-16'!Q25+'[4]11-16'!Q25+'[4]12-16'!Q25</f>
        <v>19960</v>
      </c>
    </row>
    <row r="26" spans="1:17" ht="23.25" customHeight="1" thickBot="1">
      <c r="A26" s="271">
        <v>29</v>
      </c>
      <c r="B26" s="193" t="s">
        <v>92</v>
      </c>
      <c r="C26" s="229" t="s">
        <v>78</v>
      </c>
      <c r="D26" s="272">
        <f>+E26-F26</f>
        <v>6</v>
      </c>
      <c r="E26" s="194">
        <f>'[4]01-16'!E26+'[4]02-16'!E26+'[4]03-16'!E26+'[4]04-16'!E26+'[4]05-16'!E26+'[4]06-16'!E26+'[4]07-16'!E26+'[4]08-16'!E26+'[4]09-16'!E26+'[4]10-16'!E26+'[4]11-16'!E26+'[4]12-16'!E26</f>
        <v>69057941</v>
      </c>
      <c r="F26" s="272">
        <f>'[4]01-16'!F26+'[4]02-16'!F26+'[4]03-16'!F26+'[4]04-16'!F26+'[4]05-16'!F26+'[4]06-16'!F26+'[4]07-16'!F26+'[4]08-16'!F26+'[4]09-16'!F26+'[4]10-16'!F26+'[4]11-16'!F26+'[4]12-16'!F26</f>
        <v>69057935</v>
      </c>
      <c r="G26" s="196">
        <f>'[4]01-16'!G26+'[4]02-16'!G26+'[4]03-16'!G26+'[4]04-16'!G26+'[4]05-16'!G26+'[4]06-16'!G26+'[4]07-16'!G26+'[4]08-16'!G26+'[4]09-16'!G26+'[4]10-16'!G26+'[4]11-16'!G26+'[4]12-16'!G26</f>
        <v>14869942.629999999</v>
      </c>
      <c r="H26" s="191">
        <f>(G26/F26)*100</f>
        <v>21.532561942374905</v>
      </c>
      <c r="I26" s="189">
        <f>0.17*G26</f>
        <v>2527890.2470999998</v>
      </c>
      <c r="J26" s="190">
        <f>'[4]01-16'!J26+'[4]02-16'!J26+'[4]03-16'!J26+'[4]04-16'!J26+'[4]05-16'!J26+'[4]06-16'!J26+'[4]07-16'!J26+'[4]08-16'!J26+'[4]09-16'!J26+'[4]10-16'!J26+'[4]11-16'!J26+'[4]12-16'!J26</f>
        <v>312000</v>
      </c>
      <c r="K26" s="189">
        <f>0.17*J26</f>
        <v>53040.000000000007</v>
      </c>
      <c r="L26" s="190">
        <f>0.0015*F26</f>
        <v>103586.9025</v>
      </c>
      <c r="M26" s="189">
        <v>0</v>
      </c>
      <c r="N26" s="190">
        <f>0.17*M26</f>
        <v>0</v>
      </c>
      <c r="O26" s="189">
        <f>G26+I26+J26+K26+L26+M26+N26</f>
        <v>17866459.779599998</v>
      </c>
      <c r="P26" s="190">
        <f>0.0007*F26</f>
        <v>48340.554499999998</v>
      </c>
      <c r="Q26" s="226">
        <f>'[4]01-16'!Q26+'[4]02-16'!Q26+'[4]03-16'!Q26+'[4]04-16'!Q26+'[4]05-16'!Q26+'[4]06-16'!Q26+'[4]07-16'!Q26+'[4]08-16'!Q26+'[4]09-16'!Q26+'[4]10-16'!Q26+'[4]11-16'!Q26+'[4]12-16'!Q26</f>
        <v>7387850</v>
      </c>
    </row>
    <row r="27" spans="1:17" s="228" customFormat="1" ht="23.25" customHeight="1">
      <c r="A27" s="273">
        <v>31</v>
      </c>
      <c r="B27" s="193" t="s">
        <v>93</v>
      </c>
      <c r="C27" s="229" t="s">
        <v>94</v>
      </c>
      <c r="D27" s="272">
        <f>+E27-F27</f>
        <v>4</v>
      </c>
      <c r="E27" s="194">
        <f>'[4]01-16'!E27+'[4]02-16'!E27+'[4]03-16'!E27+'[4]04-16'!E27+'[4]05-16'!E27+'[4]06-16'!E27+'[4]07-16'!E27+'[4]08-16'!E27+'[4]09-16'!E27+'[4]10-16'!E27+'[4]11-16'!E27+'[4]12-16'!E27</f>
        <v>46519943</v>
      </c>
      <c r="F27" s="272">
        <f>'[4]01-16'!F27+'[4]02-16'!F27+'[4]03-16'!F27+'[4]04-16'!F27+'[4]05-16'!F27+'[4]06-16'!F27+'[4]07-16'!F27+'[4]08-16'!F27+'[4]09-16'!F27+'[4]10-16'!F27+'[4]11-16'!F27+'[4]12-16'!F27</f>
        <v>46519939</v>
      </c>
      <c r="G27" s="196">
        <f>'[4]01-16'!G27+'[4]02-16'!G27+'[4]03-16'!G27+'[4]04-16'!G27+'[4]05-16'!G27+'[4]06-16'!G27+'[4]07-16'!G27+'[4]08-16'!G27+'[4]09-16'!G27+'[4]10-16'!G27+'[4]11-16'!G27+'[4]12-16'!G27</f>
        <v>22673946.630000003</v>
      </c>
      <c r="H27" s="191">
        <f>(G27/F27)*100</f>
        <v>48.740275927704893</v>
      </c>
      <c r="I27" s="189">
        <f>0.17*G27</f>
        <v>3854570.9271000009</v>
      </c>
      <c r="J27" s="190">
        <f>'[4]01-16'!J27+'[4]02-16'!J27+'[4]03-16'!J27+'[4]04-16'!J27+'[4]05-16'!J27+'[4]06-16'!J27+'[4]07-16'!J27+'[4]08-16'!J27+'[4]09-16'!J27+'[4]10-16'!J27+'[4]11-16'!J27+'[4]12-16'!J27</f>
        <v>492000</v>
      </c>
      <c r="K27" s="189">
        <f>0.17*J27</f>
        <v>83640</v>
      </c>
      <c r="L27" s="190">
        <f>0.0015*F27</f>
        <v>69779.908500000005</v>
      </c>
      <c r="M27" s="189">
        <v>0</v>
      </c>
      <c r="N27" s="190">
        <f>0.17*M27</f>
        <v>0</v>
      </c>
      <c r="O27" s="189">
        <f>G27+I27+J27+K27+L27+M27+N27</f>
        <v>27173937.465600006</v>
      </c>
      <c r="P27" s="190">
        <f>0.0007*F27</f>
        <v>32563.957299999998</v>
      </c>
      <c r="Q27" s="191">
        <f>'[4]01-16'!Q27+'[4]02-16'!Q27+'[4]03-16'!Q27+'[4]04-16'!Q27+'[4]05-16'!Q27+'[4]06-16'!Q27+'[4]07-16'!Q27+'[4]08-16'!Q27+'[4]09-16'!Q27+'[4]10-16'!Q27+'[4]11-16'!Q27+'[4]12-16'!Q27</f>
        <v>4976318</v>
      </c>
    </row>
    <row r="28" spans="1:17" s="228" customFormat="1" ht="23.25" customHeight="1" thickBot="1">
      <c r="A28" s="274">
        <v>32</v>
      </c>
      <c r="B28" s="199" t="s">
        <v>95</v>
      </c>
      <c r="C28" s="258" t="s">
        <v>87</v>
      </c>
      <c r="D28" s="272">
        <f>+E28-F28</f>
        <v>2</v>
      </c>
      <c r="E28" s="201">
        <f>'[4]01-16'!E28+'[4]02-16'!E28+'[4]03-16'!E28+'[4]04-16'!E28+'[4]05-16'!E28+'[4]06-16'!E28+'[4]07-16'!E28+'[4]08-16'!E28+'[4]09-16'!E28+'[4]10-16'!E28+'[4]11-16'!E28+'[4]12-16'!E28</f>
        <v>210552</v>
      </c>
      <c r="F28" s="275">
        <f>'[4]01-16'!F28+'[4]02-16'!F28+'[4]03-16'!F28+'[4]04-16'!F28+'[4]05-16'!F28+'[4]06-16'!F28+'[4]07-16'!F28+'[4]08-16'!F28+'[4]09-16'!F28+'[4]10-16'!F28+'[4]11-16'!F28+'[4]12-16'!F28</f>
        <v>210550</v>
      </c>
      <c r="G28" s="206">
        <f>'[4]01-16'!G28+'[4]02-16'!G28+'[4]03-16'!G28+'[4]04-16'!G28+'[4]05-16'!G28+'[4]06-16'!G28+'[4]07-16'!G28+'[4]08-16'!G28+'[4]09-16'!G28+'[4]10-16'!G28+'[4]11-16'!G28+'[4]12-16'!G28</f>
        <v>1975851.0100000002</v>
      </c>
      <c r="H28" s="261">
        <f>(G28/F28)*100</f>
        <v>938.42365708857778</v>
      </c>
      <c r="I28" s="204">
        <f>0.17*G28</f>
        <v>335894.67170000006</v>
      </c>
      <c r="J28" s="202">
        <f>'[4]01-16'!J28+'[4]02-16'!J28+'[4]03-16'!J28+'[4]04-16'!J28+'[4]05-16'!J28+'[4]06-16'!J28+'[4]07-16'!J28+'[4]08-16'!J28+'[4]09-16'!J28+'[4]10-16'!J28+'[4]11-16'!J28+'[4]12-16'!J28</f>
        <v>0</v>
      </c>
      <c r="K28" s="204">
        <f>0.17*J28</f>
        <v>0</v>
      </c>
      <c r="L28" s="202">
        <f>0.0015*F28</f>
        <v>315.82499999999999</v>
      </c>
      <c r="M28" s="204">
        <v>0</v>
      </c>
      <c r="N28" s="202">
        <f>0.17*M28</f>
        <v>0</v>
      </c>
      <c r="O28" s="204">
        <f>G28+I28+J28+K28+L28+M28+N28</f>
        <v>2312061.5067000007</v>
      </c>
      <c r="P28" s="202">
        <f>0.0007*F28</f>
        <v>147.38499999999999</v>
      </c>
      <c r="Q28" s="261">
        <f>'[4]01-16'!Q28+'[4]02-16'!Q28+'[4]03-16'!Q28+'[4]04-16'!Q28+'[4]05-16'!Q28+'[4]06-16'!Q28+'[4]07-16'!Q28+'[4]08-16'!Q28+'[4]09-16'!Q28+'[4]10-16'!Q28+'[4]11-16'!Q28+'[4]12-16'!Q28</f>
        <v>22519</v>
      </c>
    </row>
    <row r="29" spans="1:17" s="215" customFormat="1" ht="26.25" customHeight="1" thickBot="1">
      <c r="A29" s="312" t="s">
        <v>96</v>
      </c>
      <c r="B29" s="313"/>
      <c r="C29" s="262"/>
      <c r="D29" s="276">
        <f>SUM(D25:D27)</f>
        <v>29</v>
      </c>
      <c r="E29" s="263">
        <f>SUM(E25:E28)</f>
        <v>115975047</v>
      </c>
      <c r="F29" s="263">
        <f t="shared" ref="F29:P29" si="4">SUM(F25:F28)</f>
        <v>115975016</v>
      </c>
      <c r="G29" s="264">
        <f t="shared" si="4"/>
        <v>40133311.339999996</v>
      </c>
      <c r="H29" s="265">
        <f>(G29/F29)*100</f>
        <v>34.605135419856289</v>
      </c>
      <c r="I29" s="212">
        <f t="shared" si="4"/>
        <v>6822662.9278000006</v>
      </c>
      <c r="J29" s="213">
        <f t="shared" si="4"/>
        <v>984000</v>
      </c>
      <c r="K29" s="212">
        <f t="shared" si="4"/>
        <v>167280</v>
      </c>
      <c r="L29" s="213">
        <f t="shared" si="4"/>
        <v>173962.52400000003</v>
      </c>
      <c r="M29" s="212">
        <f t="shared" si="4"/>
        <v>0</v>
      </c>
      <c r="N29" s="213">
        <f t="shared" si="4"/>
        <v>0</v>
      </c>
      <c r="O29" s="213">
        <f t="shared" si="4"/>
        <v>48281216.791800007</v>
      </c>
      <c r="P29" s="213">
        <f t="shared" si="4"/>
        <v>81182.511199999994</v>
      </c>
      <c r="Q29" s="265">
        <f>SUM(Q25:Q28)</f>
        <v>12406647</v>
      </c>
    </row>
    <row r="30" spans="1:17" s="255" customFormat="1" ht="6" customHeight="1">
      <c r="A30" s="252"/>
      <c r="B30" s="217"/>
      <c r="C30" s="218"/>
      <c r="D30" s="219"/>
      <c r="E30" s="253"/>
      <c r="F30" s="253"/>
      <c r="G30" s="254"/>
      <c r="H30" s="254"/>
      <c r="I30" s="254"/>
      <c r="J30" s="254"/>
      <c r="K30" s="254"/>
      <c r="L30" s="254"/>
      <c r="M30" s="254"/>
      <c r="N30" s="254"/>
      <c r="O30" s="254"/>
      <c r="P30" s="277"/>
      <c r="Q30" s="254"/>
    </row>
    <row r="31" spans="1:17" ht="6.75" customHeight="1" thickBot="1">
      <c r="A31" s="179"/>
      <c r="B31" s="179"/>
      <c r="C31" s="179"/>
      <c r="D31" s="278"/>
      <c r="E31" s="278"/>
      <c r="F31" s="278"/>
      <c r="G31" s="279"/>
      <c r="H31" s="279"/>
      <c r="I31" s="279"/>
      <c r="J31" s="279"/>
      <c r="K31" s="279"/>
      <c r="L31" s="279"/>
      <c r="M31" s="279"/>
      <c r="N31" s="279"/>
      <c r="O31" s="279"/>
      <c r="P31" s="279"/>
      <c r="Q31" s="279"/>
    </row>
    <row r="32" spans="1:17" s="287" customFormat="1" ht="34.5" customHeight="1" thickBot="1">
      <c r="A32" s="306" t="s">
        <v>97</v>
      </c>
      <c r="B32" s="307"/>
      <c r="C32" s="280"/>
      <c r="D32" s="281">
        <f t="shared" ref="D32:P32" si="5">+D10+D17+D22+D29</f>
        <v>635</v>
      </c>
      <c r="E32" s="282">
        <f t="shared" si="5"/>
        <v>651194998</v>
      </c>
      <c r="F32" s="281">
        <f t="shared" si="5"/>
        <v>651194361</v>
      </c>
      <c r="G32" s="283">
        <f>+G10+G17+G22+G29</f>
        <v>190413678.83000001</v>
      </c>
      <c r="H32" s="211">
        <f>(G32/F32)*100</f>
        <v>29.240683002474587</v>
      </c>
      <c r="I32" s="284">
        <f t="shared" si="5"/>
        <v>32370325.401100002</v>
      </c>
      <c r="J32" s="285">
        <f t="shared" si="5"/>
        <v>3060000</v>
      </c>
      <c r="K32" s="285">
        <f t="shared" si="5"/>
        <v>520200</v>
      </c>
      <c r="L32" s="284">
        <f t="shared" si="5"/>
        <v>976791.54150000005</v>
      </c>
      <c r="M32" s="285">
        <f t="shared" si="5"/>
        <v>0</v>
      </c>
      <c r="N32" s="284">
        <f t="shared" si="5"/>
        <v>0</v>
      </c>
      <c r="O32" s="285">
        <f t="shared" si="5"/>
        <v>227340995.77260005</v>
      </c>
      <c r="P32" s="286">
        <f t="shared" si="5"/>
        <v>455836.0527</v>
      </c>
      <c r="Q32" s="211">
        <f>Q10+Q17+Q22+Q29</f>
        <v>69674524</v>
      </c>
    </row>
    <row r="34" spans="2:16" ht="28.5" customHeight="1">
      <c r="B34" s="288" t="s">
        <v>98</v>
      </c>
    </row>
    <row r="35" spans="2:16" ht="16.5" customHeight="1">
      <c r="B35" s="289" t="s">
        <v>71</v>
      </c>
      <c r="C35" s="290">
        <f>F6+F7+F8+F15</f>
        <v>45259206</v>
      </c>
      <c r="D35" s="176"/>
      <c r="E35" s="176"/>
      <c r="F35" s="176"/>
      <c r="G35" s="177"/>
      <c r="H35" s="177"/>
      <c r="I35" s="177"/>
      <c r="J35" s="176"/>
      <c r="K35" s="177"/>
      <c r="L35" s="176"/>
      <c r="M35" s="176"/>
      <c r="N35" s="176"/>
      <c r="O35" s="176"/>
      <c r="P35" s="176"/>
    </row>
    <row r="36" spans="2:16" ht="16.5" customHeight="1">
      <c r="B36" s="289" t="s">
        <v>75</v>
      </c>
      <c r="C36" s="290">
        <f>F9</f>
        <v>6986671</v>
      </c>
      <c r="G36" s="177"/>
      <c r="I36" s="176"/>
      <c r="J36" s="177"/>
      <c r="K36" s="177"/>
      <c r="L36" s="176"/>
    </row>
    <row r="37" spans="2:16" ht="16.5" customHeight="1">
      <c r="B37" s="289" t="s">
        <v>78</v>
      </c>
      <c r="C37" s="290">
        <f>F12+F13+F16+F20+F26</f>
        <v>505064418</v>
      </c>
      <c r="G37" s="177"/>
      <c r="I37" s="176"/>
      <c r="J37" s="177"/>
      <c r="K37" s="177"/>
      <c r="L37" s="176"/>
    </row>
    <row r="38" spans="2:16" ht="16.5" customHeight="1">
      <c r="B38" s="289" t="s">
        <v>94</v>
      </c>
      <c r="C38" s="290">
        <f>F14+F27</f>
        <v>46519939</v>
      </c>
      <c r="G38" s="177"/>
      <c r="I38" s="176"/>
      <c r="J38" s="177"/>
      <c r="K38" s="177"/>
      <c r="L38" s="176"/>
    </row>
    <row r="39" spans="2:16" ht="16.5" customHeight="1">
      <c r="B39" s="289" t="s">
        <v>87</v>
      </c>
      <c r="C39" s="290">
        <f>F21+F28</f>
        <v>47177535</v>
      </c>
      <c r="G39" s="177"/>
      <c r="I39" s="176"/>
      <c r="J39" s="177"/>
      <c r="K39" s="177"/>
      <c r="L39" s="176"/>
    </row>
    <row r="40" spans="2:16" ht="16.5" customHeight="1">
      <c r="B40" s="289" t="s">
        <v>91</v>
      </c>
      <c r="C40" s="290">
        <f>F25</f>
        <v>186592</v>
      </c>
      <c r="G40" s="177"/>
      <c r="I40" s="176"/>
      <c r="J40" s="177"/>
      <c r="K40" s="177"/>
      <c r="L40" s="176"/>
    </row>
    <row r="41" spans="2:16" ht="27" customHeight="1">
      <c r="B41" s="289" t="s">
        <v>99</v>
      </c>
      <c r="C41" s="290">
        <f>SUM(C35:C40)</f>
        <v>651194361</v>
      </c>
      <c r="G41" s="177"/>
      <c r="I41" s="176"/>
      <c r="J41" s="177"/>
      <c r="K41" s="177"/>
      <c r="L41" s="176"/>
    </row>
    <row r="42" spans="2:16">
      <c r="G42" s="177"/>
      <c r="I42" s="176"/>
      <c r="J42" s="177"/>
      <c r="K42" s="177"/>
      <c r="L42" s="176"/>
    </row>
    <row r="43" spans="2:16">
      <c r="G43" s="177"/>
      <c r="I43" s="176"/>
      <c r="J43" s="177"/>
      <c r="K43" s="177"/>
      <c r="L43" s="176"/>
    </row>
    <row r="44" spans="2:16">
      <c r="G44" s="177"/>
      <c r="I44" s="176"/>
      <c r="J44" s="177"/>
      <c r="K44" s="177"/>
      <c r="L44" s="176"/>
    </row>
    <row r="45" spans="2:16">
      <c r="G45" s="177"/>
      <c r="I45" s="176"/>
      <c r="J45" s="177"/>
      <c r="K45" s="177"/>
      <c r="L45" s="176"/>
    </row>
    <row r="46" spans="2:16">
      <c r="G46" s="177"/>
      <c r="I46" s="176"/>
      <c r="J46" s="177"/>
      <c r="K46" s="177"/>
      <c r="L46" s="176"/>
    </row>
    <row r="47" spans="2:16">
      <c r="G47" s="177"/>
      <c r="I47" s="176"/>
      <c r="J47" s="177"/>
      <c r="K47" s="177"/>
      <c r="L47" s="176"/>
    </row>
    <row r="48" spans="2:16">
      <c r="G48" s="177"/>
      <c r="I48" s="176"/>
      <c r="J48" s="177"/>
      <c r="K48" s="177"/>
      <c r="L48" s="176"/>
    </row>
    <row r="49" spans="4:16">
      <c r="D49" s="176"/>
      <c r="E49" s="176"/>
      <c r="F49" s="176"/>
      <c r="G49" s="177"/>
      <c r="I49" s="176"/>
      <c r="J49" s="177"/>
      <c r="K49" s="177"/>
      <c r="L49" s="176"/>
      <c r="M49" s="176"/>
      <c r="N49" s="176"/>
      <c r="O49" s="176"/>
      <c r="P49" s="176"/>
    </row>
    <row r="50" spans="4:16">
      <c r="D50" s="176"/>
      <c r="E50" s="176"/>
      <c r="F50" s="176"/>
      <c r="G50" s="177"/>
      <c r="I50" s="176"/>
      <c r="J50" s="177"/>
      <c r="K50" s="177"/>
      <c r="L50" s="176"/>
      <c r="M50" s="176"/>
      <c r="N50" s="176"/>
      <c r="O50" s="176"/>
      <c r="P50" s="176"/>
    </row>
    <row r="51" spans="4:16">
      <c r="D51" s="176"/>
      <c r="E51" s="176"/>
      <c r="F51" s="176"/>
      <c r="G51" s="177"/>
      <c r="I51" s="176"/>
      <c r="J51" s="177"/>
      <c r="K51" s="177"/>
      <c r="L51" s="176"/>
      <c r="M51" s="176"/>
      <c r="N51" s="176"/>
      <c r="O51" s="176"/>
      <c r="P51" s="176"/>
    </row>
    <row r="52" spans="4:16">
      <c r="D52" s="176"/>
      <c r="E52" s="176"/>
      <c r="F52" s="176"/>
      <c r="G52" s="177"/>
      <c r="I52" s="176"/>
      <c r="J52" s="177"/>
      <c r="K52" s="177"/>
      <c r="L52" s="176"/>
      <c r="M52" s="176"/>
      <c r="N52" s="176"/>
      <c r="O52" s="176"/>
      <c r="P52" s="176"/>
    </row>
    <row r="53" spans="4:16">
      <c r="D53" s="176"/>
      <c r="E53" s="176"/>
      <c r="F53" s="176"/>
      <c r="G53" s="177"/>
      <c r="I53" s="176"/>
      <c r="J53" s="177"/>
      <c r="K53" s="177"/>
      <c r="L53" s="176"/>
      <c r="M53" s="176"/>
      <c r="N53" s="176"/>
      <c r="O53" s="176"/>
      <c r="P53" s="176"/>
    </row>
    <row r="54" spans="4:16">
      <c r="D54" s="176"/>
      <c r="E54" s="176"/>
      <c r="F54" s="176"/>
      <c r="G54" s="177"/>
      <c r="I54" s="176"/>
      <c r="J54" s="177"/>
      <c r="K54" s="177"/>
      <c r="L54" s="176"/>
      <c r="M54" s="176"/>
      <c r="N54" s="176"/>
      <c r="O54" s="176"/>
      <c r="P54" s="176"/>
    </row>
    <row r="55" spans="4:16">
      <c r="D55" s="176"/>
      <c r="E55" s="176"/>
      <c r="F55" s="176"/>
      <c r="G55" s="177"/>
      <c r="I55" s="176"/>
      <c r="J55" s="177"/>
      <c r="K55" s="177"/>
      <c r="L55" s="176"/>
      <c r="M55" s="176"/>
      <c r="N55" s="176"/>
      <c r="O55" s="176"/>
      <c r="P55" s="176"/>
    </row>
    <row r="56" spans="4:16">
      <c r="D56" s="176"/>
      <c r="E56" s="176"/>
      <c r="F56" s="176"/>
      <c r="G56" s="177"/>
      <c r="I56" s="176"/>
      <c r="J56" s="177"/>
      <c r="K56" s="177"/>
      <c r="L56" s="176"/>
      <c r="M56" s="176"/>
      <c r="N56" s="176"/>
      <c r="O56" s="176"/>
      <c r="P56" s="176"/>
    </row>
    <row r="57" spans="4:16">
      <c r="D57" s="176"/>
      <c r="E57" s="176"/>
      <c r="F57" s="176"/>
      <c r="G57" s="177"/>
      <c r="I57" s="176"/>
      <c r="K57" s="177"/>
      <c r="L57" s="176"/>
      <c r="M57" s="176"/>
      <c r="N57" s="176"/>
      <c r="O57" s="176"/>
      <c r="P57" s="176"/>
    </row>
    <row r="58" spans="4:16">
      <c r="D58" s="176"/>
      <c r="E58" s="176"/>
      <c r="F58" s="176"/>
      <c r="G58" s="177"/>
      <c r="K58" s="177"/>
      <c r="L58" s="176"/>
      <c r="M58" s="176"/>
      <c r="N58" s="176"/>
      <c r="O58" s="176"/>
      <c r="P58" s="176"/>
    </row>
    <row r="59" spans="4:16">
      <c r="D59" s="176"/>
      <c r="E59" s="176"/>
      <c r="F59" s="176"/>
      <c r="G59" s="177"/>
      <c r="K59" s="177"/>
      <c r="L59" s="176"/>
      <c r="M59" s="176"/>
      <c r="N59" s="176"/>
      <c r="O59" s="176"/>
      <c r="P59" s="176"/>
    </row>
    <row r="60" spans="4:16">
      <c r="D60" s="176"/>
      <c r="E60" s="176"/>
      <c r="F60" s="176"/>
      <c r="K60" s="177"/>
      <c r="L60" s="176"/>
      <c r="M60" s="176"/>
      <c r="N60" s="176"/>
      <c r="O60" s="176"/>
      <c r="P60" s="176"/>
    </row>
    <row r="61" spans="4:16">
      <c r="D61" s="176"/>
      <c r="E61" s="176"/>
      <c r="F61" s="176"/>
      <c r="K61" s="177"/>
      <c r="L61" s="176"/>
      <c r="M61" s="176"/>
      <c r="N61" s="176"/>
      <c r="O61" s="176"/>
      <c r="P61" s="176"/>
    </row>
  </sheetData>
  <mergeCells count="23">
    <mergeCell ref="B1:P1"/>
    <mergeCell ref="B2:P2"/>
    <mergeCell ref="B4:B5"/>
    <mergeCell ref="C4:C5"/>
    <mergeCell ref="D4:D5"/>
    <mergeCell ref="E4:E5"/>
    <mergeCell ref="F4:F5"/>
    <mergeCell ref="G4:G5"/>
    <mergeCell ref="H4:H5"/>
    <mergeCell ref="I4:I5"/>
    <mergeCell ref="A32:B32"/>
    <mergeCell ref="P4:P5"/>
    <mergeCell ref="Q4:Q5"/>
    <mergeCell ref="A10:B10"/>
    <mergeCell ref="A17:B17"/>
    <mergeCell ref="A22:B22"/>
    <mergeCell ref="A29:B29"/>
    <mergeCell ref="J4:J5"/>
    <mergeCell ref="K4:K5"/>
    <mergeCell ref="L4:L5"/>
    <mergeCell ref="M4:M5"/>
    <mergeCell ref="N4:N5"/>
    <mergeCell ref="O4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53"/>
  <sheetViews>
    <sheetView zoomScale="85" zoomScaleNormal="85" workbookViewId="0">
      <selection activeCell="C31" sqref="C31"/>
    </sheetView>
  </sheetViews>
  <sheetFormatPr baseColWidth="10" defaultRowHeight="12.75"/>
  <cols>
    <col min="1" max="1" width="39.5703125" style="34" customWidth="1"/>
    <col min="2" max="3" width="13.7109375" style="44" customWidth="1"/>
    <col min="4" max="4" width="13" style="35" customWidth="1"/>
    <col min="5" max="5" width="13.140625" style="34" customWidth="1"/>
    <col min="6" max="6" width="11.42578125" style="34"/>
    <col min="7" max="7" width="17.28515625" style="37" bestFit="1" customWidth="1"/>
    <col min="8" max="8" width="18.7109375" style="37" bestFit="1" customWidth="1"/>
    <col min="9" max="9" width="16.140625" style="73" bestFit="1" customWidth="1"/>
    <col min="10" max="10" width="10.7109375" style="34" customWidth="1"/>
    <col min="11" max="11" width="31.7109375" style="36" customWidth="1"/>
    <col min="12" max="12" width="14.28515625" style="91" bestFit="1" customWidth="1"/>
    <col min="13" max="16384" width="11.42578125" style="34"/>
  </cols>
  <sheetData>
    <row r="6" spans="1:12" ht="18.75" thickBot="1">
      <c r="A6" s="132" t="s">
        <v>1</v>
      </c>
    </row>
    <row r="7" spans="1:12" ht="16.5" thickBot="1">
      <c r="A7" s="1"/>
      <c r="H7" s="133" t="s">
        <v>0</v>
      </c>
      <c r="I7" s="134">
        <v>9.36</v>
      </c>
      <c r="J7" s="2"/>
      <c r="K7" s="3"/>
    </row>
    <row r="8" spans="1:12" ht="16.5" thickBot="1">
      <c r="A8" s="1"/>
      <c r="G8" s="38"/>
      <c r="H8" s="135" t="s">
        <v>2</v>
      </c>
      <c r="I8" s="136">
        <v>9.34</v>
      </c>
      <c r="J8" s="2"/>
      <c r="K8" s="3"/>
    </row>
    <row r="9" spans="1:12" ht="16.5" thickBot="1">
      <c r="G9" s="38"/>
      <c r="H9" s="137" t="s">
        <v>3</v>
      </c>
      <c r="I9" s="138">
        <v>9.33</v>
      </c>
      <c r="J9" s="2"/>
      <c r="K9" s="3"/>
    </row>
    <row r="10" spans="1:12" ht="16.5" thickBot="1">
      <c r="B10" s="115"/>
      <c r="C10" s="115"/>
      <c r="D10" s="4"/>
      <c r="E10" s="4"/>
      <c r="F10" s="77"/>
      <c r="G10" s="8"/>
      <c r="H10" s="135" t="s">
        <v>4</v>
      </c>
      <c r="I10" s="139">
        <v>9.34</v>
      </c>
      <c r="J10" s="4"/>
      <c r="K10" s="4"/>
    </row>
    <row r="11" spans="1:12">
      <c r="A11" s="4"/>
      <c r="B11" s="115"/>
      <c r="C11" s="115"/>
      <c r="D11" s="4"/>
      <c r="E11" s="4"/>
      <c r="F11" s="77"/>
      <c r="G11" s="8"/>
      <c r="H11" s="39"/>
      <c r="I11" s="40"/>
      <c r="J11" s="4"/>
      <c r="K11" s="4"/>
    </row>
    <row r="12" spans="1:12">
      <c r="A12" s="4"/>
      <c r="B12" s="115"/>
      <c r="C12" s="115"/>
      <c r="D12" s="4"/>
      <c r="E12" s="4"/>
      <c r="F12" s="77"/>
      <c r="G12" s="8"/>
      <c r="H12" s="39"/>
      <c r="I12" s="40"/>
      <c r="J12" s="4"/>
      <c r="K12" s="4"/>
    </row>
    <row r="13" spans="1:12" ht="15">
      <c r="A13" s="291" t="s">
        <v>37</v>
      </c>
      <c r="B13" s="291"/>
      <c r="C13" s="291"/>
      <c r="D13" s="291"/>
      <c r="E13" s="291"/>
      <c r="F13" s="291"/>
      <c r="G13" s="291"/>
      <c r="H13" s="291"/>
      <c r="I13" s="291"/>
      <c r="J13" s="291"/>
    </row>
    <row r="14" spans="1:12" ht="11.25" customHeight="1">
      <c r="A14" s="156"/>
      <c r="B14" s="156"/>
      <c r="C14" s="156"/>
      <c r="D14" s="156"/>
      <c r="E14" s="156"/>
      <c r="F14" s="156"/>
      <c r="G14" s="156"/>
      <c r="H14" s="156"/>
      <c r="I14" s="156"/>
      <c r="J14" s="156"/>
    </row>
    <row r="15" spans="1:12" s="42" customFormat="1" ht="13.5" thickBot="1">
      <c r="A15" s="18"/>
      <c r="B15" s="116"/>
      <c r="C15" s="116"/>
      <c r="D15" s="18"/>
      <c r="E15" s="18"/>
      <c r="F15" s="78"/>
      <c r="G15" s="9"/>
      <c r="H15" s="9"/>
      <c r="I15" s="18"/>
      <c r="J15" s="18"/>
      <c r="K15" s="41"/>
      <c r="L15" s="92"/>
    </row>
    <row r="16" spans="1:12">
      <c r="A16" s="294" t="s">
        <v>33</v>
      </c>
      <c r="B16" s="140" t="s">
        <v>5</v>
      </c>
      <c r="C16" s="140" t="s">
        <v>5</v>
      </c>
      <c r="D16" s="149" t="s">
        <v>34</v>
      </c>
      <c r="E16" s="10" t="s">
        <v>6</v>
      </c>
      <c r="F16" s="140" t="s">
        <v>7</v>
      </c>
      <c r="G16" s="141" t="s">
        <v>8</v>
      </c>
      <c r="H16" s="142" t="s">
        <v>9</v>
      </c>
      <c r="I16" s="143" t="s">
        <v>10</v>
      </c>
      <c r="J16" s="140" t="s">
        <v>11</v>
      </c>
      <c r="K16" s="292"/>
    </row>
    <row r="17" spans="1:18" ht="15" thickBot="1">
      <c r="A17" s="295"/>
      <c r="B17" s="144" t="s">
        <v>12</v>
      </c>
      <c r="C17" s="144" t="s">
        <v>13</v>
      </c>
      <c r="D17" s="145" t="s">
        <v>31</v>
      </c>
      <c r="E17" s="11" t="s">
        <v>35</v>
      </c>
      <c r="F17" s="144" t="s">
        <v>32</v>
      </c>
      <c r="G17" s="146" t="s">
        <v>14</v>
      </c>
      <c r="H17" s="147" t="s">
        <v>15</v>
      </c>
      <c r="I17" s="148" t="s">
        <v>28</v>
      </c>
      <c r="J17" s="144" t="s">
        <v>27</v>
      </c>
      <c r="K17" s="293"/>
    </row>
    <row r="18" spans="1:18">
      <c r="A18" s="108" t="s">
        <v>21</v>
      </c>
      <c r="B18" s="19">
        <v>16532355</v>
      </c>
      <c r="C18" s="19">
        <v>18971746</v>
      </c>
      <c r="D18" s="20">
        <v>9.2132499999999986</v>
      </c>
      <c r="E18" s="19">
        <v>12</v>
      </c>
      <c r="F18" s="157" t="s">
        <v>24</v>
      </c>
      <c r="G18" s="158">
        <f>+ROUND(C18-B18,0)</f>
        <v>2439391</v>
      </c>
      <c r="H18" s="107">
        <f>+ROUND(G18*I18,0)</f>
        <v>22783912</v>
      </c>
      <c r="I18" s="111">
        <f>+$I$10</f>
        <v>9.34</v>
      </c>
      <c r="J18" s="150">
        <v>5451</v>
      </c>
      <c r="K18" s="106"/>
      <c r="M18" s="91"/>
      <c r="N18" s="51"/>
      <c r="O18" s="52"/>
      <c r="P18" s="51"/>
      <c r="Q18" s="42"/>
      <c r="R18" s="42"/>
    </row>
    <row r="19" spans="1:18" ht="13.5" thickBot="1">
      <c r="A19" s="48" t="s">
        <v>23</v>
      </c>
      <c r="B19" s="89">
        <v>14114610</v>
      </c>
      <c r="C19" s="89">
        <v>14315536</v>
      </c>
      <c r="D19" s="90">
        <v>5.0132500000000002</v>
      </c>
      <c r="E19" s="89">
        <v>16</v>
      </c>
      <c r="F19" s="66" t="s">
        <v>24</v>
      </c>
      <c r="G19" s="32">
        <f>+ROUND(C19-B19,0)</f>
        <v>200926</v>
      </c>
      <c r="H19" s="32">
        <f>+ROUND(G19*I19,0)</f>
        <v>1876649</v>
      </c>
      <c r="I19" s="67">
        <f>+$I$10</f>
        <v>9.34</v>
      </c>
      <c r="J19" s="159"/>
      <c r="K19" s="50"/>
      <c r="M19" s="91"/>
      <c r="N19" s="45"/>
      <c r="O19" s="46"/>
      <c r="P19" s="45"/>
      <c r="Q19" s="42"/>
      <c r="R19" s="42"/>
    </row>
    <row r="20" spans="1:18" s="42" customFormat="1" ht="15" customHeight="1" thickBot="1">
      <c r="A20" s="13" t="s">
        <v>16</v>
      </c>
      <c r="B20" s="160"/>
      <c r="C20" s="160"/>
      <c r="D20" s="160"/>
      <c r="E20" s="160"/>
      <c r="F20" s="161"/>
      <c r="G20" s="86">
        <f>SUM(G18:G19)</f>
        <v>2640317</v>
      </c>
      <c r="H20" s="86">
        <f>SUM(H18:H19)</f>
        <v>24660561</v>
      </c>
      <c r="I20" s="53"/>
      <c r="J20" s="5"/>
      <c r="K20" s="5"/>
      <c r="L20" s="92"/>
      <c r="M20" s="53"/>
      <c r="N20" s="54"/>
      <c r="P20" s="54"/>
    </row>
    <row r="21" spans="1:18" ht="13.5" thickBot="1">
      <c r="A21" s="55"/>
      <c r="B21" s="56"/>
      <c r="C21" s="56"/>
      <c r="D21" s="57"/>
      <c r="E21" s="56"/>
      <c r="F21" s="58"/>
      <c r="G21" s="59"/>
      <c r="H21" s="59"/>
      <c r="I21" s="60"/>
      <c r="J21" s="6"/>
      <c r="K21" s="61"/>
      <c r="M21" s="62"/>
      <c r="N21" s="51"/>
      <c r="O21" s="52"/>
      <c r="P21" s="51"/>
      <c r="Q21" s="42"/>
      <c r="R21" s="42"/>
    </row>
    <row r="22" spans="1:18">
      <c r="A22" s="294" t="s">
        <v>33</v>
      </c>
      <c r="B22" s="140" t="s">
        <v>5</v>
      </c>
      <c r="C22" s="140" t="s">
        <v>5</v>
      </c>
      <c r="D22" s="149" t="s">
        <v>34</v>
      </c>
      <c r="E22" s="10" t="s">
        <v>6</v>
      </c>
      <c r="F22" s="140" t="s">
        <v>7</v>
      </c>
      <c r="G22" s="141" t="s">
        <v>8</v>
      </c>
      <c r="H22" s="142" t="s">
        <v>9</v>
      </c>
      <c r="I22" s="143" t="s">
        <v>10</v>
      </c>
      <c r="J22" s="140" t="s">
        <v>11</v>
      </c>
      <c r="K22" s="292"/>
      <c r="M22" s="42"/>
      <c r="N22" s="42"/>
      <c r="O22" s="42"/>
      <c r="P22" s="42"/>
      <c r="Q22" s="42"/>
      <c r="R22" s="42"/>
    </row>
    <row r="23" spans="1:18" ht="15" thickBot="1">
      <c r="A23" s="295"/>
      <c r="B23" s="144" t="s">
        <v>12</v>
      </c>
      <c r="C23" s="144" t="s">
        <v>13</v>
      </c>
      <c r="D23" s="145" t="s">
        <v>31</v>
      </c>
      <c r="E23" s="11" t="s">
        <v>35</v>
      </c>
      <c r="F23" s="144" t="s">
        <v>32</v>
      </c>
      <c r="G23" s="146" t="s">
        <v>14</v>
      </c>
      <c r="H23" s="147" t="s">
        <v>15</v>
      </c>
      <c r="I23" s="148" t="s">
        <v>28</v>
      </c>
      <c r="J23" s="144" t="s">
        <v>27</v>
      </c>
      <c r="K23" s="293"/>
      <c r="M23" s="42"/>
      <c r="N23" s="42"/>
      <c r="O23" s="42"/>
      <c r="P23" s="42"/>
      <c r="Q23" s="42"/>
      <c r="R23" s="42"/>
    </row>
    <row r="24" spans="1:18">
      <c r="A24" s="162" t="str">
        <f>[1]CI!D92</f>
        <v xml:space="preserve"> COGRAL UP n°6 RSA PORT </v>
      </c>
      <c r="B24" s="19">
        <v>5088188</v>
      </c>
      <c r="C24" s="19">
        <v>5352239</v>
      </c>
      <c r="D24" s="20">
        <v>3.6132499999999999</v>
      </c>
      <c r="E24" s="19">
        <v>7</v>
      </c>
      <c r="F24" s="87" t="s">
        <v>24</v>
      </c>
      <c r="G24" s="88">
        <f>+ROUND(C24-B24,0)</f>
        <v>264051</v>
      </c>
      <c r="H24" s="107">
        <f>+ROUND(G24*I24,0)</f>
        <v>2471517</v>
      </c>
      <c r="I24" s="29">
        <f>I7</f>
        <v>9.36</v>
      </c>
      <c r="J24" s="151">
        <v>1237</v>
      </c>
      <c r="K24" s="43"/>
      <c r="M24" s="44"/>
    </row>
    <row r="25" spans="1:18">
      <c r="A25" s="163" t="str">
        <f>[1]CI!D93</f>
        <v xml:space="preserve"> COGRAL UP n°5 HRSA              </v>
      </c>
      <c r="B25" s="23">
        <v>2222648</v>
      </c>
      <c r="C25" s="23">
        <v>2312419</v>
      </c>
      <c r="D25" s="24">
        <v>4.0132500000000002</v>
      </c>
      <c r="E25" s="23">
        <v>28</v>
      </c>
      <c r="F25" s="153" t="s">
        <v>24</v>
      </c>
      <c r="G25" s="154">
        <f>+ROUND(C25-B25,0)</f>
        <v>89771</v>
      </c>
      <c r="H25" s="22">
        <f>+ROUND(G25*I25,0)</f>
        <v>840257</v>
      </c>
      <c r="I25" s="25">
        <f>I7</f>
        <v>9.36</v>
      </c>
      <c r="J25" s="7">
        <v>356</v>
      </c>
      <c r="K25" s="47"/>
      <c r="M25" s="44"/>
    </row>
    <row r="26" spans="1:18">
      <c r="A26" s="163" t="str">
        <f>[1]CI!D94</f>
        <v xml:space="preserve"> COGRAL UP n°1 RMA PORT </v>
      </c>
      <c r="B26" s="23">
        <v>0</v>
      </c>
      <c r="C26" s="23">
        <v>0</v>
      </c>
      <c r="D26" s="24">
        <v>4.0132500000000002</v>
      </c>
      <c r="E26" s="23">
        <v>15</v>
      </c>
      <c r="F26" s="65" t="s">
        <v>25</v>
      </c>
      <c r="G26" s="30">
        <f>+ROUND(((C26-B26)*288.16*D26)/((273.16+E26)*(1-(D26/500))*1),0)</f>
        <v>0</v>
      </c>
      <c r="H26" s="22">
        <f>+ROUND(G26*I26,0)</f>
        <v>0</v>
      </c>
      <c r="I26" s="25">
        <f>I7</f>
        <v>9.36</v>
      </c>
      <c r="J26" s="7"/>
      <c r="K26" s="47" t="s">
        <v>38</v>
      </c>
      <c r="M26" s="44"/>
    </row>
    <row r="27" spans="1:18" ht="13.5" thickBot="1">
      <c r="A27" s="112" t="str">
        <f>[1]CI!D95</f>
        <v>HWD</v>
      </c>
      <c r="B27" s="89">
        <v>1126382</v>
      </c>
      <c r="C27" s="89">
        <v>1186536</v>
      </c>
      <c r="D27" s="90">
        <v>5.0132500000000002</v>
      </c>
      <c r="E27" s="89">
        <v>5</v>
      </c>
      <c r="F27" s="104" t="s">
        <v>24</v>
      </c>
      <c r="G27" s="105">
        <f>+ROUND(C27-B27,0)</f>
        <v>60154</v>
      </c>
      <c r="H27" s="32">
        <f>+ROUND(G27*I27,0)</f>
        <v>563041</v>
      </c>
      <c r="I27" s="67">
        <f>I7</f>
        <v>9.36</v>
      </c>
      <c r="J27" s="152">
        <v>128</v>
      </c>
      <c r="K27" s="50"/>
      <c r="M27" s="44"/>
    </row>
    <row r="28" spans="1:18" s="42" customFormat="1" ht="15" customHeight="1" thickBot="1">
      <c r="A28" s="12" t="s">
        <v>17</v>
      </c>
      <c r="B28" s="119"/>
      <c r="C28" s="119"/>
      <c r="D28" s="84"/>
      <c r="E28" s="83"/>
      <c r="F28" s="85"/>
      <c r="G28" s="86">
        <f>SUM(G24:G27)</f>
        <v>413976</v>
      </c>
      <c r="H28" s="86">
        <f>SUM(H24:H27)</f>
        <v>3874815</v>
      </c>
      <c r="I28" s="53"/>
      <c r="J28" s="5"/>
      <c r="K28" s="5"/>
      <c r="L28" s="92"/>
      <c r="M28" s="53"/>
      <c r="N28" s="54"/>
      <c r="P28" s="54"/>
    </row>
    <row r="29" spans="1:18" ht="13.5" thickBot="1">
      <c r="A29" s="55"/>
      <c r="B29" s="56"/>
      <c r="C29" s="56"/>
      <c r="D29" s="57"/>
      <c r="E29" s="56"/>
      <c r="F29" s="58"/>
      <c r="G29" s="59"/>
      <c r="H29" s="68"/>
      <c r="I29" s="60"/>
      <c r="J29" s="6"/>
      <c r="K29" s="61"/>
      <c r="M29" s="62"/>
      <c r="N29" s="51"/>
      <c r="O29" s="52"/>
      <c r="P29" s="51"/>
      <c r="Q29" s="42"/>
      <c r="R29" s="42"/>
    </row>
    <row r="30" spans="1:18">
      <c r="A30" s="294" t="s">
        <v>33</v>
      </c>
      <c r="B30" s="140" t="s">
        <v>5</v>
      </c>
      <c r="C30" s="140" t="s">
        <v>5</v>
      </c>
      <c r="D30" s="149" t="s">
        <v>34</v>
      </c>
      <c r="E30" s="10" t="s">
        <v>6</v>
      </c>
      <c r="F30" s="140" t="s">
        <v>7</v>
      </c>
      <c r="G30" s="141" t="s">
        <v>8</v>
      </c>
      <c r="H30" s="142" t="s">
        <v>9</v>
      </c>
      <c r="I30" s="143" t="s">
        <v>10</v>
      </c>
      <c r="J30" s="140" t="s">
        <v>11</v>
      </c>
      <c r="K30" s="292"/>
      <c r="M30" s="42"/>
      <c r="N30" s="42"/>
      <c r="O30" s="42"/>
      <c r="P30" s="42"/>
      <c r="Q30" s="42"/>
      <c r="R30" s="42"/>
    </row>
    <row r="31" spans="1:18" ht="15" thickBot="1">
      <c r="A31" s="295"/>
      <c r="B31" s="144" t="s">
        <v>12</v>
      </c>
      <c r="C31" s="144" t="s">
        <v>13</v>
      </c>
      <c r="D31" s="145" t="s">
        <v>31</v>
      </c>
      <c r="E31" s="11" t="s">
        <v>35</v>
      </c>
      <c r="F31" s="144" t="s">
        <v>32</v>
      </c>
      <c r="G31" s="146" t="s">
        <v>14</v>
      </c>
      <c r="H31" s="147" t="s">
        <v>15</v>
      </c>
      <c r="I31" s="148" t="s">
        <v>28</v>
      </c>
      <c r="J31" s="144" t="s">
        <v>27</v>
      </c>
      <c r="K31" s="293"/>
      <c r="M31" s="42"/>
      <c r="N31" s="42"/>
      <c r="O31" s="42"/>
      <c r="P31" s="42"/>
      <c r="Q31" s="42"/>
      <c r="R31" s="42"/>
    </row>
    <row r="32" spans="1:18">
      <c r="A32" s="71" t="str">
        <f>[1]CI!D120</f>
        <v>SARL Brie REINE DES ZIBANS (Ex ENNADJAH)</v>
      </c>
      <c r="B32" s="125">
        <v>54933216</v>
      </c>
      <c r="C32" s="125">
        <v>55672521</v>
      </c>
      <c r="D32" s="126">
        <v>5.0132500000000002</v>
      </c>
      <c r="E32" s="125">
        <v>8</v>
      </c>
      <c r="F32" s="87" t="s">
        <v>24</v>
      </c>
      <c r="G32" s="88">
        <f>+ROUND(C32-B32,0)</f>
        <v>739305</v>
      </c>
      <c r="H32" s="127">
        <f>+ROUND(G32*I32,0)</f>
        <v>6919895</v>
      </c>
      <c r="I32" s="128">
        <f>I7</f>
        <v>9.36</v>
      </c>
      <c r="J32" s="155">
        <v>1502</v>
      </c>
      <c r="K32" s="43"/>
      <c r="M32" s="44"/>
    </row>
    <row r="33" spans="1:18">
      <c r="A33" s="82" t="str">
        <f>[1]CI!D121</f>
        <v xml:space="preserve">ENAD  Rouiba                    </v>
      </c>
      <c r="B33" s="26">
        <v>270875</v>
      </c>
      <c r="C33" s="26">
        <v>273153</v>
      </c>
      <c r="D33" s="27">
        <v>5.0132500000000002</v>
      </c>
      <c r="E33" s="26">
        <v>11</v>
      </c>
      <c r="F33" s="65" t="s">
        <v>24</v>
      </c>
      <c r="G33" s="30">
        <f t="shared" ref="G33:G34" si="0">+ROUND(C33-B33,0)</f>
        <v>2278</v>
      </c>
      <c r="H33" s="95">
        <f>+ROUND(G33*I33,0)</f>
        <v>21322</v>
      </c>
      <c r="I33" s="102">
        <f>I7</f>
        <v>9.36</v>
      </c>
      <c r="J33" s="123"/>
      <c r="K33" s="47"/>
      <c r="M33" s="44"/>
    </row>
    <row r="34" spans="1:18">
      <c r="A34" s="82" t="str">
        <f>[1]CI!D122</f>
        <v xml:space="preserve">SNVI Rouiba           </v>
      </c>
      <c r="B34" s="26">
        <v>19664629</v>
      </c>
      <c r="C34" s="26">
        <v>20465333</v>
      </c>
      <c r="D34" s="27">
        <v>5.2132500000000004</v>
      </c>
      <c r="E34" s="26">
        <v>8</v>
      </c>
      <c r="F34" s="65" t="s">
        <v>24</v>
      </c>
      <c r="G34" s="30">
        <f t="shared" si="0"/>
        <v>800704</v>
      </c>
      <c r="H34" s="95">
        <f>+ROUND(G34*I34,0)</f>
        <v>7494589</v>
      </c>
      <c r="I34" s="102">
        <f>$I$7</f>
        <v>9.36</v>
      </c>
      <c r="J34" s="123">
        <v>3771</v>
      </c>
      <c r="K34" s="47"/>
      <c r="M34" s="44"/>
    </row>
    <row r="35" spans="1:18" ht="13.5" thickBot="1">
      <c r="A35" s="72" t="s">
        <v>26</v>
      </c>
      <c r="B35" s="89">
        <v>144294</v>
      </c>
      <c r="C35" s="89">
        <v>144304</v>
      </c>
      <c r="D35" s="90">
        <v>20.013249999999999</v>
      </c>
      <c r="E35" s="89">
        <v>17</v>
      </c>
      <c r="F35" s="104" t="s">
        <v>25</v>
      </c>
      <c r="G35" s="105">
        <f>+ROUND(((C35-B35)*288.16*D35)/((273.16+E35)*(1-(D35/500))*1),0)</f>
        <v>207</v>
      </c>
      <c r="H35" s="129">
        <f>+ROUND(G35*I35,0)</f>
        <v>1938</v>
      </c>
      <c r="I35" s="103">
        <f>I7</f>
        <v>9.36</v>
      </c>
      <c r="J35" s="130"/>
      <c r="K35" s="50" t="s">
        <v>39</v>
      </c>
      <c r="M35" s="44"/>
    </row>
    <row r="36" spans="1:18" s="42" customFormat="1" ht="15" customHeight="1" thickBot="1">
      <c r="A36" s="12" t="s">
        <v>18</v>
      </c>
      <c r="B36" s="119"/>
      <c r="C36" s="119"/>
      <c r="D36" s="84"/>
      <c r="E36" s="83"/>
      <c r="F36" s="85"/>
      <c r="G36" s="86">
        <f>SUM(G32:G35)</f>
        <v>1542494</v>
      </c>
      <c r="H36" s="86">
        <f>SUM(H32:H35)</f>
        <v>14437744</v>
      </c>
      <c r="I36" s="53"/>
      <c r="J36" s="5"/>
      <c r="K36" s="5"/>
      <c r="L36" s="92"/>
      <c r="M36" s="53"/>
      <c r="N36" s="54"/>
      <c r="P36" s="54"/>
    </row>
    <row r="37" spans="1:18" ht="13.5" thickBot="1">
      <c r="A37" s="55"/>
      <c r="B37" s="56"/>
      <c r="C37" s="56"/>
      <c r="D37" s="57"/>
      <c r="E37" s="56"/>
      <c r="F37" s="58"/>
      <c r="G37" s="59"/>
      <c r="H37" s="68"/>
      <c r="I37" s="60"/>
      <c r="J37" s="6"/>
      <c r="K37" s="61"/>
      <c r="M37" s="44"/>
      <c r="N37" s="51"/>
      <c r="O37" s="52"/>
      <c r="P37" s="51"/>
      <c r="Q37" s="42"/>
      <c r="R37" s="42"/>
    </row>
    <row r="38" spans="1:18">
      <c r="A38" s="294" t="s">
        <v>33</v>
      </c>
      <c r="B38" s="140" t="s">
        <v>5</v>
      </c>
      <c r="C38" s="140" t="s">
        <v>5</v>
      </c>
      <c r="D38" s="149" t="s">
        <v>34</v>
      </c>
      <c r="E38" s="10" t="s">
        <v>6</v>
      </c>
      <c r="F38" s="140" t="s">
        <v>7</v>
      </c>
      <c r="G38" s="141" t="s">
        <v>8</v>
      </c>
      <c r="H38" s="142" t="s">
        <v>9</v>
      </c>
      <c r="I38" s="143" t="s">
        <v>10</v>
      </c>
      <c r="J38" s="140" t="s">
        <v>11</v>
      </c>
      <c r="K38" s="292"/>
      <c r="M38" s="42"/>
      <c r="N38" s="42"/>
      <c r="O38" s="42"/>
      <c r="P38" s="42"/>
      <c r="Q38" s="42"/>
      <c r="R38" s="42"/>
    </row>
    <row r="39" spans="1:18" ht="15" thickBot="1">
      <c r="A39" s="295"/>
      <c r="B39" s="144" t="s">
        <v>12</v>
      </c>
      <c r="C39" s="144" t="s">
        <v>13</v>
      </c>
      <c r="D39" s="145" t="s">
        <v>31</v>
      </c>
      <c r="E39" s="11" t="s">
        <v>35</v>
      </c>
      <c r="F39" s="144" t="s">
        <v>32</v>
      </c>
      <c r="G39" s="146" t="s">
        <v>14</v>
      </c>
      <c r="H39" s="147" t="s">
        <v>15</v>
      </c>
      <c r="I39" s="148" t="s">
        <v>28</v>
      </c>
      <c r="J39" s="144" t="s">
        <v>27</v>
      </c>
      <c r="K39" s="293"/>
      <c r="M39" s="42"/>
      <c r="N39" s="42"/>
      <c r="O39" s="42"/>
      <c r="P39" s="42"/>
      <c r="Q39" s="42"/>
      <c r="R39" s="42"/>
    </row>
    <row r="40" spans="1:18">
      <c r="A40" s="71" t="str">
        <f>[1]CI!D75</f>
        <v xml:space="preserve">ECM SIDI MOUSSA                 </v>
      </c>
      <c r="B40" s="19">
        <v>2378089</v>
      </c>
      <c r="C40" s="19">
        <v>2393786</v>
      </c>
      <c r="D40" s="20">
        <v>5.0132500000000002</v>
      </c>
      <c r="E40" s="19">
        <v>10</v>
      </c>
      <c r="F40" s="87" t="s">
        <v>24</v>
      </c>
      <c r="G40" s="88">
        <f>+ROUND(C40-B40,0)</f>
        <v>15697</v>
      </c>
      <c r="H40" s="93">
        <f>+ROUND(G40*I40,0)</f>
        <v>146924</v>
      </c>
      <c r="I40" s="101">
        <f>I7</f>
        <v>9.36</v>
      </c>
      <c r="J40" s="97"/>
      <c r="K40" s="63"/>
      <c r="M40" s="44"/>
      <c r="N40" s="62"/>
      <c r="O40" s="62"/>
      <c r="P40" s="62"/>
      <c r="Q40" s="42"/>
      <c r="R40" s="42"/>
    </row>
    <row r="41" spans="1:18">
      <c r="A41" s="82" t="str">
        <f>[1]CI!D76</f>
        <v xml:space="preserve">SBTM BriqueS BARAKI             </v>
      </c>
      <c r="B41" s="17">
        <v>14473109</v>
      </c>
      <c r="C41" s="17">
        <v>14789203</v>
      </c>
      <c r="D41" s="31">
        <v>5.0132500000000002</v>
      </c>
      <c r="E41" s="17">
        <v>9</v>
      </c>
      <c r="F41" s="65" t="s">
        <v>24</v>
      </c>
      <c r="G41" s="30">
        <f>+ROUND(C41-B41,0)</f>
        <v>316094</v>
      </c>
      <c r="H41" s="94">
        <f>+ROUND(G41*I41,0)</f>
        <v>2958640</v>
      </c>
      <c r="I41" s="102">
        <f t="shared" ref="I41:I42" si="1">$I$7</f>
        <v>9.36</v>
      </c>
      <c r="J41" s="98"/>
      <c r="K41" s="47"/>
      <c r="M41" s="44"/>
    </row>
    <row r="42" spans="1:18">
      <c r="A42" s="82" t="str">
        <f>[1]CI!D77</f>
        <v xml:space="preserve">STATION GNC GUE                 </v>
      </c>
      <c r="B42" s="26">
        <v>114755</v>
      </c>
      <c r="C42" s="26">
        <v>114755</v>
      </c>
      <c r="D42" s="27">
        <v>21.013249999999999</v>
      </c>
      <c r="E42" s="26">
        <v>31</v>
      </c>
      <c r="F42" s="65" t="s">
        <v>24</v>
      </c>
      <c r="G42" s="30">
        <f>+ROUND(C42-B42,0)</f>
        <v>0</v>
      </c>
      <c r="H42" s="95">
        <f>+ROUND(G42*I42,0)</f>
        <v>0</v>
      </c>
      <c r="I42" s="102">
        <f t="shared" si="1"/>
        <v>9.36</v>
      </c>
      <c r="J42" s="98"/>
      <c r="K42" s="64"/>
      <c r="M42" s="44"/>
    </row>
    <row r="43" spans="1:18">
      <c r="A43" s="82" t="str">
        <f>[1]CI!D78</f>
        <v xml:space="preserve">CBTBA  BRIQUES  BABA ALI        </v>
      </c>
      <c r="B43" s="17">
        <v>145684090</v>
      </c>
      <c r="C43" s="17">
        <v>147166977</v>
      </c>
      <c r="D43" s="31">
        <v>5.0132500000000002</v>
      </c>
      <c r="E43" s="17">
        <v>3</v>
      </c>
      <c r="F43" s="65" t="s">
        <v>24</v>
      </c>
      <c r="G43" s="30">
        <f>+ROUND(C43-B43,0)</f>
        <v>1482887</v>
      </c>
      <c r="H43" s="95">
        <f>+ROUND(G43*I43,0)</f>
        <v>13850165</v>
      </c>
      <c r="I43" s="131">
        <f t="shared" ref="I43:I44" si="2">+$I$10</f>
        <v>9.34</v>
      </c>
      <c r="J43" s="99"/>
      <c r="K43" s="64"/>
      <c r="M43" s="44"/>
      <c r="N43" s="51"/>
      <c r="O43" s="52"/>
      <c r="P43" s="51"/>
      <c r="Q43" s="42"/>
      <c r="R43" s="42"/>
    </row>
    <row r="44" spans="1:18" ht="13.5" thickBot="1">
      <c r="A44" s="72" t="str">
        <f>[1]CI!D79</f>
        <v>EURL YOP MILK</v>
      </c>
      <c r="B44" s="89">
        <v>415141</v>
      </c>
      <c r="C44" s="89">
        <v>419077</v>
      </c>
      <c r="D44" s="90">
        <v>5.0132500000000002</v>
      </c>
      <c r="E44" s="89">
        <v>23</v>
      </c>
      <c r="F44" s="66" t="s">
        <v>24</v>
      </c>
      <c r="G44" s="32">
        <f>+ROUND(C44-B44,0)</f>
        <v>3936</v>
      </c>
      <c r="H44" s="96">
        <f>+ROUND(G44*I44,0)</f>
        <v>36762</v>
      </c>
      <c r="I44" s="103">
        <f t="shared" si="2"/>
        <v>9.34</v>
      </c>
      <c r="J44" s="100"/>
      <c r="K44" s="50"/>
      <c r="M44" s="44"/>
    </row>
    <row r="45" spans="1:18" s="42" customFormat="1" ht="15" customHeight="1" thickBot="1">
      <c r="A45" s="12" t="s">
        <v>19</v>
      </c>
      <c r="B45" s="120"/>
      <c r="C45" s="119"/>
      <c r="D45" s="84"/>
      <c r="E45" s="83"/>
      <c r="F45" s="85"/>
      <c r="G45" s="86">
        <f>SUM(G40:G44)</f>
        <v>1818614</v>
      </c>
      <c r="H45" s="86">
        <f>SUM(H40:H44)</f>
        <v>16992491</v>
      </c>
      <c r="I45" s="53"/>
      <c r="J45" s="5"/>
      <c r="K45" s="5"/>
      <c r="L45" s="92"/>
      <c r="M45" s="53"/>
      <c r="N45" s="54"/>
      <c r="P45" s="54"/>
    </row>
    <row r="47" spans="1:18" ht="13.5" thickBot="1">
      <c r="B47" s="121"/>
      <c r="C47" s="121"/>
      <c r="D47" s="74"/>
      <c r="E47" s="44"/>
      <c r="F47" s="44"/>
      <c r="J47" s="75"/>
      <c r="K47" s="76"/>
    </row>
    <row r="48" spans="1:18" s="42" customFormat="1" ht="15" customHeight="1" thickBot="1">
      <c r="A48" s="13" t="s">
        <v>20</v>
      </c>
      <c r="B48" s="118"/>
      <c r="C48" s="118"/>
      <c r="D48" s="15"/>
      <c r="E48" s="14"/>
      <c r="F48" s="79"/>
      <c r="G48" s="16">
        <f>+G20+G28+G36+G45</f>
        <v>6415401</v>
      </c>
      <c r="H48" s="16">
        <f>+H20+H28+H36+H45</f>
        <v>59965611</v>
      </c>
      <c r="I48" s="53"/>
      <c r="J48" s="5"/>
      <c r="K48" s="5"/>
      <c r="L48" s="92"/>
      <c r="M48" s="53"/>
      <c r="N48" s="54"/>
      <c r="P48" s="54"/>
    </row>
    <row r="50" spans="7:10" s="34" customFormat="1">
      <c r="G50" s="122"/>
      <c r="H50" s="122"/>
      <c r="I50" s="73"/>
    </row>
    <row r="51" spans="7:10" s="34" customFormat="1">
      <c r="G51" s="122"/>
      <c r="H51" s="122"/>
      <c r="I51" s="73"/>
    </row>
    <row r="52" spans="7:10" s="34" customFormat="1">
      <c r="G52" s="124"/>
      <c r="H52" s="124"/>
      <c r="I52" s="73"/>
      <c r="J52" s="75"/>
    </row>
    <row r="53" spans="7:10" s="34" customFormat="1">
      <c r="G53" s="113"/>
      <c r="H53" s="113"/>
      <c r="I53" s="73"/>
      <c r="J53" s="44"/>
    </row>
  </sheetData>
  <mergeCells count="9">
    <mergeCell ref="A38:A39"/>
    <mergeCell ref="K38:K39"/>
    <mergeCell ref="A13:J13"/>
    <mergeCell ref="A16:A17"/>
    <mergeCell ref="K16:K17"/>
    <mergeCell ref="A22:A23"/>
    <mergeCell ref="K22:K23"/>
    <mergeCell ref="A30:A31"/>
    <mergeCell ref="K30:K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53"/>
  <sheetViews>
    <sheetView zoomScale="85" zoomScaleNormal="85" workbookViewId="0">
      <selection sqref="A1:XFD1048576"/>
    </sheetView>
  </sheetViews>
  <sheetFormatPr baseColWidth="10" defaultRowHeight="12.75"/>
  <cols>
    <col min="1" max="1" width="39.5703125" style="34" customWidth="1"/>
    <col min="2" max="3" width="13.7109375" style="44" customWidth="1"/>
    <col min="4" max="4" width="13" style="35" customWidth="1"/>
    <col min="5" max="5" width="13.140625" style="34" customWidth="1"/>
    <col min="6" max="6" width="11.42578125" style="34"/>
    <col min="7" max="7" width="17.28515625" style="37" bestFit="1" customWidth="1"/>
    <col min="8" max="8" width="18.7109375" style="37" bestFit="1" customWidth="1"/>
    <col min="9" max="9" width="16.140625" style="73" bestFit="1" customWidth="1"/>
    <col min="10" max="10" width="10.7109375" style="34" customWidth="1"/>
    <col min="11" max="11" width="31.7109375" style="36" customWidth="1"/>
    <col min="12" max="12" width="14.28515625" style="91" bestFit="1" customWidth="1"/>
    <col min="13" max="16384" width="11.42578125" style="34"/>
  </cols>
  <sheetData>
    <row r="6" spans="1:12" ht="18.75" thickBot="1">
      <c r="A6" s="132" t="s">
        <v>1</v>
      </c>
    </row>
    <row r="7" spans="1:12" ht="16.5" thickBot="1">
      <c r="A7" s="1"/>
      <c r="H7" s="133" t="s">
        <v>0</v>
      </c>
      <c r="I7" s="134">
        <v>9.35</v>
      </c>
      <c r="J7" s="2"/>
      <c r="K7" s="3"/>
    </row>
    <row r="8" spans="1:12" ht="16.5" thickBot="1">
      <c r="A8" s="1"/>
      <c r="G8" s="38"/>
      <c r="H8" s="135" t="s">
        <v>2</v>
      </c>
      <c r="I8" s="136">
        <v>9.36</v>
      </c>
      <c r="J8" s="2"/>
      <c r="K8" s="3"/>
    </row>
    <row r="9" spans="1:12" ht="16.5" thickBot="1">
      <c r="G9" s="38"/>
      <c r="H9" s="137" t="s">
        <v>3</v>
      </c>
      <c r="I9" s="138">
        <v>9.33</v>
      </c>
      <c r="J9" s="2"/>
      <c r="K9" s="3"/>
    </row>
    <row r="10" spans="1:12" ht="16.5" thickBot="1">
      <c r="B10" s="115"/>
      <c r="C10" s="115"/>
      <c r="D10" s="4"/>
      <c r="E10" s="4"/>
      <c r="F10" s="77"/>
      <c r="G10" s="8"/>
      <c r="H10" s="135" t="s">
        <v>4</v>
      </c>
      <c r="I10" s="139">
        <v>9.36</v>
      </c>
      <c r="J10" s="4"/>
      <c r="K10" s="4"/>
    </row>
    <row r="11" spans="1:12">
      <c r="A11" s="4"/>
      <c r="B11" s="115"/>
      <c r="C11" s="115"/>
      <c r="D11" s="4"/>
      <c r="E11" s="4"/>
      <c r="F11" s="77"/>
      <c r="G11" s="8"/>
      <c r="H11" s="39"/>
      <c r="I11" s="40"/>
      <c r="J11" s="4"/>
      <c r="K11" s="4"/>
    </row>
    <row r="12" spans="1:12">
      <c r="A12" s="4"/>
      <c r="B12" s="115"/>
      <c r="C12" s="115"/>
      <c r="D12" s="4"/>
      <c r="E12" s="4"/>
      <c r="F12" s="77"/>
      <c r="G12" s="8"/>
      <c r="H12" s="39"/>
      <c r="I12" s="40"/>
      <c r="J12" s="4"/>
      <c r="K12" s="4"/>
    </row>
    <row r="13" spans="1:12" ht="15">
      <c r="A13" s="291" t="s">
        <v>40</v>
      </c>
      <c r="B13" s="291"/>
      <c r="C13" s="291"/>
      <c r="D13" s="291"/>
      <c r="E13" s="291"/>
      <c r="F13" s="291"/>
      <c r="G13" s="291"/>
      <c r="H13" s="291"/>
      <c r="I13" s="291"/>
      <c r="J13" s="291"/>
    </row>
    <row r="14" spans="1:12" ht="11.25" customHeight="1">
      <c r="A14" s="156"/>
      <c r="B14" s="156"/>
      <c r="C14" s="156"/>
      <c r="D14" s="156"/>
      <c r="E14" s="156"/>
      <c r="F14" s="156"/>
      <c r="G14" s="156"/>
      <c r="H14" s="156"/>
      <c r="I14" s="156"/>
      <c r="J14" s="156"/>
    </row>
    <row r="15" spans="1:12" s="42" customFormat="1" ht="13.5" thickBot="1">
      <c r="A15" s="18"/>
      <c r="B15" s="116"/>
      <c r="C15" s="116"/>
      <c r="D15" s="18"/>
      <c r="E15" s="18"/>
      <c r="F15" s="78"/>
      <c r="G15" s="9"/>
      <c r="H15" s="9"/>
      <c r="I15" s="18"/>
      <c r="J15" s="18"/>
      <c r="K15" s="41"/>
      <c r="L15" s="92"/>
    </row>
    <row r="16" spans="1:12">
      <c r="A16" s="294" t="s">
        <v>33</v>
      </c>
      <c r="B16" s="140" t="s">
        <v>5</v>
      </c>
      <c r="C16" s="140" t="s">
        <v>5</v>
      </c>
      <c r="D16" s="149" t="s">
        <v>34</v>
      </c>
      <c r="E16" s="10" t="s">
        <v>6</v>
      </c>
      <c r="F16" s="140" t="s">
        <v>7</v>
      </c>
      <c r="G16" s="141" t="s">
        <v>8</v>
      </c>
      <c r="H16" s="142" t="s">
        <v>9</v>
      </c>
      <c r="I16" s="143" t="s">
        <v>10</v>
      </c>
      <c r="J16" s="140" t="s">
        <v>11</v>
      </c>
      <c r="K16" s="292"/>
    </row>
    <row r="17" spans="1:18" ht="15" thickBot="1">
      <c r="A17" s="295"/>
      <c r="B17" s="144" t="s">
        <v>12</v>
      </c>
      <c r="C17" s="144" t="s">
        <v>13</v>
      </c>
      <c r="D17" s="145" t="s">
        <v>31</v>
      </c>
      <c r="E17" s="11" t="s">
        <v>35</v>
      </c>
      <c r="F17" s="144" t="s">
        <v>32</v>
      </c>
      <c r="G17" s="146" t="s">
        <v>14</v>
      </c>
      <c r="H17" s="147" t="s">
        <v>15</v>
      </c>
      <c r="I17" s="148" t="s">
        <v>28</v>
      </c>
      <c r="J17" s="144" t="s">
        <v>27</v>
      </c>
      <c r="K17" s="293"/>
    </row>
    <row r="18" spans="1:18">
      <c r="A18" s="108" t="s">
        <v>21</v>
      </c>
      <c r="B18" s="19">
        <v>18971746</v>
      </c>
      <c r="C18" s="19">
        <v>20710179</v>
      </c>
      <c r="D18" s="20">
        <v>9.2132499999999986</v>
      </c>
      <c r="E18" s="19">
        <v>10</v>
      </c>
      <c r="F18" s="157" t="s">
        <v>24</v>
      </c>
      <c r="G18" s="158">
        <f>+ROUND(C18-B18,0)</f>
        <v>1738433</v>
      </c>
      <c r="H18" s="107">
        <f>+ROUND(G18*I18,0)</f>
        <v>16271733</v>
      </c>
      <c r="I18" s="164">
        <f>+$I$10</f>
        <v>9.36</v>
      </c>
      <c r="J18" s="150">
        <v>5229</v>
      </c>
      <c r="K18" s="106"/>
      <c r="M18" s="91"/>
      <c r="N18" s="51"/>
      <c r="O18" s="52"/>
      <c r="P18" s="51"/>
      <c r="Q18" s="42"/>
      <c r="R18" s="42"/>
    </row>
    <row r="19" spans="1:18" ht="13.5" thickBot="1">
      <c r="A19" s="48" t="s">
        <v>23</v>
      </c>
      <c r="B19" s="89">
        <v>2791722</v>
      </c>
      <c r="C19" s="89">
        <v>2843319</v>
      </c>
      <c r="D19" s="90">
        <v>5.0132500000000002</v>
      </c>
      <c r="E19" s="89">
        <v>13</v>
      </c>
      <c r="F19" s="104" t="s">
        <v>25</v>
      </c>
      <c r="G19" s="105">
        <f>+ROUND(((C19-B19)*288.16*D19)/((273.16+E19)*(1-(D19/500))*1),0)</f>
        <v>263115</v>
      </c>
      <c r="H19" s="32">
        <f>+ROUND(G19*I19,0)</f>
        <v>2462756</v>
      </c>
      <c r="I19" s="67">
        <f>+$I$10</f>
        <v>9.36</v>
      </c>
      <c r="J19" s="159"/>
      <c r="K19" s="50" t="s">
        <v>39</v>
      </c>
      <c r="M19" s="91"/>
      <c r="N19" s="45"/>
      <c r="O19" s="46"/>
      <c r="P19" s="45"/>
      <c r="Q19" s="42"/>
      <c r="R19" s="42"/>
    </row>
    <row r="20" spans="1:18" s="42" customFormat="1" ht="15" customHeight="1" thickBot="1">
      <c r="A20" s="12" t="s">
        <v>16</v>
      </c>
      <c r="B20" s="165"/>
      <c r="C20" s="165"/>
      <c r="D20" s="165"/>
      <c r="E20" s="165"/>
      <c r="F20" s="166"/>
      <c r="G20" s="86">
        <f>SUM(G18:G19)</f>
        <v>2001548</v>
      </c>
      <c r="H20" s="86">
        <f>SUM(H18:H19)</f>
        <v>18734489</v>
      </c>
      <c r="I20" s="53"/>
      <c r="J20" s="5"/>
      <c r="K20" s="5"/>
      <c r="L20" s="92"/>
      <c r="M20" s="53"/>
      <c r="N20" s="54"/>
      <c r="P20" s="54"/>
    </row>
    <row r="21" spans="1:18" ht="13.5" thickBot="1">
      <c r="A21" s="55"/>
      <c r="B21" s="56"/>
      <c r="C21" s="56"/>
      <c r="D21" s="57"/>
      <c r="E21" s="56"/>
      <c r="F21" s="58"/>
      <c r="G21" s="59"/>
      <c r="H21" s="59"/>
      <c r="I21" s="60"/>
      <c r="J21" s="6"/>
      <c r="K21" s="61"/>
      <c r="M21" s="62"/>
      <c r="N21" s="51"/>
      <c r="O21" s="52"/>
      <c r="P21" s="51"/>
      <c r="Q21" s="42"/>
      <c r="R21" s="42"/>
    </row>
    <row r="22" spans="1:18">
      <c r="A22" s="294" t="s">
        <v>33</v>
      </c>
      <c r="B22" s="140" t="s">
        <v>5</v>
      </c>
      <c r="C22" s="140" t="s">
        <v>5</v>
      </c>
      <c r="D22" s="149" t="s">
        <v>34</v>
      </c>
      <c r="E22" s="10" t="s">
        <v>6</v>
      </c>
      <c r="F22" s="140" t="s">
        <v>7</v>
      </c>
      <c r="G22" s="141" t="s">
        <v>8</v>
      </c>
      <c r="H22" s="142" t="s">
        <v>9</v>
      </c>
      <c r="I22" s="143" t="s">
        <v>10</v>
      </c>
      <c r="J22" s="140" t="s">
        <v>11</v>
      </c>
      <c r="K22" s="292"/>
      <c r="M22" s="42"/>
      <c r="N22" s="42"/>
      <c r="O22" s="42"/>
      <c r="P22" s="42"/>
      <c r="Q22" s="42"/>
      <c r="R22" s="42"/>
    </row>
    <row r="23" spans="1:18" ht="15" thickBot="1">
      <c r="A23" s="295"/>
      <c r="B23" s="144" t="s">
        <v>12</v>
      </c>
      <c r="C23" s="144" t="s">
        <v>13</v>
      </c>
      <c r="D23" s="145" t="s">
        <v>31</v>
      </c>
      <c r="E23" s="11" t="s">
        <v>35</v>
      </c>
      <c r="F23" s="144" t="s">
        <v>32</v>
      </c>
      <c r="G23" s="146" t="s">
        <v>14</v>
      </c>
      <c r="H23" s="147" t="s">
        <v>15</v>
      </c>
      <c r="I23" s="148" t="s">
        <v>28</v>
      </c>
      <c r="J23" s="144" t="s">
        <v>27</v>
      </c>
      <c r="K23" s="293"/>
      <c r="M23" s="42"/>
      <c r="N23" s="42"/>
      <c r="O23" s="42"/>
      <c r="P23" s="42"/>
      <c r="Q23" s="42"/>
      <c r="R23" s="42"/>
    </row>
    <row r="24" spans="1:18">
      <c r="A24" s="162" t="str">
        <f>[1]CI!D92</f>
        <v xml:space="preserve"> COGRAL UP n°6 RSA PORT </v>
      </c>
      <c r="B24" s="19">
        <v>5352239</v>
      </c>
      <c r="C24" s="19">
        <v>5683940</v>
      </c>
      <c r="D24" s="20">
        <v>3.6132499999999999</v>
      </c>
      <c r="E24" s="19">
        <v>15</v>
      </c>
      <c r="F24" s="87" t="s">
        <v>24</v>
      </c>
      <c r="G24" s="88">
        <f>+ROUND(C24-B24,0)</f>
        <v>331701</v>
      </c>
      <c r="H24" s="107">
        <f>+ROUND(G24*I24,0)</f>
        <v>3101404</v>
      </c>
      <c r="I24" s="29">
        <f>I7</f>
        <v>9.35</v>
      </c>
      <c r="J24" s="151">
        <v>674</v>
      </c>
      <c r="K24" s="43"/>
      <c r="M24" s="44"/>
    </row>
    <row r="25" spans="1:18">
      <c r="A25" s="163" t="str">
        <f>[1]CI!D93</f>
        <v xml:space="preserve"> COGRAL UP n°5 HRSA              </v>
      </c>
      <c r="B25" s="23">
        <v>8550829</v>
      </c>
      <c r="C25" s="23">
        <v>8588077</v>
      </c>
      <c r="D25" s="24">
        <v>4.0132500000000002</v>
      </c>
      <c r="E25" s="23">
        <v>15</v>
      </c>
      <c r="F25" s="65" t="s">
        <v>25</v>
      </c>
      <c r="G25" s="30">
        <f>+ROUND(((C25-B25)*288.16*D25)/((273.16+E25)*(1-(D25/500))*1),0)</f>
        <v>150695</v>
      </c>
      <c r="H25" s="22">
        <f>+ROUND(G25*I25,0)</f>
        <v>1408998</v>
      </c>
      <c r="I25" s="25">
        <f>I7</f>
        <v>9.35</v>
      </c>
      <c r="J25" s="7">
        <v>370</v>
      </c>
      <c r="K25" s="47" t="s">
        <v>39</v>
      </c>
      <c r="M25" s="44"/>
    </row>
    <row r="26" spans="1:18">
      <c r="A26" s="163" t="str">
        <f>[1]CI!D94</f>
        <v xml:space="preserve"> COGRAL UP n°1 RMA PORT </v>
      </c>
      <c r="B26" s="23">
        <v>0</v>
      </c>
      <c r="C26" s="23">
        <v>0</v>
      </c>
      <c r="D26" s="24">
        <v>4.0132500000000002</v>
      </c>
      <c r="E26" s="23">
        <v>15</v>
      </c>
      <c r="F26" s="65" t="s">
        <v>25</v>
      </c>
      <c r="G26" s="30">
        <f>+ROUND(((C26-B26)*288.16*D26)/((273.16+E26)*(1-(D26/500))*1),0)</f>
        <v>0</v>
      </c>
      <c r="H26" s="22">
        <f>+ROUND(G26*I26,0)</f>
        <v>0</v>
      </c>
      <c r="I26" s="25">
        <f>I7</f>
        <v>9.35</v>
      </c>
      <c r="J26" s="7"/>
      <c r="K26" s="47" t="s">
        <v>41</v>
      </c>
      <c r="M26" s="44"/>
    </row>
    <row r="27" spans="1:18" ht="13.5" thickBot="1">
      <c r="A27" s="112" t="str">
        <f>[1]CI!D95</f>
        <v>HWD</v>
      </c>
      <c r="B27" s="89">
        <v>1186536</v>
      </c>
      <c r="C27" s="89">
        <v>1273185</v>
      </c>
      <c r="D27" s="90">
        <v>5.0132500000000002</v>
      </c>
      <c r="E27" s="89">
        <v>5</v>
      </c>
      <c r="F27" s="104" t="s">
        <v>24</v>
      </c>
      <c r="G27" s="105">
        <f>+ROUND(C27-B27,0)</f>
        <v>86649</v>
      </c>
      <c r="H27" s="32">
        <f>+ROUND(G27*I27,0)</f>
        <v>810168</v>
      </c>
      <c r="I27" s="67">
        <f>I7</f>
        <v>9.35</v>
      </c>
      <c r="J27" s="152">
        <v>130</v>
      </c>
      <c r="K27" s="50"/>
      <c r="M27" s="44"/>
    </row>
    <row r="28" spans="1:18" s="42" customFormat="1" ht="15" customHeight="1" thickBot="1">
      <c r="A28" s="12" t="s">
        <v>17</v>
      </c>
      <c r="B28" s="119"/>
      <c r="C28" s="119"/>
      <c r="D28" s="84"/>
      <c r="E28" s="83"/>
      <c r="F28" s="85"/>
      <c r="G28" s="86">
        <f>SUM(G24:G27)</f>
        <v>569045</v>
      </c>
      <c r="H28" s="86">
        <f>SUM(H24:H27)</f>
        <v>5320570</v>
      </c>
      <c r="I28" s="53"/>
      <c r="J28" s="5"/>
      <c r="K28" s="5"/>
      <c r="L28" s="92"/>
      <c r="M28" s="53"/>
      <c r="N28" s="54"/>
      <c r="P28" s="54"/>
    </row>
    <row r="29" spans="1:18" ht="13.5" thickBot="1">
      <c r="A29" s="55"/>
      <c r="B29" s="56"/>
      <c r="C29" s="56"/>
      <c r="D29" s="57"/>
      <c r="E29" s="56"/>
      <c r="F29" s="58"/>
      <c r="G29" s="59"/>
      <c r="H29" s="68"/>
      <c r="I29" s="60"/>
      <c r="J29" s="6"/>
      <c r="K29" s="61"/>
      <c r="M29" s="62"/>
      <c r="N29" s="51"/>
      <c r="O29" s="52"/>
      <c r="P29" s="51"/>
      <c r="Q29" s="42"/>
      <c r="R29" s="42"/>
    </row>
    <row r="30" spans="1:18">
      <c r="A30" s="294" t="s">
        <v>33</v>
      </c>
      <c r="B30" s="140" t="s">
        <v>5</v>
      </c>
      <c r="C30" s="140" t="s">
        <v>5</v>
      </c>
      <c r="D30" s="149" t="s">
        <v>34</v>
      </c>
      <c r="E30" s="10" t="s">
        <v>6</v>
      </c>
      <c r="F30" s="140" t="s">
        <v>7</v>
      </c>
      <c r="G30" s="141" t="s">
        <v>8</v>
      </c>
      <c r="H30" s="142" t="s">
        <v>9</v>
      </c>
      <c r="I30" s="143" t="s">
        <v>10</v>
      </c>
      <c r="J30" s="140" t="s">
        <v>11</v>
      </c>
      <c r="K30" s="292"/>
      <c r="M30" s="42"/>
      <c r="N30" s="42"/>
      <c r="O30" s="42"/>
      <c r="P30" s="42"/>
      <c r="Q30" s="42"/>
      <c r="R30" s="42"/>
    </row>
    <row r="31" spans="1:18" ht="15" thickBot="1">
      <c r="A31" s="295"/>
      <c r="B31" s="144" t="s">
        <v>12</v>
      </c>
      <c r="C31" s="144" t="s">
        <v>13</v>
      </c>
      <c r="D31" s="145" t="s">
        <v>31</v>
      </c>
      <c r="E31" s="11" t="s">
        <v>35</v>
      </c>
      <c r="F31" s="144" t="s">
        <v>32</v>
      </c>
      <c r="G31" s="146" t="s">
        <v>14</v>
      </c>
      <c r="H31" s="147" t="s">
        <v>15</v>
      </c>
      <c r="I31" s="148" t="s">
        <v>28</v>
      </c>
      <c r="J31" s="144" t="s">
        <v>27</v>
      </c>
      <c r="K31" s="293"/>
      <c r="M31" s="42"/>
      <c r="N31" s="42"/>
      <c r="O31" s="42"/>
      <c r="P31" s="42"/>
      <c r="Q31" s="42"/>
      <c r="R31" s="42"/>
    </row>
    <row r="32" spans="1:18">
      <c r="A32" s="71" t="str">
        <f>[1]CI!D120</f>
        <v>SARL Brie REINE DES ZIBANS (Ex ENNADJAH)</v>
      </c>
      <c r="B32" s="125">
        <v>55672521</v>
      </c>
      <c r="C32" s="125">
        <v>56245966</v>
      </c>
      <c r="D32" s="126">
        <v>5.0132500000000002</v>
      </c>
      <c r="E32" s="125">
        <v>14</v>
      </c>
      <c r="F32" s="87" t="s">
        <v>24</v>
      </c>
      <c r="G32" s="88">
        <f>+ROUND(C32-B32,0)</f>
        <v>573445</v>
      </c>
      <c r="H32" s="127">
        <f>+ROUND(G32*I32,0)</f>
        <v>5361711</v>
      </c>
      <c r="I32" s="128">
        <f>I7</f>
        <v>9.35</v>
      </c>
      <c r="J32" s="155">
        <v>1519</v>
      </c>
      <c r="K32" s="43"/>
      <c r="M32" s="44"/>
    </row>
    <row r="33" spans="1:18">
      <c r="A33" s="82" t="str">
        <f>[1]CI!D121</f>
        <v xml:space="preserve">ENAD  Rouiba                    </v>
      </c>
      <c r="B33" s="26">
        <v>273153</v>
      </c>
      <c r="C33" s="26">
        <v>275516</v>
      </c>
      <c r="D33" s="27">
        <v>5.0132500000000002</v>
      </c>
      <c r="E33" s="26">
        <v>16</v>
      </c>
      <c r="F33" s="65" t="s">
        <v>24</v>
      </c>
      <c r="G33" s="30">
        <f t="shared" ref="G33:G34" si="0">+ROUND(C33-B33,0)</f>
        <v>2363</v>
      </c>
      <c r="H33" s="95">
        <f>+ROUND(G33*I33,0)</f>
        <v>22094</v>
      </c>
      <c r="I33" s="102">
        <f>I7</f>
        <v>9.35</v>
      </c>
      <c r="J33" s="123"/>
      <c r="K33" s="47"/>
      <c r="M33" s="44"/>
    </row>
    <row r="34" spans="1:18">
      <c r="A34" s="82" t="str">
        <f>[1]CI!D122</f>
        <v xml:space="preserve">SNVI Rouiba           </v>
      </c>
      <c r="B34" s="26">
        <v>20465333</v>
      </c>
      <c r="C34" s="26">
        <v>21339338</v>
      </c>
      <c r="D34" s="27">
        <v>5.2132500000000004</v>
      </c>
      <c r="E34" s="26">
        <v>8</v>
      </c>
      <c r="F34" s="65" t="s">
        <v>24</v>
      </c>
      <c r="G34" s="30">
        <f t="shared" si="0"/>
        <v>874005</v>
      </c>
      <c r="H34" s="95">
        <f>+ROUND(G34*I34,0)</f>
        <v>8171947</v>
      </c>
      <c r="I34" s="102">
        <f>$I$7</f>
        <v>9.35</v>
      </c>
      <c r="J34" s="123">
        <v>4042</v>
      </c>
      <c r="K34" s="47"/>
      <c r="M34" s="44"/>
    </row>
    <row r="35" spans="1:18" ht="13.5" thickBot="1">
      <c r="A35" s="72" t="s">
        <v>26</v>
      </c>
      <c r="B35" s="89">
        <v>144304</v>
      </c>
      <c r="C35" s="89">
        <v>144304</v>
      </c>
      <c r="D35" s="90">
        <v>20.013249999999999</v>
      </c>
      <c r="E35" s="89">
        <v>21</v>
      </c>
      <c r="F35" s="104" t="s">
        <v>25</v>
      </c>
      <c r="G35" s="105">
        <f>+ROUND(((C35-B35)*288.16*D35)/((273.16+E35)*(1-(D35/500))*1),0)</f>
        <v>0</v>
      </c>
      <c r="H35" s="129">
        <f>+ROUND(G35*I35,0)</f>
        <v>0</v>
      </c>
      <c r="I35" s="103">
        <f>I7</f>
        <v>9.35</v>
      </c>
      <c r="J35" s="130"/>
      <c r="K35" s="50"/>
      <c r="M35" s="44"/>
    </row>
    <row r="36" spans="1:18" s="42" customFormat="1" ht="15" customHeight="1" thickBot="1">
      <c r="A36" s="12" t="s">
        <v>18</v>
      </c>
      <c r="B36" s="119"/>
      <c r="C36" s="119"/>
      <c r="D36" s="84"/>
      <c r="E36" s="83"/>
      <c r="F36" s="85"/>
      <c r="G36" s="86">
        <f>SUM(G32:G35)</f>
        <v>1449813</v>
      </c>
      <c r="H36" s="86">
        <f>SUM(H32:H35)</f>
        <v>13555752</v>
      </c>
      <c r="I36" s="53"/>
      <c r="J36" s="5"/>
      <c r="K36" s="5"/>
      <c r="L36" s="92"/>
      <c r="M36" s="53"/>
      <c r="N36" s="54"/>
      <c r="P36" s="54"/>
    </row>
    <row r="37" spans="1:18" ht="13.5" thickBot="1">
      <c r="A37" s="55"/>
      <c r="B37" s="56"/>
      <c r="C37" s="56"/>
      <c r="D37" s="57"/>
      <c r="E37" s="56"/>
      <c r="F37" s="58"/>
      <c r="G37" s="59"/>
      <c r="H37" s="68"/>
      <c r="I37" s="60"/>
      <c r="J37" s="6"/>
      <c r="K37" s="61"/>
      <c r="M37" s="44"/>
      <c r="N37" s="51"/>
      <c r="O37" s="52"/>
      <c r="P37" s="51"/>
      <c r="Q37" s="42"/>
      <c r="R37" s="42"/>
    </row>
    <row r="38" spans="1:18">
      <c r="A38" s="294" t="s">
        <v>33</v>
      </c>
      <c r="B38" s="140" t="s">
        <v>5</v>
      </c>
      <c r="C38" s="140" t="s">
        <v>5</v>
      </c>
      <c r="D38" s="149" t="s">
        <v>34</v>
      </c>
      <c r="E38" s="10" t="s">
        <v>6</v>
      </c>
      <c r="F38" s="140" t="s">
        <v>7</v>
      </c>
      <c r="G38" s="141" t="s">
        <v>8</v>
      </c>
      <c r="H38" s="142" t="s">
        <v>9</v>
      </c>
      <c r="I38" s="143" t="s">
        <v>10</v>
      </c>
      <c r="J38" s="140" t="s">
        <v>11</v>
      </c>
      <c r="K38" s="292"/>
      <c r="M38" s="42"/>
      <c r="N38" s="42"/>
      <c r="O38" s="42"/>
      <c r="P38" s="42"/>
      <c r="Q38" s="42"/>
      <c r="R38" s="42"/>
    </row>
    <row r="39" spans="1:18" ht="15" thickBot="1">
      <c r="A39" s="295"/>
      <c r="B39" s="144" t="s">
        <v>12</v>
      </c>
      <c r="C39" s="144" t="s">
        <v>13</v>
      </c>
      <c r="D39" s="145" t="s">
        <v>31</v>
      </c>
      <c r="E39" s="11" t="s">
        <v>35</v>
      </c>
      <c r="F39" s="144" t="s">
        <v>32</v>
      </c>
      <c r="G39" s="146" t="s">
        <v>14</v>
      </c>
      <c r="H39" s="147" t="s">
        <v>15</v>
      </c>
      <c r="I39" s="148" t="s">
        <v>28</v>
      </c>
      <c r="J39" s="144" t="s">
        <v>27</v>
      </c>
      <c r="K39" s="293"/>
      <c r="M39" s="42"/>
      <c r="N39" s="42"/>
      <c r="O39" s="42"/>
      <c r="P39" s="42"/>
      <c r="Q39" s="42"/>
      <c r="R39" s="42"/>
    </row>
    <row r="40" spans="1:18">
      <c r="A40" s="71" t="str">
        <f>[1]CI!D75</f>
        <v xml:space="preserve">ECM SIDI MOUSSA                 </v>
      </c>
      <c r="B40" s="19">
        <v>166239</v>
      </c>
      <c r="C40" s="19">
        <v>170100</v>
      </c>
      <c r="D40" s="20">
        <v>5.0132500000000002</v>
      </c>
      <c r="E40" s="19">
        <v>15</v>
      </c>
      <c r="F40" s="65" t="s">
        <v>25</v>
      </c>
      <c r="G40" s="30">
        <f>+ROUND(((C40-B40)*288.16*D40)/((273.16+E40)*(1-(D40/500))*1),0)</f>
        <v>19552</v>
      </c>
      <c r="H40" s="93">
        <f>+ROUND(G40*I40,0)</f>
        <v>182811</v>
      </c>
      <c r="I40" s="101">
        <f>I7</f>
        <v>9.35</v>
      </c>
      <c r="J40" s="97"/>
      <c r="K40" s="63" t="s">
        <v>39</v>
      </c>
      <c r="M40" s="44"/>
      <c r="N40" s="62"/>
      <c r="O40" s="62"/>
      <c r="P40" s="62"/>
      <c r="Q40" s="42"/>
      <c r="R40" s="42"/>
    </row>
    <row r="41" spans="1:18">
      <c r="A41" s="82" t="str">
        <f>[1]CI!D76</f>
        <v xml:space="preserve">SBTM BriqueS BARAKI             </v>
      </c>
      <c r="B41" s="17">
        <v>14789203</v>
      </c>
      <c r="C41" s="17">
        <v>15055297</v>
      </c>
      <c r="D41" s="31">
        <v>5.0132500000000002</v>
      </c>
      <c r="E41" s="17">
        <v>9</v>
      </c>
      <c r="F41" s="65" t="s">
        <v>24</v>
      </c>
      <c r="G41" s="30">
        <f>+ROUND(C41-B41,0)</f>
        <v>266094</v>
      </c>
      <c r="H41" s="94">
        <f>+ROUND(G41*I41,0)</f>
        <v>2490640</v>
      </c>
      <c r="I41" s="131">
        <f t="shared" ref="I41:I44" si="1">+$I$10</f>
        <v>9.36</v>
      </c>
      <c r="J41" s="98"/>
      <c r="K41" s="47"/>
      <c r="M41" s="44"/>
    </row>
    <row r="42" spans="1:18">
      <c r="A42" s="82" t="str">
        <f>[1]CI!D77</f>
        <v xml:space="preserve">STATION GNC GUE                 </v>
      </c>
      <c r="B42" s="26">
        <v>114755</v>
      </c>
      <c r="C42" s="26">
        <v>114755</v>
      </c>
      <c r="D42" s="27">
        <v>21.013249999999999</v>
      </c>
      <c r="E42" s="26">
        <v>20</v>
      </c>
      <c r="F42" s="65" t="s">
        <v>24</v>
      </c>
      <c r="G42" s="30">
        <f>+ROUND(C42-B42,0)</f>
        <v>0</v>
      </c>
      <c r="H42" s="95">
        <f>+ROUND(G42*I42,0)</f>
        <v>0</v>
      </c>
      <c r="I42" s="102">
        <f t="shared" ref="I42" si="2">$I$7</f>
        <v>9.35</v>
      </c>
      <c r="J42" s="98"/>
      <c r="K42" s="64"/>
      <c r="M42" s="44"/>
    </row>
    <row r="43" spans="1:18">
      <c r="A43" s="82" t="str">
        <f>[1]CI!D78</f>
        <v xml:space="preserve">CBTBA  BRIQUES  BABA ALI        </v>
      </c>
      <c r="B43" s="17">
        <v>147166977</v>
      </c>
      <c r="C43" s="17">
        <v>148484944</v>
      </c>
      <c r="D43" s="31">
        <v>5.0132500000000002</v>
      </c>
      <c r="E43" s="17">
        <v>2</v>
      </c>
      <c r="F43" s="65" t="s">
        <v>24</v>
      </c>
      <c r="G43" s="30">
        <f>+ROUND(C43-B43,0)</f>
        <v>1317967</v>
      </c>
      <c r="H43" s="95">
        <f>+ROUND(G43*I43,0)</f>
        <v>12336171</v>
      </c>
      <c r="I43" s="131">
        <f t="shared" si="1"/>
        <v>9.36</v>
      </c>
      <c r="J43" s="99"/>
      <c r="K43" s="64"/>
      <c r="M43" s="44"/>
      <c r="N43" s="51"/>
      <c r="O43" s="52"/>
      <c r="P43" s="51"/>
      <c r="Q43" s="42"/>
      <c r="R43" s="42"/>
    </row>
    <row r="44" spans="1:18" ht="13.5" thickBot="1">
      <c r="A44" s="72" t="str">
        <f>[1]CI!D79</f>
        <v>EURL YOP MILK</v>
      </c>
      <c r="B44" s="89">
        <v>419077</v>
      </c>
      <c r="C44" s="89">
        <v>445802</v>
      </c>
      <c r="D44" s="90">
        <v>5.0132500000000002</v>
      </c>
      <c r="E44" s="89">
        <v>16</v>
      </c>
      <c r="F44" s="66" t="s">
        <v>24</v>
      </c>
      <c r="G44" s="32">
        <f>+ROUND(C44-B44,0)</f>
        <v>26725</v>
      </c>
      <c r="H44" s="96">
        <f>+ROUND(G44*I44,0)</f>
        <v>250146</v>
      </c>
      <c r="I44" s="103">
        <f t="shared" si="1"/>
        <v>9.36</v>
      </c>
      <c r="J44" s="100"/>
      <c r="K44" s="50"/>
      <c r="M44" s="44"/>
    </row>
    <row r="45" spans="1:18" s="42" customFormat="1" ht="15" customHeight="1" thickBot="1">
      <c r="A45" s="12" t="s">
        <v>19</v>
      </c>
      <c r="B45" s="120"/>
      <c r="C45" s="119"/>
      <c r="D45" s="84"/>
      <c r="E45" s="83"/>
      <c r="F45" s="85"/>
      <c r="G45" s="86">
        <f>SUM(G40:G44)</f>
        <v>1630338</v>
      </c>
      <c r="H45" s="86">
        <f>SUM(H40:H44)</f>
        <v>15259768</v>
      </c>
      <c r="I45" s="53"/>
      <c r="J45" s="5"/>
      <c r="K45" s="5"/>
      <c r="L45" s="92"/>
      <c r="M45" s="53"/>
      <c r="N45" s="54"/>
      <c r="P45" s="54"/>
    </row>
    <row r="47" spans="1:18" ht="13.5" thickBot="1">
      <c r="B47" s="121"/>
      <c r="C47" s="121"/>
      <c r="D47" s="74"/>
      <c r="E47" s="44"/>
      <c r="F47" s="44"/>
      <c r="J47" s="75"/>
      <c r="K47" s="76"/>
    </row>
    <row r="48" spans="1:18" s="42" customFormat="1" ht="15" customHeight="1" thickBot="1">
      <c r="A48" s="13" t="s">
        <v>20</v>
      </c>
      <c r="B48" s="118"/>
      <c r="C48" s="118"/>
      <c r="D48" s="15"/>
      <c r="E48" s="14"/>
      <c r="F48" s="79"/>
      <c r="G48" s="16">
        <f>+G20+G28+G36+G45</f>
        <v>5650744</v>
      </c>
      <c r="H48" s="16">
        <f>+H20+H28+H36+H45</f>
        <v>52870579</v>
      </c>
      <c r="I48" s="53"/>
      <c r="J48" s="5"/>
      <c r="K48" s="5"/>
      <c r="L48" s="92"/>
      <c r="M48" s="53"/>
      <c r="N48" s="54"/>
      <c r="P48" s="54"/>
    </row>
    <row r="50" spans="7:10" s="34" customFormat="1">
      <c r="G50" s="122"/>
      <c r="H50" s="122"/>
      <c r="I50" s="73"/>
    </row>
    <row r="51" spans="7:10" s="34" customFormat="1">
      <c r="G51" s="122"/>
      <c r="H51" s="122"/>
      <c r="I51" s="73"/>
    </row>
    <row r="52" spans="7:10" s="34" customFormat="1">
      <c r="G52" s="124"/>
      <c r="H52" s="124"/>
      <c r="I52" s="73"/>
      <c r="J52" s="75"/>
    </row>
    <row r="53" spans="7:10" s="34" customFormat="1">
      <c r="G53" s="113"/>
      <c r="H53" s="113"/>
      <c r="I53" s="73"/>
      <c r="J53" s="44"/>
    </row>
  </sheetData>
  <mergeCells count="9">
    <mergeCell ref="A38:A39"/>
    <mergeCell ref="K38:K39"/>
    <mergeCell ref="A13:J13"/>
    <mergeCell ref="A16:A17"/>
    <mergeCell ref="K16:K17"/>
    <mergeCell ref="A22:A23"/>
    <mergeCell ref="K22:K23"/>
    <mergeCell ref="A30:A31"/>
    <mergeCell ref="K30:K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53"/>
  <sheetViews>
    <sheetView zoomScale="85" zoomScaleNormal="85" workbookViewId="0">
      <selection sqref="A1:XFD1048576"/>
    </sheetView>
  </sheetViews>
  <sheetFormatPr baseColWidth="10" defaultRowHeight="12.75"/>
  <cols>
    <col min="1" max="1" width="39.5703125" style="34" customWidth="1"/>
    <col min="2" max="3" width="13.7109375" style="44" customWidth="1"/>
    <col min="4" max="4" width="13" style="35" customWidth="1"/>
    <col min="5" max="5" width="13.140625" style="34" customWidth="1"/>
    <col min="6" max="6" width="11.42578125" style="34"/>
    <col min="7" max="7" width="17.28515625" style="37" bestFit="1" customWidth="1"/>
    <col min="8" max="8" width="18.7109375" style="37" bestFit="1" customWidth="1"/>
    <col min="9" max="9" width="16.140625" style="73" bestFit="1" customWidth="1"/>
    <col min="10" max="10" width="10.7109375" style="34" customWidth="1"/>
    <col min="11" max="11" width="31.7109375" style="36" customWidth="1"/>
    <col min="12" max="12" width="14.28515625" style="91" bestFit="1" customWidth="1"/>
    <col min="13" max="16384" width="11.42578125" style="34"/>
  </cols>
  <sheetData>
    <row r="6" spans="1:12" ht="18.75" thickBot="1">
      <c r="A6" s="132" t="s">
        <v>1</v>
      </c>
    </row>
    <row r="7" spans="1:12" ht="16.5" thickBot="1">
      <c r="A7" s="1"/>
      <c r="H7" s="133" t="s">
        <v>0</v>
      </c>
      <c r="I7" s="134">
        <v>9.36</v>
      </c>
      <c r="J7" s="2"/>
      <c r="K7" s="3"/>
    </row>
    <row r="8" spans="1:12" ht="16.5" thickBot="1">
      <c r="A8" s="1"/>
      <c r="G8" s="38"/>
      <c r="H8" s="135" t="s">
        <v>2</v>
      </c>
      <c r="I8" s="136">
        <v>9.32</v>
      </c>
      <c r="J8" s="2"/>
      <c r="K8" s="3"/>
    </row>
    <row r="9" spans="1:12" ht="16.5" thickBot="1">
      <c r="G9" s="38"/>
      <c r="H9" s="137" t="s">
        <v>3</v>
      </c>
      <c r="I9" s="138">
        <v>9.32</v>
      </c>
      <c r="J9" s="2"/>
      <c r="K9" s="3"/>
    </row>
    <row r="10" spans="1:12" ht="16.5" thickBot="1">
      <c r="B10" s="115"/>
      <c r="C10" s="115"/>
      <c r="D10" s="4"/>
      <c r="E10" s="4"/>
      <c r="F10" s="77"/>
      <c r="G10" s="8"/>
      <c r="H10" s="135" t="s">
        <v>4</v>
      </c>
      <c r="I10" s="139">
        <v>9.34</v>
      </c>
      <c r="J10" s="4"/>
      <c r="K10" s="4"/>
    </row>
    <row r="11" spans="1:12">
      <c r="A11" s="4"/>
      <c r="B11" s="115"/>
      <c r="C11" s="115"/>
      <c r="D11" s="4"/>
      <c r="E11" s="4"/>
      <c r="F11" s="77"/>
      <c r="G11" s="8"/>
      <c r="H11" s="39"/>
      <c r="I11" s="40"/>
      <c r="J11" s="4"/>
      <c r="K11" s="4"/>
    </row>
    <row r="12" spans="1:12">
      <c r="A12" s="4"/>
      <c r="B12" s="115"/>
      <c r="C12" s="115"/>
      <c r="D12" s="4"/>
      <c r="E12" s="4"/>
      <c r="F12" s="77"/>
      <c r="G12" s="8"/>
      <c r="H12" s="39"/>
      <c r="I12" s="40"/>
      <c r="J12" s="4"/>
      <c r="K12" s="4"/>
    </row>
    <row r="13" spans="1:12" ht="15">
      <c r="A13" s="291" t="s">
        <v>42</v>
      </c>
      <c r="B13" s="291"/>
      <c r="C13" s="291"/>
      <c r="D13" s="291"/>
      <c r="E13" s="291"/>
      <c r="F13" s="291"/>
      <c r="G13" s="291"/>
      <c r="H13" s="291"/>
      <c r="I13" s="291"/>
      <c r="J13" s="291"/>
    </row>
    <row r="14" spans="1:12" ht="11.25" customHeight="1">
      <c r="A14" s="156"/>
      <c r="B14" s="156"/>
      <c r="C14" s="156"/>
      <c r="D14" s="156"/>
      <c r="E14" s="156"/>
      <c r="F14" s="156"/>
      <c r="G14" s="156"/>
      <c r="H14" s="156"/>
      <c r="I14" s="156"/>
      <c r="J14" s="156"/>
    </row>
    <row r="15" spans="1:12" s="42" customFormat="1" ht="13.5" thickBot="1">
      <c r="A15" s="18"/>
      <c r="B15" s="116"/>
      <c r="C15" s="116"/>
      <c r="D15" s="18"/>
      <c r="E15" s="18"/>
      <c r="F15" s="78"/>
      <c r="G15" s="9"/>
      <c r="H15" s="9"/>
      <c r="I15" s="18"/>
      <c r="J15" s="18"/>
      <c r="K15" s="41"/>
      <c r="L15" s="92"/>
    </row>
    <row r="16" spans="1:12">
      <c r="A16" s="294" t="s">
        <v>33</v>
      </c>
      <c r="B16" s="140" t="s">
        <v>5</v>
      </c>
      <c r="C16" s="140" t="s">
        <v>5</v>
      </c>
      <c r="D16" s="149" t="s">
        <v>34</v>
      </c>
      <c r="E16" s="10" t="s">
        <v>6</v>
      </c>
      <c r="F16" s="140" t="s">
        <v>7</v>
      </c>
      <c r="G16" s="141" t="s">
        <v>8</v>
      </c>
      <c r="H16" s="142" t="s">
        <v>9</v>
      </c>
      <c r="I16" s="143" t="s">
        <v>10</v>
      </c>
      <c r="J16" s="140" t="s">
        <v>11</v>
      </c>
      <c r="K16" s="292"/>
    </row>
    <row r="17" spans="1:18" ht="15" thickBot="1">
      <c r="A17" s="295"/>
      <c r="B17" s="144" t="s">
        <v>12</v>
      </c>
      <c r="C17" s="144" t="s">
        <v>13</v>
      </c>
      <c r="D17" s="145" t="s">
        <v>31</v>
      </c>
      <c r="E17" s="11" t="s">
        <v>35</v>
      </c>
      <c r="F17" s="144" t="s">
        <v>32</v>
      </c>
      <c r="G17" s="146" t="s">
        <v>14</v>
      </c>
      <c r="H17" s="147" t="s">
        <v>15</v>
      </c>
      <c r="I17" s="148" t="s">
        <v>28</v>
      </c>
      <c r="J17" s="144" t="s">
        <v>27</v>
      </c>
      <c r="K17" s="293"/>
    </row>
    <row r="18" spans="1:18">
      <c r="A18" s="108" t="s">
        <v>21</v>
      </c>
      <c r="B18" s="19">
        <v>20710179</v>
      </c>
      <c r="C18" s="19">
        <v>23022280</v>
      </c>
      <c r="D18" s="20">
        <v>9.2132499999999986</v>
      </c>
      <c r="E18" s="19">
        <v>12</v>
      </c>
      <c r="F18" s="157" t="s">
        <v>24</v>
      </c>
      <c r="G18" s="158">
        <f>+ROUND(C18-B18,0)</f>
        <v>2312101</v>
      </c>
      <c r="H18" s="107">
        <f>+ROUND(G18*I18,0)</f>
        <v>21595023</v>
      </c>
      <c r="I18" s="164">
        <f>+$I$10</f>
        <v>9.34</v>
      </c>
      <c r="J18" s="150">
        <v>5285</v>
      </c>
      <c r="K18" s="106"/>
      <c r="M18" s="91"/>
      <c r="N18" s="51"/>
      <c r="O18" s="52"/>
      <c r="P18" s="51"/>
      <c r="Q18" s="42"/>
      <c r="R18" s="42"/>
    </row>
    <row r="19" spans="1:18" ht="13.5" thickBot="1">
      <c r="A19" s="48" t="s">
        <v>23</v>
      </c>
      <c r="B19" s="89">
        <v>2843319</v>
      </c>
      <c r="C19" s="89">
        <v>2902587</v>
      </c>
      <c r="D19" s="90">
        <v>5.0132500000000002</v>
      </c>
      <c r="E19" s="89">
        <v>24</v>
      </c>
      <c r="F19" s="104" t="s">
        <v>25</v>
      </c>
      <c r="G19" s="105">
        <f>+ROUND(((C19-B19)*288.16*D19)/((273.16+E19)*(1-(D19/500))*1),0)</f>
        <v>291045</v>
      </c>
      <c r="H19" s="32">
        <f>+ROUND(G19*I19,0)</f>
        <v>2718360</v>
      </c>
      <c r="I19" s="67">
        <f>+$I$10</f>
        <v>9.34</v>
      </c>
      <c r="J19" s="159"/>
      <c r="K19" s="50"/>
      <c r="M19" s="91"/>
      <c r="N19" s="45"/>
      <c r="O19" s="46"/>
      <c r="P19" s="45"/>
      <c r="Q19" s="42"/>
      <c r="R19" s="42"/>
    </row>
    <row r="20" spans="1:18" s="42" customFormat="1" ht="15" customHeight="1" thickBot="1">
      <c r="A20" s="296" t="s">
        <v>16</v>
      </c>
      <c r="B20" s="297"/>
      <c r="C20" s="297"/>
      <c r="D20" s="297"/>
      <c r="E20" s="297"/>
      <c r="F20" s="298"/>
      <c r="G20" s="86">
        <f>SUM(G18:G19)</f>
        <v>2603146</v>
      </c>
      <c r="H20" s="86">
        <f>SUM(H18:H19)</f>
        <v>24313383</v>
      </c>
      <c r="I20" s="53"/>
      <c r="J20" s="5"/>
      <c r="K20" s="5"/>
      <c r="L20" s="92"/>
      <c r="M20" s="53"/>
      <c r="N20" s="54"/>
      <c r="P20" s="54"/>
    </row>
    <row r="21" spans="1:18" ht="13.5" thickBot="1">
      <c r="A21" s="55"/>
      <c r="B21" s="56"/>
      <c r="C21" s="56"/>
      <c r="D21" s="57"/>
      <c r="E21" s="56"/>
      <c r="F21" s="58"/>
      <c r="G21" s="59"/>
      <c r="H21" s="59"/>
      <c r="I21" s="60"/>
      <c r="J21" s="6"/>
      <c r="K21" s="61"/>
      <c r="M21" s="62"/>
      <c r="N21" s="51"/>
      <c r="O21" s="52"/>
      <c r="P21" s="51"/>
      <c r="Q21" s="42"/>
      <c r="R21" s="42"/>
    </row>
    <row r="22" spans="1:18">
      <c r="A22" s="294" t="s">
        <v>33</v>
      </c>
      <c r="B22" s="140" t="s">
        <v>5</v>
      </c>
      <c r="C22" s="140" t="s">
        <v>5</v>
      </c>
      <c r="D22" s="149" t="s">
        <v>34</v>
      </c>
      <c r="E22" s="10" t="s">
        <v>6</v>
      </c>
      <c r="F22" s="140" t="s">
        <v>7</v>
      </c>
      <c r="G22" s="141" t="s">
        <v>8</v>
      </c>
      <c r="H22" s="142" t="s">
        <v>9</v>
      </c>
      <c r="I22" s="143" t="s">
        <v>10</v>
      </c>
      <c r="J22" s="140" t="s">
        <v>11</v>
      </c>
      <c r="K22" s="292"/>
      <c r="M22" s="42"/>
      <c r="N22" s="42"/>
      <c r="O22" s="42"/>
      <c r="P22" s="42"/>
      <c r="Q22" s="42"/>
      <c r="R22" s="42"/>
    </row>
    <row r="23" spans="1:18" ht="15" thickBot="1">
      <c r="A23" s="295"/>
      <c r="B23" s="144" t="s">
        <v>12</v>
      </c>
      <c r="C23" s="144" t="s">
        <v>13</v>
      </c>
      <c r="D23" s="145" t="s">
        <v>31</v>
      </c>
      <c r="E23" s="11" t="s">
        <v>35</v>
      </c>
      <c r="F23" s="144" t="s">
        <v>32</v>
      </c>
      <c r="G23" s="146" t="s">
        <v>14</v>
      </c>
      <c r="H23" s="147" t="s">
        <v>15</v>
      </c>
      <c r="I23" s="148" t="s">
        <v>28</v>
      </c>
      <c r="J23" s="144" t="s">
        <v>27</v>
      </c>
      <c r="K23" s="293"/>
      <c r="M23" s="42"/>
      <c r="N23" s="42"/>
      <c r="O23" s="42"/>
      <c r="P23" s="42"/>
      <c r="Q23" s="42"/>
      <c r="R23" s="42"/>
    </row>
    <row r="24" spans="1:18">
      <c r="A24" s="162" t="str">
        <f>[1]CI!D92</f>
        <v xml:space="preserve"> COGRAL UP n°6 RSA PORT </v>
      </c>
      <c r="B24" s="19">
        <v>5683940</v>
      </c>
      <c r="C24" s="19">
        <v>5901830</v>
      </c>
      <c r="D24" s="20">
        <v>3.6132499999999999</v>
      </c>
      <c r="E24" s="19">
        <v>14</v>
      </c>
      <c r="F24" s="87" t="s">
        <v>24</v>
      </c>
      <c r="G24" s="88">
        <f>+ROUND(C24-B24,0)</f>
        <v>217890</v>
      </c>
      <c r="H24" s="107">
        <f>+ROUND(G24*I24,0)</f>
        <v>2039450</v>
      </c>
      <c r="I24" s="29">
        <f>I7</f>
        <v>9.36</v>
      </c>
      <c r="J24" s="151">
        <v>674</v>
      </c>
      <c r="K24" s="43"/>
      <c r="M24" s="44"/>
    </row>
    <row r="25" spans="1:18">
      <c r="A25" s="163" t="str">
        <f>[1]CI!D93</f>
        <v xml:space="preserve"> COGRAL UP n°5 HRSA              </v>
      </c>
      <c r="B25" s="23">
        <v>8588077</v>
      </c>
      <c r="C25" s="23">
        <v>8608186</v>
      </c>
      <c r="D25" s="24">
        <v>4.0132500000000002</v>
      </c>
      <c r="E25" s="23">
        <v>37</v>
      </c>
      <c r="F25" s="65" t="s">
        <v>25</v>
      </c>
      <c r="G25" s="30">
        <f>+ROUND(((C25-B25)*288.16*D25)/((273.16+E25)*(1-(D25/500))*1),0)</f>
        <v>75585</v>
      </c>
      <c r="H25" s="22">
        <f>+ROUND(G25*I25,0)</f>
        <v>707476</v>
      </c>
      <c r="I25" s="25">
        <f>I7</f>
        <v>9.36</v>
      </c>
      <c r="J25" s="7">
        <v>370</v>
      </c>
      <c r="K25" s="47"/>
      <c r="M25" s="44"/>
    </row>
    <row r="26" spans="1:18">
      <c r="A26" s="163" t="str">
        <f>[1]CI!D94</f>
        <v xml:space="preserve"> COGRAL UP n°1 RMA PORT </v>
      </c>
      <c r="B26" s="23">
        <v>0</v>
      </c>
      <c r="C26" s="23">
        <v>0</v>
      </c>
      <c r="D26" s="24">
        <v>4.0132500000000002</v>
      </c>
      <c r="E26" s="23">
        <v>15</v>
      </c>
      <c r="F26" s="65" t="s">
        <v>25</v>
      </c>
      <c r="G26" s="30">
        <f>+ROUND(((C26-B26)*288.16*D26)/((273.16+E26)*(1-(D26/500))*1),0)</f>
        <v>0</v>
      </c>
      <c r="H26" s="22">
        <f>+ROUND(G26*I26,0)</f>
        <v>0</v>
      </c>
      <c r="I26" s="25">
        <f>I7</f>
        <v>9.36</v>
      </c>
      <c r="J26" s="7"/>
      <c r="K26" s="47" t="s">
        <v>41</v>
      </c>
      <c r="M26" s="44"/>
    </row>
    <row r="27" spans="1:18" ht="13.5" thickBot="1">
      <c r="A27" s="112" t="str">
        <f>[1]CI!D95</f>
        <v>HWD</v>
      </c>
      <c r="B27" s="89">
        <v>1273185</v>
      </c>
      <c r="C27" s="89">
        <v>1327844</v>
      </c>
      <c r="D27" s="90">
        <v>5.0132500000000002</v>
      </c>
      <c r="E27" s="89">
        <v>14</v>
      </c>
      <c r="F27" s="104" t="s">
        <v>24</v>
      </c>
      <c r="G27" s="105">
        <f>+ROUND(C27-B27,0)</f>
        <v>54659</v>
      </c>
      <c r="H27" s="32">
        <f>+ROUND(G27*I27,0)</f>
        <v>511608</v>
      </c>
      <c r="I27" s="67">
        <f>I7</f>
        <v>9.36</v>
      </c>
      <c r="J27" s="152">
        <v>133</v>
      </c>
      <c r="K27" s="50"/>
      <c r="M27" s="44"/>
    </row>
    <row r="28" spans="1:18" s="42" customFormat="1" ht="15" customHeight="1" thickBot="1">
      <c r="A28" s="296" t="s">
        <v>17</v>
      </c>
      <c r="B28" s="297"/>
      <c r="C28" s="297"/>
      <c r="D28" s="297"/>
      <c r="E28" s="297"/>
      <c r="F28" s="298"/>
      <c r="G28" s="86">
        <f>SUM(G24:G27)</f>
        <v>348134</v>
      </c>
      <c r="H28" s="86">
        <f>SUM(H24:H27)</f>
        <v>3258534</v>
      </c>
      <c r="I28" s="53"/>
      <c r="J28" s="5"/>
      <c r="K28" s="5"/>
      <c r="L28" s="92"/>
      <c r="M28" s="53"/>
      <c r="N28" s="54"/>
      <c r="P28" s="54"/>
    </row>
    <row r="29" spans="1:18" ht="13.5" thickBot="1">
      <c r="A29" s="55"/>
      <c r="B29" s="56"/>
      <c r="C29" s="56"/>
      <c r="D29" s="57"/>
      <c r="E29" s="56"/>
      <c r="F29" s="58"/>
      <c r="G29" s="59"/>
      <c r="H29" s="68"/>
      <c r="I29" s="60"/>
      <c r="J29" s="6"/>
      <c r="K29" s="61"/>
      <c r="M29" s="62"/>
      <c r="N29" s="51"/>
      <c r="O29" s="52"/>
      <c r="P29" s="51"/>
      <c r="Q29" s="42"/>
      <c r="R29" s="42"/>
    </row>
    <row r="30" spans="1:18">
      <c r="A30" s="294" t="s">
        <v>33</v>
      </c>
      <c r="B30" s="140" t="s">
        <v>5</v>
      </c>
      <c r="C30" s="140" t="s">
        <v>5</v>
      </c>
      <c r="D30" s="149" t="s">
        <v>34</v>
      </c>
      <c r="E30" s="10" t="s">
        <v>6</v>
      </c>
      <c r="F30" s="140" t="s">
        <v>7</v>
      </c>
      <c r="G30" s="141" t="s">
        <v>8</v>
      </c>
      <c r="H30" s="142" t="s">
        <v>9</v>
      </c>
      <c r="I30" s="143" t="s">
        <v>10</v>
      </c>
      <c r="J30" s="140" t="s">
        <v>11</v>
      </c>
      <c r="K30" s="292"/>
      <c r="M30" s="42"/>
      <c r="N30" s="42"/>
      <c r="O30" s="42"/>
      <c r="P30" s="42"/>
      <c r="Q30" s="42"/>
      <c r="R30" s="42"/>
    </row>
    <row r="31" spans="1:18" ht="15" thickBot="1">
      <c r="A31" s="295"/>
      <c r="B31" s="144" t="s">
        <v>12</v>
      </c>
      <c r="C31" s="144" t="s">
        <v>13</v>
      </c>
      <c r="D31" s="145" t="s">
        <v>31</v>
      </c>
      <c r="E31" s="11" t="s">
        <v>35</v>
      </c>
      <c r="F31" s="144" t="s">
        <v>32</v>
      </c>
      <c r="G31" s="146" t="s">
        <v>14</v>
      </c>
      <c r="H31" s="147" t="s">
        <v>15</v>
      </c>
      <c r="I31" s="148" t="s">
        <v>28</v>
      </c>
      <c r="J31" s="144" t="s">
        <v>27</v>
      </c>
      <c r="K31" s="293"/>
      <c r="M31" s="42"/>
      <c r="N31" s="42"/>
      <c r="O31" s="42"/>
      <c r="P31" s="42"/>
      <c r="Q31" s="42"/>
      <c r="R31" s="42"/>
    </row>
    <row r="32" spans="1:18">
      <c r="A32" s="71" t="str">
        <f>[1]CI!D120</f>
        <v>SARL Brie REINE DES ZIBANS (Ex ENNADJAH)</v>
      </c>
      <c r="B32" s="125">
        <v>56245966</v>
      </c>
      <c r="C32" s="125">
        <v>57019968</v>
      </c>
      <c r="D32" s="126">
        <v>5.0132500000000002</v>
      </c>
      <c r="E32" s="125">
        <v>9</v>
      </c>
      <c r="F32" s="87" t="s">
        <v>24</v>
      </c>
      <c r="G32" s="88">
        <f>+ROUND(C32-B32,0)</f>
        <v>774002</v>
      </c>
      <c r="H32" s="127">
        <f>+ROUND(G32*I32,0)</f>
        <v>7244659</v>
      </c>
      <c r="I32" s="128">
        <f>I7</f>
        <v>9.36</v>
      </c>
      <c r="J32" s="155">
        <v>1890</v>
      </c>
      <c r="K32" s="43"/>
      <c r="M32" s="44"/>
    </row>
    <row r="33" spans="1:18">
      <c r="A33" s="82" t="str">
        <f>[1]CI!D121</f>
        <v xml:space="preserve">ENAD  Rouiba                    </v>
      </c>
      <c r="B33" s="26">
        <v>2216</v>
      </c>
      <c r="C33" s="26">
        <v>2496</v>
      </c>
      <c r="D33" s="27">
        <v>5.0132500000000002</v>
      </c>
      <c r="E33" s="26">
        <v>23</v>
      </c>
      <c r="F33" s="65" t="s">
        <v>25</v>
      </c>
      <c r="G33" s="30">
        <f>+ROUND(((C33-B33)*288.16*D33)/((273.16+E33)*(1-(D33/500))*1),0)</f>
        <v>1380</v>
      </c>
      <c r="H33" s="95">
        <f>+ROUND(G33*I33,0)</f>
        <v>12917</v>
      </c>
      <c r="I33" s="102">
        <f>I7</f>
        <v>9.36</v>
      </c>
      <c r="J33" s="123"/>
      <c r="K33" s="47" t="s">
        <v>39</v>
      </c>
      <c r="M33" s="44"/>
    </row>
    <row r="34" spans="1:18">
      <c r="A34" s="82" t="str">
        <f>[1]CI!D122</f>
        <v xml:space="preserve">SNVI Rouiba           </v>
      </c>
      <c r="B34" s="26">
        <v>21339338</v>
      </c>
      <c r="C34" s="26">
        <v>21838974</v>
      </c>
      <c r="D34" s="27">
        <v>5.2132500000000004</v>
      </c>
      <c r="E34" s="26">
        <v>11</v>
      </c>
      <c r="F34" s="65" t="s">
        <v>24</v>
      </c>
      <c r="G34" s="30">
        <f t="shared" ref="G34:G35" si="0">+ROUND(C34-B34,0)</f>
        <v>499636</v>
      </c>
      <c r="H34" s="95">
        <f>+ROUND(G34*I34,0)</f>
        <v>4676593</v>
      </c>
      <c r="I34" s="102">
        <f>$I$7</f>
        <v>9.36</v>
      </c>
      <c r="J34" s="123">
        <v>3924</v>
      </c>
      <c r="K34" s="47"/>
      <c r="M34" s="44"/>
    </row>
    <row r="35" spans="1:18" ht="13.5" thickBot="1">
      <c r="A35" s="82" t="s">
        <v>26</v>
      </c>
      <c r="B35" s="23">
        <v>82657</v>
      </c>
      <c r="C35" s="23">
        <v>87136</v>
      </c>
      <c r="D35" s="24">
        <v>20.013249999999999</v>
      </c>
      <c r="E35" s="23">
        <v>14</v>
      </c>
      <c r="F35" s="65" t="s">
        <v>24</v>
      </c>
      <c r="G35" s="30">
        <f t="shared" si="0"/>
        <v>4479</v>
      </c>
      <c r="H35" s="129">
        <f>+ROUND(G35*I35,0)</f>
        <v>41923</v>
      </c>
      <c r="I35" s="103">
        <f>I7</f>
        <v>9.36</v>
      </c>
      <c r="J35" s="130"/>
      <c r="K35" s="50" t="s">
        <v>39</v>
      </c>
      <c r="M35" s="44"/>
    </row>
    <row r="36" spans="1:18" s="42" customFormat="1" ht="15" customHeight="1" thickBot="1">
      <c r="A36" s="296" t="s">
        <v>18</v>
      </c>
      <c r="B36" s="297"/>
      <c r="C36" s="297"/>
      <c r="D36" s="297"/>
      <c r="E36" s="297"/>
      <c r="F36" s="298"/>
      <c r="G36" s="86">
        <f>SUM(G32:G35)</f>
        <v>1279497</v>
      </c>
      <c r="H36" s="86">
        <f>SUM(H32:H35)</f>
        <v>11976092</v>
      </c>
      <c r="I36" s="53"/>
      <c r="J36" s="5"/>
      <c r="K36" s="5"/>
      <c r="L36" s="92"/>
      <c r="M36" s="53"/>
      <c r="N36" s="54"/>
      <c r="P36" s="54"/>
    </row>
    <row r="37" spans="1:18" ht="13.5" thickBot="1">
      <c r="A37" s="55"/>
      <c r="B37" s="56"/>
      <c r="C37" s="56"/>
      <c r="D37" s="57"/>
      <c r="E37" s="56"/>
      <c r="F37" s="58"/>
      <c r="G37" s="59"/>
      <c r="H37" s="68">
        <f>+H36-[2]CI!$K$143</f>
        <v>0</v>
      </c>
      <c r="I37" s="60"/>
      <c r="J37" s="6"/>
      <c r="K37" s="61"/>
      <c r="M37" s="44"/>
      <c r="N37" s="51"/>
      <c r="O37" s="52"/>
      <c r="P37" s="51"/>
      <c r="Q37" s="42"/>
      <c r="R37" s="42"/>
    </row>
    <row r="38" spans="1:18">
      <c r="A38" s="294" t="s">
        <v>33</v>
      </c>
      <c r="B38" s="140" t="s">
        <v>5</v>
      </c>
      <c r="C38" s="140" t="s">
        <v>5</v>
      </c>
      <c r="D38" s="149" t="s">
        <v>34</v>
      </c>
      <c r="E38" s="10" t="s">
        <v>6</v>
      </c>
      <c r="F38" s="140" t="s">
        <v>7</v>
      </c>
      <c r="G38" s="141" t="s">
        <v>8</v>
      </c>
      <c r="H38" s="142" t="s">
        <v>9</v>
      </c>
      <c r="I38" s="143" t="s">
        <v>10</v>
      </c>
      <c r="J38" s="140" t="s">
        <v>11</v>
      </c>
      <c r="K38" s="292"/>
      <c r="M38" s="42"/>
      <c r="N38" s="42"/>
      <c r="O38" s="42"/>
      <c r="P38" s="42"/>
      <c r="Q38" s="42"/>
      <c r="R38" s="42"/>
    </row>
    <row r="39" spans="1:18" ht="15" thickBot="1">
      <c r="A39" s="295"/>
      <c r="B39" s="144" t="s">
        <v>12</v>
      </c>
      <c r="C39" s="144" t="s">
        <v>13</v>
      </c>
      <c r="D39" s="145" t="s">
        <v>31</v>
      </c>
      <c r="E39" s="11" t="s">
        <v>35</v>
      </c>
      <c r="F39" s="144" t="s">
        <v>32</v>
      </c>
      <c r="G39" s="146" t="s">
        <v>14</v>
      </c>
      <c r="H39" s="147" t="s">
        <v>15</v>
      </c>
      <c r="I39" s="148" t="s">
        <v>28</v>
      </c>
      <c r="J39" s="144" t="s">
        <v>27</v>
      </c>
      <c r="K39" s="293"/>
      <c r="M39" s="42"/>
      <c r="N39" s="42"/>
      <c r="O39" s="42"/>
      <c r="P39" s="42"/>
      <c r="Q39" s="42"/>
      <c r="R39" s="42"/>
    </row>
    <row r="40" spans="1:18">
      <c r="A40" s="71" t="str">
        <f>[1]CI!D75</f>
        <v xml:space="preserve">ECM SIDI MOUSSA                 </v>
      </c>
      <c r="B40" s="19">
        <v>2411232</v>
      </c>
      <c r="C40" s="19">
        <v>2416942</v>
      </c>
      <c r="D40" s="20">
        <v>5.0132500000000002</v>
      </c>
      <c r="E40" s="19">
        <v>18</v>
      </c>
      <c r="F40" s="65" t="s">
        <v>24</v>
      </c>
      <c r="G40" s="30">
        <f>+ROUND(C40-B40,0)</f>
        <v>5710</v>
      </c>
      <c r="H40" s="93">
        <f>+ROUND(G40*I40,0)</f>
        <v>53331</v>
      </c>
      <c r="I40" s="131">
        <f t="shared" ref="I40:I44" si="1">+$I$10</f>
        <v>9.34</v>
      </c>
      <c r="J40" s="97"/>
      <c r="K40" s="63" t="s">
        <v>39</v>
      </c>
      <c r="M40" s="44"/>
      <c r="N40" s="62"/>
      <c r="O40" s="62"/>
      <c r="P40" s="62"/>
      <c r="Q40" s="42"/>
      <c r="R40" s="42"/>
    </row>
    <row r="41" spans="1:18">
      <c r="A41" s="82" t="str">
        <f>[1]CI!D76</f>
        <v xml:space="preserve">SBTM BriqueS BARAKI             </v>
      </c>
      <c r="B41" s="17">
        <v>15055297</v>
      </c>
      <c r="C41" s="17">
        <v>15396357</v>
      </c>
      <c r="D41" s="31">
        <v>5.0132500000000002</v>
      </c>
      <c r="E41" s="17">
        <v>13</v>
      </c>
      <c r="F41" s="65" t="s">
        <v>24</v>
      </c>
      <c r="G41" s="30">
        <f>+ROUND(C41-B41,0)</f>
        <v>341060</v>
      </c>
      <c r="H41" s="94">
        <f>+ROUND(G41*I41,0)</f>
        <v>3185500</v>
      </c>
      <c r="I41" s="131">
        <f t="shared" si="1"/>
        <v>9.34</v>
      </c>
      <c r="J41" s="98"/>
      <c r="K41" s="47"/>
      <c r="M41" s="44"/>
    </row>
    <row r="42" spans="1:18">
      <c r="A42" s="82" t="str">
        <f>[1]CI!D77</f>
        <v xml:space="preserve">STATION GNC GUE                 </v>
      </c>
      <c r="B42" s="26">
        <v>114755</v>
      </c>
      <c r="C42" s="26">
        <v>114755</v>
      </c>
      <c r="D42" s="27">
        <v>21.013249999999999</v>
      </c>
      <c r="E42" s="26">
        <v>26</v>
      </c>
      <c r="F42" s="65" t="s">
        <v>24</v>
      </c>
      <c r="G42" s="30">
        <f>+ROUND(C42-B42,0)</f>
        <v>0</v>
      </c>
      <c r="H42" s="95">
        <f>+ROUND(G42*I42,0)</f>
        <v>0</v>
      </c>
      <c r="I42" s="102">
        <f t="shared" ref="I42" si="2">$I$7</f>
        <v>9.36</v>
      </c>
      <c r="J42" s="98"/>
      <c r="K42" s="64"/>
      <c r="M42" s="44"/>
    </row>
    <row r="43" spans="1:18">
      <c r="A43" s="82" t="str">
        <f>[1]CI!D78</f>
        <v xml:space="preserve">CBTBA  BRIQUES  BABA ALI        </v>
      </c>
      <c r="B43" s="17">
        <v>148484944</v>
      </c>
      <c r="C43" s="17">
        <v>149942748</v>
      </c>
      <c r="D43" s="31">
        <v>5.0132500000000002</v>
      </c>
      <c r="E43" s="17">
        <v>2</v>
      </c>
      <c r="F43" s="65" t="s">
        <v>24</v>
      </c>
      <c r="G43" s="30">
        <f>+ROUND(C43-B43,0)</f>
        <v>1457804</v>
      </c>
      <c r="H43" s="95">
        <f>+ROUND(G43*I43,0)</f>
        <v>13615889</v>
      </c>
      <c r="I43" s="131">
        <f t="shared" si="1"/>
        <v>9.34</v>
      </c>
      <c r="J43" s="99"/>
      <c r="K43" s="64"/>
      <c r="M43" s="44"/>
      <c r="N43" s="51"/>
      <c r="O43" s="52"/>
      <c r="P43" s="51"/>
      <c r="Q43" s="42"/>
      <c r="R43" s="42"/>
    </row>
    <row r="44" spans="1:18" ht="13.5" thickBot="1">
      <c r="A44" s="72" t="str">
        <f>[1]CI!D79</f>
        <v>EURL YOP MILK</v>
      </c>
      <c r="B44" s="89">
        <v>445802</v>
      </c>
      <c r="C44" s="89">
        <v>446977</v>
      </c>
      <c r="D44" s="90">
        <v>5.0132500000000002</v>
      </c>
      <c r="E44" s="89">
        <v>33</v>
      </c>
      <c r="F44" s="66" t="s">
        <v>24</v>
      </c>
      <c r="G44" s="32">
        <f>+ROUND(C44-B44,0)</f>
        <v>1175</v>
      </c>
      <c r="H44" s="96">
        <f>+ROUND(G44*I44,0)</f>
        <v>10975</v>
      </c>
      <c r="I44" s="103">
        <f t="shared" si="1"/>
        <v>9.34</v>
      </c>
      <c r="J44" s="100"/>
      <c r="K44" s="50"/>
      <c r="M44" s="44"/>
    </row>
    <row r="45" spans="1:18" s="42" customFormat="1" ht="15" customHeight="1" thickBot="1">
      <c r="A45" s="296" t="s">
        <v>19</v>
      </c>
      <c r="B45" s="297"/>
      <c r="C45" s="297"/>
      <c r="D45" s="297"/>
      <c r="E45" s="297"/>
      <c r="F45" s="298"/>
      <c r="G45" s="86">
        <f>SUM(G40:G44)</f>
        <v>1805749</v>
      </c>
      <c r="H45" s="86">
        <f>SUM(H40:H44)</f>
        <v>16865695</v>
      </c>
      <c r="I45" s="53"/>
      <c r="J45" s="5"/>
      <c r="K45" s="5"/>
      <c r="L45" s="92"/>
      <c r="M45" s="53"/>
      <c r="N45" s="54"/>
      <c r="P45" s="54"/>
    </row>
    <row r="47" spans="1:18" ht="13.5" thickBot="1">
      <c r="B47" s="121"/>
      <c r="C47" s="121"/>
      <c r="D47" s="74"/>
      <c r="E47" s="44"/>
      <c r="F47" s="44"/>
      <c r="J47" s="75"/>
      <c r="K47" s="76"/>
    </row>
    <row r="48" spans="1:18" s="42" customFormat="1" ht="15" customHeight="1" thickBot="1">
      <c r="A48" s="13" t="s">
        <v>20</v>
      </c>
      <c r="B48" s="118"/>
      <c r="C48" s="118"/>
      <c r="D48" s="15"/>
      <c r="E48" s="14"/>
      <c r="F48" s="79"/>
      <c r="G48" s="16">
        <f>+G20+G28+G36+G45</f>
        <v>6036526</v>
      </c>
      <c r="H48" s="16">
        <f>+H20+H28+H36+H45</f>
        <v>56413704</v>
      </c>
      <c r="I48" s="53"/>
      <c r="J48" s="5"/>
      <c r="K48" s="5"/>
      <c r="L48" s="92"/>
      <c r="M48" s="53"/>
      <c r="N48" s="54"/>
      <c r="P48" s="54"/>
    </row>
    <row r="50" spans="7:10" s="34" customFormat="1">
      <c r="G50" s="122"/>
      <c r="H50" s="122"/>
      <c r="I50" s="73"/>
    </row>
    <row r="51" spans="7:10" s="34" customFormat="1">
      <c r="G51" s="122"/>
      <c r="H51" s="122"/>
      <c r="I51" s="73"/>
    </row>
    <row r="52" spans="7:10" s="34" customFormat="1">
      <c r="G52" s="124"/>
      <c r="H52" s="124"/>
      <c r="I52" s="73"/>
      <c r="J52" s="75"/>
    </row>
    <row r="53" spans="7:10" s="34" customFormat="1">
      <c r="G53" s="113"/>
      <c r="H53" s="113"/>
      <c r="I53" s="73"/>
      <c r="J53" s="44"/>
    </row>
  </sheetData>
  <mergeCells count="13">
    <mergeCell ref="A45:F45"/>
    <mergeCell ref="A28:F28"/>
    <mergeCell ref="A30:A31"/>
    <mergeCell ref="K30:K31"/>
    <mergeCell ref="A36:F36"/>
    <mergeCell ref="A38:A39"/>
    <mergeCell ref="K38:K39"/>
    <mergeCell ref="A13:J13"/>
    <mergeCell ref="A16:A17"/>
    <mergeCell ref="K16:K17"/>
    <mergeCell ref="A20:F20"/>
    <mergeCell ref="A22:A23"/>
    <mergeCell ref="K22:K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53"/>
  <sheetViews>
    <sheetView zoomScale="85" zoomScaleNormal="85" workbookViewId="0">
      <selection sqref="A1:XFD1048576"/>
    </sheetView>
  </sheetViews>
  <sheetFormatPr baseColWidth="10" defaultRowHeight="12.75"/>
  <cols>
    <col min="1" max="1" width="39.5703125" style="34" customWidth="1"/>
    <col min="2" max="3" width="13.7109375" style="44" customWidth="1"/>
    <col min="4" max="4" width="13" style="35" customWidth="1"/>
    <col min="5" max="5" width="13.140625" style="34" customWidth="1"/>
    <col min="6" max="6" width="11.42578125" style="34"/>
    <col min="7" max="7" width="17.28515625" style="37" bestFit="1" customWidth="1"/>
    <col min="8" max="8" width="18.7109375" style="37" bestFit="1" customWidth="1"/>
    <col min="9" max="9" width="16.140625" style="73" bestFit="1" customWidth="1"/>
    <col min="10" max="10" width="10.7109375" style="34" customWidth="1"/>
    <col min="11" max="11" width="31.7109375" style="36" customWidth="1"/>
    <col min="12" max="12" width="14.28515625" style="91" bestFit="1" customWidth="1"/>
    <col min="13" max="16384" width="11.42578125" style="34"/>
  </cols>
  <sheetData>
    <row r="6" spans="1:12" ht="18.75" thickBot="1">
      <c r="A6" s="132" t="s">
        <v>1</v>
      </c>
    </row>
    <row r="7" spans="1:12" ht="16.5" thickBot="1">
      <c r="A7" s="1"/>
      <c r="H7" s="133" t="s">
        <v>0</v>
      </c>
      <c r="I7" s="134">
        <v>9.34</v>
      </c>
      <c r="J7" s="2"/>
      <c r="K7" s="3"/>
    </row>
    <row r="8" spans="1:12" ht="16.5" thickBot="1">
      <c r="A8" s="1"/>
      <c r="G8" s="38"/>
      <c r="H8" s="135" t="s">
        <v>2</v>
      </c>
      <c r="I8" s="136">
        <v>9.33</v>
      </c>
      <c r="J8" s="2"/>
      <c r="K8" s="3"/>
    </row>
    <row r="9" spans="1:12" ht="16.5" thickBot="1">
      <c r="G9" s="38"/>
      <c r="H9" s="137" t="s">
        <v>3</v>
      </c>
      <c r="I9" s="138">
        <v>9.33</v>
      </c>
      <c r="J9" s="2"/>
      <c r="K9" s="3"/>
    </row>
    <row r="10" spans="1:12" ht="16.5" thickBot="1">
      <c r="B10" s="115"/>
      <c r="C10" s="115"/>
      <c r="D10" s="4"/>
      <c r="E10" s="4"/>
      <c r="F10" s="77"/>
      <c r="G10" s="8"/>
      <c r="H10" s="135" t="s">
        <v>4</v>
      </c>
      <c r="I10" s="139">
        <v>9.36</v>
      </c>
      <c r="J10" s="4"/>
      <c r="K10" s="4"/>
    </row>
    <row r="11" spans="1:12">
      <c r="A11" s="4"/>
      <c r="B11" s="115"/>
      <c r="C11" s="115"/>
      <c r="D11" s="4"/>
      <c r="E11" s="4"/>
      <c r="F11" s="77"/>
      <c r="G11" s="8"/>
      <c r="H11" s="39"/>
      <c r="I11" s="40"/>
      <c r="J11" s="4"/>
      <c r="K11" s="4"/>
    </row>
    <row r="12" spans="1:12">
      <c r="A12" s="4"/>
      <c r="B12" s="115"/>
      <c r="C12" s="115"/>
      <c r="D12" s="4"/>
      <c r="E12" s="4"/>
      <c r="F12" s="77"/>
      <c r="G12" s="8"/>
      <c r="H12" s="39"/>
      <c r="I12" s="40"/>
      <c r="J12" s="4"/>
      <c r="K12" s="4"/>
    </row>
    <row r="13" spans="1:12" ht="15">
      <c r="A13" s="291" t="s">
        <v>43</v>
      </c>
      <c r="B13" s="291"/>
      <c r="C13" s="291"/>
      <c r="D13" s="291"/>
      <c r="E13" s="291"/>
      <c r="F13" s="291"/>
      <c r="G13" s="291"/>
      <c r="H13" s="291"/>
      <c r="I13" s="291"/>
      <c r="J13" s="291"/>
    </row>
    <row r="14" spans="1:12" ht="11.25" customHeight="1">
      <c r="A14" s="156"/>
      <c r="B14" s="156"/>
      <c r="C14" s="156"/>
      <c r="D14" s="156"/>
      <c r="E14" s="156"/>
      <c r="F14" s="156"/>
      <c r="G14" s="156"/>
      <c r="H14" s="156"/>
      <c r="I14" s="156"/>
      <c r="J14" s="156"/>
    </row>
    <row r="15" spans="1:12" s="42" customFormat="1" ht="13.5" thickBot="1">
      <c r="A15" s="18"/>
      <c r="B15" s="116"/>
      <c r="C15" s="116"/>
      <c r="D15" s="18"/>
      <c r="E15" s="18"/>
      <c r="F15" s="78"/>
      <c r="G15" s="9"/>
      <c r="H15" s="9"/>
      <c r="I15" s="18"/>
      <c r="J15" s="18"/>
      <c r="K15" s="41"/>
      <c r="L15" s="92"/>
    </row>
    <row r="16" spans="1:12">
      <c r="A16" s="294" t="s">
        <v>33</v>
      </c>
      <c r="B16" s="140" t="s">
        <v>5</v>
      </c>
      <c r="C16" s="140" t="s">
        <v>5</v>
      </c>
      <c r="D16" s="149" t="s">
        <v>34</v>
      </c>
      <c r="E16" s="10" t="s">
        <v>6</v>
      </c>
      <c r="F16" s="140" t="s">
        <v>7</v>
      </c>
      <c r="G16" s="141" t="s">
        <v>8</v>
      </c>
      <c r="H16" s="142" t="s">
        <v>9</v>
      </c>
      <c r="I16" s="143" t="s">
        <v>10</v>
      </c>
      <c r="J16" s="140" t="s">
        <v>11</v>
      </c>
      <c r="K16" s="292"/>
    </row>
    <row r="17" spans="1:18" ht="15" thickBot="1">
      <c r="A17" s="295"/>
      <c r="B17" s="144" t="s">
        <v>12</v>
      </c>
      <c r="C17" s="144" t="s">
        <v>13</v>
      </c>
      <c r="D17" s="145" t="s">
        <v>31</v>
      </c>
      <c r="E17" s="11" t="s">
        <v>35</v>
      </c>
      <c r="F17" s="144" t="s">
        <v>32</v>
      </c>
      <c r="G17" s="146" t="s">
        <v>14</v>
      </c>
      <c r="H17" s="147" t="s">
        <v>15</v>
      </c>
      <c r="I17" s="148" t="s">
        <v>28</v>
      </c>
      <c r="J17" s="144" t="s">
        <v>27</v>
      </c>
      <c r="K17" s="293"/>
    </row>
    <row r="18" spans="1:18" ht="13.5" thickBot="1">
      <c r="A18" s="108" t="s">
        <v>21</v>
      </c>
      <c r="B18" s="19">
        <v>23022280</v>
      </c>
      <c r="C18" s="19">
        <v>25820806</v>
      </c>
      <c r="D18" s="20">
        <v>9.2132499999999986</v>
      </c>
      <c r="E18" s="19">
        <v>13</v>
      </c>
      <c r="F18" s="157" t="s">
        <v>24</v>
      </c>
      <c r="G18" s="158">
        <f>+ROUND(C18-B18,0)</f>
        <v>2798526</v>
      </c>
      <c r="H18" s="107">
        <f>+ROUND(G18*I18,0)</f>
        <v>26194203</v>
      </c>
      <c r="I18" s="164">
        <f>+$I$10</f>
        <v>9.36</v>
      </c>
      <c r="J18" s="150">
        <v>6850</v>
      </c>
      <c r="K18" s="106"/>
      <c r="M18" s="91"/>
      <c r="N18" s="51"/>
      <c r="O18" s="52"/>
      <c r="P18" s="51"/>
      <c r="Q18" s="42"/>
      <c r="R18" s="42"/>
    </row>
    <row r="19" spans="1:18" ht="13.5" thickBot="1">
      <c r="A19" s="48" t="s">
        <v>23</v>
      </c>
      <c r="B19" s="89">
        <v>14715661</v>
      </c>
      <c r="C19" s="89">
        <v>15255414</v>
      </c>
      <c r="D19" s="90">
        <v>5.0132500000000002</v>
      </c>
      <c r="E19" s="89">
        <v>9</v>
      </c>
      <c r="F19" s="157" t="s">
        <v>24</v>
      </c>
      <c r="G19" s="107">
        <f>+ROUND(C19-B19,0)</f>
        <v>539753</v>
      </c>
      <c r="H19" s="32">
        <f>+ROUND(G19*I19,0)</f>
        <v>5052088</v>
      </c>
      <c r="I19" s="67">
        <f>+$I$10</f>
        <v>9.36</v>
      </c>
      <c r="J19" s="159"/>
      <c r="K19" s="50" t="s">
        <v>39</v>
      </c>
      <c r="M19" s="91"/>
      <c r="N19" s="45"/>
      <c r="O19" s="46"/>
      <c r="P19" s="45"/>
      <c r="Q19" s="42"/>
      <c r="R19" s="42"/>
    </row>
    <row r="20" spans="1:18" s="42" customFormat="1" ht="15" customHeight="1" thickBot="1">
      <c r="A20" s="296" t="s">
        <v>16</v>
      </c>
      <c r="B20" s="297"/>
      <c r="C20" s="297"/>
      <c r="D20" s="297"/>
      <c r="E20" s="297"/>
      <c r="F20" s="298"/>
      <c r="G20" s="16">
        <f>SUM(G18:G19)</f>
        <v>3338279</v>
      </c>
      <c r="H20" s="86">
        <f>SUM(H18:H19)</f>
        <v>31246291</v>
      </c>
      <c r="I20" s="53"/>
      <c r="J20" s="5"/>
      <c r="K20" s="5"/>
      <c r="L20" s="92"/>
      <c r="M20" s="53"/>
      <c r="N20" s="54"/>
      <c r="P20" s="54"/>
    </row>
    <row r="21" spans="1:18" ht="13.5" thickBot="1">
      <c r="A21" s="55"/>
      <c r="B21" s="56"/>
      <c r="C21" s="56"/>
      <c r="D21" s="57"/>
      <c r="E21" s="56"/>
      <c r="F21" s="58"/>
      <c r="G21" s="59"/>
      <c r="H21" s="59"/>
      <c r="I21" s="60"/>
      <c r="J21" s="6"/>
      <c r="K21" s="61"/>
      <c r="M21" s="62"/>
      <c r="N21" s="51"/>
      <c r="O21" s="52"/>
      <c r="P21" s="51"/>
      <c r="Q21" s="42"/>
      <c r="R21" s="42"/>
    </row>
    <row r="22" spans="1:18">
      <c r="A22" s="294" t="s">
        <v>33</v>
      </c>
      <c r="B22" s="140" t="s">
        <v>5</v>
      </c>
      <c r="C22" s="140" t="s">
        <v>5</v>
      </c>
      <c r="D22" s="149" t="s">
        <v>34</v>
      </c>
      <c r="E22" s="10" t="s">
        <v>6</v>
      </c>
      <c r="F22" s="140" t="s">
        <v>7</v>
      </c>
      <c r="G22" s="141" t="s">
        <v>8</v>
      </c>
      <c r="H22" s="142" t="s">
        <v>9</v>
      </c>
      <c r="I22" s="143" t="s">
        <v>10</v>
      </c>
      <c r="J22" s="140" t="s">
        <v>11</v>
      </c>
      <c r="K22" s="292"/>
      <c r="M22" s="42"/>
      <c r="N22" s="42"/>
      <c r="O22" s="42"/>
      <c r="P22" s="42"/>
      <c r="Q22" s="42"/>
      <c r="R22" s="42"/>
    </row>
    <row r="23" spans="1:18" ht="15" thickBot="1">
      <c r="A23" s="295"/>
      <c r="B23" s="144" t="s">
        <v>12</v>
      </c>
      <c r="C23" s="144" t="s">
        <v>13</v>
      </c>
      <c r="D23" s="145" t="s">
        <v>31</v>
      </c>
      <c r="E23" s="11" t="s">
        <v>35</v>
      </c>
      <c r="F23" s="144" t="s">
        <v>32</v>
      </c>
      <c r="G23" s="146" t="s">
        <v>14</v>
      </c>
      <c r="H23" s="147" t="s">
        <v>15</v>
      </c>
      <c r="I23" s="148" t="s">
        <v>28</v>
      </c>
      <c r="J23" s="144" t="s">
        <v>27</v>
      </c>
      <c r="K23" s="293"/>
      <c r="M23" s="42"/>
      <c r="N23" s="42"/>
      <c r="O23" s="42"/>
      <c r="P23" s="42"/>
      <c r="Q23" s="42"/>
      <c r="R23" s="42"/>
    </row>
    <row r="24" spans="1:18">
      <c r="A24" s="162" t="str">
        <f>[1]CI!D92</f>
        <v xml:space="preserve"> COGRAL UP n°6 RSA PORT </v>
      </c>
      <c r="B24" s="19">
        <v>5901830</v>
      </c>
      <c r="C24" s="19">
        <v>6279408</v>
      </c>
      <c r="D24" s="20">
        <v>3.6132499999999999</v>
      </c>
      <c r="E24" s="19">
        <v>15</v>
      </c>
      <c r="F24" s="87" t="s">
        <v>24</v>
      </c>
      <c r="G24" s="88">
        <f>+ROUND(C24-B24,0)</f>
        <v>377578</v>
      </c>
      <c r="H24" s="107">
        <f>+ROUND(G24*I24,0)</f>
        <v>3526579</v>
      </c>
      <c r="I24" s="29">
        <f>I7</f>
        <v>9.34</v>
      </c>
      <c r="J24" s="151">
        <v>1162</v>
      </c>
      <c r="K24" s="43"/>
      <c r="M24" s="91"/>
    </row>
    <row r="25" spans="1:18">
      <c r="A25" s="163" t="str">
        <f>[1]CI!D93</f>
        <v xml:space="preserve"> COGRAL UP n°5 HRSA              </v>
      </c>
      <c r="B25" s="23">
        <v>8608186</v>
      </c>
      <c r="C25" s="23">
        <v>8660422</v>
      </c>
      <c r="D25" s="24">
        <v>4.0132500000000002</v>
      </c>
      <c r="E25" s="23">
        <v>46</v>
      </c>
      <c r="F25" s="65" t="s">
        <v>25</v>
      </c>
      <c r="G25" s="30">
        <f>+ROUND(((C25-B25)*288.16*D25)/((273.16+E25)*(1-(D25/500))*1),0)</f>
        <v>190806</v>
      </c>
      <c r="H25" s="22">
        <f>+ROUND(G25*I25,0)</f>
        <v>1782128</v>
      </c>
      <c r="I25" s="25">
        <f>I7</f>
        <v>9.34</v>
      </c>
      <c r="J25" s="7">
        <v>280</v>
      </c>
      <c r="K25" s="47"/>
      <c r="M25" s="91"/>
    </row>
    <row r="26" spans="1:18">
      <c r="A26" s="163" t="str">
        <f>[1]CI!D94</f>
        <v xml:space="preserve"> COGRAL UP n°1 RMA PORT </v>
      </c>
      <c r="B26" s="23">
        <v>0</v>
      </c>
      <c r="C26" s="23">
        <v>0</v>
      </c>
      <c r="D26" s="24">
        <v>4.0132500000000002</v>
      </c>
      <c r="E26" s="23">
        <v>15</v>
      </c>
      <c r="F26" s="65" t="s">
        <v>25</v>
      </c>
      <c r="G26" s="30">
        <f>+ROUND(((C26-B26)*288.16*D26)/((273.16+E26)*(1-(D26/500))*1),0)</f>
        <v>0</v>
      </c>
      <c r="H26" s="22">
        <f>+ROUND(G26*I26,0)</f>
        <v>0</v>
      </c>
      <c r="I26" s="25">
        <f>I7</f>
        <v>9.34</v>
      </c>
      <c r="J26" s="7"/>
      <c r="K26" s="47" t="s">
        <v>41</v>
      </c>
      <c r="M26" s="91"/>
    </row>
    <row r="27" spans="1:18" ht="13.5" thickBot="1">
      <c r="A27" s="112" t="str">
        <f>[1]CI!D95</f>
        <v>HWD</v>
      </c>
      <c r="B27" s="89">
        <v>1327844</v>
      </c>
      <c r="C27" s="89">
        <v>1393701</v>
      </c>
      <c r="D27" s="90">
        <v>5.0132500000000002</v>
      </c>
      <c r="E27" s="89">
        <v>15</v>
      </c>
      <c r="F27" s="104" t="s">
        <v>24</v>
      </c>
      <c r="G27" s="105">
        <f>+ROUND(C27-B27,0)</f>
        <v>65857</v>
      </c>
      <c r="H27" s="32">
        <f>+ROUND(G27*I27,0)</f>
        <v>615104</v>
      </c>
      <c r="I27" s="67">
        <f>I7</f>
        <v>9.34</v>
      </c>
      <c r="J27" s="152">
        <v>132</v>
      </c>
      <c r="K27" s="50"/>
      <c r="M27" s="91"/>
    </row>
    <row r="28" spans="1:18" s="42" customFormat="1" ht="15" customHeight="1" thickBot="1">
      <c r="A28" s="296" t="s">
        <v>17</v>
      </c>
      <c r="B28" s="297"/>
      <c r="C28" s="297"/>
      <c r="D28" s="297"/>
      <c r="E28" s="297"/>
      <c r="F28" s="298"/>
      <c r="G28" s="86">
        <f>SUM(G24:G27)</f>
        <v>634241</v>
      </c>
      <c r="H28" s="86">
        <f>SUM(H24:H27)</f>
        <v>5923811</v>
      </c>
      <c r="I28" s="53"/>
      <c r="J28" s="5"/>
      <c r="K28" s="5"/>
      <c r="L28" s="92"/>
      <c r="M28" s="53"/>
      <c r="N28" s="54"/>
      <c r="P28" s="54"/>
    </row>
    <row r="29" spans="1:18" ht="13.5" thickBot="1">
      <c r="A29" s="55"/>
      <c r="B29" s="56"/>
      <c r="C29" s="56"/>
      <c r="D29" s="57"/>
      <c r="E29" s="56"/>
      <c r="F29" s="58"/>
      <c r="G29" s="59"/>
      <c r="H29" s="68"/>
      <c r="I29" s="60"/>
      <c r="J29" s="6"/>
      <c r="K29" s="61"/>
      <c r="M29" s="62"/>
      <c r="N29" s="51"/>
      <c r="O29" s="52"/>
      <c r="P29" s="51"/>
      <c r="Q29" s="42"/>
      <c r="R29" s="42"/>
    </row>
    <row r="30" spans="1:18">
      <c r="A30" s="294" t="s">
        <v>33</v>
      </c>
      <c r="B30" s="140" t="s">
        <v>5</v>
      </c>
      <c r="C30" s="140" t="s">
        <v>5</v>
      </c>
      <c r="D30" s="149" t="s">
        <v>34</v>
      </c>
      <c r="E30" s="10" t="s">
        <v>6</v>
      </c>
      <c r="F30" s="140" t="s">
        <v>7</v>
      </c>
      <c r="G30" s="141" t="s">
        <v>8</v>
      </c>
      <c r="H30" s="142" t="s">
        <v>9</v>
      </c>
      <c r="I30" s="143" t="s">
        <v>10</v>
      </c>
      <c r="J30" s="140" t="s">
        <v>11</v>
      </c>
      <c r="K30" s="292"/>
      <c r="M30" s="42"/>
      <c r="N30" s="42"/>
      <c r="O30" s="42"/>
      <c r="P30" s="42"/>
      <c r="Q30" s="42"/>
      <c r="R30" s="42"/>
    </row>
    <row r="31" spans="1:18" ht="15" thickBot="1">
      <c r="A31" s="295"/>
      <c r="B31" s="144" t="s">
        <v>12</v>
      </c>
      <c r="C31" s="144" t="s">
        <v>13</v>
      </c>
      <c r="D31" s="145" t="s">
        <v>31</v>
      </c>
      <c r="E31" s="11" t="s">
        <v>35</v>
      </c>
      <c r="F31" s="144" t="s">
        <v>32</v>
      </c>
      <c r="G31" s="146" t="s">
        <v>14</v>
      </c>
      <c r="H31" s="147" t="s">
        <v>15</v>
      </c>
      <c r="I31" s="148" t="s">
        <v>28</v>
      </c>
      <c r="J31" s="144" t="s">
        <v>27</v>
      </c>
      <c r="K31" s="293"/>
      <c r="M31" s="42"/>
      <c r="N31" s="42"/>
      <c r="O31" s="42"/>
      <c r="P31" s="42"/>
      <c r="Q31" s="42"/>
      <c r="R31" s="42"/>
    </row>
    <row r="32" spans="1:18">
      <c r="A32" s="71" t="str">
        <f>[1]CI!D120</f>
        <v>SARL Brie REINE DES ZIBANS (Ex ENNADJAH)</v>
      </c>
      <c r="B32" s="125">
        <v>57019968</v>
      </c>
      <c r="C32" s="125">
        <v>57735302</v>
      </c>
      <c r="D32" s="126">
        <v>5.0132500000000002</v>
      </c>
      <c r="E32" s="125">
        <v>15</v>
      </c>
      <c r="F32" s="87" t="s">
        <v>24</v>
      </c>
      <c r="G32" s="88">
        <f>+ROUND(C32-B32,0)</f>
        <v>715334</v>
      </c>
      <c r="H32" s="127">
        <f>+ROUND(G32*I32,0)</f>
        <v>6681220</v>
      </c>
      <c r="I32" s="128">
        <f>I7</f>
        <v>9.34</v>
      </c>
      <c r="J32" s="155">
        <v>300</v>
      </c>
      <c r="K32" s="43"/>
      <c r="M32" s="91"/>
    </row>
    <row r="33" spans="1:18">
      <c r="A33" s="82" t="str">
        <f>[1]CI!D121</f>
        <v xml:space="preserve">ENAD  Rouiba                    </v>
      </c>
      <c r="B33" s="26">
        <v>2496</v>
      </c>
      <c r="C33" s="26">
        <v>2738</v>
      </c>
      <c r="D33" s="27">
        <v>5.0132500000000002</v>
      </c>
      <c r="E33" s="26">
        <v>27</v>
      </c>
      <c r="F33" s="65" t="s">
        <v>25</v>
      </c>
      <c r="G33" s="30">
        <f>+ROUND(((C33-B33)*288.16*D33)/((273.16+E33)*(1-(D33/500))*1),0)</f>
        <v>1177</v>
      </c>
      <c r="H33" s="95">
        <f>+ROUND(G33*I33,0)</f>
        <v>10993</v>
      </c>
      <c r="I33" s="102">
        <f>I7</f>
        <v>9.34</v>
      </c>
      <c r="J33" s="123"/>
      <c r="K33" s="47"/>
      <c r="M33" s="91"/>
    </row>
    <row r="34" spans="1:18">
      <c r="A34" s="82" t="str">
        <f>[1]CI!D122</f>
        <v xml:space="preserve">SNVI Rouiba           </v>
      </c>
      <c r="B34" s="26">
        <v>21838974</v>
      </c>
      <c r="C34" s="26">
        <v>22266354</v>
      </c>
      <c r="D34" s="27">
        <v>5.2132500000000004</v>
      </c>
      <c r="E34" s="26">
        <v>16</v>
      </c>
      <c r="F34" s="65" t="s">
        <v>24</v>
      </c>
      <c r="G34" s="30">
        <f t="shared" ref="G34:G35" si="0">+ROUND(C34-B34,0)</f>
        <v>427380</v>
      </c>
      <c r="H34" s="95">
        <f>+ROUND(G34*I34,0)</f>
        <v>3991729</v>
      </c>
      <c r="I34" s="102">
        <f>$I$7</f>
        <v>9.34</v>
      </c>
      <c r="J34" s="123">
        <v>400</v>
      </c>
      <c r="K34" s="47"/>
      <c r="M34" s="91"/>
    </row>
    <row r="35" spans="1:18" ht="13.5" thickBot="1">
      <c r="A35" s="82" t="s">
        <v>26</v>
      </c>
      <c r="B35" s="23">
        <v>87136</v>
      </c>
      <c r="C35" s="23">
        <v>98424</v>
      </c>
      <c r="D35" s="24">
        <v>20.013249999999999</v>
      </c>
      <c r="E35" s="23">
        <v>25</v>
      </c>
      <c r="F35" s="65" t="s">
        <v>24</v>
      </c>
      <c r="G35" s="30">
        <f t="shared" si="0"/>
        <v>11288</v>
      </c>
      <c r="H35" s="129">
        <f>+ROUND(G35*I35,0)</f>
        <v>105430</v>
      </c>
      <c r="I35" s="103">
        <f>I7</f>
        <v>9.34</v>
      </c>
      <c r="J35" s="130"/>
      <c r="K35" s="50"/>
      <c r="M35" s="91"/>
    </row>
    <row r="36" spans="1:18" s="42" customFormat="1" ht="15" customHeight="1" thickBot="1">
      <c r="A36" s="296" t="s">
        <v>18</v>
      </c>
      <c r="B36" s="297"/>
      <c r="C36" s="297"/>
      <c r="D36" s="297"/>
      <c r="E36" s="297"/>
      <c r="F36" s="298"/>
      <c r="G36" s="16">
        <f>SUM(G32:G35)</f>
        <v>1155179</v>
      </c>
      <c r="H36" s="86">
        <f>SUM(H32:H35)</f>
        <v>10789372</v>
      </c>
      <c r="I36" s="53"/>
      <c r="J36" s="5"/>
      <c r="K36" s="5"/>
      <c r="L36" s="92"/>
      <c r="M36" s="53"/>
      <c r="N36" s="54"/>
      <c r="P36" s="54"/>
    </row>
    <row r="37" spans="1:18" ht="13.5" thickBot="1">
      <c r="A37" s="55"/>
      <c r="B37" s="56"/>
      <c r="C37" s="56"/>
      <c r="D37" s="57"/>
      <c r="E37" s="56"/>
      <c r="F37" s="58"/>
      <c r="G37" s="59"/>
      <c r="H37" s="68">
        <f>+H36-[2]CI!$K$143</f>
        <v>-1186720</v>
      </c>
      <c r="I37" s="60"/>
      <c r="J37" s="6"/>
      <c r="K37" s="61"/>
      <c r="M37" s="44"/>
      <c r="N37" s="51"/>
      <c r="O37" s="52"/>
      <c r="P37" s="51"/>
      <c r="Q37" s="42"/>
      <c r="R37" s="42"/>
    </row>
    <row r="38" spans="1:18">
      <c r="A38" s="294" t="s">
        <v>33</v>
      </c>
      <c r="B38" s="140" t="s">
        <v>5</v>
      </c>
      <c r="C38" s="140" t="s">
        <v>5</v>
      </c>
      <c r="D38" s="149" t="s">
        <v>34</v>
      </c>
      <c r="E38" s="10" t="s">
        <v>6</v>
      </c>
      <c r="F38" s="140" t="s">
        <v>7</v>
      </c>
      <c r="G38" s="141" t="s">
        <v>8</v>
      </c>
      <c r="H38" s="142" t="s">
        <v>9</v>
      </c>
      <c r="I38" s="143" t="s">
        <v>10</v>
      </c>
      <c r="J38" s="140" t="s">
        <v>11</v>
      </c>
      <c r="K38" s="292"/>
      <c r="M38" s="42"/>
      <c r="N38" s="42"/>
      <c r="O38" s="42"/>
      <c r="P38" s="42"/>
      <c r="Q38" s="42"/>
      <c r="R38" s="42"/>
    </row>
    <row r="39" spans="1:18" ht="15" thickBot="1">
      <c r="A39" s="295"/>
      <c r="B39" s="144" t="s">
        <v>12</v>
      </c>
      <c r="C39" s="144" t="s">
        <v>13</v>
      </c>
      <c r="D39" s="145" t="s">
        <v>31</v>
      </c>
      <c r="E39" s="11" t="s">
        <v>35</v>
      </c>
      <c r="F39" s="144" t="s">
        <v>32</v>
      </c>
      <c r="G39" s="146" t="s">
        <v>14</v>
      </c>
      <c r="H39" s="147" t="s">
        <v>15</v>
      </c>
      <c r="I39" s="148" t="s">
        <v>28</v>
      </c>
      <c r="J39" s="144" t="s">
        <v>27</v>
      </c>
      <c r="K39" s="293"/>
      <c r="M39" s="42"/>
      <c r="N39" s="42"/>
      <c r="O39" s="42"/>
      <c r="P39" s="42"/>
      <c r="Q39" s="42"/>
      <c r="R39" s="42"/>
    </row>
    <row r="40" spans="1:18">
      <c r="A40" s="71" t="str">
        <f>[1]CI!D75</f>
        <v xml:space="preserve">ECM SIDI MOUSSA                 </v>
      </c>
      <c r="B40" s="19">
        <v>171250</v>
      </c>
      <c r="C40" s="19">
        <v>172114</v>
      </c>
      <c r="D40" s="20">
        <v>5.0132500000000002</v>
      </c>
      <c r="E40" s="19">
        <v>19</v>
      </c>
      <c r="F40" s="65" t="s">
        <v>25</v>
      </c>
      <c r="G40" s="30">
        <f>+ROUND(((C40-B40)*288.16*D40)/((273.16+E40)*(1-(D40/500))*1),0)</f>
        <v>4315</v>
      </c>
      <c r="H40" s="93">
        <f>+ROUND(G40*I40,0)</f>
        <v>40302</v>
      </c>
      <c r="I40" s="131">
        <f>+I7</f>
        <v>9.34</v>
      </c>
      <c r="J40" s="97"/>
      <c r="K40" s="63"/>
      <c r="M40" s="91"/>
      <c r="N40" s="62"/>
      <c r="O40" s="62"/>
      <c r="P40" s="62"/>
      <c r="Q40" s="42"/>
      <c r="R40" s="42"/>
    </row>
    <row r="41" spans="1:18">
      <c r="A41" s="82" t="str">
        <f>[1]CI!D76</f>
        <v xml:space="preserve">SBTM BriqueS BARAKI             </v>
      </c>
      <c r="B41" s="17">
        <v>15396357</v>
      </c>
      <c r="C41" s="17">
        <v>15713185</v>
      </c>
      <c r="D41" s="31">
        <v>5.0132500000000002</v>
      </c>
      <c r="E41" s="17">
        <v>15</v>
      </c>
      <c r="F41" s="65" t="s">
        <v>24</v>
      </c>
      <c r="G41" s="30">
        <f>+ROUND(C41-B41,0)</f>
        <v>316828</v>
      </c>
      <c r="H41" s="94">
        <f>+ROUND(G41*I41,0)</f>
        <v>2959174</v>
      </c>
      <c r="I41" s="131">
        <f>+I7</f>
        <v>9.34</v>
      </c>
      <c r="J41" s="98"/>
      <c r="K41" s="47"/>
      <c r="M41" s="91"/>
    </row>
    <row r="42" spans="1:18">
      <c r="A42" s="82" t="str">
        <f>[1]CI!D77</f>
        <v xml:space="preserve">STATION GNC GUE                 </v>
      </c>
      <c r="B42" s="26">
        <v>114755</v>
      </c>
      <c r="C42" s="26">
        <v>114755</v>
      </c>
      <c r="D42" s="27">
        <v>21.013249999999999</v>
      </c>
      <c r="E42" s="26">
        <v>23</v>
      </c>
      <c r="F42" s="65" t="s">
        <v>24</v>
      </c>
      <c r="G42" s="30">
        <f>+ROUND(C42-B42,0)</f>
        <v>0</v>
      </c>
      <c r="H42" s="95">
        <f>+ROUND(G42*I42,0)</f>
        <v>0</v>
      </c>
      <c r="I42" s="102">
        <f t="shared" ref="I42" si="1">$I$7</f>
        <v>9.34</v>
      </c>
      <c r="J42" s="98"/>
      <c r="K42" s="64"/>
      <c r="M42" s="91"/>
    </row>
    <row r="43" spans="1:18">
      <c r="A43" s="82" t="str">
        <f>[1]CI!D78</f>
        <v xml:space="preserve">CBTBA  BRIQUES  BABA ALI        </v>
      </c>
      <c r="B43" s="17">
        <v>149942748</v>
      </c>
      <c r="C43" s="17">
        <v>151658196</v>
      </c>
      <c r="D43" s="31">
        <v>5.0132500000000002</v>
      </c>
      <c r="E43" s="17">
        <v>4</v>
      </c>
      <c r="F43" s="65" t="s">
        <v>24</v>
      </c>
      <c r="G43" s="30">
        <f>+ROUND(C43-B43,0)</f>
        <v>1715448</v>
      </c>
      <c r="H43" s="95">
        <f>+ROUND(G43*I43,0)</f>
        <v>16056593</v>
      </c>
      <c r="I43" s="131">
        <f t="shared" ref="I43:I44" si="2">+$I$10</f>
        <v>9.36</v>
      </c>
      <c r="J43" s="99"/>
      <c r="K43" s="64"/>
      <c r="M43" s="91"/>
      <c r="N43" s="51"/>
      <c r="O43" s="52"/>
      <c r="P43" s="51"/>
      <c r="Q43" s="42"/>
      <c r="R43" s="42"/>
    </row>
    <row r="44" spans="1:18" ht="13.5" thickBot="1">
      <c r="A44" s="72" t="str">
        <f>[1]CI!D79</f>
        <v>EURL YOP MILK</v>
      </c>
      <c r="B44" s="89">
        <v>446977</v>
      </c>
      <c r="C44" s="89">
        <v>457829</v>
      </c>
      <c r="D44" s="90">
        <v>5.0132500000000002</v>
      </c>
      <c r="E44" s="89">
        <v>29</v>
      </c>
      <c r="F44" s="66" t="s">
        <v>24</v>
      </c>
      <c r="G44" s="32">
        <f>+ROUND(C44-B44,0)</f>
        <v>10852</v>
      </c>
      <c r="H44" s="96">
        <f>+ROUND(G44*I44,0)</f>
        <v>101575</v>
      </c>
      <c r="I44" s="103">
        <f t="shared" si="2"/>
        <v>9.36</v>
      </c>
      <c r="J44" s="100"/>
      <c r="K44" s="50"/>
      <c r="M44" s="91"/>
    </row>
    <row r="45" spans="1:18" s="42" customFormat="1" ht="15" customHeight="1" thickBot="1">
      <c r="A45" s="296" t="s">
        <v>19</v>
      </c>
      <c r="B45" s="297"/>
      <c r="C45" s="297"/>
      <c r="D45" s="297"/>
      <c r="E45" s="297"/>
      <c r="F45" s="298"/>
      <c r="G45" s="86">
        <f>SUM(G40:G44)</f>
        <v>2047443</v>
      </c>
      <c r="H45" s="86">
        <f>SUM(H40:H44)</f>
        <v>19157644</v>
      </c>
      <c r="I45" s="53"/>
      <c r="J45" s="5"/>
      <c r="K45" s="5"/>
      <c r="L45" s="92"/>
      <c r="M45" s="53"/>
      <c r="N45" s="54"/>
      <c r="P45" s="54"/>
    </row>
    <row r="47" spans="1:18" ht="13.5" thickBot="1">
      <c r="B47" s="121"/>
      <c r="C47" s="121"/>
      <c r="D47" s="74"/>
      <c r="E47" s="44"/>
      <c r="F47" s="44"/>
      <c r="J47" s="75"/>
      <c r="K47" s="76"/>
    </row>
    <row r="48" spans="1:18" s="42" customFormat="1" ht="15" customHeight="1" thickBot="1">
      <c r="A48" s="13" t="s">
        <v>20</v>
      </c>
      <c r="B48" s="118"/>
      <c r="C48" s="118"/>
      <c r="D48" s="15"/>
      <c r="E48" s="14"/>
      <c r="F48" s="79"/>
      <c r="G48" s="16">
        <f>+G20+G28+G36+G45</f>
        <v>7175142</v>
      </c>
      <c r="H48" s="16">
        <f>+H20+H28+H36+H45</f>
        <v>67117118</v>
      </c>
      <c r="I48" s="53"/>
      <c r="J48" s="5"/>
      <c r="K48" s="5"/>
      <c r="L48" s="92"/>
      <c r="M48" s="53"/>
      <c r="N48" s="54"/>
      <c r="P48" s="54"/>
    </row>
    <row r="50" spans="7:10" s="34" customFormat="1">
      <c r="G50" s="122"/>
      <c r="H50" s="122"/>
      <c r="I50" s="73"/>
    </row>
    <row r="51" spans="7:10" s="34" customFormat="1">
      <c r="G51" s="122"/>
      <c r="H51" s="122"/>
      <c r="I51" s="73"/>
    </row>
    <row r="52" spans="7:10" s="34" customFormat="1">
      <c r="G52" s="124"/>
      <c r="H52" s="124"/>
      <c r="I52" s="73"/>
      <c r="J52" s="75"/>
    </row>
    <row r="53" spans="7:10" s="34" customFormat="1">
      <c r="G53" s="113"/>
      <c r="H53" s="113"/>
      <c r="I53" s="73"/>
      <c r="J53" s="44"/>
    </row>
  </sheetData>
  <mergeCells count="13">
    <mergeCell ref="A45:F45"/>
    <mergeCell ref="A28:F28"/>
    <mergeCell ref="A30:A31"/>
    <mergeCell ref="K30:K31"/>
    <mergeCell ref="A36:F36"/>
    <mergeCell ref="A38:A39"/>
    <mergeCell ref="K38:K39"/>
    <mergeCell ref="A13:J13"/>
    <mergeCell ref="A16:A17"/>
    <mergeCell ref="K16:K17"/>
    <mergeCell ref="A20:F20"/>
    <mergeCell ref="A22:A23"/>
    <mergeCell ref="K22:K2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53"/>
  <sheetViews>
    <sheetView zoomScale="85" zoomScaleNormal="85" workbookViewId="0">
      <selection activeCell="H18" sqref="H18"/>
    </sheetView>
  </sheetViews>
  <sheetFormatPr baseColWidth="10" defaultRowHeight="12.75"/>
  <cols>
    <col min="1" max="1" width="39.5703125" style="34" customWidth="1"/>
    <col min="2" max="3" width="13.7109375" style="44" customWidth="1"/>
    <col min="4" max="4" width="13" style="35" customWidth="1"/>
    <col min="5" max="5" width="13.140625" style="34" customWidth="1"/>
    <col min="6" max="6" width="11.42578125" style="34"/>
    <col min="7" max="7" width="17.28515625" style="37" bestFit="1" customWidth="1"/>
    <col min="8" max="8" width="18.7109375" style="37" bestFit="1" customWidth="1"/>
    <col min="9" max="9" width="16.140625" style="73" bestFit="1" customWidth="1"/>
    <col min="10" max="10" width="10.7109375" style="34" customWidth="1"/>
    <col min="11" max="11" width="31.7109375" style="36" customWidth="1"/>
    <col min="12" max="12" width="14.28515625" style="91" bestFit="1" customWidth="1"/>
    <col min="13" max="16384" width="11.42578125" style="34"/>
  </cols>
  <sheetData>
    <row r="6" spans="1:12" ht="18.75" thickBot="1">
      <c r="A6" s="132" t="s">
        <v>1</v>
      </c>
    </row>
    <row r="7" spans="1:12" ht="16.5" thickBot="1">
      <c r="A7" s="1"/>
      <c r="H7" s="133" t="s">
        <v>0</v>
      </c>
      <c r="I7" s="134">
        <v>9.36</v>
      </c>
      <c r="J7" s="2"/>
      <c r="K7" s="3"/>
    </row>
    <row r="8" spans="1:12" ht="16.5" thickBot="1">
      <c r="A8" s="1"/>
      <c r="G8" s="38"/>
      <c r="H8" s="135" t="s">
        <v>2</v>
      </c>
      <c r="I8" s="136">
        <v>9.33</v>
      </c>
      <c r="J8" s="2"/>
      <c r="K8" s="3"/>
    </row>
    <row r="9" spans="1:12" ht="16.5" thickBot="1">
      <c r="G9" s="38"/>
      <c r="H9" s="137" t="s">
        <v>3</v>
      </c>
      <c r="I9" s="138">
        <v>9.2899999999999991</v>
      </c>
      <c r="J9" s="2"/>
      <c r="K9" s="3"/>
    </row>
    <row r="10" spans="1:12" ht="16.5" thickBot="1">
      <c r="B10" s="115"/>
      <c r="C10" s="115"/>
      <c r="D10" s="4"/>
      <c r="E10" s="4"/>
      <c r="F10" s="77"/>
      <c r="G10" s="8"/>
      <c r="H10" s="135" t="s">
        <v>4</v>
      </c>
      <c r="I10" s="139">
        <v>9.33</v>
      </c>
      <c r="J10" s="4"/>
      <c r="K10" s="4"/>
    </row>
    <row r="11" spans="1:12">
      <c r="A11" s="4"/>
      <c r="B11" s="115"/>
      <c r="C11" s="115"/>
      <c r="D11" s="4"/>
      <c r="E11" s="4"/>
      <c r="F11" s="77"/>
      <c r="G11" s="8"/>
      <c r="H11" s="39"/>
      <c r="I11" s="40"/>
      <c r="J11" s="4"/>
      <c r="K11" s="4"/>
    </row>
    <row r="12" spans="1:12">
      <c r="A12" s="4"/>
      <c r="B12" s="115"/>
      <c r="C12" s="115"/>
      <c r="D12" s="4"/>
      <c r="E12" s="4"/>
      <c r="F12" s="77"/>
      <c r="G12" s="8"/>
      <c r="H12" s="39"/>
      <c r="I12" s="40"/>
      <c r="J12" s="4"/>
      <c r="K12" s="4"/>
    </row>
    <row r="13" spans="1:12" ht="15">
      <c r="A13" s="291" t="s">
        <v>44</v>
      </c>
      <c r="B13" s="291"/>
      <c r="C13" s="291"/>
      <c r="D13" s="291"/>
      <c r="E13" s="291"/>
      <c r="F13" s="291"/>
      <c r="G13" s="291"/>
      <c r="H13" s="291"/>
      <c r="I13" s="291"/>
      <c r="J13" s="291"/>
    </row>
    <row r="14" spans="1:12" ht="11.25" customHeight="1">
      <c r="A14" s="156"/>
      <c r="B14" s="156"/>
      <c r="C14" s="156"/>
      <c r="D14" s="156"/>
      <c r="E14" s="156"/>
      <c r="F14" s="156"/>
      <c r="G14" s="156"/>
      <c r="H14" s="156"/>
      <c r="I14" s="156"/>
      <c r="J14" s="156"/>
    </row>
    <row r="15" spans="1:12" s="42" customFormat="1" ht="13.5" thickBot="1">
      <c r="A15" s="18"/>
      <c r="B15" s="116"/>
      <c r="C15" s="116"/>
      <c r="D15" s="18"/>
      <c r="E15" s="18"/>
      <c r="F15" s="78"/>
      <c r="G15" s="9"/>
      <c r="H15" s="9"/>
      <c r="I15" s="18"/>
      <c r="J15" s="18"/>
      <c r="K15" s="41"/>
      <c r="L15" s="92"/>
    </row>
    <row r="16" spans="1:12">
      <c r="A16" s="294" t="s">
        <v>33</v>
      </c>
      <c r="B16" s="140" t="s">
        <v>5</v>
      </c>
      <c r="C16" s="140" t="s">
        <v>5</v>
      </c>
      <c r="D16" s="149" t="s">
        <v>34</v>
      </c>
      <c r="E16" s="10" t="s">
        <v>6</v>
      </c>
      <c r="F16" s="140" t="s">
        <v>7</v>
      </c>
      <c r="G16" s="141" t="s">
        <v>8</v>
      </c>
      <c r="H16" s="142" t="s">
        <v>9</v>
      </c>
      <c r="I16" s="143" t="s">
        <v>10</v>
      </c>
      <c r="J16" s="140" t="s">
        <v>11</v>
      </c>
      <c r="K16" s="292"/>
    </row>
    <row r="17" spans="1:18" ht="15" thickBot="1">
      <c r="A17" s="295"/>
      <c r="B17" s="144" t="s">
        <v>12</v>
      </c>
      <c r="C17" s="144" t="s">
        <v>13</v>
      </c>
      <c r="D17" s="145" t="s">
        <v>31</v>
      </c>
      <c r="E17" s="11" t="s">
        <v>35</v>
      </c>
      <c r="F17" s="144" t="s">
        <v>32</v>
      </c>
      <c r="G17" s="146" t="s">
        <v>14</v>
      </c>
      <c r="H17" s="147" t="s">
        <v>15</v>
      </c>
      <c r="I17" s="148" t="s">
        <v>28</v>
      </c>
      <c r="J17" s="144" t="s">
        <v>27</v>
      </c>
      <c r="K17" s="293"/>
    </row>
    <row r="18" spans="1:18">
      <c r="A18" s="108" t="s">
        <v>21</v>
      </c>
      <c r="B18" s="19">
        <v>25820806</v>
      </c>
      <c r="C18" s="19">
        <v>28782240</v>
      </c>
      <c r="D18" s="20">
        <v>9.2132499999999986</v>
      </c>
      <c r="E18" s="19">
        <v>15</v>
      </c>
      <c r="F18" s="167" t="s">
        <v>24</v>
      </c>
      <c r="G18" s="107">
        <f>+ROUND(C18-B18,0)</f>
        <v>2961434</v>
      </c>
      <c r="H18" s="107">
        <f>+ROUND(G18*I18,0)</f>
        <v>27719022</v>
      </c>
      <c r="I18" s="164">
        <f>+I7</f>
        <v>9.36</v>
      </c>
      <c r="J18" s="150">
        <v>5437</v>
      </c>
      <c r="K18" s="106"/>
      <c r="M18" s="91"/>
      <c r="N18" s="51"/>
      <c r="O18" s="52"/>
      <c r="P18" s="51"/>
      <c r="Q18" s="42"/>
      <c r="R18" s="42"/>
    </row>
    <row r="19" spans="1:18" ht="13.5" thickBot="1">
      <c r="A19" s="48" t="s">
        <v>23</v>
      </c>
      <c r="B19" s="89">
        <v>15255414</v>
      </c>
      <c r="C19" s="89">
        <v>15569212</v>
      </c>
      <c r="D19" s="90">
        <v>5.0132500000000002</v>
      </c>
      <c r="E19" s="89">
        <v>15</v>
      </c>
      <c r="F19" s="66" t="s">
        <v>24</v>
      </c>
      <c r="G19" s="32">
        <f>+ROUND(C19-B19,0)</f>
        <v>313798</v>
      </c>
      <c r="H19" s="32">
        <f>+ROUND(G19*I19,0)</f>
        <v>2927735</v>
      </c>
      <c r="I19" s="67">
        <f>+$I$10</f>
        <v>9.33</v>
      </c>
      <c r="J19" s="159"/>
      <c r="K19" s="50"/>
      <c r="M19" s="91"/>
      <c r="N19" s="45"/>
      <c r="O19" s="46"/>
      <c r="P19" s="45"/>
      <c r="Q19" s="42"/>
      <c r="R19" s="42"/>
    </row>
    <row r="20" spans="1:18" s="42" customFormat="1" ht="15" customHeight="1" thickBot="1">
      <c r="A20" s="296" t="s">
        <v>16</v>
      </c>
      <c r="B20" s="297"/>
      <c r="C20" s="297"/>
      <c r="D20" s="297"/>
      <c r="E20" s="297"/>
      <c r="F20" s="298"/>
      <c r="G20" s="16">
        <f>SUM(G18:G19)</f>
        <v>3275232</v>
      </c>
      <c r="H20" s="86">
        <f>SUM(H18:H19)</f>
        <v>30646757</v>
      </c>
      <c r="I20" s="53"/>
      <c r="J20" s="5"/>
      <c r="K20" s="5"/>
      <c r="L20" s="92"/>
      <c r="M20" s="53"/>
      <c r="N20" s="54"/>
      <c r="P20" s="54"/>
    </row>
    <row r="21" spans="1:18" ht="13.5" thickBot="1">
      <c r="A21" s="55"/>
      <c r="B21" s="56"/>
      <c r="C21" s="56"/>
      <c r="D21" s="57"/>
      <c r="E21" s="56"/>
      <c r="F21" s="58"/>
      <c r="G21" s="59"/>
      <c r="H21" s="59"/>
      <c r="I21" s="60"/>
      <c r="J21" s="6"/>
      <c r="K21" s="61"/>
      <c r="M21" s="62"/>
      <c r="N21" s="51"/>
      <c r="O21" s="52"/>
      <c r="P21" s="51"/>
      <c r="Q21" s="42"/>
      <c r="R21" s="42"/>
    </row>
    <row r="22" spans="1:18">
      <c r="A22" s="294" t="s">
        <v>33</v>
      </c>
      <c r="B22" s="140" t="s">
        <v>5</v>
      </c>
      <c r="C22" s="140" t="s">
        <v>5</v>
      </c>
      <c r="D22" s="149" t="s">
        <v>34</v>
      </c>
      <c r="E22" s="10" t="s">
        <v>6</v>
      </c>
      <c r="F22" s="140" t="s">
        <v>7</v>
      </c>
      <c r="G22" s="141" t="s">
        <v>8</v>
      </c>
      <c r="H22" s="142" t="s">
        <v>9</v>
      </c>
      <c r="I22" s="143" t="s">
        <v>10</v>
      </c>
      <c r="J22" s="140" t="s">
        <v>11</v>
      </c>
      <c r="K22" s="292"/>
      <c r="M22" s="42"/>
      <c r="N22" s="42"/>
      <c r="O22" s="42"/>
      <c r="P22" s="42"/>
      <c r="Q22" s="42"/>
      <c r="R22" s="42"/>
    </row>
    <row r="23" spans="1:18" ht="15" thickBot="1">
      <c r="A23" s="295"/>
      <c r="B23" s="144" t="s">
        <v>12</v>
      </c>
      <c r="C23" s="144" t="s">
        <v>13</v>
      </c>
      <c r="D23" s="145" t="s">
        <v>31</v>
      </c>
      <c r="E23" s="11" t="s">
        <v>35</v>
      </c>
      <c r="F23" s="144" t="s">
        <v>32</v>
      </c>
      <c r="G23" s="146" t="s">
        <v>14</v>
      </c>
      <c r="H23" s="147" t="s">
        <v>15</v>
      </c>
      <c r="I23" s="148" t="s">
        <v>28</v>
      </c>
      <c r="J23" s="144" t="s">
        <v>27</v>
      </c>
      <c r="K23" s="293"/>
      <c r="M23" s="42"/>
      <c r="N23" s="42"/>
      <c r="O23" s="42"/>
      <c r="P23" s="42"/>
      <c r="Q23" s="42"/>
      <c r="R23" s="42"/>
    </row>
    <row r="24" spans="1:18">
      <c r="A24" s="162" t="str">
        <f>[1]CI!D92</f>
        <v xml:space="preserve"> COGRAL UP n°6 RSA PORT </v>
      </c>
      <c r="B24" s="19">
        <v>6279408</v>
      </c>
      <c r="C24" s="19">
        <v>6585877</v>
      </c>
      <c r="D24" s="20">
        <v>3.6132499999999999</v>
      </c>
      <c r="E24" s="19">
        <v>15</v>
      </c>
      <c r="F24" s="87" t="s">
        <v>24</v>
      </c>
      <c r="G24" s="88">
        <f>+ROUND(C24-B24,0)</f>
        <v>306469</v>
      </c>
      <c r="H24" s="107">
        <f>+ROUND(G24*I24,0)</f>
        <v>2868550</v>
      </c>
      <c r="I24" s="29">
        <f>I7</f>
        <v>9.36</v>
      </c>
      <c r="J24" s="151">
        <v>425</v>
      </c>
      <c r="K24" s="43"/>
      <c r="M24" s="91"/>
    </row>
    <row r="25" spans="1:18">
      <c r="A25" s="163" t="str">
        <f>[1]CI!D93</f>
        <v xml:space="preserve"> COGRAL UP n°5 HRSA              </v>
      </c>
      <c r="B25" s="23">
        <v>2644947</v>
      </c>
      <c r="C25" s="23">
        <v>2777126</v>
      </c>
      <c r="D25" s="24">
        <v>4.0132500000000002</v>
      </c>
      <c r="E25" s="23">
        <v>59</v>
      </c>
      <c r="F25" s="65" t="s">
        <v>24</v>
      </c>
      <c r="G25" s="30">
        <f t="shared" ref="G25" si="0">+ROUND(C25-B25,0)</f>
        <v>132179</v>
      </c>
      <c r="H25" s="22">
        <f>+ROUND(G25*I25,0)</f>
        <v>1237195</v>
      </c>
      <c r="I25" s="25">
        <f>I7</f>
        <v>9.36</v>
      </c>
      <c r="J25" s="7">
        <v>964</v>
      </c>
      <c r="K25" s="47" t="s">
        <v>39</v>
      </c>
      <c r="M25" s="91"/>
    </row>
    <row r="26" spans="1:18">
      <c r="A26" s="163" t="str">
        <f>[1]CI!D94</f>
        <v xml:space="preserve"> COGRAL UP n°1 RMA PORT </v>
      </c>
      <c r="B26" s="23">
        <v>0</v>
      </c>
      <c r="C26" s="23">
        <v>0</v>
      </c>
      <c r="D26" s="24">
        <v>4.0132500000000002</v>
      </c>
      <c r="E26" s="23">
        <v>0</v>
      </c>
      <c r="F26" s="65" t="s">
        <v>25</v>
      </c>
      <c r="G26" s="30">
        <f>+ROUND(((C26-B26)*288.16*D26)/((273.16+E26)*(1-(D26/500))*1),0)</f>
        <v>0</v>
      </c>
      <c r="H26" s="22">
        <f>+ROUND(G26*I26,0)</f>
        <v>0</v>
      </c>
      <c r="I26" s="25">
        <f>I7</f>
        <v>9.36</v>
      </c>
      <c r="J26" s="7"/>
      <c r="K26" s="47"/>
      <c r="M26" s="91"/>
    </row>
    <row r="27" spans="1:18" ht="13.5" thickBot="1">
      <c r="A27" s="112" t="str">
        <f>[1]CI!D95</f>
        <v>HWD</v>
      </c>
      <c r="B27" s="89">
        <v>1393701</v>
      </c>
      <c r="C27" s="89">
        <v>1430233</v>
      </c>
      <c r="D27" s="90">
        <v>5.0132500000000002</v>
      </c>
      <c r="E27" s="89">
        <v>17</v>
      </c>
      <c r="F27" s="104" t="s">
        <v>24</v>
      </c>
      <c r="G27" s="105">
        <f>+ROUND(C27-B27,0)</f>
        <v>36532</v>
      </c>
      <c r="H27" s="32">
        <f>+ROUND(G27*I27,0)</f>
        <v>341940</v>
      </c>
      <c r="I27" s="67">
        <f>I7</f>
        <v>9.36</v>
      </c>
      <c r="J27" s="152">
        <v>131</v>
      </c>
      <c r="K27" s="50"/>
      <c r="M27" s="91"/>
    </row>
    <row r="28" spans="1:18" s="42" customFormat="1" ht="15" customHeight="1" thickBot="1">
      <c r="A28" s="296" t="s">
        <v>17</v>
      </c>
      <c r="B28" s="297"/>
      <c r="C28" s="297"/>
      <c r="D28" s="297"/>
      <c r="E28" s="297"/>
      <c r="F28" s="298"/>
      <c r="G28" s="86">
        <f>SUM(G24:G27)</f>
        <v>475180</v>
      </c>
      <c r="H28" s="86">
        <f>SUM(H24:H27)</f>
        <v>4447685</v>
      </c>
      <c r="I28" s="53"/>
      <c r="J28" s="5"/>
      <c r="K28" s="5"/>
      <c r="L28" s="92"/>
      <c r="M28" s="53"/>
      <c r="N28" s="54"/>
      <c r="P28" s="54"/>
    </row>
    <row r="29" spans="1:18" ht="13.5" thickBot="1">
      <c r="A29" s="55"/>
      <c r="B29" s="56"/>
      <c r="C29" s="56"/>
      <c r="D29" s="57"/>
      <c r="E29" s="56"/>
      <c r="F29" s="58"/>
      <c r="G29" s="59"/>
      <c r="H29" s="68"/>
      <c r="I29" s="60"/>
      <c r="J29" s="6"/>
      <c r="K29" s="61"/>
      <c r="M29" s="62"/>
      <c r="N29" s="51"/>
      <c r="O29" s="52"/>
      <c r="P29" s="51"/>
      <c r="Q29" s="42"/>
      <c r="R29" s="42"/>
    </row>
    <row r="30" spans="1:18">
      <c r="A30" s="294" t="s">
        <v>33</v>
      </c>
      <c r="B30" s="140" t="s">
        <v>5</v>
      </c>
      <c r="C30" s="140" t="s">
        <v>5</v>
      </c>
      <c r="D30" s="149" t="s">
        <v>34</v>
      </c>
      <c r="E30" s="10" t="s">
        <v>6</v>
      </c>
      <c r="F30" s="140" t="s">
        <v>7</v>
      </c>
      <c r="G30" s="141" t="s">
        <v>8</v>
      </c>
      <c r="H30" s="142" t="s">
        <v>9</v>
      </c>
      <c r="I30" s="143" t="s">
        <v>10</v>
      </c>
      <c r="J30" s="140" t="s">
        <v>11</v>
      </c>
      <c r="K30" s="292"/>
      <c r="M30" s="42"/>
      <c r="N30" s="42"/>
      <c r="O30" s="42"/>
      <c r="P30" s="42"/>
      <c r="Q30" s="42"/>
      <c r="R30" s="42"/>
    </row>
    <row r="31" spans="1:18" ht="15" thickBot="1">
      <c r="A31" s="295"/>
      <c r="B31" s="144" t="s">
        <v>12</v>
      </c>
      <c r="C31" s="144" t="s">
        <v>13</v>
      </c>
      <c r="D31" s="145" t="s">
        <v>31</v>
      </c>
      <c r="E31" s="11" t="s">
        <v>35</v>
      </c>
      <c r="F31" s="144" t="s">
        <v>32</v>
      </c>
      <c r="G31" s="146" t="s">
        <v>14</v>
      </c>
      <c r="H31" s="147" t="s">
        <v>15</v>
      </c>
      <c r="I31" s="148" t="s">
        <v>28</v>
      </c>
      <c r="J31" s="144" t="s">
        <v>27</v>
      </c>
      <c r="K31" s="293"/>
      <c r="M31" s="42"/>
      <c r="N31" s="42"/>
      <c r="O31" s="42"/>
      <c r="P31" s="42"/>
      <c r="Q31" s="42"/>
      <c r="R31" s="42"/>
    </row>
    <row r="32" spans="1:18">
      <c r="A32" s="71" t="str">
        <f>[1]CI!D120</f>
        <v>SARL Brie REINE DES ZIBANS (Ex ENNADJAH)</v>
      </c>
      <c r="B32" s="125">
        <v>57735302</v>
      </c>
      <c r="C32" s="125">
        <v>57831397</v>
      </c>
      <c r="D32" s="126">
        <v>5.0132500000000002</v>
      </c>
      <c r="E32" s="125">
        <v>31</v>
      </c>
      <c r="F32" s="87" t="s">
        <v>24</v>
      </c>
      <c r="G32" s="88">
        <f>+ROUND(C32-B32,0)</f>
        <v>96095</v>
      </c>
      <c r="H32" s="127">
        <f>+ROUND(G32*I32,0)</f>
        <v>899449</v>
      </c>
      <c r="I32" s="128">
        <f>I7</f>
        <v>9.36</v>
      </c>
      <c r="J32" s="155">
        <v>1296</v>
      </c>
      <c r="K32" s="43"/>
      <c r="M32" s="91"/>
    </row>
    <row r="33" spans="1:18">
      <c r="A33" s="82" t="str">
        <f>[1]CI!D121</f>
        <v xml:space="preserve">ENAD  Rouiba                    </v>
      </c>
      <c r="B33" s="26">
        <v>278238</v>
      </c>
      <c r="C33" s="26">
        <v>279240</v>
      </c>
      <c r="D33" s="27">
        <v>5.0132500000000002</v>
      </c>
      <c r="E33" s="26">
        <v>29</v>
      </c>
      <c r="F33" s="153" t="s">
        <v>24</v>
      </c>
      <c r="G33" s="154">
        <f>+ROUND(C33-B33,0)</f>
        <v>1002</v>
      </c>
      <c r="H33" s="95">
        <f>+ROUND(G33*I33,0)</f>
        <v>9379</v>
      </c>
      <c r="I33" s="102">
        <f>I7</f>
        <v>9.36</v>
      </c>
      <c r="J33" s="123"/>
      <c r="K33" s="47" t="s">
        <v>39</v>
      </c>
      <c r="M33" s="91"/>
    </row>
    <row r="34" spans="1:18">
      <c r="A34" s="82" t="str">
        <f>[1]CI!D122</f>
        <v xml:space="preserve">SNVI Rouiba           </v>
      </c>
      <c r="B34" s="26">
        <v>96600626</v>
      </c>
      <c r="C34" s="26">
        <v>96660459</v>
      </c>
      <c r="D34" s="27">
        <v>5.2132500000000004</v>
      </c>
      <c r="E34" s="26">
        <v>18</v>
      </c>
      <c r="F34" s="65" t="s">
        <v>25</v>
      </c>
      <c r="G34" s="30">
        <f>+ROUND(((C34-B34)*288.16*D34)/((273.16+E34)*(1-(D34/500))*1),0)</f>
        <v>311963</v>
      </c>
      <c r="H34" s="95">
        <f>+ROUND(G34*I34,0)</f>
        <v>2919974</v>
      </c>
      <c r="I34" s="102">
        <f>$I$7</f>
        <v>9.36</v>
      </c>
      <c r="J34" s="123">
        <v>1839</v>
      </c>
      <c r="K34" s="47" t="s">
        <v>39</v>
      </c>
      <c r="M34" s="91"/>
    </row>
    <row r="35" spans="1:18" ht="13.5" thickBot="1">
      <c r="A35" s="82" t="s">
        <v>26</v>
      </c>
      <c r="B35" s="23">
        <v>98424</v>
      </c>
      <c r="C35" s="23">
        <v>104888</v>
      </c>
      <c r="D35" s="24">
        <v>20.013249999999999</v>
      </c>
      <c r="E35" s="23">
        <v>31</v>
      </c>
      <c r="F35" s="65" t="s">
        <v>24</v>
      </c>
      <c r="G35" s="30">
        <f t="shared" ref="G35" si="1">+ROUND(C35-B35,0)</f>
        <v>6464</v>
      </c>
      <c r="H35" s="129">
        <f>+ROUND(G35*I35,0)</f>
        <v>60503</v>
      </c>
      <c r="I35" s="103">
        <f>I7</f>
        <v>9.36</v>
      </c>
      <c r="J35" s="130"/>
      <c r="K35" s="50"/>
      <c r="M35" s="91"/>
    </row>
    <row r="36" spans="1:18" s="42" customFormat="1" ht="15" customHeight="1" thickBot="1">
      <c r="A36" s="296" t="s">
        <v>18</v>
      </c>
      <c r="B36" s="297"/>
      <c r="C36" s="297"/>
      <c r="D36" s="297"/>
      <c r="E36" s="297"/>
      <c r="F36" s="298"/>
      <c r="G36" s="16">
        <f>SUM(G32:G35)</f>
        <v>415524</v>
      </c>
      <c r="H36" s="86">
        <f>SUM(H32:H35)</f>
        <v>3889305</v>
      </c>
      <c r="I36" s="53"/>
      <c r="J36" s="5"/>
      <c r="K36" s="5"/>
      <c r="L36" s="92"/>
      <c r="M36" s="53"/>
      <c r="N36" s="54"/>
      <c r="P36" s="54"/>
    </row>
    <row r="37" spans="1:18" ht="13.5" thickBot="1">
      <c r="A37" s="55"/>
      <c r="B37" s="56"/>
      <c r="C37" s="56"/>
      <c r="D37" s="57"/>
      <c r="E37" s="56"/>
      <c r="F37" s="58"/>
      <c r="G37" s="59"/>
      <c r="H37" s="68"/>
      <c r="I37" s="60"/>
      <c r="J37" s="6"/>
      <c r="K37" s="61"/>
      <c r="M37" s="44"/>
      <c r="N37" s="51"/>
      <c r="O37" s="52"/>
      <c r="P37" s="51"/>
      <c r="Q37" s="42"/>
      <c r="R37" s="42"/>
    </row>
    <row r="38" spans="1:18">
      <c r="A38" s="294" t="s">
        <v>33</v>
      </c>
      <c r="B38" s="140" t="s">
        <v>5</v>
      </c>
      <c r="C38" s="140" t="s">
        <v>5</v>
      </c>
      <c r="D38" s="149" t="s">
        <v>34</v>
      </c>
      <c r="E38" s="10" t="s">
        <v>6</v>
      </c>
      <c r="F38" s="140" t="s">
        <v>7</v>
      </c>
      <c r="G38" s="141" t="s">
        <v>8</v>
      </c>
      <c r="H38" s="142" t="s">
        <v>9</v>
      </c>
      <c r="I38" s="143" t="s">
        <v>10</v>
      </c>
      <c r="J38" s="140" t="s">
        <v>11</v>
      </c>
      <c r="K38" s="292"/>
      <c r="M38" s="42"/>
      <c r="N38" s="42"/>
      <c r="O38" s="42"/>
      <c r="P38" s="42"/>
      <c r="Q38" s="42"/>
      <c r="R38" s="42"/>
    </row>
    <row r="39" spans="1:18" ht="15" thickBot="1">
      <c r="A39" s="295"/>
      <c r="B39" s="144" t="s">
        <v>12</v>
      </c>
      <c r="C39" s="144" t="s">
        <v>13</v>
      </c>
      <c r="D39" s="145" t="s">
        <v>31</v>
      </c>
      <c r="E39" s="11" t="s">
        <v>35</v>
      </c>
      <c r="F39" s="144" t="s">
        <v>32</v>
      </c>
      <c r="G39" s="146" t="s">
        <v>14</v>
      </c>
      <c r="H39" s="147" t="s">
        <v>15</v>
      </c>
      <c r="I39" s="148" t="s">
        <v>28</v>
      </c>
      <c r="J39" s="144" t="s">
        <v>27</v>
      </c>
      <c r="K39" s="293"/>
      <c r="M39" s="42"/>
      <c r="N39" s="42"/>
      <c r="O39" s="42"/>
      <c r="P39" s="42"/>
      <c r="Q39" s="42"/>
      <c r="R39" s="42"/>
    </row>
    <row r="40" spans="1:18">
      <c r="A40" s="71" t="str">
        <f>[1]CI!D75</f>
        <v xml:space="preserve">ECM SIDI MOUSSA                 </v>
      </c>
      <c r="B40" s="19">
        <v>172114</v>
      </c>
      <c r="C40" s="19">
        <v>172838</v>
      </c>
      <c r="D40" s="20">
        <v>5.0132500000000002</v>
      </c>
      <c r="E40" s="19">
        <v>28</v>
      </c>
      <c r="F40" s="65" t="s">
        <v>25</v>
      </c>
      <c r="G40" s="30">
        <f>+ROUND(((C40-B40)*288.16*D40)/((273.16+E40)*(1-(D40/500))*1),0)</f>
        <v>3508</v>
      </c>
      <c r="H40" s="93">
        <f>+ROUND(G40*I40,0)</f>
        <v>32835</v>
      </c>
      <c r="I40" s="131">
        <f>+I7</f>
        <v>9.36</v>
      </c>
      <c r="J40" s="97"/>
      <c r="K40" s="63"/>
      <c r="M40" s="91"/>
      <c r="N40" s="62"/>
      <c r="O40" s="62"/>
      <c r="P40" s="62"/>
      <c r="Q40" s="42"/>
      <c r="R40" s="42"/>
    </row>
    <row r="41" spans="1:18">
      <c r="A41" s="82" t="str">
        <f>[1]CI!D76</f>
        <v xml:space="preserve">SBTM BriqueS BARAKI             </v>
      </c>
      <c r="B41" s="17">
        <v>15713185</v>
      </c>
      <c r="C41" s="17">
        <v>16036808</v>
      </c>
      <c r="D41" s="31">
        <v>5.0132500000000002</v>
      </c>
      <c r="E41" s="17">
        <v>17</v>
      </c>
      <c r="F41" s="65" t="s">
        <v>24</v>
      </c>
      <c r="G41" s="30">
        <f>+ROUND(C41-B41,0)</f>
        <v>323623</v>
      </c>
      <c r="H41" s="94">
        <f>+ROUND(G41*I41,0)</f>
        <v>3029111</v>
      </c>
      <c r="I41" s="131">
        <f>+I7</f>
        <v>9.36</v>
      </c>
      <c r="J41" s="98"/>
      <c r="K41" s="47"/>
      <c r="M41" s="91"/>
    </row>
    <row r="42" spans="1:18">
      <c r="A42" s="82" t="str">
        <f>[1]CI!D77</f>
        <v xml:space="preserve">STATION GNC GUE                 </v>
      </c>
      <c r="B42" s="26">
        <v>114755</v>
      </c>
      <c r="C42" s="26">
        <v>114755</v>
      </c>
      <c r="D42" s="27">
        <v>21.013249999999999</v>
      </c>
      <c r="E42" s="26">
        <v>26</v>
      </c>
      <c r="F42" s="65" t="s">
        <v>24</v>
      </c>
      <c r="G42" s="30">
        <f>+ROUND(C42-B42,0)</f>
        <v>0</v>
      </c>
      <c r="H42" s="95">
        <f>+ROUND(G42*I42,0)</f>
        <v>0</v>
      </c>
      <c r="I42" s="102">
        <f t="shared" ref="I42" si="2">$I$7</f>
        <v>9.36</v>
      </c>
      <c r="J42" s="98"/>
      <c r="K42" s="64"/>
      <c r="M42" s="91"/>
    </row>
    <row r="43" spans="1:18">
      <c r="A43" s="82" t="str">
        <f>[1]CI!D78</f>
        <v xml:space="preserve">CBTBA  BRIQUES  BABA ALI        </v>
      </c>
      <c r="B43" s="17">
        <v>151658196</v>
      </c>
      <c r="C43" s="17">
        <v>152376565</v>
      </c>
      <c r="D43" s="31">
        <v>5.0132500000000002</v>
      </c>
      <c r="E43" s="17">
        <v>11</v>
      </c>
      <c r="F43" s="65" t="s">
        <v>24</v>
      </c>
      <c r="G43" s="30">
        <f>+ROUND(C43-B43,0)</f>
        <v>718369</v>
      </c>
      <c r="H43" s="95">
        <f>+ROUND(G43*I43,0)</f>
        <v>6702383</v>
      </c>
      <c r="I43" s="131">
        <f t="shared" ref="I43:I44" si="3">+$I$10</f>
        <v>9.33</v>
      </c>
      <c r="J43" s="99"/>
      <c r="K43" s="64"/>
      <c r="M43" s="91"/>
      <c r="N43" s="51"/>
      <c r="O43" s="52"/>
      <c r="P43" s="51"/>
      <c r="Q43" s="42"/>
      <c r="R43" s="42"/>
    </row>
    <row r="44" spans="1:18" ht="13.5" thickBot="1">
      <c r="A44" s="72" t="str">
        <f>[1]CI!D79</f>
        <v>EURL YOP MILK</v>
      </c>
      <c r="B44" s="89">
        <v>457829</v>
      </c>
      <c r="C44" s="89">
        <v>458069</v>
      </c>
      <c r="D44" s="90">
        <v>5.0132500000000002</v>
      </c>
      <c r="E44" s="89">
        <v>33</v>
      </c>
      <c r="F44" s="66" t="s">
        <v>24</v>
      </c>
      <c r="G44" s="32">
        <f>+ROUND(C44-B44,0)</f>
        <v>240</v>
      </c>
      <c r="H44" s="96">
        <f>+ROUND(G44*I44,0)</f>
        <v>2239</v>
      </c>
      <c r="I44" s="103">
        <f t="shared" si="3"/>
        <v>9.33</v>
      </c>
      <c r="J44" s="100"/>
      <c r="K44" s="50"/>
      <c r="M44" s="91"/>
    </row>
    <row r="45" spans="1:18" s="42" customFormat="1" ht="15" customHeight="1" thickBot="1">
      <c r="A45" s="296" t="s">
        <v>19</v>
      </c>
      <c r="B45" s="297"/>
      <c r="C45" s="297"/>
      <c r="D45" s="297"/>
      <c r="E45" s="297"/>
      <c r="F45" s="298"/>
      <c r="G45" s="86">
        <f>SUM(G40:G44)</f>
        <v>1045740</v>
      </c>
      <c r="H45" s="86">
        <f>SUM(H40:H44)</f>
        <v>9766568</v>
      </c>
      <c r="I45" s="53"/>
      <c r="J45" s="5"/>
      <c r="K45" s="5"/>
      <c r="L45" s="92"/>
      <c r="M45" s="53"/>
      <c r="N45" s="54"/>
      <c r="P45" s="54"/>
    </row>
    <row r="47" spans="1:18" ht="13.5" thickBot="1">
      <c r="B47" s="121"/>
      <c r="C47" s="121"/>
      <c r="D47" s="74"/>
      <c r="E47" s="44"/>
      <c r="F47" s="44"/>
      <c r="J47" s="75"/>
      <c r="K47" s="76"/>
    </row>
    <row r="48" spans="1:18" s="42" customFormat="1" ht="15" customHeight="1" thickBot="1">
      <c r="A48" s="13" t="s">
        <v>20</v>
      </c>
      <c r="B48" s="118"/>
      <c r="C48" s="118"/>
      <c r="D48" s="15"/>
      <c r="E48" s="14"/>
      <c r="F48" s="79"/>
      <c r="G48" s="16">
        <f>+G20+G28+G36+G45</f>
        <v>5211676</v>
      </c>
      <c r="H48" s="16">
        <f>+H20+H28+H36+H45</f>
        <v>48750315</v>
      </c>
      <c r="I48" s="53"/>
      <c r="J48" s="5"/>
      <c r="K48" s="5"/>
      <c r="L48" s="92"/>
      <c r="M48" s="53"/>
      <c r="N48" s="54"/>
      <c r="P48" s="54"/>
    </row>
    <row r="50" spans="7:10" s="34" customFormat="1">
      <c r="G50" s="122"/>
      <c r="H50" s="122"/>
      <c r="I50" s="73"/>
    </row>
    <row r="51" spans="7:10" s="34" customFormat="1">
      <c r="G51" s="122"/>
      <c r="H51" s="122"/>
      <c r="I51" s="73"/>
    </row>
    <row r="52" spans="7:10" s="34" customFormat="1">
      <c r="G52" s="124"/>
      <c r="H52" s="124"/>
      <c r="I52" s="73"/>
      <c r="J52" s="75"/>
    </row>
    <row r="53" spans="7:10" s="34" customFormat="1">
      <c r="G53" s="113"/>
      <c r="H53" s="113"/>
      <c r="I53" s="73"/>
      <c r="J53" s="44"/>
    </row>
  </sheetData>
  <mergeCells count="13">
    <mergeCell ref="A45:F45"/>
    <mergeCell ref="A28:F28"/>
    <mergeCell ref="A30:A31"/>
    <mergeCell ref="K30:K31"/>
    <mergeCell ref="A36:F36"/>
    <mergeCell ref="A38:A39"/>
    <mergeCell ref="K38:K39"/>
    <mergeCell ref="A13:J13"/>
    <mergeCell ref="A16:A17"/>
    <mergeCell ref="K16:K17"/>
    <mergeCell ref="A20:F20"/>
    <mergeCell ref="A22:A23"/>
    <mergeCell ref="K22:K2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53"/>
  <sheetViews>
    <sheetView zoomScale="85" zoomScaleNormal="85" workbookViewId="0">
      <selection activeCell="G17" sqref="G17"/>
    </sheetView>
  </sheetViews>
  <sheetFormatPr baseColWidth="10" defaultRowHeight="12.75"/>
  <cols>
    <col min="1" max="1" width="39.5703125" style="34" customWidth="1"/>
    <col min="2" max="3" width="13.7109375" style="44" customWidth="1"/>
    <col min="4" max="4" width="13" style="35" customWidth="1"/>
    <col min="5" max="5" width="13.140625" style="34" customWidth="1"/>
    <col min="6" max="6" width="11.42578125" style="34"/>
    <col min="7" max="7" width="17.28515625" style="37" bestFit="1" customWidth="1"/>
    <col min="8" max="8" width="18.7109375" style="37" bestFit="1" customWidth="1"/>
    <col min="9" max="9" width="16.140625" style="73" bestFit="1" customWidth="1"/>
    <col min="10" max="10" width="10.7109375" style="34" customWidth="1"/>
    <col min="11" max="11" width="31.7109375" style="36" customWidth="1"/>
    <col min="12" max="12" width="14.28515625" style="91" bestFit="1" customWidth="1"/>
    <col min="13" max="16384" width="11.42578125" style="34"/>
  </cols>
  <sheetData>
    <row r="6" spans="1:12" ht="18.75" thickBot="1">
      <c r="A6" s="132" t="s">
        <v>1</v>
      </c>
    </row>
    <row r="7" spans="1:12" ht="16.5" thickBot="1">
      <c r="A7" s="1"/>
      <c r="H7" s="133" t="s">
        <v>0</v>
      </c>
      <c r="I7" s="134">
        <v>9.31</v>
      </c>
      <c r="J7" s="2"/>
      <c r="K7" s="3"/>
    </row>
    <row r="8" spans="1:12" ht="16.5" thickBot="1">
      <c r="A8" s="1"/>
      <c r="G8" s="38"/>
      <c r="H8" s="135" t="s">
        <v>2</v>
      </c>
      <c r="I8" s="136">
        <v>9.0500000000000007</v>
      </c>
      <c r="J8" s="2"/>
      <c r="K8" s="3"/>
    </row>
    <row r="9" spans="1:12" ht="16.5" thickBot="1">
      <c r="G9" s="38"/>
      <c r="H9" s="137" t="s">
        <v>3</v>
      </c>
      <c r="I9" s="138">
        <v>9.32</v>
      </c>
      <c r="J9" s="2"/>
      <c r="K9" s="3"/>
    </row>
    <row r="10" spans="1:12" ht="16.5" thickBot="1">
      <c r="B10" s="115"/>
      <c r="C10" s="115"/>
      <c r="D10" s="4"/>
      <c r="E10" s="4"/>
      <c r="F10" s="77"/>
      <c r="G10" s="8"/>
      <c r="H10" s="135" t="s">
        <v>4</v>
      </c>
      <c r="I10" s="139">
        <v>9.41</v>
      </c>
      <c r="J10" s="4"/>
      <c r="K10" s="4"/>
    </row>
    <row r="11" spans="1:12">
      <c r="A11" s="4"/>
      <c r="B11" s="115"/>
      <c r="C11" s="115"/>
      <c r="D11" s="4"/>
      <c r="E11" s="4"/>
      <c r="F11" s="77"/>
      <c r="G11" s="8"/>
      <c r="H11" s="39"/>
      <c r="I11" s="40"/>
      <c r="J11" s="4"/>
      <c r="K11" s="4"/>
    </row>
    <row r="12" spans="1:12">
      <c r="A12" s="4"/>
      <c r="B12" s="115"/>
      <c r="C12" s="115"/>
      <c r="D12" s="4"/>
      <c r="E12" s="4"/>
      <c r="F12" s="77"/>
      <c r="G12" s="8"/>
      <c r="H12" s="39"/>
      <c r="I12" s="40"/>
      <c r="J12" s="4"/>
      <c r="K12" s="4"/>
    </row>
    <row r="13" spans="1:12" ht="20.25">
      <c r="A13" s="299" t="s">
        <v>45</v>
      </c>
      <c r="B13" s="299"/>
      <c r="C13" s="299"/>
      <c r="D13" s="299"/>
      <c r="E13" s="299"/>
      <c r="F13" s="299"/>
      <c r="G13" s="299"/>
      <c r="H13" s="299"/>
      <c r="I13" s="299"/>
      <c r="J13" s="299"/>
    </row>
    <row r="14" spans="1:12" ht="11.25" customHeight="1">
      <c r="A14" s="156"/>
      <c r="B14" s="156"/>
      <c r="C14" s="156"/>
      <c r="D14" s="156"/>
      <c r="E14" s="156"/>
      <c r="F14" s="156"/>
      <c r="G14" s="156"/>
      <c r="H14" s="156"/>
      <c r="I14" s="156"/>
      <c r="J14" s="156"/>
    </row>
    <row r="15" spans="1:12" s="42" customFormat="1" ht="13.5" thickBot="1">
      <c r="A15" s="18"/>
      <c r="B15" s="116"/>
      <c r="C15" s="116"/>
      <c r="D15" s="18"/>
      <c r="E15" s="18"/>
      <c r="F15" s="78"/>
      <c r="G15" s="9"/>
      <c r="H15" s="9"/>
      <c r="I15" s="18"/>
      <c r="J15" s="18"/>
      <c r="K15" s="41"/>
      <c r="L15" s="92"/>
    </row>
    <row r="16" spans="1:12">
      <c r="A16" s="294" t="s">
        <v>33</v>
      </c>
      <c r="B16" s="140" t="s">
        <v>5</v>
      </c>
      <c r="C16" s="140" t="s">
        <v>5</v>
      </c>
      <c r="D16" s="149" t="s">
        <v>34</v>
      </c>
      <c r="E16" s="10" t="s">
        <v>6</v>
      </c>
      <c r="F16" s="140" t="s">
        <v>7</v>
      </c>
      <c r="G16" s="141" t="s">
        <v>8</v>
      </c>
      <c r="H16" s="142" t="s">
        <v>9</v>
      </c>
      <c r="I16" s="143" t="s">
        <v>10</v>
      </c>
      <c r="J16" s="140" t="s">
        <v>11</v>
      </c>
      <c r="K16" s="292"/>
    </row>
    <row r="17" spans="1:18" ht="15" thickBot="1">
      <c r="A17" s="295"/>
      <c r="B17" s="144" t="s">
        <v>12</v>
      </c>
      <c r="C17" s="144" t="s">
        <v>13</v>
      </c>
      <c r="D17" s="145" t="s">
        <v>31</v>
      </c>
      <c r="E17" s="11" t="s">
        <v>35</v>
      </c>
      <c r="F17" s="144" t="s">
        <v>32</v>
      </c>
      <c r="G17" s="146" t="s">
        <v>14</v>
      </c>
      <c r="H17" s="147" t="s">
        <v>15</v>
      </c>
      <c r="I17" s="148" t="s">
        <v>28</v>
      </c>
      <c r="J17" s="144" t="s">
        <v>27</v>
      </c>
      <c r="K17" s="293"/>
    </row>
    <row r="18" spans="1:18">
      <c r="A18" s="108" t="s">
        <v>21</v>
      </c>
      <c r="B18" s="19">
        <v>28782240</v>
      </c>
      <c r="C18" s="19">
        <v>30502474</v>
      </c>
      <c r="D18" s="20">
        <v>9.2132499999999986</v>
      </c>
      <c r="E18" s="19">
        <v>21</v>
      </c>
      <c r="F18" s="167" t="s">
        <v>24</v>
      </c>
      <c r="G18" s="107">
        <f>+ROUND(C18-B18,0)</f>
        <v>1720234</v>
      </c>
      <c r="H18" s="107">
        <f>+ROUND(G18*I18,0)</f>
        <v>16015379</v>
      </c>
      <c r="I18" s="164">
        <f>+$I$7</f>
        <v>9.31</v>
      </c>
      <c r="J18" s="150">
        <v>5747</v>
      </c>
      <c r="K18" s="106"/>
      <c r="M18" s="91"/>
      <c r="N18" s="51"/>
      <c r="O18" s="52"/>
      <c r="P18" s="51"/>
      <c r="Q18" s="42"/>
      <c r="R18" s="42"/>
    </row>
    <row r="19" spans="1:18" ht="13.5" thickBot="1">
      <c r="A19" s="48" t="s">
        <v>23</v>
      </c>
      <c r="B19" s="89">
        <v>15569212</v>
      </c>
      <c r="C19" s="89">
        <v>15974063</v>
      </c>
      <c r="D19" s="90">
        <v>5.0132500000000002</v>
      </c>
      <c r="E19" s="89">
        <v>24</v>
      </c>
      <c r="F19" s="66" t="s">
        <v>24</v>
      </c>
      <c r="G19" s="32">
        <f>+ROUND(C19-B19,0)</f>
        <v>404851</v>
      </c>
      <c r="H19" s="32">
        <f>+ROUND(G19*I19,0)</f>
        <v>3769163</v>
      </c>
      <c r="I19" s="67">
        <f>+$I$7</f>
        <v>9.31</v>
      </c>
      <c r="J19" s="159"/>
      <c r="K19" s="50"/>
      <c r="M19" s="91"/>
      <c r="N19" s="45"/>
      <c r="O19" s="46"/>
      <c r="P19" s="45"/>
      <c r="Q19" s="42"/>
      <c r="R19" s="42"/>
    </row>
    <row r="20" spans="1:18" s="42" customFormat="1" ht="15" customHeight="1" thickBot="1">
      <c r="A20" s="300" t="s">
        <v>16</v>
      </c>
      <c r="B20" s="301"/>
      <c r="C20" s="301"/>
      <c r="D20" s="301"/>
      <c r="E20" s="301"/>
      <c r="F20" s="302"/>
      <c r="G20" s="86">
        <f>SUM(G18:G19)</f>
        <v>2125085</v>
      </c>
      <c r="H20" s="86">
        <f>SUM(H18:H19)</f>
        <v>19784542</v>
      </c>
      <c r="I20" s="53"/>
      <c r="J20" s="5"/>
      <c r="K20" s="5"/>
      <c r="L20" s="92"/>
      <c r="M20" s="53"/>
      <c r="N20" s="54"/>
      <c r="P20" s="54"/>
    </row>
    <row r="21" spans="1:18" ht="13.5" thickBot="1">
      <c r="A21" s="55"/>
      <c r="B21" s="56"/>
      <c r="C21" s="56"/>
      <c r="D21" s="57"/>
      <c r="E21" s="56"/>
      <c r="F21" s="58"/>
      <c r="G21" s="59"/>
      <c r="H21" s="59"/>
      <c r="I21" s="60"/>
      <c r="J21" s="6"/>
      <c r="K21" s="61"/>
      <c r="M21" s="62"/>
      <c r="N21" s="51"/>
      <c r="O21" s="52"/>
      <c r="P21" s="51"/>
      <c r="Q21" s="42"/>
      <c r="R21" s="42"/>
    </row>
    <row r="22" spans="1:18">
      <c r="A22" s="294" t="s">
        <v>33</v>
      </c>
      <c r="B22" s="140" t="s">
        <v>5</v>
      </c>
      <c r="C22" s="140" t="s">
        <v>5</v>
      </c>
      <c r="D22" s="149" t="s">
        <v>34</v>
      </c>
      <c r="E22" s="10" t="s">
        <v>6</v>
      </c>
      <c r="F22" s="140" t="s">
        <v>7</v>
      </c>
      <c r="G22" s="141" t="s">
        <v>8</v>
      </c>
      <c r="H22" s="142" t="s">
        <v>9</v>
      </c>
      <c r="I22" s="143" t="s">
        <v>10</v>
      </c>
      <c r="J22" s="140" t="s">
        <v>11</v>
      </c>
      <c r="K22" s="292"/>
      <c r="M22" s="42"/>
      <c r="N22" s="42"/>
      <c r="O22" s="42"/>
      <c r="P22" s="42"/>
      <c r="Q22" s="42"/>
      <c r="R22" s="42"/>
    </row>
    <row r="23" spans="1:18" ht="15" thickBot="1">
      <c r="A23" s="295"/>
      <c r="B23" s="144" t="s">
        <v>12</v>
      </c>
      <c r="C23" s="144" t="s">
        <v>13</v>
      </c>
      <c r="D23" s="145" t="s">
        <v>31</v>
      </c>
      <c r="E23" s="11" t="s">
        <v>35</v>
      </c>
      <c r="F23" s="144" t="s">
        <v>32</v>
      </c>
      <c r="G23" s="146" t="s">
        <v>14</v>
      </c>
      <c r="H23" s="147" t="s">
        <v>15</v>
      </c>
      <c r="I23" s="148" t="s">
        <v>28</v>
      </c>
      <c r="J23" s="144" t="s">
        <v>27</v>
      </c>
      <c r="K23" s="293"/>
      <c r="M23" s="42"/>
      <c r="N23" s="42"/>
      <c r="O23" s="42"/>
      <c r="P23" s="42"/>
      <c r="Q23" s="42"/>
      <c r="R23" s="42"/>
    </row>
    <row r="24" spans="1:18">
      <c r="A24" s="162" t="str">
        <f>[1]CI!D92</f>
        <v xml:space="preserve"> COGRAL UP n°6 RSA PORT </v>
      </c>
      <c r="B24" s="19">
        <v>6585877</v>
      </c>
      <c r="C24" s="19">
        <v>6848893</v>
      </c>
      <c r="D24" s="20">
        <v>3.6132499999999999</v>
      </c>
      <c r="E24" s="19">
        <v>20</v>
      </c>
      <c r="F24" s="87" t="s">
        <v>24</v>
      </c>
      <c r="G24" s="88">
        <f>+ROUND(C24-B24,0)</f>
        <v>263016</v>
      </c>
      <c r="H24" s="107">
        <f>+ROUND(G24*I24,0)</f>
        <v>2448679</v>
      </c>
      <c r="I24" s="29">
        <f>I7</f>
        <v>9.31</v>
      </c>
      <c r="J24" s="151">
        <v>589</v>
      </c>
      <c r="K24" s="43"/>
      <c r="L24" s="91">
        <v>0</v>
      </c>
      <c r="M24" s="91"/>
    </row>
    <row r="25" spans="1:18">
      <c r="A25" s="163" t="str">
        <f>[1]CI!D93</f>
        <v xml:space="preserve"> COGRAL UP n°5 HRSA              </v>
      </c>
      <c r="B25" s="23">
        <v>8699337</v>
      </c>
      <c r="C25" s="23">
        <v>8700783</v>
      </c>
      <c r="D25" s="24">
        <v>4.0132500000000002</v>
      </c>
      <c r="E25" s="23">
        <v>21</v>
      </c>
      <c r="F25" s="65" t="s">
        <v>25</v>
      </c>
      <c r="G25" s="30">
        <f>+ROUND(((C25-B25)*288.16*D25)/((273.16+E25)*(1-(D25/500))*1),0)</f>
        <v>5731</v>
      </c>
      <c r="H25" s="22">
        <f>+ROUND(G25*I25,0)</f>
        <v>53356</v>
      </c>
      <c r="I25" s="25">
        <f>I7</f>
        <v>9.31</v>
      </c>
      <c r="J25" s="7">
        <v>212</v>
      </c>
      <c r="K25" s="47" t="s">
        <v>39</v>
      </c>
      <c r="L25" s="91">
        <v>5731</v>
      </c>
      <c r="M25" s="91"/>
    </row>
    <row r="26" spans="1:18">
      <c r="A26" s="163" t="str">
        <f>[1]CI!D94</f>
        <v xml:space="preserve"> COGRAL UP n°1 RMA PORT </v>
      </c>
      <c r="B26" s="23">
        <v>1419914</v>
      </c>
      <c r="C26" s="23">
        <v>1419914</v>
      </c>
      <c r="D26" s="24">
        <v>4.0132500000000002</v>
      </c>
      <c r="E26" s="23">
        <v>15</v>
      </c>
      <c r="F26" s="65" t="s">
        <v>25</v>
      </c>
      <c r="G26" s="30">
        <f>+ROUND(((C26-B26)*288.16*D26)/((273.16+E26)*(1-(D26/500))*1),0)</f>
        <v>0</v>
      </c>
      <c r="H26" s="22">
        <f>+ROUND(G26*I26,0)</f>
        <v>0</v>
      </c>
      <c r="I26" s="25">
        <f>I7</f>
        <v>9.31</v>
      </c>
      <c r="J26" s="7"/>
      <c r="K26" s="47"/>
      <c r="L26" s="91">
        <v>263016</v>
      </c>
      <c r="M26" s="91"/>
    </row>
    <row r="27" spans="1:18" ht="13.5" thickBot="1">
      <c r="A27" s="112" t="str">
        <f>[1]CI!D95</f>
        <v>HWD</v>
      </c>
      <c r="B27" s="89">
        <v>1430233</v>
      </c>
      <c r="C27" s="89">
        <v>1461487</v>
      </c>
      <c r="D27" s="90">
        <v>5.0132500000000002</v>
      </c>
      <c r="E27" s="89">
        <v>21</v>
      </c>
      <c r="F27" s="104" t="s">
        <v>24</v>
      </c>
      <c r="G27" s="105">
        <f>+ROUND(C27-B27,0)</f>
        <v>31254</v>
      </c>
      <c r="H27" s="32">
        <f>+ROUND(G27*I27,0)</f>
        <v>290975</v>
      </c>
      <c r="I27" s="67">
        <f>I7</f>
        <v>9.31</v>
      </c>
      <c r="J27" s="152">
        <v>132</v>
      </c>
      <c r="K27" s="50"/>
      <c r="L27" s="91">
        <v>31254</v>
      </c>
      <c r="M27" s="91"/>
    </row>
    <row r="28" spans="1:18" s="42" customFormat="1" ht="15" customHeight="1" thickBot="1">
      <c r="A28" s="296" t="s">
        <v>17</v>
      </c>
      <c r="B28" s="297"/>
      <c r="C28" s="297"/>
      <c r="D28" s="297"/>
      <c r="E28" s="297"/>
      <c r="F28" s="298"/>
      <c r="G28" s="86">
        <f>SUM(G24:G27)</f>
        <v>300001</v>
      </c>
      <c r="H28" s="86">
        <f>SUM(H24:H27)</f>
        <v>2793010</v>
      </c>
      <c r="I28" s="53"/>
      <c r="J28" s="5"/>
      <c r="K28" s="5"/>
      <c r="L28" s="92"/>
      <c r="M28" s="53"/>
      <c r="N28" s="54"/>
      <c r="P28" s="54"/>
    </row>
    <row r="29" spans="1:18" ht="13.5" thickBot="1">
      <c r="A29" s="55"/>
      <c r="B29" s="56"/>
      <c r="C29" s="56"/>
      <c r="D29" s="57"/>
      <c r="E29" s="56"/>
      <c r="F29" s="58"/>
      <c r="G29" s="59"/>
      <c r="H29" s="68"/>
      <c r="I29" s="60"/>
      <c r="J29" s="6"/>
      <c r="K29" s="61"/>
      <c r="M29" s="62"/>
      <c r="N29" s="51"/>
      <c r="O29" s="52"/>
      <c r="P29" s="51"/>
      <c r="Q29" s="42"/>
      <c r="R29" s="42"/>
    </row>
    <row r="30" spans="1:18">
      <c r="A30" s="294" t="s">
        <v>33</v>
      </c>
      <c r="B30" s="140" t="s">
        <v>5</v>
      </c>
      <c r="C30" s="140" t="s">
        <v>5</v>
      </c>
      <c r="D30" s="149" t="s">
        <v>34</v>
      </c>
      <c r="E30" s="10" t="s">
        <v>6</v>
      </c>
      <c r="F30" s="140" t="s">
        <v>7</v>
      </c>
      <c r="G30" s="141" t="s">
        <v>8</v>
      </c>
      <c r="H30" s="142" t="s">
        <v>9</v>
      </c>
      <c r="I30" s="143" t="s">
        <v>10</v>
      </c>
      <c r="J30" s="140" t="s">
        <v>11</v>
      </c>
      <c r="K30" s="292"/>
      <c r="M30" s="42"/>
      <c r="N30" s="42"/>
      <c r="O30" s="42"/>
      <c r="P30" s="42"/>
      <c r="Q30" s="42"/>
      <c r="R30" s="42"/>
    </row>
    <row r="31" spans="1:18" ht="15" thickBot="1">
      <c r="A31" s="295"/>
      <c r="B31" s="144" t="s">
        <v>12</v>
      </c>
      <c r="C31" s="144" t="s">
        <v>13</v>
      </c>
      <c r="D31" s="145" t="s">
        <v>31</v>
      </c>
      <c r="E31" s="11" t="s">
        <v>35</v>
      </c>
      <c r="F31" s="144" t="s">
        <v>32</v>
      </c>
      <c r="G31" s="146" t="s">
        <v>14</v>
      </c>
      <c r="H31" s="147" t="s">
        <v>15</v>
      </c>
      <c r="I31" s="148" t="s">
        <v>28</v>
      </c>
      <c r="J31" s="144" t="s">
        <v>27</v>
      </c>
      <c r="K31" s="293"/>
      <c r="M31" s="42"/>
      <c r="N31" s="42"/>
      <c r="O31" s="42"/>
      <c r="P31" s="42"/>
      <c r="Q31" s="42"/>
      <c r="R31" s="42"/>
    </row>
    <row r="32" spans="1:18">
      <c r="A32" s="71" t="str">
        <f>[1]CI!D120</f>
        <v>SARL Brie REINE DES ZIBANS (Ex ENNADJAH)</v>
      </c>
      <c r="B32" s="125">
        <v>57831397</v>
      </c>
      <c r="C32" s="125">
        <v>58253759</v>
      </c>
      <c r="D32" s="126">
        <v>5.0132500000000002</v>
      </c>
      <c r="E32" s="125">
        <v>21</v>
      </c>
      <c r="F32" s="87" t="s">
        <v>24</v>
      </c>
      <c r="G32" s="88">
        <f>+ROUND(C32-B32,0)</f>
        <v>422362</v>
      </c>
      <c r="H32" s="127">
        <f>+ROUND(G32*I32,0)</f>
        <v>3932190</v>
      </c>
      <c r="I32" s="128">
        <f>I7</f>
        <v>9.31</v>
      </c>
      <c r="J32" s="155">
        <v>1269</v>
      </c>
      <c r="K32" s="43"/>
      <c r="M32" s="91"/>
    </row>
    <row r="33" spans="1:18">
      <c r="A33" s="82" t="str">
        <f>[1]CI!D121</f>
        <v xml:space="preserve">ENAD  Rouiba                    </v>
      </c>
      <c r="B33" s="26">
        <v>279240</v>
      </c>
      <c r="C33" s="26">
        <v>280469</v>
      </c>
      <c r="D33" s="27">
        <v>5.0132500000000002</v>
      </c>
      <c r="E33" s="26">
        <v>31</v>
      </c>
      <c r="F33" s="153" t="s">
        <v>24</v>
      </c>
      <c r="G33" s="154">
        <f>+ROUND(C33-B33,0)</f>
        <v>1229</v>
      </c>
      <c r="H33" s="95">
        <f>+ROUND(G33*I33,0)</f>
        <v>11442</v>
      </c>
      <c r="I33" s="102">
        <f>I7</f>
        <v>9.31</v>
      </c>
      <c r="J33" s="123"/>
      <c r="K33" s="47"/>
      <c r="L33" s="91">
        <v>1229</v>
      </c>
      <c r="M33" s="91"/>
    </row>
    <row r="34" spans="1:18">
      <c r="A34" s="82" t="str">
        <f>[1]CI!D122</f>
        <v xml:space="preserve">SNVI Rouiba           </v>
      </c>
      <c r="B34" s="26">
        <v>96660459</v>
      </c>
      <c r="C34" s="26">
        <v>96712350</v>
      </c>
      <c r="D34" s="27">
        <v>5.2132500000000004</v>
      </c>
      <c r="E34" s="26">
        <v>26</v>
      </c>
      <c r="F34" s="65" t="s">
        <v>25</v>
      </c>
      <c r="G34" s="30">
        <f>+ROUND(((C34-B34)*288.16*D34)/((273.16+E34)*(1-(D34/500))*1),0)</f>
        <v>263319</v>
      </c>
      <c r="H34" s="95">
        <f>+ROUND(G34*I34,0)</f>
        <v>2451500</v>
      </c>
      <c r="I34" s="102">
        <f>$I$7</f>
        <v>9.31</v>
      </c>
      <c r="J34" s="123">
        <v>1667</v>
      </c>
      <c r="K34" s="47"/>
      <c r="L34" s="91">
        <v>422362</v>
      </c>
      <c r="M34" s="91"/>
    </row>
    <row r="35" spans="1:18" ht="13.5" thickBot="1">
      <c r="A35" s="82" t="s">
        <v>26</v>
      </c>
      <c r="B35" s="23">
        <v>104888</v>
      </c>
      <c r="C35" s="23">
        <v>104888</v>
      </c>
      <c r="D35" s="24">
        <v>20.013249999999999</v>
      </c>
      <c r="E35" s="23">
        <v>33</v>
      </c>
      <c r="F35" s="65" t="s">
        <v>24</v>
      </c>
      <c r="G35" s="30">
        <f t="shared" ref="G35" si="0">+ROUND(C35-B35,0)</f>
        <v>0</v>
      </c>
      <c r="H35" s="129">
        <f>+ROUND(G35*I35,0)</f>
        <v>0</v>
      </c>
      <c r="I35" s="103">
        <f>I7</f>
        <v>9.31</v>
      </c>
      <c r="J35" s="130"/>
      <c r="K35" s="50"/>
      <c r="L35" s="91">
        <v>263319</v>
      </c>
      <c r="M35" s="91"/>
    </row>
    <row r="36" spans="1:18" s="42" customFormat="1" ht="15" customHeight="1" thickBot="1">
      <c r="A36" s="296" t="s">
        <v>18</v>
      </c>
      <c r="B36" s="297"/>
      <c r="C36" s="297"/>
      <c r="D36" s="297"/>
      <c r="E36" s="297"/>
      <c r="F36" s="298"/>
      <c r="G36" s="16">
        <f>SUM(G32:G35)</f>
        <v>686910</v>
      </c>
      <c r="H36" s="86">
        <f>SUM(H32:H35)</f>
        <v>6395132</v>
      </c>
      <c r="I36" s="53"/>
      <c r="J36" s="5"/>
      <c r="K36" s="5"/>
      <c r="L36" s="92"/>
      <c r="M36" s="53"/>
      <c r="N36" s="54"/>
      <c r="P36" s="54"/>
    </row>
    <row r="37" spans="1:18" ht="13.5" thickBot="1">
      <c r="A37" s="55"/>
      <c r="B37" s="56"/>
      <c r="C37" s="56"/>
      <c r="D37" s="57"/>
      <c r="E37" s="56"/>
      <c r="F37" s="58"/>
      <c r="G37" s="59"/>
      <c r="H37" s="68"/>
      <c r="I37" s="60"/>
      <c r="J37" s="6"/>
      <c r="K37" s="61"/>
      <c r="M37" s="44"/>
      <c r="N37" s="51"/>
      <c r="O37" s="52"/>
      <c r="P37" s="51"/>
      <c r="Q37" s="42"/>
      <c r="R37" s="42"/>
    </row>
    <row r="38" spans="1:18">
      <c r="A38" s="294" t="s">
        <v>33</v>
      </c>
      <c r="B38" s="140" t="s">
        <v>5</v>
      </c>
      <c r="C38" s="140" t="s">
        <v>5</v>
      </c>
      <c r="D38" s="149" t="s">
        <v>34</v>
      </c>
      <c r="E38" s="10" t="s">
        <v>6</v>
      </c>
      <c r="F38" s="140" t="s">
        <v>7</v>
      </c>
      <c r="G38" s="141" t="s">
        <v>8</v>
      </c>
      <c r="H38" s="142" t="s">
        <v>9</v>
      </c>
      <c r="I38" s="143" t="s">
        <v>10</v>
      </c>
      <c r="J38" s="140" t="s">
        <v>11</v>
      </c>
      <c r="K38" s="292"/>
      <c r="M38" s="42"/>
      <c r="N38" s="42"/>
      <c r="O38" s="42"/>
      <c r="P38" s="42"/>
      <c r="Q38" s="42"/>
      <c r="R38" s="42"/>
    </row>
    <row r="39" spans="1:18" ht="15" thickBot="1">
      <c r="A39" s="295"/>
      <c r="B39" s="144" t="s">
        <v>12</v>
      </c>
      <c r="C39" s="144" t="s">
        <v>13</v>
      </c>
      <c r="D39" s="145" t="s">
        <v>31</v>
      </c>
      <c r="E39" s="11" t="s">
        <v>35</v>
      </c>
      <c r="F39" s="144" t="s">
        <v>32</v>
      </c>
      <c r="G39" s="146" t="s">
        <v>14</v>
      </c>
      <c r="H39" s="147" t="s">
        <v>15</v>
      </c>
      <c r="I39" s="148" t="s">
        <v>28</v>
      </c>
      <c r="J39" s="144" t="s">
        <v>27</v>
      </c>
      <c r="K39" s="293"/>
      <c r="M39" s="42"/>
      <c r="N39" s="42"/>
      <c r="O39" s="42"/>
      <c r="P39" s="42"/>
      <c r="Q39" s="42"/>
      <c r="R39" s="42"/>
    </row>
    <row r="40" spans="1:18">
      <c r="A40" s="71" t="str">
        <f>[1]CI!D75</f>
        <v xml:space="preserve">ECM SIDI MOUSSA                 </v>
      </c>
      <c r="B40" s="19">
        <v>172838</v>
      </c>
      <c r="C40" s="19">
        <v>172872</v>
      </c>
      <c r="D40" s="20">
        <v>5.0132500000000002</v>
      </c>
      <c r="E40" s="19">
        <v>31</v>
      </c>
      <c r="F40" s="65" t="s">
        <v>25</v>
      </c>
      <c r="G40" s="30">
        <f>+ROUND(((C40-B40)*288.16*D40)/((273.16+E40)*(1-(D40/500))*1),0)</f>
        <v>163</v>
      </c>
      <c r="H40" s="93">
        <f>+ROUND(G40*I40,0)</f>
        <v>1518</v>
      </c>
      <c r="I40" s="101">
        <f>+I7</f>
        <v>9.31</v>
      </c>
      <c r="J40" s="97"/>
      <c r="K40" s="63"/>
      <c r="M40" s="91"/>
      <c r="N40" s="62"/>
      <c r="O40" s="62"/>
      <c r="P40" s="62"/>
      <c r="Q40" s="42"/>
      <c r="R40" s="42"/>
    </row>
    <row r="41" spans="1:18">
      <c r="A41" s="82" t="str">
        <f>[1]CI!D76</f>
        <v xml:space="preserve">SBTM BriqueS BARAKI             </v>
      </c>
      <c r="B41" s="17">
        <v>16036808</v>
      </c>
      <c r="C41" s="17">
        <v>16304836</v>
      </c>
      <c r="D41" s="31">
        <v>5.0132500000000002</v>
      </c>
      <c r="E41" s="17">
        <v>23</v>
      </c>
      <c r="F41" s="65" t="s">
        <v>24</v>
      </c>
      <c r="G41" s="30">
        <f>+ROUND(C41-B41,0)</f>
        <v>268028</v>
      </c>
      <c r="H41" s="94">
        <f>+ROUND(G41*I41,0)</f>
        <v>2495341</v>
      </c>
      <c r="I41" s="131">
        <f>+I7</f>
        <v>9.31</v>
      </c>
      <c r="J41" s="98"/>
      <c r="K41" s="47"/>
      <c r="M41" s="91"/>
    </row>
    <row r="42" spans="1:18">
      <c r="A42" s="82" t="str">
        <f>[1]CI!D77</f>
        <v xml:space="preserve">STATION GNC GUE                 </v>
      </c>
      <c r="B42" s="26">
        <v>114755</v>
      </c>
      <c r="C42" s="26">
        <v>114755</v>
      </c>
      <c r="D42" s="27">
        <v>21.013249999999999</v>
      </c>
      <c r="E42" s="26">
        <v>28</v>
      </c>
      <c r="F42" s="65" t="s">
        <v>24</v>
      </c>
      <c r="G42" s="30">
        <f>+ROUND(C42-B42,0)</f>
        <v>0</v>
      </c>
      <c r="H42" s="95">
        <f>+ROUND(G42*I42,0)</f>
        <v>0</v>
      </c>
      <c r="I42" s="102">
        <f t="shared" ref="I42:I44" si="1">$I$7</f>
        <v>9.31</v>
      </c>
      <c r="J42" s="98"/>
      <c r="K42" s="64"/>
      <c r="M42" s="91"/>
    </row>
    <row r="43" spans="1:18">
      <c r="A43" s="82" t="str">
        <f>[1]CI!D78</f>
        <v xml:space="preserve">CBTBA  BRIQUES  BABA ALI        </v>
      </c>
      <c r="B43" s="17">
        <v>152376565</v>
      </c>
      <c r="C43" s="17">
        <v>153422701</v>
      </c>
      <c r="D43" s="31">
        <v>5.0132500000000002</v>
      </c>
      <c r="E43" s="17">
        <v>15</v>
      </c>
      <c r="F43" s="65" t="s">
        <v>24</v>
      </c>
      <c r="G43" s="30">
        <f>+ROUND(C43-B43,0)</f>
        <v>1046136</v>
      </c>
      <c r="H43" s="95">
        <f>+ROUND(G43*I43,0)</f>
        <v>9739526</v>
      </c>
      <c r="I43" s="102">
        <f t="shared" si="1"/>
        <v>9.31</v>
      </c>
      <c r="J43" s="99"/>
      <c r="K43" s="64"/>
      <c r="M43" s="91"/>
      <c r="N43" s="51"/>
      <c r="O43" s="52"/>
      <c r="P43" s="51"/>
      <c r="Q43" s="42"/>
      <c r="R43" s="42"/>
    </row>
    <row r="44" spans="1:18" ht="13.5" thickBot="1">
      <c r="A44" s="72" t="str">
        <f>[1]CI!D79</f>
        <v>EURL YOP MILK</v>
      </c>
      <c r="B44" s="89">
        <v>458069</v>
      </c>
      <c r="C44" s="89">
        <v>460381</v>
      </c>
      <c r="D44" s="90">
        <v>5.0132500000000002</v>
      </c>
      <c r="E44" s="89">
        <v>42</v>
      </c>
      <c r="F44" s="66" t="s">
        <v>24</v>
      </c>
      <c r="G44" s="32">
        <f>+ROUND(C44-B44,0)</f>
        <v>2312</v>
      </c>
      <c r="H44" s="96">
        <f>+ROUND(G44*I44,0)</f>
        <v>21525</v>
      </c>
      <c r="I44" s="103">
        <f t="shared" si="1"/>
        <v>9.31</v>
      </c>
      <c r="J44" s="100"/>
      <c r="K44" s="50"/>
      <c r="M44" s="91"/>
    </row>
    <row r="45" spans="1:18" s="42" customFormat="1" ht="15" customHeight="1" thickBot="1">
      <c r="A45" s="296" t="s">
        <v>19</v>
      </c>
      <c r="B45" s="297"/>
      <c r="C45" s="297"/>
      <c r="D45" s="297"/>
      <c r="E45" s="297"/>
      <c r="F45" s="298"/>
      <c r="G45" s="86">
        <f>SUM(G40:G44)</f>
        <v>1316639</v>
      </c>
      <c r="H45" s="86">
        <f>SUM(H40:H44)</f>
        <v>12257910</v>
      </c>
      <c r="I45" s="53"/>
      <c r="J45" s="5"/>
      <c r="K45" s="5"/>
      <c r="L45" s="92"/>
      <c r="M45" s="53"/>
      <c r="N45" s="54"/>
      <c r="P45" s="54"/>
    </row>
    <row r="47" spans="1:18" ht="13.5" thickBot="1">
      <c r="B47" s="121"/>
      <c r="C47" s="121"/>
      <c r="D47" s="74"/>
      <c r="E47" s="44"/>
      <c r="F47" s="44"/>
      <c r="J47" s="75"/>
      <c r="K47" s="76"/>
    </row>
    <row r="48" spans="1:18" s="42" customFormat="1" ht="15" customHeight="1" thickBot="1">
      <c r="A48" s="13" t="s">
        <v>20</v>
      </c>
      <c r="B48" s="118"/>
      <c r="C48" s="118"/>
      <c r="D48" s="15"/>
      <c r="E48" s="14"/>
      <c r="F48" s="79"/>
      <c r="G48" s="16">
        <f>+G20+G28+G36+G45</f>
        <v>4428635</v>
      </c>
      <c r="H48" s="16">
        <f>+H20+H28+H36+H45</f>
        <v>41230594</v>
      </c>
      <c r="I48" s="53"/>
      <c r="J48" s="5"/>
      <c r="K48" s="5"/>
      <c r="L48" s="92"/>
      <c r="M48" s="53"/>
      <c r="N48" s="54"/>
      <c r="P48" s="54"/>
    </row>
    <row r="50" spans="7:10" s="34" customFormat="1">
      <c r="G50" s="122"/>
      <c r="H50" s="122"/>
      <c r="I50" s="73"/>
    </row>
    <row r="51" spans="7:10" s="34" customFormat="1">
      <c r="G51" s="122"/>
      <c r="H51" s="122"/>
      <c r="I51" s="73"/>
    </row>
    <row r="52" spans="7:10" s="34" customFormat="1">
      <c r="G52" s="124"/>
      <c r="H52" s="124"/>
      <c r="I52" s="73"/>
      <c r="J52" s="75"/>
    </row>
    <row r="53" spans="7:10" s="34" customFormat="1">
      <c r="G53" s="113"/>
      <c r="H53" s="113"/>
      <c r="I53" s="73"/>
      <c r="J53" s="44"/>
    </row>
  </sheetData>
  <mergeCells count="13">
    <mergeCell ref="A45:F45"/>
    <mergeCell ref="A28:F28"/>
    <mergeCell ref="A30:A31"/>
    <mergeCell ref="K30:K31"/>
    <mergeCell ref="A36:F36"/>
    <mergeCell ref="A38:A39"/>
    <mergeCell ref="K38:K39"/>
    <mergeCell ref="A13:J13"/>
    <mergeCell ref="A16:A17"/>
    <mergeCell ref="K16:K17"/>
    <mergeCell ref="A20:F20"/>
    <mergeCell ref="A22:A23"/>
    <mergeCell ref="K22:K2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53"/>
  <sheetViews>
    <sheetView zoomScale="85" zoomScaleNormal="85" workbookViewId="0">
      <selection sqref="A1:XFD1048576"/>
    </sheetView>
  </sheetViews>
  <sheetFormatPr baseColWidth="10" defaultRowHeight="12.75"/>
  <cols>
    <col min="1" max="1" width="39.5703125" style="34" customWidth="1"/>
    <col min="2" max="3" width="13.7109375" style="44" customWidth="1"/>
    <col min="4" max="4" width="13" style="35" customWidth="1"/>
    <col min="5" max="5" width="13.140625" style="34" customWidth="1"/>
    <col min="6" max="6" width="11.42578125" style="34"/>
    <col min="7" max="7" width="17.28515625" style="37" bestFit="1" customWidth="1"/>
    <col min="8" max="8" width="18.7109375" style="37" bestFit="1" customWidth="1"/>
    <col min="9" max="9" width="16.140625" style="73" bestFit="1" customWidth="1"/>
    <col min="10" max="10" width="10.7109375" style="34" customWidth="1"/>
    <col min="11" max="11" width="31.7109375" style="36" customWidth="1"/>
    <col min="12" max="12" width="14.28515625" style="91" bestFit="1" customWidth="1"/>
    <col min="13" max="16384" width="11.42578125" style="34"/>
  </cols>
  <sheetData>
    <row r="6" spans="1:12" ht="18.75" thickBot="1">
      <c r="A6" s="132" t="s">
        <v>1</v>
      </c>
    </row>
    <row r="7" spans="1:12" ht="16.5" thickBot="1">
      <c r="A7" s="1"/>
      <c r="H7" s="133" t="s">
        <v>0</v>
      </c>
      <c r="I7" s="134">
        <v>9.39</v>
      </c>
      <c r="J7" s="2"/>
      <c r="K7" s="3"/>
    </row>
    <row r="8" spans="1:12" ht="16.5" thickBot="1">
      <c r="A8" s="1"/>
      <c r="G8" s="38"/>
      <c r="H8" s="135" t="s">
        <v>2</v>
      </c>
      <c r="I8" s="136">
        <v>9.3699999999999992</v>
      </c>
      <c r="J8" s="2"/>
      <c r="K8" s="3"/>
    </row>
    <row r="9" spans="1:12" ht="16.5" thickBot="1">
      <c r="G9" s="38"/>
      <c r="H9" s="137" t="s">
        <v>3</v>
      </c>
      <c r="I9" s="138">
        <v>9.35</v>
      </c>
      <c r="J9" s="2"/>
      <c r="K9" s="3"/>
    </row>
    <row r="10" spans="1:12" ht="16.5" thickBot="1">
      <c r="B10" s="115"/>
      <c r="C10" s="115"/>
      <c r="D10" s="4"/>
      <c r="E10" s="4"/>
      <c r="F10" s="77"/>
      <c r="G10" s="8"/>
      <c r="H10" s="135" t="s">
        <v>4</v>
      </c>
      <c r="I10" s="139">
        <v>9.34</v>
      </c>
      <c r="J10" s="4"/>
      <c r="K10" s="4"/>
    </row>
    <row r="11" spans="1:12">
      <c r="A11" s="4"/>
      <c r="B11" s="115"/>
      <c r="C11" s="115"/>
      <c r="D11" s="4"/>
      <c r="E11" s="4"/>
      <c r="F11" s="77"/>
      <c r="G11" s="8"/>
      <c r="H11" s="39"/>
      <c r="I11" s="40"/>
      <c r="J11" s="4"/>
      <c r="K11" s="4"/>
    </row>
    <row r="12" spans="1:12">
      <c r="A12" s="4"/>
      <c r="B12" s="115"/>
      <c r="C12" s="115"/>
      <c r="D12" s="4"/>
      <c r="E12" s="4"/>
      <c r="F12" s="77"/>
      <c r="G12" s="8"/>
      <c r="H12" s="39"/>
      <c r="I12" s="40"/>
      <c r="J12" s="4"/>
      <c r="K12" s="4"/>
    </row>
    <row r="13" spans="1:12" ht="15">
      <c r="A13" s="291" t="s">
        <v>46</v>
      </c>
      <c r="B13" s="291"/>
      <c r="C13" s="291"/>
      <c r="D13" s="291"/>
      <c r="E13" s="291"/>
      <c r="F13" s="291"/>
      <c r="G13" s="291"/>
      <c r="H13" s="291"/>
      <c r="I13" s="291"/>
      <c r="J13" s="291"/>
    </row>
    <row r="14" spans="1:12" ht="11.25" customHeight="1">
      <c r="A14" s="156"/>
      <c r="B14" s="156"/>
      <c r="C14" s="156"/>
      <c r="D14" s="156"/>
      <c r="E14" s="156"/>
      <c r="F14" s="156"/>
      <c r="G14" s="156"/>
      <c r="H14" s="156"/>
      <c r="I14" s="156"/>
      <c r="J14" s="156"/>
    </row>
    <row r="15" spans="1:12" s="42" customFormat="1" ht="13.5" thickBot="1">
      <c r="A15" s="18"/>
      <c r="B15" s="116"/>
      <c r="C15" s="116"/>
      <c r="D15" s="18"/>
      <c r="E15" s="18"/>
      <c r="F15" s="78"/>
      <c r="G15" s="9"/>
      <c r="H15" s="9"/>
      <c r="I15" s="18"/>
      <c r="J15" s="18"/>
      <c r="K15" s="41"/>
      <c r="L15" s="92"/>
    </row>
    <row r="16" spans="1:12">
      <c r="A16" s="294" t="s">
        <v>33</v>
      </c>
      <c r="B16" s="140" t="s">
        <v>5</v>
      </c>
      <c r="C16" s="140" t="s">
        <v>5</v>
      </c>
      <c r="D16" s="149" t="s">
        <v>34</v>
      </c>
      <c r="E16" s="10" t="s">
        <v>6</v>
      </c>
      <c r="F16" s="140" t="s">
        <v>7</v>
      </c>
      <c r="G16" s="141" t="s">
        <v>8</v>
      </c>
      <c r="H16" s="142" t="s">
        <v>9</v>
      </c>
      <c r="I16" s="143" t="s">
        <v>10</v>
      </c>
      <c r="J16" s="140" t="s">
        <v>11</v>
      </c>
      <c r="K16" s="292"/>
    </row>
    <row r="17" spans="1:18" ht="15" thickBot="1">
      <c r="A17" s="295"/>
      <c r="B17" s="144" t="s">
        <v>12</v>
      </c>
      <c r="C17" s="144" t="s">
        <v>13</v>
      </c>
      <c r="D17" s="145" t="s">
        <v>31</v>
      </c>
      <c r="E17" s="11" t="s">
        <v>35</v>
      </c>
      <c r="F17" s="144" t="s">
        <v>32</v>
      </c>
      <c r="G17" s="146" t="s">
        <v>14</v>
      </c>
      <c r="H17" s="147" t="s">
        <v>15</v>
      </c>
      <c r="I17" s="148" t="s">
        <v>28</v>
      </c>
      <c r="J17" s="144" t="s">
        <v>27</v>
      </c>
      <c r="K17" s="293"/>
    </row>
    <row r="18" spans="1:18">
      <c r="A18" s="108" t="s">
        <v>21</v>
      </c>
      <c r="B18" s="19">
        <v>30502474</v>
      </c>
      <c r="C18" s="19">
        <v>31908602</v>
      </c>
      <c r="D18" s="20">
        <v>9.2132499999999986</v>
      </c>
      <c r="E18" s="19">
        <v>23</v>
      </c>
      <c r="F18" s="167" t="s">
        <v>24</v>
      </c>
      <c r="G18" s="107">
        <f>+ROUND(C18-B18,0)</f>
        <v>1406128</v>
      </c>
      <c r="H18" s="107">
        <f>+ROUND(G18*I18,0)</f>
        <v>13203542</v>
      </c>
      <c r="I18" s="164">
        <f>+$I$7</f>
        <v>9.39</v>
      </c>
      <c r="J18" s="150">
        <v>5552</v>
      </c>
      <c r="K18" s="106"/>
      <c r="M18" s="91"/>
      <c r="N18" s="51"/>
      <c r="O18" s="52"/>
      <c r="P18" s="51"/>
      <c r="Q18" s="42"/>
      <c r="R18" s="42"/>
    </row>
    <row r="19" spans="1:18" ht="13.5" thickBot="1">
      <c r="A19" s="48" t="s">
        <v>23</v>
      </c>
      <c r="B19" s="89">
        <v>15974063</v>
      </c>
      <c r="C19" s="89">
        <v>16352007</v>
      </c>
      <c r="D19" s="90">
        <v>5.0132500000000002</v>
      </c>
      <c r="E19" s="89">
        <v>19</v>
      </c>
      <c r="F19" s="66" t="s">
        <v>24</v>
      </c>
      <c r="G19" s="32">
        <f>+ROUND(C19-B19,0)</f>
        <v>377944</v>
      </c>
      <c r="H19" s="32">
        <f>+ROUND(G19*I19,0)</f>
        <v>3529997</v>
      </c>
      <c r="I19" s="67">
        <f>+I10</f>
        <v>9.34</v>
      </c>
      <c r="J19" s="159"/>
      <c r="K19" s="50"/>
      <c r="M19" s="91"/>
      <c r="N19" s="45"/>
      <c r="O19" s="46"/>
      <c r="P19" s="45"/>
      <c r="Q19" s="42"/>
      <c r="R19" s="42"/>
    </row>
    <row r="20" spans="1:18" s="42" customFormat="1" ht="15" customHeight="1" thickBot="1">
      <c r="A20" s="300" t="s">
        <v>16</v>
      </c>
      <c r="B20" s="301"/>
      <c r="C20" s="301"/>
      <c r="D20" s="301"/>
      <c r="E20" s="301"/>
      <c r="F20" s="302"/>
      <c r="G20" s="86">
        <f>SUM(G18:G19)</f>
        <v>1784072</v>
      </c>
      <c r="H20" s="86">
        <f>SUM(H18:H19)</f>
        <v>16733539</v>
      </c>
      <c r="I20" s="53"/>
      <c r="J20" s="5"/>
      <c r="K20" s="5"/>
      <c r="L20" s="92"/>
      <c r="M20" s="53"/>
      <c r="N20" s="54"/>
      <c r="P20" s="54"/>
    </row>
    <row r="21" spans="1:18" ht="13.5" thickBot="1">
      <c r="A21" s="55"/>
      <c r="B21" s="56"/>
      <c r="C21" s="56"/>
      <c r="D21" s="57"/>
      <c r="E21" s="56"/>
      <c r="F21" s="58"/>
      <c r="G21" s="59"/>
      <c r="H21" s="59"/>
      <c r="I21" s="60"/>
      <c r="J21" s="6"/>
      <c r="K21" s="61"/>
      <c r="M21" s="62"/>
      <c r="N21" s="51"/>
      <c r="O21" s="52"/>
      <c r="P21" s="51"/>
      <c r="Q21" s="42"/>
      <c r="R21" s="42"/>
    </row>
    <row r="22" spans="1:18">
      <c r="A22" s="294" t="s">
        <v>33</v>
      </c>
      <c r="B22" s="140" t="s">
        <v>5</v>
      </c>
      <c r="C22" s="140" t="s">
        <v>5</v>
      </c>
      <c r="D22" s="149" t="s">
        <v>34</v>
      </c>
      <c r="E22" s="10" t="s">
        <v>6</v>
      </c>
      <c r="F22" s="140" t="s">
        <v>7</v>
      </c>
      <c r="G22" s="141" t="s">
        <v>8</v>
      </c>
      <c r="H22" s="142" t="s">
        <v>9</v>
      </c>
      <c r="I22" s="143" t="s">
        <v>10</v>
      </c>
      <c r="J22" s="140" t="s">
        <v>11</v>
      </c>
      <c r="K22" s="292"/>
      <c r="M22" s="42"/>
      <c r="N22" s="42"/>
      <c r="O22" s="42"/>
      <c r="P22" s="42"/>
      <c r="Q22" s="42"/>
      <c r="R22" s="42"/>
    </row>
    <row r="23" spans="1:18" ht="15" thickBot="1">
      <c r="A23" s="295"/>
      <c r="B23" s="144" t="s">
        <v>12</v>
      </c>
      <c r="C23" s="144" t="s">
        <v>13</v>
      </c>
      <c r="D23" s="145" t="s">
        <v>31</v>
      </c>
      <c r="E23" s="11" t="s">
        <v>35</v>
      </c>
      <c r="F23" s="144" t="s">
        <v>32</v>
      </c>
      <c r="G23" s="146" t="s">
        <v>14</v>
      </c>
      <c r="H23" s="147" t="s">
        <v>15</v>
      </c>
      <c r="I23" s="148" t="s">
        <v>28</v>
      </c>
      <c r="J23" s="144" t="s">
        <v>27</v>
      </c>
      <c r="K23" s="293"/>
      <c r="M23" s="42"/>
      <c r="N23" s="42"/>
      <c r="O23" s="42"/>
      <c r="P23" s="42"/>
      <c r="Q23" s="42"/>
      <c r="R23" s="42"/>
    </row>
    <row r="24" spans="1:18">
      <c r="A24" s="162" t="str">
        <f>[1]CI!D92</f>
        <v xml:space="preserve"> COGRAL UP n°6 RSA PORT </v>
      </c>
      <c r="B24" s="19">
        <v>6848893</v>
      </c>
      <c r="C24" s="19">
        <v>7124120</v>
      </c>
      <c r="D24" s="20">
        <v>3.6132499999999999</v>
      </c>
      <c r="E24" s="19">
        <v>19</v>
      </c>
      <c r="F24" s="87" t="s">
        <v>24</v>
      </c>
      <c r="G24" s="88">
        <f>+ROUND(C24-B24,0)</f>
        <v>275227</v>
      </c>
      <c r="H24" s="107">
        <f>+ROUND(G24*I24,0)</f>
        <v>2584382</v>
      </c>
      <c r="I24" s="29">
        <f>I7</f>
        <v>9.39</v>
      </c>
      <c r="J24" s="151">
        <v>570</v>
      </c>
      <c r="K24" s="43"/>
      <c r="L24" s="91">
        <v>0</v>
      </c>
      <c r="M24" s="91"/>
    </row>
    <row r="25" spans="1:18">
      <c r="A25" s="163" t="str">
        <f>[1]CI!D93</f>
        <v xml:space="preserve"> COGRAL UP n°5 HRSA              </v>
      </c>
      <c r="B25" s="23">
        <v>8700783</v>
      </c>
      <c r="C25" s="23">
        <v>8707641</v>
      </c>
      <c r="D25" s="24">
        <v>4.0132500000000002</v>
      </c>
      <c r="E25" s="23">
        <v>32</v>
      </c>
      <c r="F25" s="65" t="s">
        <v>25</v>
      </c>
      <c r="G25" s="30">
        <f>+ROUND(((C25-B25)*288.16*D25)/((273.16+E25)*(1-(D25/500))*1),0)</f>
        <v>26200</v>
      </c>
      <c r="H25" s="22">
        <f>+ROUND(G25*I25,0)</f>
        <v>246018</v>
      </c>
      <c r="I25" s="25">
        <f>I7</f>
        <v>9.39</v>
      </c>
      <c r="J25" s="7">
        <v>126</v>
      </c>
      <c r="K25" s="47"/>
      <c r="L25" s="91">
        <v>26200</v>
      </c>
      <c r="M25" s="91"/>
    </row>
    <row r="26" spans="1:18">
      <c r="A26" s="163" t="str">
        <f>[1]CI!D94</f>
        <v xml:space="preserve"> COGRAL UP n°1 RMA PORT </v>
      </c>
      <c r="B26" s="23">
        <v>1419914</v>
      </c>
      <c r="C26" s="23">
        <v>1419914</v>
      </c>
      <c r="D26" s="24">
        <v>4.0132500000000002</v>
      </c>
      <c r="E26" s="23">
        <v>15</v>
      </c>
      <c r="F26" s="65" t="s">
        <v>25</v>
      </c>
      <c r="G26" s="30">
        <f>+ROUND(((C26-B26)*288.16*D26)/((273.16+E26)*(1-(D26/500))*1),0)</f>
        <v>0</v>
      </c>
      <c r="H26" s="22">
        <f>+ROUND(G26*I26,0)</f>
        <v>0</v>
      </c>
      <c r="I26" s="25">
        <f>I7</f>
        <v>9.39</v>
      </c>
      <c r="J26" s="7"/>
      <c r="K26" s="47"/>
      <c r="L26" s="91">
        <v>275227</v>
      </c>
      <c r="M26" s="91"/>
    </row>
    <row r="27" spans="1:18" ht="13.5" thickBot="1">
      <c r="A27" s="112" t="str">
        <f>[1]CI!D95</f>
        <v>HWD</v>
      </c>
      <c r="B27" s="89">
        <v>1461487</v>
      </c>
      <c r="C27" s="89">
        <v>1520650</v>
      </c>
      <c r="D27" s="90">
        <v>5.0132500000000002</v>
      </c>
      <c r="E27" s="89">
        <v>27</v>
      </c>
      <c r="F27" s="104" t="s">
        <v>24</v>
      </c>
      <c r="G27" s="105">
        <f>+ROUND(C27-B27,0)</f>
        <v>59163</v>
      </c>
      <c r="H27" s="32">
        <f>+ROUND(G27*I27,0)</f>
        <v>555541</v>
      </c>
      <c r="I27" s="67">
        <f>I7</f>
        <v>9.39</v>
      </c>
      <c r="J27" s="152">
        <v>123</v>
      </c>
      <c r="K27" s="50"/>
      <c r="L27" s="91">
        <v>59163</v>
      </c>
      <c r="M27" s="91"/>
    </row>
    <row r="28" spans="1:18" s="42" customFormat="1" ht="15" customHeight="1" thickBot="1">
      <c r="A28" s="296" t="s">
        <v>17</v>
      </c>
      <c r="B28" s="297"/>
      <c r="C28" s="297"/>
      <c r="D28" s="297"/>
      <c r="E28" s="297"/>
      <c r="F28" s="298"/>
      <c r="G28" s="86">
        <f>SUM(G24:G27)</f>
        <v>360590</v>
      </c>
      <c r="H28" s="86">
        <f>SUM(H24:H27)</f>
        <v>3385941</v>
      </c>
      <c r="I28" s="53"/>
      <c r="J28" s="5"/>
      <c r="K28" s="5"/>
      <c r="L28" s="92"/>
      <c r="M28" s="53"/>
      <c r="N28" s="54"/>
      <c r="P28" s="54"/>
    </row>
    <row r="29" spans="1:18" ht="13.5" thickBot="1">
      <c r="A29" s="55"/>
      <c r="B29" s="56"/>
      <c r="C29" s="56"/>
      <c r="D29" s="57"/>
      <c r="E29" s="56"/>
      <c r="F29" s="58"/>
      <c r="G29" s="59"/>
      <c r="H29" s="68"/>
      <c r="I29" s="60"/>
      <c r="J29" s="6"/>
      <c r="K29" s="61"/>
      <c r="M29" s="62"/>
      <c r="N29" s="51"/>
      <c r="O29" s="52"/>
      <c r="P29" s="51"/>
      <c r="Q29" s="42"/>
      <c r="R29" s="42"/>
    </row>
    <row r="30" spans="1:18">
      <c r="A30" s="294" t="s">
        <v>33</v>
      </c>
      <c r="B30" s="140" t="s">
        <v>5</v>
      </c>
      <c r="C30" s="140" t="s">
        <v>5</v>
      </c>
      <c r="D30" s="149" t="s">
        <v>34</v>
      </c>
      <c r="E30" s="10" t="s">
        <v>6</v>
      </c>
      <c r="F30" s="140" t="s">
        <v>7</v>
      </c>
      <c r="G30" s="141" t="s">
        <v>8</v>
      </c>
      <c r="H30" s="142" t="s">
        <v>9</v>
      </c>
      <c r="I30" s="143" t="s">
        <v>10</v>
      </c>
      <c r="J30" s="140" t="s">
        <v>11</v>
      </c>
      <c r="K30" s="292"/>
      <c r="M30" s="42"/>
      <c r="N30" s="42"/>
      <c r="O30" s="42"/>
      <c r="P30" s="42"/>
      <c r="Q30" s="42"/>
      <c r="R30" s="42"/>
    </row>
    <row r="31" spans="1:18" ht="15" thickBot="1">
      <c r="A31" s="295"/>
      <c r="B31" s="144" t="s">
        <v>12</v>
      </c>
      <c r="C31" s="144" t="s">
        <v>13</v>
      </c>
      <c r="D31" s="145" t="s">
        <v>31</v>
      </c>
      <c r="E31" s="11" t="s">
        <v>35</v>
      </c>
      <c r="F31" s="144" t="s">
        <v>32</v>
      </c>
      <c r="G31" s="146" t="s">
        <v>14</v>
      </c>
      <c r="H31" s="147" t="s">
        <v>15</v>
      </c>
      <c r="I31" s="148" t="s">
        <v>28</v>
      </c>
      <c r="J31" s="144" t="s">
        <v>27</v>
      </c>
      <c r="K31" s="293"/>
      <c r="M31" s="42"/>
      <c r="N31" s="42"/>
      <c r="O31" s="42"/>
      <c r="P31" s="42"/>
      <c r="Q31" s="42"/>
      <c r="R31" s="42"/>
    </row>
    <row r="32" spans="1:18">
      <c r="A32" s="71" t="str">
        <f>[1]CI!D120</f>
        <v>SARL Brie REINE DES ZIBANS (Ex ENNADJAH)</v>
      </c>
      <c r="B32" s="125">
        <v>58253759</v>
      </c>
      <c r="C32" s="125">
        <v>58671087</v>
      </c>
      <c r="D32" s="126">
        <v>5.0132500000000002</v>
      </c>
      <c r="E32" s="125">
        <v>21</v>
      </c>
      <c r="F32" s="87" t="s">
        <v>24</v>
      </c>
      <c r="G32" s="88">
        <f>+ROUND(C32-B32,0)</f>
        <v>417328</v>
      </c>
      <c r="H32" s="127">
        <f>+ROUND(G32*I32,0)</f>
        <v>3918710</v>
      </c>
      <c r="I32" s="128">
        <f>I7</f>
        <v>9.39</v>
      </c>
      <c r="J32" s="155">
        <v>1200</v>
      </c>
      <c r="K32" s="43"/>
      <c r="M32" s="91"/>
    </row>
    <row r="33" spans="1:18">
      <c r="A33" s="82" t="str">
        <f>[1]CI!D121</f>
        <v xml:space="preserve">ENAD  Rouiba                    </v>
      </c>
      <c r="B33" s="26">
        <v>280469</v>
      </c>
      <c r="C33" s="26">
        <v>281966</v>
      </c>
      <c r="D33" s="27">
        <v>5.0132500000000002</v>
      </c>
      <c r="E33" s="26">
        <v>30</v>
      </c>
      <c r="F33" s="153" t="s">
        <v>24</v>
      </c>
      <c r="G33" s="154">
        <f>+ROUND(C33-B33,0)</f>
        <v>1497</v>
      </c>
      <c r="H33" s="95">
        <f>+ROUND(G33*I33,0)</f>
        <v>14057</v>
      </c>
      <c r="I33" s="102">
        <f>I7</f>
        <v>9.39</v>
      </c>
      <c r="J33" s="123"/>
      <c r="K33" s="47"/>
      <c r="M33" s="91"/>
    </row>
    <row r="34" spans="1:18">
      <c r="A34" s="82" t="str">
        <f>[1]CI!D122</f>
        <v xml:space="preserve">SNVI Rouiba           </v>
      </c>
      <c r="B34" s="26">
        <v>96712350</v>
      </c>
      <c r="C34" s="26">
        <v>96734867</v>
      </c>
      <c r="D34" s="27">
        <v>5.2132500000000004</v>
      </c>
      <c r="E34" s="26">
        <v>23</v>
      </c>
      <c r="F34" s="65" t="s">
        <v>25</v>
      </c>
      <c r="G34" s="30">
        <f>+ROUND(((C34-B34)*288.16*D34)/((273.16+E34)*(1-(D34/500))*1),0)</f>
        <v>115419</v>
      </c>
      <c r="H34" s="95">
        <f>+ROUND(G34*I34,0)</f>
        <v>1083784</v>
      </c>
      <c r="I34" s="102">
        <f>$I$7</f>
        <v>9.39</v>
      </c>
      <c r="J34" s="123">
        <v>2200</v>
      </c>
      <c r="K34" s="47"/>
      <c r="M34" s="91"/>
    </row>
    <row r="35" spans="1:18" ht="13.5" thickBot="1">
      <c r="A35" s="82" t="s">
        <v>26</v>
      </c>
      <c r="B35" s="23">
        <v>104888</v>
      </c>
      <c r="C35" s="23">
        <v>104888</v>
      </c>
      <c r="D35" s="24">
        <v>20.013249999999999</v>
      </c>
      <c r="E35" s="23">
        <v>31</v>
      </c>
      <c r="F35" s="65" t="s">
        <v>24</v>
      </c>
      <c r="G35" s="30">
        <f t="shared" ref="G35" si="0">+ROUND(C35-B35,0)</f>
        <v>0</v>
      </c>
      <c r="H35" s="129">
        <f>+ROUND(G35*I35,0)</f>
        <v>0</v>
      </c>
      <c r="I35" s="103">
        <f>I7</f>
        <v>9.39</v>
      </c>
      <c r="J35" s="130"/>
      <c r="K35" s="50"/>
      <c r="M35" s="91"/>
    </row>
    <row r="36" spans="1:18" s="42" customFormat="1" ht="15" customHeight="1" thickBot="1">
      <c r="A36" s="296" t="s">
        <v>18</v>
      </c>
      <c r="B36" s="297"/>
      <c r="C36" s="297"/>
      <c r="D36" s="297"/>
      <c r="E36" s="297"/>
      <c r="F36" s="298"/>
      <c r="G36" s="16">
        <f>SUM(G32:G35)</f>
        <v>534244</v>
      </c>
      <c r="H36" s="86">
        <f>SUM(H32:H35)</f>
        <v>5016551</v>
      </c>
      <c r="I36" s="53"/>
      <c r="J36" s="5"/>
      <c r="K36" s="5"/>
      <c r="L36" s="92"/>
      <c r="M36" s="53"/>
      <c r="N36" s="54"/>
      <c r="P36" s="54"/>
    </row>
    <row r="37" spans="1:18" ht="13.5" thickBot="1">
      <c r="A37" s="55"/>
      <c r="B37" s="56"/>
      <c r="C37" s="56"/>
      <c r="D37" s="57"/>
      <c r="E37" s="56"/>
      <c r="F37" s="58"/>
      <c r="G37" s="59"/>
      <c r="H37" s="68"/>
      <c r="I37" s="60"/>
      <c r="J37" s="6"/>
      <c r="K37" s="61"/>
      <c r="M37" s="44"/>
      <c r="N37" s="51"/>
      <c r="O37" s="52"/>
      <c r="P37" s="51"/>
      <c r="Q37" s="42"/>
      <c r="R37" s="42"/>
    </row>
    <row r="38" spans="1:18">
      <c r="A38" s="294" t="s">
        <v>33</v>
      </c>
      <c r="B38" s="140" t="s">
        <v>5</v>
      </c>
      <c r="C38" s="140" t="s">
        <v>5</v>
      </c>
      <c r="D38" s="149" t="s">
        <v>34</v>
      </c>
      <c r="E38" s="10" t="s">
        <v>6</v>
      </c>
      <c r="F38" s="140" t="s">
        <v>7</v>
      </c>
      <c r="G38" s="141" t="s">
        <v>8</v>
      </c>
      <c r="H38" s="142" t="s">
        <v>9</v>
      </c>
      <c r="I38" s="143" t="s">
        <v>10</v>
      </c>
      <c r="J38" s="140" t="s">
        <v>11</v>
      </c>
      <c r="K38" s="292"/>
      <c r="M38" s="42"/>
      <c r="N38" s="42"/>
      <c r="O38" s="42"/>
      <c r="P38" s="42"/>
      <c r="Q38" s="42"/>
      <c r="R38" s="42"/>
    </row>
    <row r="39" spans="1:18" ht="15" thickBot="1">
      <c r="A39" s="295"/>
      <c r="B39" s="144" t="s">
        <v>12</v>
      </c>
      <c r="C39" s="144" t="s">
        <v>13</v>
      </c>
      <c r="D39" s="145" t="s">
        <v>31</v>
      </c>
      <c r="E39" s="11" t="s">
        <v>35</v>
      </c>
      <c r="F39" s="144" t="s">
        <v>32</v>
      </c>
      <c r="G39" s="146" t="s">
        <v>14</v>
      </c>
      <c r="H39" s="147" t="s">
        <v>15</v>
      </c>
      <c r="I39" s="148" t="s">
        <v>28</v>
      </c>
      <c r="J39" s="144" t="s">
        <v>27</v>
      </c>
      <c r="K39" s="293"/>
      <c r="M39" s="42"/>
      <c r="N39" s="42"/>
      <c r="O39" s="42"/>
      <c r="P39" s="42"/>
      <c r="Q39" s="42"/>
      <c r="R39" s="42"/>
    </row>
    <row r="40" spans="1:18">
      <c r="A40" s="71" t="str">
        <f>[1]CI!D75</f>
        <v xml:space="preserve">ECM SIDI MOUSSA                 </v>
      </c>
      <c r="B40" s="19">
        <v>172872</v>
      </c>
      <c r="C40" s="19">
        <v>172872</v>
      </c>
      <c r="D40" s="20">
        <v>5.0132500000000002</v>
      </c>
      <c r="E40" s="19">
        <v>23</v>
      </c>
      <c r="F40" s="65" t="s">
        <v>25</v>
      </c>
      <c r="G40" s="30">
        <f>+ROUND(((C40-B40)*288.16*D40)/((273.16+E40)*(1-(D40/500))*1),0)</f>
        <v>0</v>
      </c>
      <c r="H40" s="93">
        <f>+ROUND(G40*I40,0)</f>
        <v>0</v>
      </c>
      <c r="I40" s="101">
        <f>+I7</f>
        <v>9.39</v>
      </c>
      <c r="J40" s="97"/>
      <c r="K40" s="63"/>
      <c r="M40" s="91"/>
      <c r="N40" s="62"/>
      <c r="O40" s="62"/>
      <c r="P40" s="62"/>
      <c r="Q40" s="42"/>
      <c r="R40" s="42"/>
    </row>
    <row r="41" spans="1:18">
      <c r="A41" s="82" t="str">
        <f>[1]CI!D76</f>
        <v xml:space="preserve">SBTM BriqueS BARAKI             </v>
      </c>
      <c r="B41" s="17">
        <v>16304836</v>
      </c>
      <c r="C41" s="17">
        <v>16509677</v>
      </c>
      <c r="D41" s="31">
        <v>5.0132500000000002</v>
      </c>
      <c r="E41" s="17">
        <v>21</v>
      </c>
      <c r="F41" s="65" t="s">
        <v>24</v>
      </c>
      <c r="G41" s="30">
        <f>+ROUND(C41-B41,0)</f>
        <v>204841</v>
      </c>
      <c r="H41" s="94">
        <f>+ROUND(G41*I41,0)</f>
        <v>1923457</v>
      </c>
      <c r="I41" s="131">
        <f>+I7</f>
        <v>9.39</v>
      </c>
      <c r="J41" s="98"/>
      <c r="K41" s="47"/>
      <c r="M41" s="91"/>
    </row>
    <row r="42" spans="1:18">
      <c r="A42" s="82" t="str">
        <f>[1]CI!D77</f>
        <v xml:space="preserve">STATION GNC GUE                 </v>
      </c>
      <c r="B42" s="26">
        <v>114755</v>
      </c>
      <c r="C42" s="26">
        <v>114755</v>
      </c>
      <c r="D42" s="27">
        <v>21.013249999999999</v>
      </c>
      <c r="E42" s="26">
        <v>31</v>
      </c>
      <c r="F42" s="65" t="s">
        <v>24</v>
      </c>
      <c r="G42" s="30">
        <f>+ROUND(C42-B42,0)</f>
        <v>0</v>
      </c>
      <c r="H42" s="95">
        <f>+ROUND(G42*I42,0)</f>
        <v>0</v>
      </c>
      <c r="I42" s="102">
        <f t="shared" ref="I42" si="1">$I$7</f>
        <v>9.39</v>
      </c>
      <c r="J42" s="98"/>
      <c r="K42" s="64"/>
      <c r="M42" s="91"/>
    </row>
    <row r="43" spans="1:18">
      <c r="A43" s="82" t="str">
        <f>[1]CI!D78</f>
        <v xml:space="preserve">CBTBA  BRIQUES  BABA ALI        </v>
      </c>
      <c r="B43" s="17">
        <v>153422701</v>
      </c>
      <c r="C43" s="17">
        <v>154279362</v>
      </c>
      <c r="D43" s="31">
        <v>5.0132500000000002</v>
      </c>
      <c r="E43" s="17">
        <v>13</v>
      </c>
      <c r="F43" s="65" t="s">
        <v>24</v>
      </c>
      <c r="G43" s="30">
        <f>+ROUND(C43-B43,0)</f>
        <v>856661</v>
      </c>
      <c r="H43" s="95">
        <f>+ROUND(G43*I43,0)</f>
        <v>8001214</v>
      </c>
      <c r="I43" s="102">
        <f>+I10</f>
        <v>9.34</v>
      </c>
      <c r="J43" s="99"/>
      <c r="K43" s="64"/>
      <c r="M43" s="91"/>
      <c r="N43" s="51"/>
      <c r="O43" s="52"/>
      <c r="P43" s="51"/>
      <c r="Q43" s="42"/>
      <c r="R43" s="42"/>
    </row>
    <row r="44" spans="1:18" ht="13.5" thickBot="1">
      <c r="A44" s="72" t="str">
        <f>[1]CI!D79</f>
        <v>EURL YOP MILK</v>
      </c>
      <c r="B44" s="89">
        <v>460381</v>
      </c>
      <c r="C44" s="89">
        <v>467816</v>
      </c>
      <c r="D44" s="90">
        <v>5.0132500000000002</v>
      </c>
      <c r="E44" s="89">
        <v>36</v>
      </c>
      <c r="F44" s="66" t="s">
        <v>24</v>
      </c>
      <c r="G44" s="32">
        <f>+ROUND(C44-B44,0)</f>
        <v>7435</v>
      </c>
      <c r="H44" s="96">
        <f>+ROUND(G44*I44,0)</f>
        <v>69443</v>
      </c>
      <c r="I44" s="103">
        <f>+I10</f>
        <v>9.34</v>
      </c>
      <c r="J44" s="100"/>
      <c r="K44" s="50"/>
      <c r="M44" s="91"/>
    </row>
    <row r="45" spans="1:18" s="42" customFormat="1" ht="15" customHeight="1" thickBot="1">
      <c r="A45" s="296" t="s">
        <v>19</v>
      </c>
      <c r="B45" s="297"/>
      <c r="C45" s="297"/>
      <c r="D45" s="297"/>
      <c r="E45" s="297"/>
      <c r="F45" s="298"/>
      <c r="G45" s="86">
        <f>SUM(G40:G44)</f>
        <v>1068937</v>
      </c>
      <c r="H45" s="86">
        <f>SUM(H40:H44)</f>
        <v>9994114</v>
      </c>
      <c r="I45" s="53"/>
      <c r="J45" s="5"/>
      <c r="K45" s="5"/>
      <c r="L45" s="92"/>
      <c r="M45" s="53"/>
      <c r="N45" s="54"/>
      <c r="P45" s="54"/>
    </row>
    <row r="47" spans="1:18" ht="13.5" thickBot="1">
      <c r="B47" s="121"/>
      <c r="C47" s="121"/>
      <c r="D47" s="74"/>
      <c r="E47" s="44"/>
      <c r="F47" s="44"/>
      <c r="J47" s="75"/>
      <c r="K47" s="76"/>
    </row>
    <row r="48" spans="1:18" s="42" customFormat="1" ht="15" customHeight="1" thickBot="1">
      <c r="A48" s="13" t="s">
        <v>20</v>
      </c>
      <c r="B48" s="118"/>
      <c r="C48" s="118"/>
      <c r="D48" s="15"/>
      <c r="E48" s="14"/>
      <c r="F48" s="79"/>
      <c r="G48" s="16">
        <f>+G20+G28+G36+G45</f>
        <v>3747843</v>
      </c>
      <c r="H48" s="16">
        <f>+H20+H28+H36+H45</f>
        <v>35130145</v>
      </c>
      <c r="I48" s="53"/>
      <c r="J48" s="5"/>
      <c r="K48" s="5"/>
      <c r="L48" s="92"/>
      <c r="M48" s="53"/>
      <c r="N48" s="54"/>
      <c r="P48" s="54"/>
    </row>
    <row r="50" spans="7:10" s="34" customFormat="1">
      <c r="G50" s="122"/>
      <c r="H50" s="122"/>
      <c r="I50" s="73"/>
    </row>
    <row r="51" spans="7:10" s="34" customFormat="1">
      <c r="G51" s="122"/>
      <c r="H51" s="122"/>
      <c r="I51" s="73"/>
    </row>
    <row r="52" spans="7:10" s="34" customFormat="1">
      <c r="G52" s="124"/>
      <c r="H52" s="124"/>
      <c r="I52" s="73"/>
      <c r="J52" s="75"/>
    </row>
    <row r="53" spans="7:10" s="34" customFormat="1">
      <c r="G53" s="113"/>
      <c r="H53" s="113"/>
      <c r="I53" s="73"/>
      <c r="J53" s="44"/>
    </row>
  </sheetData>
  <mergeCells count="13">
    <mergeCell ref="A45:F45"/>
    <mergeCell ref="A28:F28"/>
    <mergeCell ref="A30:A31"/>
    <mergeCell ref="K30:K31"/>
    <mergeCell ref="A36:F36"/>
    <mergeCell ref="A38:A39"/>
    <mergeCell ref="K38:K39"/>
    <mergeCell ref="A13:J13"/>
    <mergeCell ref="A16:A17"/>
    <mergeCell ref="K16:K17"/>
    <mergeCell ref="A20:F20"/>
    <mergeCell ref="A22:A23"/>
    <mergeCell ref="K22:K2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55"/>
  <sheetViews>
    <sheetView zoomScale="85" zoomScaleNormal="85" workbookViewId="0">
      <selection sqref="A1:XFD1048576"/>
    </sheetView>
  </sheetViews>
  <sheetFormatPr baseColWidth="10" defaultRowHeight="12.75"/>
  <cols>
    <col min="1" max="1" width="39.5703125" style="34" customWidth="1"/>
    <col min="2" max="3" width="13.7109375" style="44" customWidth="1"/>
    <col min="4" max="4" width="13" style="35" customWidth="1"/>
    <col min="5" max="5" width="13.140625" style="34" customWidth="1"/>
    <col min="6" max="6" width="11.42578125" style="34"/>
    <col min="7" max="7" width="17.28515625" style="37" bestFit="1" customWidth="1"/>
    <col min="8" max="8" width="18.7109375" style="37" bestFit="1" customWidth="1"/>
    <col min="9" max="9" width="16.140625" style="73" bestFit="1" customWidth="1"/>
    <col min="10" max="10" width="10.7109375" style="34" customWidth="1"/>
    <col min="11" max="11" width="31.7109375" style="36" customWidth="1"/>
    <col min="12" max="12" width="14.28515625" style="91" bestFit="1" customWidth="1"/>
    <col min="13" max="16384" width="11.42578125" style="34"/>
  </cols>
  <sheetData>
    <row r="6" spans="1:12" ht="18.75" thickBot="1">
      <c r="A6" s="132" t="s">
        <v>1</v>
      </c>
    </row>
    <row r="7" spans="1:12" ht="16.5" thickBot="1">
      <c r="A7" s="1"/>
      <c r="H7" s="133" t="s">
        <v>0</v>
      </c>
      <c r="I7" s="134">
        <v>9.3699999999999992</v>
      </c>
      <c r="J7" s="2"/>
      <c r="K7" s="3"/>
    </row>
    <row r="8" spans="1:12" ht="16.5" thickBot="1">
      <c r="A8" s="1"/>
      <c r="G8" s="38"/>
      <c r="H8" s="135" t="s">
        <v>2</v>
      </c>
      <c r="I8" s="136">
        <v>9.3699999999999992</v>
      </c>
      <c r="J8" s="2"/>
      <c r="K8" s="3"/>
    </row>
    <row r="9" spans="1:12" ht="16.5" thickBot="1">
      <c r="G9" s="38"/>
      <c r="H9" s="137" t="s">
        <v>3</v>
      </c>
      <c r="I9" s="138">
        <v>9.2100000000000009</v>
      </c>
      <c r="J9" s="2"/>
      <c r="K9" s="3"/>
    </row>
    <row r="10" spans="1:12" ht="16.5" thickBot="1">
      <c r="B10" s="115"/>
      <c r="C10" s="115"/>
      <c r="D10" s="4"/>
      <c r="E10" s="4"/>
      <c r="F10" s="77"/>
      <c r="G10" s="8"/>
      <c r="H10" s="135" t="s">
        <v>4</v>
      </c>
      <c r="I10" s="139">
        <v>9.3000000000000007</v>
      </c>
      <c r="J10" s="4"/>
      <c r="K10" s="4"/>
    </row>
    <row r="11" spans="1:12">
      <c r="A11" s="4"/>
      <c r="B11" s="115"/>
      <c r="C11" s="115"/>
      <c r="D11" s="4"/>
      <c r="E11" s="4"/>
      <c r="F11" s="77"/>
      <c r="G11" s="8"/>
      <c r="H11" s="39"/>
      <c r="I11" s="40"/>
      <c r="J11" s="4"/>
      <c r="K11" s="4"/>
    </row>
    <row r="12" spans="1:12">
      <c r="A12" s="4"/>
      <c r="B12" s="115"/>
      <c r="C12" s="115"/>
      <c r="D12" s="4"/>
      <c r="E12" s="4"/>
      <c r="F12" s="77"/>
      <c r="G12" s="8"/>
      <c r="H12" s="39"/>
      <c r="I12" s="40"/>
      <c r="J12" s="4"/>
      <c r="K12" s="4"/>
    </row>
    <row r="13" spans="1:12" ht="15">
      <c r="A13" s="291" t="s">
        <v>47</v>
      </c>
      <c r="B13" s="291"/>
      <c r="C13" s="291"/>
      <c r="D13" s="291"/>
      <c r="E13" s="291"/>
      <c r="F13" s="291"/>
      <c r="G13" s="291"/>
      <c r="H13" s="291"/>
      <c r="I13" s="291"/>
      <c r="J13" s="291"/>
    </row>
    <row r="14" spans="1:12" ht="11.25" customHeight="1">
      <c r="A14" s="156"/>
      <c r="B14" s="156"/>
      <c r="C14" s="156"/>
      <c r="D14" s="156"/>
      <c r="E14" s="156"/>
      <c r="F14" s="156"/>
      <c r="G14" s="156"/>
      <c r="H14" s="156"/>
      <c r="I14" s="156"/>
      <c r="J14" s="156"/>
    </row>
    <row r="15" spans="1:12" s="42" customFormat="1" ht="13.5" thickBot="1">
      <c r="A15" s="18"/>
      <c r="B15" s="116"/>
      <c r="C15" s="116"/>
      <c r="D15" s="18"/>
      <c r="E15" s="18"/>
      <c r="F15" s="78"/>
      <c r="G15" s="9"/>
      <c r="H15" s="9"/>
      <c r="I15" s="18"/>
      <c r="J15" s="18"/>
      <c r="K15" s="41"/>
      <c r="L15" s="92"/>
    </row>
    <row r="16" spans="1:12">
      <c r="A16" s="294" t="s">
        <v>33</v>
      </c>
      <c r="B16" s="140" t="s">
        <v>5</v>
      </c>
      <c r="C16" s="140" t="s">
        <v>5</v>
      </c>
      <c r="D16" s="149" t="s">
        <v>34</v>
      </c>
      <c r="E16" s="10" t="s">
        <v>6</v>
      </c>
      <c r="F16" s="140" t="s">
        <v>7</v>
      </c>
      <c r="G16" s="141" t="s">
        <v>8</v>
      </c>
      <c r="H16" s="142" t="s">
        <v>9</v>
      </c>
      <c r="I16" s="143" t="s">
        <v>10</v>
      </c>
      <c r="J16" s="140" t="s">
        <v>11</v>
      </c>
      <c r="K16" s="292"/>
    </row>
    <row r="17" spans="1:18" ht="15" thickBot="1">
      <c r="A17" s="295"/>
      <c r="B17" s="144" t="s">
        <v>12</v>
      </c>
      <c r="C17" s="144" t="s">
        <v>13</v>
      </c>
      <c r="D17" s="145" t="s">
        <v>31</v>
      </c>
      <c r="E17" s="11" t="s">
        <v>35</v>
      </c>
      <c r="F17" s="144" t="s">
        <v>32</v>
      </c>
      <c r="G17" s="146" t="s">
        <v>14</v>
      </c>
      <c r="H17" s="147" t="s">
        <v>15</v>
      </c>
      <c r="I17" s="148" t="s">
        <v>28</v>
      </c>
      <c r="J17" s="144" t="s">
        <v>27</v>
      </c>
      <c r="K17" s="293"/>
    </row>
    <row r="18" spans="1:18" ht="13.5" thickBot="1">
      <c r="A18" s="108" t="s">
        <v>21</v>
      </c>
      <c r="B18" s="19">
        <v>31908602</v>
      </c>
      <c r="C18" s="19">
        <v>34709036</v>
      </c>
      <c r="D18" s="20">
        <v>9.2132499999999986</v>
      </c>
      <c r="E18" s="19">
        <v>19</v>
      </c>
      <c r="F18" s="167" t="s">
        <v>24</v>
      </c>
      <c r="G18" s="107">
        <f>+ROUND(C18-B18,0)</f>
        <v>2800434</v>
      </c>
      <c r="H18" s="107">
        <f>+ROUND(G18*I18,0)</f>
        <v>26240067</v>
      </c>
      <c r="I18" s="164">
        <f>+$I$7</f>
        <v>9.3699999999999992</v>
      </c>
      <c r="J18" s="150">
        <v>6200</v>
      </c>
      <c r="K18" s="106"/>
      <c r="M18" s="91"/>
      <c r="N18" s="51"/>
      <c r="O18" s="52"/>
      <c r="P18" s="51"/>
      <c r="Q18" s="42"/>
      <c r="R18" s="42"/>
    </row>
    <row r="19" spans="1:18">
      <c r="A19" s="303" t="s">
        <v>23</v>
      </c>
      <c r="B19" s="19">
        <v>16352007</v>
      </c>
      <c r="C19" s="19">
        <v>16947405</v>
      </c>
      <c r="D19" s="20">
        <v>5.0132500000000002</v>
      </c>
      <c r="E19" s="19">
        <v>41</v>
      </c>
      <c r="F19" s="87" t="s">
        <v>24</v>
      </c>
      <c r="G19" s="107">
        <f>+G20+G21</f>
        <v>595398</v>
      </c>
      <c r="H19" s="107">
        <f>+H20+H21</f>
        <v>5567452</v>
      </c>
      <c r="I19" s="29" t="s">
        <v>48</v>
      </c>
      <c r="J19" s="151"/>
      <c r="K19" s="43"/>
      <c r="M19" s="91"/>
    </row>
    <row r="20" spans="1:18">
      <c r="A20" s="304"/>
      <c r="B20" s="23"/>
      <c r="C20" s="23"/>
      <c r="D20" s="24"/>
      <c r="E20" s="23"/>
      <c r="F20" s="65"/>
      <c r="G20" s="30">
        <v>163256</v>
      </c>
      <c r="H20" s="22">
        <f t="shared" ref="H20:H21" si="0">+ROUND(G20*I20,0)</f>
        <v>1518281</v>
      </c>
      <c r="I20" s="25">
        <v>9.3000000000000007</v>
      </c>
      <c r="J20" s="7"/>
      <c r="K20" s="47"/>
      <c r="M20" s="91"/>
    </row>
    <row r="21" spans="1:18" ht="13.5" thickBot="1">
      <c r="A21" s="305"/>
      <c r="B21" s="89"/>
      <c r="C21" s="89"/>
      <c r="D21" s="90"/>
      <c r="E21" s="89"/>
      <c r="F21" s="104"/>
      <c r="G21" s="105">
        <v>432142</v>
      </c>
      <c r="H21" s="32">
        <f t="shared" si="0"/>
        <v>4049171</v>
      </c>
      <c r="I21" s="67">
        <v>9.3699999999999992</v>
      </c>
      <c r="J21" s="152"/>
      <c r="K21" s="50"/>
      <c r="M21" s="91"/>
    </row>
    <row r="22" spans="1:18" s="42" customFormat="1" ht="15" customHeight="1" thickBot="1">
      <c r="A22" s="300" t="s">
        <v>16</v>
      </c>
      <c r="B22" s="301"/>
      <c r="C22" s="301"/>
      <c r="D22" s="301"/>
      <c r="E22" s="301"/>
      <c r="F22" s="302"/>
      <c r="G22" s="86">
        <f>SUM(G18:G19)</f>
        <v>3395832</v>
      </c>
      <c r="H22" s="86">
        <f>SUM(H18:H19)</f>
        <v>31807519</v>
      </c>
      <c r="I22" s="53"/>
      <c r="J22" s="5"/>
      <c r="K22" s="5"/>
      <c r="L22" s="92"/>
      <c r="M22" s="53"/>
      <c r="N22" s="54"/>
      <c r="P22" s="54"/>
    </row>
    <row r="23" spans="1:18" ht="13.5" thickBot="1">
      <c r="A23" s="55"/>
      <c r="B23" s="56"/>
      <c r="C23" s="56"/>
      <c r="D23" s="57"/>
      <c r="E23" s="56"/>
      <c r="F23" s="58"/>
      <c r="G23" s="59"/>
      <c r="H23" s="59"/>
      <c r="I23" s="60"/>
      <c r="J23" s="6"/>
      <c r="K23" s="61"/>
      <c r="M23" s="62"/>
      <c r="N23" s="51"/>
      <c r="O23" s="52"/>
      <c r="P23" s="51"/>
      <c r="Q23" s="42"/>
      <c r="R23" s="42"/>
    </row>
    <row r="24" spans="1:18">
      <c r="A24" s="294" t="s">
        <v>33</v>
      </c>
      <c r="B24" s="140" t="s">
        <v>5</v>
      </c>
      <c r="C24" s="140" t="s">
        <v>5</v>
      </c>
      <c r="D24" s="149" t="s">
        <v>34</v>
      </c>
      <c r="E24" s="10" t="s">
        <v>6</v>
      </c>
      <c r="F24" s="140" t="s">
        <v>7</v>
      </c>
      <c r="G24" s="141" t="s">
        <v>8</v>
      </c>
      <c r="H24" s="142" t="s">
        <v>9</v>
      </c>
      <c r="I24" s="143" t="s">
        <v>10</v>
      </c>
      <c r="J24" s="140" t="s">
        <v>11</v>
      </c>
      <c r="K24" s="292"/>
      <c r="M24" s="42"/>
      <c r="N24" s="42"/>
      <c r="O24" s="42"/>
      <c r="P24" s="42"/>
      <c r="Q24" s="42"/>
      <c r="R24" s="42"/>
    </row>
    <row r="25" spans="1:18" ht="15" thickBot="1">
      <c r="A25" s="295"/>
      <c r="B25" s="144" t="s">
        <v>12</v>
      </c>
      <c r="C25" s="144" t="s">
        <v>13</v>
      </c>
      <c r="D25" s="145" t="s">
        <v>31</v>
      </c>
      <c r="E25" s="11" t="s">
        <v>35</v>
      </c>
      <c r="F25" s="144" t="s">
        <v>32</v>
      </c>
      <c r="G25" s="146" t="s">
        <v>14</v>
      </c>
      <c r="H25" s="147" t="s">
        <v>15</v>
      </c>
      <c r="I25" s="148" t="s">
        <v>28</v>
      </c>
      <c r="J25" s="144" t="s">
        <v>27</v>
      </c>
      <c r="K25" s="293"/>
      <c r="M25" s="42"/>
      <c r="N25" s="42"/>
      <c r="O25" s="42"/>
      <c r="P25" s="42"/>
      <c r="Q25" s="42"/>
      <c r="R25" s="42"/>
    </row>
    <row r="26" spans="1:18">
      <c r="A26" s="162" t="str">
        <f>[1]CI!D92</f>
        <v xml:space="preserve"> COGRAL UP n°6 RSA PORT </v>
      </c>
      <c r="B26" s="19">
        <v>7124120</v>
      </c>
      <c r="C26" s="19">
        <v>7428752</v>
      </c>
      <c r="D26" s="20">
        <v>3.6132499999999999</v>
      </c>
      <c r="E26" s="19">
        <v>18</v>
      </c>
      <c r="F26" s="87" t="s">
        <v>24</v>
      </c>
      <c r="G26" s="88">
        <f>+ROUND(C26-B26,0)</f>
        <v>304632</v>
      </c>
      <c r="H26" s="107">
        <f>+ROUND(G26*I26,0)</f>
        <v>2854402</v>
      </c>
      <c r="I26" s="29">
        <f>I7</f>
        <v>9.3699999999999992</v>
      </c>
      <c r="J26" s="151">
        <v>559</v>
      </c>
      <c r="K26" s="43"/>
      <c r="M26" s="91"/>
    </row>
    <row r="27" spans="1:18">
      <c r="A27" s="163" t="str">
        <f>[1]CI!D93</f>
        <v xml:space="preserve"> COGRAL UP n°5 HRSA              </v>
      </c>
      <c r="B27" s="23">
        <v>8707641</v>
      </c>
      <c r="C27" s="23">
        <v>8707910</v>
      </c>
      <c r="D27" s="24">
        <v>4.0132500000000002</v>
      </c>
      <c r="E27" s="23">
        <v>25</v>
      </c>
      <c r="F27" s="65" t="s">
        <v>25</v>
      </c>
      <c r="G27" s="30">
        <f>+ROUND(((C27-B27)*288.16*D27)/((273.16+E27)*(1-(D27/500))*1),0)</f>
        <v>1052</v>
      </c>
      <c r="H27" s="22">
        <f>+ROUND(G27*I27,0)</f>
        <v>9857</v>
      </c>
      <c r="I27" s="25">
        <f>I7</f>
        <v>9.3699999999999992</v>
      </c>
      <c r="J27" s="7">
        <v>323</v>
      </c>
      <c r="K27" s="47"/>
      <c r="M27" s="91"/>
    </row>
    <row r="28" spans="1:18">
      <c r="A28" s="163" t="str">
        <f>[1]CI!D94</f>
        <v xml:space="preserve"> COGRAL UP n°1 RMA PORT </v>
      </c>
      <c r="B28" s="23">
        <v>0</v>
      </c>
      <c r="C28" s="23">
        <v>0</v>
      </c>
      <c r="D28" s="24">
        <v>4.0132500000000002</v>
      </c>
      <c r="E28" s="23">
        <v>15</v>
      </c>
      <c r="F28" s="65" t="s">
        <v>25</v>
      </c>
      <c r="G28" s="30">
        <f>+ROUND(((C28-B28)*288.16*D28)/((273.16+E28)*(1-(D28/500))*1),0)</f>
        <v>0</v>
      </c>
      <c r="H28" s="22">
        <f>+ROUND(G28*I28,0)</f>
        <v>0</v>
      </c>
      <c r="I28" s="25">
        <f>I7</f>
        <v>9.3699999999999992</v>
      </c>
      <c r="J28" s="7"/>
      <c r="K28" s="47"/>
      <c r="M28" s="91"/>
    </row>
    <row r="29" spans="1:18" ht="13.5" thickBot="1">
      <c r="A29" s="112" t="str">
        <f>[1]CI!D95</f>
        <v>HWD</v>
      </c>
      <c r="B29" s="89">
        <v>1520650</v>
      </c>
      <c r="C29" s="89">
        <v>1575642</v>
      </c>
      <c r="D29" s="90">
        <v>5.0132500000000002</v>
      </c>
      <c r="E29" s="89">
        <v>17</v>
      </c>
      <c r="F29" s="104" t="s">
        <v>24</v>
      </c>
      <c r="G29" s="105">
        <f>+ROUND(C29-B29,0)</f>
        <v>54992</v>
      </c>
      <c r="H29" s="32">
        <f>+ROUND(G29*I29,0)</f>
        <v>515275</v>
      </c>
      <c r="I29" s="67">
        <f>I7</f>
        <v>9.3699999999999992</v>
      </c>
      <c r="J29" s="152">
        <v>107</v>
      </c>
      <c r="K29" s="50"/>
      <c r="M29" s="91"/>
    </row>
    <row r="30" spans="1:18" s="42" customFormat="1" ht="15" customHeight="1" thickBot="1">
      <c r="A30" s="296" t="s">
        <v>17</v>
      </c>
      <c r="B30" s="297"/>
      <c r="C30" s="297"/>
      <c r="D30" s="297"/>
      <c r="E30" s="297"/>
      <c r="F30" s="298"/>
      <c r="G30" s="86">
        <f>SUM(G26:G29)</f>
        <v>360676</v>
      </c>
      <c r="H30" s="86">
        <f>SUM(H26:H29)</f>
        <v>3379534</v>
      </c>
      <c r="I30" s="53"/>
      <c r="J30" s="5"/>
      <c r="K30" s="5"/>
      <c r="L30" s="92"/>
      <c r="M30" s="53"/>
      <c r="N30" s="54"/>
      <c r="P30" s="54"/>
    </row>
    <row r="31" spans="1:18" ht="13.5" thickBot="1">
      <c r="A31" s="55"/>
      <c r="B31" s="56"/>
      <c r="C31" s="56"/>
      <c r="D31" s="57"/>
      <c r="E31" s="56"/>
      <c r="F31" s="58"/>
      <c r="G31" s="59"/>
      <c r="H31" s="68"/>
      <c r="I31" s="60"/>
      <c r="J31" s="6"/>
      <c r="K31" s="61"/>
      <c r="M31" s="62"/>
      <c r="N31" s="51"/>
      <c r="O31" s="52"/>
      <c r="P31" s="51"/>
      <c r="Q31" s="42"/>
      <c r="R31" s="42"/>
    </row>
    <row r="32" spans="1:18">
      <c r="A32" s="294" t="s">
        <v>33</v>
      </c>
      <c r="B32" s="140" t="s">
        <v>5</v>
      </c>
      <c r="C32" s="140" t="s">
        <v>5</v>
      </c>
      <c r="D32" s="149" t="s">
        <v>34</v>
      </c>
      <c r="E32" s="10" t="s">
        <v>6</v>
      </c>
      <c r="F32" s="140" t="s">
        <v>7</v>
      </c>
      <c r="G32" s="141" t="s">
        <v>8</v>
      </c>
      <c r="H32" s="142" t="s">
        <v>9</v>
      </c>
      <c r="I32" s="143" t="s">
        <v>10</v>
      </c>
      <c r="J32" s="140" t="s">
        <v>11</v>
      </c>
      <c r="K32" s="292"/>
      <c r="M32" s="42"/>
      <c r="N32" s="42"/>
      <c r="O32" s="42"/>
      <c r="P32" s="42"/>
      <c r="Q32" s="42"/>
      <c r="R32" s="42"/>
    </row>
    <row r="33" spans="1:18" ht="15" thickBot="1">
      <c r="A33" s="295"/>
      <c r="B33" s="144" t="s">
        <v>12</v>
      </c>
      <c r="C33" s="144" t="s">
        <v>13</v>
      </c>
      <c r="D33" s="145" t="s">
        <v>31</v>
      </c>
      <c r="E33" s="11" t="s">
        <v>35</v>
      </c>
      <c r="F33" s="144" t="s">
        <v>32</v>
      </c>
      <c r="G33" s="146" t="s">
        <v>14</v>
      </c>
      <c r="H33" s="147" t="s">
        <v>15</v>
      </c>
      <c r="I33" s="148" t="s">
        <v>28</v>
      </c>
      <c r="J33" s="144" t="s">
        <v>27</v>
      </c>
      <c r="K33" s="293"/>
      <c r="M33" s="42"/>
      <c r="N33" s="42"/>
      <c r="O33" s="42"/>
      <c r="P33" s="42"/>
      <c r="Q33" s="42"/>
      <c r="R33" s="42"/>
    </row>
    <row r="34" spans="1:18">
      <c r="A34" s="71" t="str">
        <f>[1]CI!D120</f>
        <v>SARL Brie REINE DES ZIBANS (Ex ENNADJAH)</v>
      </c>
      <c r="B34" s="125">
        <v>58671087</v>
      </c>
      <c r="C34" s="125">
        <v>59221222</v>
      </c>
      <c r="D34" s="126">
        <v>5.0132500000000002</v>
      </c>
      <c r="E34" s="125">
        <v>23</v>
      </c>
      <c r="F34" s="153" t="s">
        <v>24</v>
      </c>
      <c r="G34" s="154">
        <f>+ROUND(C34-B34,0)</f>
        <v>550135</v>
      </c>
      <c r="H34" s="127">
        <f>+ROUND(G34*I34,0)</f>
        <v>5154765</v>
      </c>
      <c r="I34" s="128">
        <f>I7</f>
        <v>9.3699999999999992</v>
      </c>
      <c r="J34" s="155">
        <v>1617</v>
      </c>
      <c r="K34" s="43"/>
      <c r="M34" s="91"/>
    </row>
    <row r="35" spans="1:18">
      <c r="A35" s="82" t="str">
        <f>[1]CI!D121</f>
        <v xml:space="preserve">ENAD  Rouiba                    </v>
      </c>
      <c r="B35" s="26">
        <v>281966</v>
      </c>
      <c r="C35" s="26">
        <v>283502</v>
      </c>
      <c r="D35" s="27">
        <v>5.0132500000000002</v>
      </c>
      <c r="E35" s="26">
        <v>26</v>
      </c>
      <c r="F35" s="153" t="s">
        <v>24</v>
      </c>
      <c r="G35" s="154">
        <f>+ROUND(C35-B35,0)</f>
        <v>1536</v>
      </c>
      <c r="H35" s="95">
        <f>+ROUND(G35*I35,0)</f>
        <v>14392</v>
      </c>
      <c r="I35" s="102">
        <f>I7</f>
        <v>9.3699999999999992</v>
      </c>
      <c r="J35" s="123"/>
      <c r="K35" s="47"/>
      <c r="M35" s="91"/>
    </row>
    <row r="36" spans="1:18">
      <c r="A36" s="82" t="str">
        <f>[1]CI!D122</f>
        <v xml:space="preserve">SNVI Rouiba           </v>
      </c>
      <c r="B36" s="26">
        <v>45636</v>
      </c>
      <c r="C36" s="26">
        <v>194042</v>
      </c>
      <c r="D36" s="27">
        <v>5.2132500000000004</v>
      </c>
      <c r="E36" s="26">
        <v>16</v>
      </c>
      <c r="F36" s="153" t="s">
        <v>24</v>
      </c>
      <c r="G36" s="154">
        <f>+ROUND(C36-B36,0)</f>
        <v>148406</v>
      </c>
      <c r="H36" s="95">
        <f>+ROUND(G36*I36,0)</f>
        <v>1390564</v>
      </c>
      <c r="I36" s="102">
        <f>$I$7</f>
        <v>9.3699999999999992</v>
      </c>
      <c r="J36" s="123">
        <v>2415</v>
      </c>
      <c r="K36" s="47" t="s">
        <v>39</v>
      </c>
      <c r="M36" s="91"/>
    </row>
    <row r="37" spans="1:18" ht="13.5" thickBot="1">
      <c r="A37" s="82" t="s">
        <v>26</v>
      </c>
      <c r="B37" s="23">
        <v>104888</v>
      </c>
      <c r="C37" s="23">
        <v>104888</v>
      </c>
      <c r="D37" s="24">
        <v>20.013249999999999</v>
      </c>
      <c r="E37" s="23">
        <v>15</v>
      </c>
      <c r="F37" s="65" t="s">
        <v>24</v>
      </c>
      <c r="G37" s="30">
        <f t="shared" ref="G37" si="1">+ROUND(C37-B37,0)</f>
        <v>0</v>
      </c>
      <c r="H37" s="129">
        <f>+ROUND(G37*I37,0)</f>
        <v>0</v>
      </c>
      <c r="I37" s="103">
        <f>I7</f>
        <v>9.3699999999999992</v>
      </c>
      <c r="J37" s="130"/>
      <c r="K37" s="50"/>
      <c r="M37" s="91"/>
    </row>
    <row r="38" spans="1:18" s="42" customFormat="1" ht="15" customHeight="1" thickBot="1">
      <c r="A38" s="296" t="s">
        <v>18</v>
      </c>
      <c r="B38" s="297"/>
      <c r="C38" s="297"/>
      <c r="D38" s="297"/>
      <c r="E38" s="297"/>
      <c r="F38" s="298"/>
      <c r="G38" s="16">
        <f>SUM(G34:G37)</f>
        <v>700077</v>
      </c>
      <c r="H38" s="86">
        <f>SUM(H34:H37)</f>
        <v>6559721</v>
      </c>
      <c r="I38" s="53"/>
      <c r="J38" s="5"/>
      <c r="K38" s="5"/>
      <c r="L38" s="92"/>
      <c r="M38" s="53"/>
      <c r="N38" s="54"/>
      <c r="P38" s="54"/>
    </row>
    <row r="39" spans="1:18" ht="13.5" thickBot="1">
      <c r="A39" s="55"/>
      <c r="B39" s="56"/>
      <c r="C39" s="56"/>
      <c r="D39" s="57"/>
      <c r="E39" s="56"/>
      <c r="F39" s="58"/>
      <c r="G39" s="59"/>
      <c r="H39" s="68"/>
      <c r="I39" s="60"/>
      <c r="J39" s="6"/>
      <c r="K39" s="61"/>
      <c r="M39" s="44"/>
      <c r="N39" s="51"/>
      <c r="O39" s="52"/>
      <c r="P39" s="51"/>
      <c r="Q39" s="42"/>
      <c r="R39" s="42"/>
    </row>
    <row r="40" spans="1:18">
      <c r="A40" s="294" t="s">
        <v>33</v>
      </c>
      <c r="B40" s="140" t="s">
        <v>5</v>
      </c>
      <c r="C40" s="140" t="s">
        <v>5</v>
      </c>
      <c r="D40" s="149" t="s">
        <v>34</v>
      </c>
      <c r="E40" s="10" t="s">
        <v>6</v>
      </c>
      <c r="F40" s="140" t="s">
        <v>7</v>
      </c>
      <c r="G40" s="141" t="s">
        <v>8</v>
      </c>
      <c r="H40" s="142" t="s">
        <v>9</v>
      </c>
      <c r="I40" s="143" t="s">
        <v>10</v>
      </c>
      <c r="J40" s="140" t="s">
        <v>11</v>
      </c>
      <c r="K40" s="292"/>
      <c r="M40" s="42"/>
      <c r="N40" s="42"/>
      <c r="O40" s="42"/>
      <c r="P40" s="42"/>
      <c r="Q40" s="42"/>
      <c r="R40" s="42"/>
    </row>
    <row r="41" spans="1:18" ht="15" thickBot="1">
      <c r="A41" s="295"/>
      <c r="B41" s="144" t="s">
        <v>12</v>
      </c>
      <c r="C41" s="144" t="s">
        <v>13</v>
      </c>
      <c r="D41" s="145" t="s">
        <v>31</v>
      </c>
      <c r="E41" s="11" t="s">
        <v>35</v>
      </c>
      <c r="F41" s="144" t="s">
        <v>32</v>
      </c>
      <c r="G41" s="146" t="s">
        <v>14</v>
      </c>
      <c r="H41" s="147" t="s">
        <v>15</v>
      </c>
      <c r="I41" s="148" t="s">
        <v>28</v>
      </c>
      <c r="J41" s="144" t="s">
        <v>27</v>
      </c>
      <c r="K41" s="293"/>
      <c r="M41" s="42"/>
      <c r="N41" s="42"/>
      <c r="O41" s="42"/>
      <c r="P41" s="42"/>
      <c r="Q41" s="42"/>
      <c r="R41" s="42"/>
    </row>
    <row r="42" spans="1:18">
      <c r="A42" s="71" t="str">
        <f>[1]CI!D75</f>
        <v xml:space="preserve">ECM SIDI MOUSSA                 </v>
      </c>
      <c r="B42" s="19">
        <v>2422383</v>
      </c>
      <c r="C42" s="19">
        <v>2422862</v>
      </c>
      <c r="D42" s="20">
        <v>5.0132500000000002</v>
      </c>
      <c r="E42" s="19">
        <v>29</v>
      </c>
      <c r="F42" s="65" t="s">
        <v>24</v>
      </c>
      <c r="G42" s="30">
        <f>+ROUND(C42-B42,0)</f>
        <v>479</v>
      </c>
      <c r="H42" s="93">
        <f>+ROUND(G42*I42,0)</f>
        <v>4488</v>
      </c>
      <c r="I42" s="101">
        <f>+I7</f>
        <v>9.3699999999999992</v>
      </c>
      <c r="J42" s="97"/>
      <c r="K42" s="63" t="s">
        <v>39</v>
      </c>
      <c r="M42" s="91"/>
      <c r="N42" s="62"/>
      <c r="O42" s="62"/>
      <c r="P42" s="62"/>
      <c r="Q42" s="42"/>
      <c r="R42" s="42"/>
    </row>
    <row r="43" spans="1:18">
      <c r="A43" s="82" t="str">
        <f>[1]CI!D76</f>
        <v xml:space="preserve">SBTM BriqueS BARAKI             </v>
      </c>
      <c r="B43" s="17">
        <v>16509677</v>
      </c>
      <c r="C43" s="17">
        <v>16794079</v>
      </c>
      <c r="D43" s="31">
        <v>5.0132500000000002</v>
      </c>
      <c r="E43" s="17">
        <v>20</v>
      </c>
      <c r="F43" s="65" t="s">
        <v>24</v>
      </c>
      <c r="G43" s="30">
        <f>+ROUND(C43-B43,0)</f>
        <v>284402</v>
      </c>
      <c r="H43" s="94">
        <f>+ROUND(G43*I43,0)</f>
        <v>2664847</v>
      </c>
      <c r="I43" s="131">
        <f>+I7</f>
        <v>9.3699999999999992</v>
      </c>
      <c r="J43" s="98"/>
      <c r="K43" s="47"/>
      <c r="M43" s="91"/>
    </row>
    <row r="44" spans="1:18">
      <c r="A44" s="82" t="str">
        <f>[1]CI!D77</f>
        <v xml:space="preserve">STATION GNC GUE                 </v>
      </c>
      <c r="B44" s="26">
        <v>114755</v>
      </c>
      <c r="C44" s="26">
        <v>114755</v>
      </c>
      <c r="D44" s="27">
        <v>21.013249999999999</v>
      </c>
      <c r="E44" s="26">
        <v>29</v>
      </c>
      <c r="F44" s="65" t="s">
        <v>24</v>
      </c>
      <c r="G44" s="30">
        <f>+ROUND(C44-B44,0)</f>
        <v>0</v>
      </c>
      <c r="H44" s="95">
        <f>+ROUND(G44*I44,0)</f>
        <v>0</v>
      </c>
      <c r="I44" s="102">
        <f t="shared" ref="I44:I46" si="2">$I$7</f>
        <v>9.3699999999999992</v>
      </c>
      <c r="J44" s="98"/>
      <c r="K44" s="64"/>
      <c r="M44" s="91"/>
    </row>
    <row r="45" spans="1:18">
      <c r="A45" s="82" t="str">
        <f>[1]CI!D78</f>
        <v xml:space="preserve">CBTBA  BRIQUES  BABA ALI        </v>
      </c>
      <c r="B45" s="17">
        <v>154279362</v>
      </c>
      <c r="C45" s="17">
        <v>155635545</v>
      </c>
      <c r="D45" s="31">
        <v>5.0132500000000002</v>
      </c>
      <c r="E45" s="17">
        <v>17</v>
      </c>
      <c r="F45" s="65" t="s">
        <v>24</v>
      </c>
      <c r="G45" s="30">
        <f>+ROUND(C45-B45,0)</f>
        <v>1356183</v>
      </c>
      <c r="H45" s="95">
        <f>+ROUND(G45*I45,0)</f>
        <v>12707435</v>
      </c>
      <c r="I45" s="102">
        <f t="shared" si="2"/>
        <v>9.3699999999999992</v>
      </c>
      <c r="J45" s="99"/>
      <c r="K45" s="64"/>
      <c r="M45" s="91"/>
      <c r="N45" s="51"/>
      <c r="O45" s="52"/>
      <c r="P45" s="51"/>
      <c r="Q45" s="42"/>
      <c r="R45" s="42"/>
    </row>
    <row r="46" spans="1:18" ht="13.5" thickBot="1">
      <c r="A46" s="72" t="str">
        <f>[1]CI!D79</f>
        <v>EURL YOP MILK</v>
      </c>
      <c r="B46" s="89">
        <v>467816</v>
      </c>
      <c r="C46" s="89">
        <v>473397</v>
      </c>
      <c r="D46" s="90">
        <v>5.0132500000000002</v>
      </c>
      <c r="E46" s="89">
        <v>31</v>
      </c>
      <c r="F46" s="66" t="s">
        <v>24</v>
      </c>
      <c r="G46" s="32">
        <f>+ROUND(C46-B46,0)</f>
        <v>5581</v>
      </c>
      <c r="H46" s="96">
        <f>+ROUND(G46*I46,0)</f>
        <v>52294</v>
      </c>
      <c r="I46" s="103">
        <f t="shared" si="2"/>
        <v>9.3699999999999992</v>
      </c>
      <c r="J46" s="100"/>
      <c r="K46" s="50"/>
      <c r="M46" s="91"/>
    </row>
    <row r="47" spans="1:18" s="42" customFormat="1" ht="15" customHeight="1" thickBot="1">
      <c r="A47" s="296" t="s">
        <v>19</v>
      </c>
      <c r="B47" s="297"/>
      <c r="C47" s="297"/>
      <c r="D47" s="297"/>
      <c r="E47" s="297"/>
      <c r="F47" s="298"/>
      <c r="G47" s="86">
        <f>SUM(G42:G46)</f>
        <v>1646645</v>
      </c>
      <c r="H47" s="86">
        <f>SUM(H42:H46)</f>
        <v>15429064</v>
      </c>
      <c r="I47" s="53"/>
      <c r="J47" s="5"/>
      <c r="K47" s="5"/>
      <c r="L47" s="92"/>
      <c r="M47" s="53"/>
      <c r="N47" s="54"/>
      <c r="P47" s="54"/>
    </row>
    <row r="49" spans="1:16" ht="13.5" thickBot="1">
      <c r="B49" s="121"/>
      <c r="C49" s="121"/>
      <c r="D49" s="74"/>
      <c r="E49" s="44"/>
      <c r="F49" s="44"/>
      <c r="J49" s="75"/>
      <c r="K49" s="76"/>
    </row>
    <row r="50" spans="1:16" s="42" customFormat="1" ht="15" customHeight="1" thickBot="1">
      <c r="A50" s="13" t="s">
        <v>20</v>
      </c>
      <c r="B50" s="118"/>
      <c r="C50" s="118"/>
      <c r="D50" s="15"/>
      <c r="E50" s="14"/>
      <c r="F50" s="79"/>
      <c r="G50" s="16">
        <f>+G22+G30+G38+G47</f>
        <v>6103230</v>
      </c>
      <c r="H50" s="16">
        <f>+H22+H30+H38+H47</f>
        <v>57175838</v>
      </c>
      <c r="I50" s="53"/>
      <c r="J50" s="5"/>
      <c r="K50" s="5"/>
      <c r="L50" s="92"/>
      <c r="M50" s="53"/>
      <c r="N50" s="54"/>
      <c r="P50" s="54"/>
    </row>
    <row r="52" spans="1:16">
      <c r="G52" s="122"/>
      <c r="H52" s="122"/>
    </row>
    <row r="53" spans="1:16">
      <c r="G53" s="122"/>
      <c r="H53" s="122"/>
    </row>
    <row r="54" spans="1:16">
      <c r="G54" s="124"/>
      <c r="H54" s="124"/>
      <c r="J54" s="75"/>
    </row>
    <row r="55" spans="1:16">
      <c r="G55" s="113"/>
      <c r="H55" s="113"/>
      <c r="J55" s="44"/>
    </row>
  </sheetData>
  <mergeCells count="14">
    <mergeCell ref="A47:F47"/>
    <mergeCell ref="A30:F30"/>
    <mergeCell ref="A32:A33"/>
    <mergeCell ref="K32:K33"/>
    <mergeCell ref="A38:F38"/>
    <mergeCell ref="A40:A41"/>
    <mergeCell ref="K40:K41"/>
    <mergeCell ref="A24:A25"/>
    <mergeCell ref="K24:K25"/>
    <mergeCell ref="A13:J13"/>
    <mergeCell ref="A16:A17"/>
    <mergeCell ref="K16:K17"/>
    <mergeCell ref="A19:A21"/>
    <mergeCell ref="A22:F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01-16</vt:lpstr>
      <vt:lpstr>02-16</vt:lpstr>
      <vt:lpstr>03-16</vt:lpstr>
      <vt:lpstr>04-16</vt:lpstr>
      <vt:lpstr>05-16</vt:lpstr>
      <vt:lpstr>06-16</vt:lpstr>
      <vt:lpstr>07-16</vt:lpstr>
      <vt:lpstr>08-16</vt:lpstr>
      <vt:lpstr>09-16</vt:lpstr>
      <vt:lpstr>10-16</vt:lpstr>
      <vt:lpstr>11-16</vt:lpstr>
      <vt:lpstr>12-16</vt:lpstr>
      <vt:lpstr>VENTES HP cumul 12-16</vt:lpstr>
    </vt:vector>
  </TitlesOfParts>
  <Company>GRTG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bouatta.adel</cp:lastModifiedBy>
  <cp:lastPrinted>2013-10-08T15:20:24Z</cp:lastPrinted>
  <dcterms:created xsi:type="dcterms:W3CDTF">2013-02-13T08:25:05Z</dcterms:created>
  <dcterms:modified xsi:type="dcterms:W3CDTF">2017-02-02T14:29:49Z</dcterms:modified>
</cp:coreProperties>
</file>