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480" windowHeight="7485"/>
  </bookViews>
  <sheets>
    <sheet name="VENTE ELEC" sheetId="6" r:id="rId1"/>
    <sheet name="VENTE GAZ" sheetId="7" r:id="rId2"/>
    <sheet name="achat Elec" sheetId="1" r:id="rId3"/>
    <sheet name="achat Gaz" sheetId="2" r:id="rId4"/>
    <sheet name="Services" sheetId="3" r:id="rId5"/>
    <sheet name="Frais Personnel" sheetId="4" r:id="rId6"/>
    <sheet name="Autres" sheetId="5" r:id="rId7"/>
  </sheets>
  <definedNames>
    <definedName name="_xlnm.Print_Area" localSheetId="0">'VENTE ELEC'!$A$1:$F$47</definedName>
  </definedNames>
  <calcPr calcId="124519"/>
</workbook>
</file>

<file path=xl/calcChain.xml><?xml version="1.0" encoding="utf-8"?>
<calcChain xmlns="http://schemas.openxmlformats.org/spreadsheetml/2006/main">
  <c r="D32" i="7"/>
  <c r="C40"/>
  <c r="B40"/>
  <c r="C39"/>
  <c r="C41" s="1"/>
  <c r="B39"/>
  <c r="B41" s="1"/>
  <c r="G38"/>
  <c r="F38"/>
  <c r="E38"/>
  <c r="D38"/>
  <c r="G37"/>
  <c r="G39" s="1"/>
  <c r="F37"/>
  <c r="F39" s="1"/>
  <c r="E37"/>
  <c r="E39" s="1"/>
  <c r="D37"/>
  <c r="D39" s="1"/>
  <c r="C36"/>
  <c r="B36"/>
  <c r="G35"/>
  <c r="F35"/>
  <c r="E35"/>
  <c r="D35"/>
  <c r="C33"/>
  <c r="B33"/>
  <c r="G32"/>
  <c r="G40" s="1"/>
  <c r="F32"/>
  <c r="F40" s="1"/>
  <c r="E32"/>
  <c r="E40" s="1"/>
  <c r="D40"/>
  <c r="G26"/>
  <c r="F26"/>
  <c r="E26"/>
  <c r="D26"/>
  <c r="C26"/>
  <c r="B26"/>
  <c r="G25"/>
  <c r="G27" s="1"/>
  <c r="F25"/>
  <c r="F27" s="1"/>
  <c r="E25"/>
  <c r="E27" s="1"/>
  <c r="D25"/>
  <c r="D27" s="1"/>
  <c r="C25"/>
  <c r="C27" s="1"/>
  <c r="B25"/>
  <c r="B27" s="1"/>
  <c r="G22"/>
  <c r="G36" s="1"/>
  <c r="F22"/>
  <c r="F36" s="1"/>
  <c r="E22"/>
  <c r="E36" s="1"/>
  <c r="D22"/>
  <c r="D36" s="1"/>
  <c r="C22"/>
  <c r="B22"/>
  <c r="G19"/>
  <c r="G33" s="1"/>
  <c r="E19"/>
  <c r="E33" s="1"/>
  <c r="D19"/>
  <c r="D33" s="1"/>
  <c r="C19"/>
  <c r="B19"/>
  <c r="G14"/>
  <c r="F14"/>
  <c r="E14"/>
  <c r="D14"/>
  <c r="C14"/>
  <c r="B14"/>
  <c r="G13"/>
  <c r="G15" s="1"/>
  <c r="F13"/>
  <c r="F15" s="1"/>
  <c r="E13"/>
  <c r="E15" s="1"/>
  <c r="D13"/>
  <c r="D15" s="1"/>
  <c r="C13"/>
  <c r="C15" s="1"/>
  <c r="B13"/>
  <c r="B15" s="1"/>
  <c r="D7"/>
  <c r="E7" s="1"/>
  <c r="F7" s="1"/>
  <c r="G7" s="1"/>
  <c r="B45" i="6"/>
  <c r="B44"/>
  <c r="B46" s="1"/>
  <c r="F43"/>
  <c r="E43"/>
  <c r="D43"/>
  <c r="C43"/>
  <c r="F42"/>
  <c r="E42"/>
  <c r="D42"/>
  <c r="C42"/>
  <c r="B41"/>
  <c r="F40"/>
  <c r="E40"/>
  <c r="D40"/>
  <c r="C40"/>
  <c r="F39"/>
  <c r="F44" s="1"/>
  <c r="E39"/>
  <c r="E44" s="1"/>
  <c r="D39"/>
  <c r="D44" s="1"/>
  <c r="C39"/>
  <c r="C44" s="1"/>
  <c r="B38"/>
  <c r="F37"/>
  <c r="F45" s="1"/>
  <c r="E37"/>
  <c r="E45" s="1"/>
  <c r="D37"/>
  <c r="D45" s="1"/>
  <c r="C37"/>
  <c r="C45" s="1"/>
  <c r="F28"/>
  <c r="E28"/>
  <c r="D28"/>
  <c r="C28"/>
  <c r="B28"/>
  <c r="F27"/>
  <c r="F29" s="1"/>
  <c r="E27"/>
  <c r="E29" s="1"/>
  <c r="D27"/>
  <c r="D29" s="1"/>
  <c r="C27"/>
  <c r="C29" s="1"/>
  <c r="B27"/>
  <c r="B29" s="1"/>
  <c r="F24"/>
  <c r="F41" s="1"/>
  <c r="E24"/>
  <c r="E41" s="1"/>
  <c r="D24"/>
  <c r="D41" s="1"/>
  <c r="C24"/>
  <c r="C41" s="1"/>
  <c r="B24"/>
  <c r="F21"/>
  <c r="F38" s="1"/>
  <c r="D21"/>
  <c r="D38" s="1"/>
  <c r="C21"/>
  <c r="C38" s="1"/>
  <c r="B21"/>
  <c r="F15"/>
  <c r="E15"/>
  <c r="D15"/>
  <c r="C15"/>
  <c r="B15"/>
  <c r="F14"/>
  <c r="F16" s="1"/>
  <c r="E14"/>
  <c r="E16" s="1"/>
  <c r="D14"/>
  <c r="D16" s="1"/>
  <c r="C14"/>
  <c r="C16" s="1"/>
  <c r="B14"/>
  <c r="B16" s="1"/>
  <c r="F11"/>
  <c r="E11"/>
  <c r="D11"/>
  <c r="C11"/>
  <c r="B11"/>
  <c r="F8"/>
  <c r="E8"/>
  <c r="D8"/>
  <c r="C8"/>
  <c r="B8"/>
  <c r="D41" i="7" l="1"/>
  <c r="E41"/>
  <c r="F41"/>
  <c r="G41"/>
  <c r="F19"/>
  <c r="F33" s="1"/>
  <c r="C46" i="6"/>
  <c r="D46"/>
  <c r="E46"/>
  <c r="F46"/>
  <c r="E21"/>
  <c r="E38" s="1"/>
  <c r="C25" i="3" l="1"/>
  <c r="D25"/>
  <c r="E25"/>
  <c r="B25"/>
  <c r="C8"/>
  <c r="D8"/>
  <c r="E8"/>
  <c r="B8"/>
  <c r="C5"/>
  <c r="D5"/>
  <c r="E5"/>
  <c r="B5"/>
  <c r="D19" i="2"/>
  <c r="D21" s="1"/>
  <c r="E19"/>
  <c r="E21" s="1"/>
  <c r="C19"/>
  <c r="C21" s="1"/>
  <c r="B19"/>
  <c r="B21" s="1"/>
  <c r="C17" i="1"/>
  <c r="C23" s="1"/>
  <c r="C25" s="1"/>
  <c r="D17"/>
  <c r="D23" s="1"/>
  <c r="D25" s="1"/>
  <c r="E17"/>
  <c r="E23" s="1"/>
  <c r="E25" s="1"/>
  <c r="B17"/>
  <c r="B20" s="1"/>
  <c r="B22" s="1"/>
  <c r="E20" l="1"/>
  <c r="E22" s="1"/>
  <c r="E26" s="1"/>
  <c r="D20"/>
  <c r="D22" s="1"/>
  <c r="D26" s="1"/>
  <c r="C20"/>
  <c r="C22" s="1"/>
  <c r="C26" s="1"/>
  <c r="B23"/>
  <c r="B25" s="1"/>
  <c r="B26" s="1"/>
  <c r="C9" i="3"/>
  <c r="C23" s="1"/>
  <c r="D9"/>
  <c r="D23" s="1"/>
  <c r="E9"/>
  <c r="E23" s="1"/>
  <c r="B9"/>
  <c r="B23" s="1"/>
</calcChain>
</file>

<file path=xl/sharedStrings.xml><?xml version="1.0" encoding="utf-8"?>
<sst xmlns="http://schemas.openxmlformats.org/spreadsheetml/2006/main" count="167" uniqueCount="111">
  <si>
    <t>Libellé</t>
  </si>
  <si>
    <t>Prix de vente IPP</t>
  </si>
  <si>
    <t>TE%</t>
  </si>
  <si>
    <t>TE 2013/2010</t>
  </si>
  <si>
    <t>NB/</t>
  </si>
  <si>
    <t>Prix de vente SPE / 1,725 de 2010 à 2013</t>
  </si>
  <si>
    <t>Achat Electricité</t>
  </si>
  <si>
    <t>Achat BT+MT</t>
  </si>
  <si>
    <t>Achat HT</t>
  </si>
  <si>
    <t>Total achat Elec GWh</t>
  </si>
  <si>
    <t>Quote Part SPE</t>
  </si>
  <si>
    <t>Quote Part IPP</t>
  </si>
  <si>
    <t>Achat à SPE  GWh</t>
  </si>
  <si>
    <t xml:space="preserve">Prix de vente SPE </t>
  </si>
  <si>
    <t>Achat à SPE MDA</t>
  </si>
  <si>
    <t>Achat aux tiers (IPP)  GWh</t>
  </si>
  <si>
    <t>Achat aux tiers MDA</t>
  </si>
  <si>
    <t>TOTAL</t>
  </si>
  <si>
    <t>Prix de vente Sonatrach</t>
  </si>
  <si>
    <t>Prix de vente SONATRACH :  0,102427 2012 &amp; 2013</t>
  </si>
  <si>
    <t>Achat Gaz</t>
  </si>
  <si>
    <t>Achat BP+MP</t>
  </si>
  <si>
    <t>Achat HP</t>
  </si>
  <si>
    <t>Total achat Gaz MTh</t>
  </si>
  <si>
    <t>Prix de vte</t>
  </si>
  <si>
    <t>Achat Gaz MDA</t>
  </si>
  <si>
    <t>TRANSIT</t>
  </si>
  <si>
    <t>Coût de transit Elec (GRTE)</t>
  </si>
  <si>
    <t>Montant Transit MDA</t>
  </si>
  <si>
    <t>Coût de transit Gaz (GRTG)</t>
  </si>
  <si>
    <t>Total Transit E/G MDA</t>
  </si>
  <si>
    <t>Services</t>
  </si>
  <si>
    <t>Montant</t>
  </si>
  <si>
    <t>NB/ 2012 : 1848  MDA &amp; 2013 1900 MDA</t>
  </si>
  <si>
    <t>TE</t>
  </si>
  <si>
    <t xml:space="preserve">Frais Divers </t>
  </si>
  <si>
    <t>NB/ 2012 : 113 MDA &amp; 2013 89 MDA</t>
  </si>
  <si>
    <t>Total Service</t>
  </si>
  <si>
    <t>% choisi</t>
  </si>
  <si>
    <t>COUT</t>
  </si>
  <si>
    <t>cadres</t>
  </si>
  <si>
    <t>maîtrise</t>
  </si>
  <si>
    <t>exécution</t>
  </si>
  <si>
    <t>TE CADRES</t>
  </si>
  <si>
    <t>TE Maitrises</t>
  </si>
  <si>
    <t>TE Execution</t>
  </si>
  <si>
    <t>Frais de personnel</t>
  </si>
  <si>
    <t>Nbre Cadres</t>
  </si>
  <si>
    <t>Coût</t>
  </si>
  <si>
    <t>Nbre Maîtrises</t>
  </si>
  <si>
    <t>Nbre Exécutions</t>
  </si>
  <si>
    <t>Autres charges opérationnelles</t>
  </si>
  <si>
    <t>Dotations aux amortissements, provisions et pertes de valeurs</t>
  </si>
  <si>
    <t>Charges financières</t>
  </si>
  <si>
    <t>Autres produits opérationnels</t>
  </si>
  <si>
    <t>Reprise sur pertes de valeur et provisions</t>
  </si>
  <si>
    <t>Produits financiers</t>
  </si>
  <si>
    <t xml:space="preserve">                         TPR</t>
  </si>
  <si>
    <t xml:space="preserve">                         Divers</t>
  </si>
  <si>
    <t>Achat pour IPP</t>
  </si>
  <si>
    <t>Prix vte BT</t>
  </si>
  <si>
    <t>Prix vte MT</t>
  </si>
  <si>
    <t>Prix vte HT</t>
  </si>
  <si>
    <t xml:space="preserve">Total achat Gaz </t>
  </si>
  <si>
    <t>NOMBRE CLIENTS ELEC</t>
  </si>
  <si>
    <t xml:space="preserve">Budget </t>
  </si>
  <si>
    <t>LIBELLE</t>
  </si>
  <si>
    <t>Nbre clients BT (Non Eligible)</t>
  </si>
  <si>
    <t>Nbre clients MT Dont :</t>
  </si>
  <si>
    <t>Nbre clients MT Eligible</t>
  </si>
  <si>
    <t xml:space="preserve">  Nbre client MT Non Eligible</t>
  </si>
  <si>
    <t>Nbre clients HT Dont :</t>
  </si>
  <si>
    <t>Nbre clients HT Eligible</t>
  </si>
  <si>
    <t xml:space="preserve">  Nbre client HT Non Eligible</t>
  </si>
  <si>
    <t>Total clients  Eligible</t>
  </si>
  <si>
    <t>Total clients  Non Eligible</t>
  </si>
  <si>
    <t>Total clients</t>
  </si>
  <si>
    <t>Vtes Elec BT (Non Eligible)</t>
  </si>
  <si>
    <t>Vtes Elec MT  Dont :</t>
  </si>
  <si>
    <t>Vtes Elec MT Eligible</t>
  </si>
  <si>
    <t>Vtes Elec MT Non Eligible</t>
  </si>
  <si>
    <t>Vtes Elec HT  Dont :</t>
  </si>
  <si>
    <t>Vtes Elec HT Eligible</t>
  </si>
  <si>
    <t>Vtes Elec HT Non Eligible</t>
  </si>
  <si>
    <t>Vtes Elec  Eligible</t>
  </si>
  <si>
    <t>Vtes Elec  Non Eligible</t>
  </si>
  <si>
    <t>Total ventes</t>
  </si>
  <si>
    <t>Prix moyens</t>
  </si>
  <si>
    <t>Nbre clients BP (Non Eligible)</t>
  </si>
  <si>
    <t>Nbre clients MP Dont :</t>
  </si>
  <si>
    <t>Nbre clients MP Eligible</t>
  </si>
  <si>
    <t xml:space="preserve">  Nbre client MP Non Eligible</t>
  </si>
  <si>
    <t>Nbre clients HP Dont :</t>
  </si>
  <si>
    <t>Nbre clients HP Eligible</t>
  </si>
  <si>
    <t xml:space="preserve">  Nbre client HP Non Eligible</t>
  </si>
  <si>
    <t xml:space="preserve">CHIFFRE D'AFFAIRES GAZ </t>
  </si>
  <si>
    <t>Vente Electricité</t>
  </si>
  <si>
    <t xml:space="preserve">VENTES ELEC </t>
  </si>
  <si>
    <t>CHIFFRE D'AFFAIRES ELEC</t>
  </si>
  <si>
    <t>Vente GAZ</t>
  </si>
  <si>
    <t>NOMBRE CLIENTS GAZ</t>
  </si>
  <si>
    <t>VENTES GAZ</t>
  </si>
  <si>
    <t>Vtes GAZ BP (Non Eligible)</t>
  </si>
  <si>
    <t>Vtes GAZ MP  Dont :</t>
  </si>
  <si>
    <t>Vtes GAZ MP Eligible</t>
  </si>
  <si>
    <t>Vtes GAZ MP Non Eligible</t>
  </si>
  <si>
    <t>Vtes GAZ HP  Dont :</t>
  </si>
  <si>
    <t>Vtes GAZ HP Eligible</t>
  </si>
  <si>
    <t>Vtes GAZ HP Non Eligible</t>
  </si>
  <si>
    <t>Vtes GAZ  Eligible</t>
  </si>
  <si>
    <t>Vtes GAZ  Non Eligible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</si>
</sst>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0.000"/>
    <numFmt numFmtId="165" formatCode="0.0%"/>
    <numFmt numFmtId="166" formatCode="0.000000"/>
    <numFmt numFmtId="167" formatCode="_-* #,##0\ _€_-;\-* #,##0\ _€_-;_-* &quot;-&quot;??\ _€_-;_-@_-"/>
    <numFmt numFmtId="168" formatCode="_-* #,##0.0000\ _€_-;\-* #,##0.0000\ _€_-;_-* &quot;-&quot;??\ _€_-;_-@_-"/>
    <numFmt numFmtId="169" formatCode="_-* #,##0.000\ _€_-;\-* #,##0.000\ _€_-;_-* &quot;-&quot;??\ _€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0"/>
      <color rgb="FF000000"/>
      <name val="Calibri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name val="Calibri"/>
      <family val="2"/>
    </font>
    <font>
      <sz val="9"/>
      <color rgb="FF000000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  <scheme val="minor"/>
    </font>
    <font>
      <sz val="12"/>
      <color theme="1"/>
      <name val="Candara"/>
      <family val="2"/>
    </font>
    <font>
      <sz val="11"/>
      <color theme="0"/>
      <name val="Calibri"/>
      <family val="2"/>
      <scheme val="minor"/>
    </font>
    <font>
      <b/>
      <sz val="18"/>
      <color rgb="FFFF0000"/>
      <name val="Candara"/>
      <family val="2"/>
    </font>
    <font>
      <b/>
      <sz val="18"/>
      <name val="Candara"/>
      <family val="2"/>
    </font>
    <font>
      <b/>
      <sz val="18"/>
      <color theme="1"/>
      <name val="Candara"/>
      <family val="2"/>
    </font>
    <font>
      <b/>
      <sz val="18"/>
      <color theme="0"/>
      <name val="Candara"/>
      <family val="2"/>
    </font>
    <font>
      <b/>
      <sz val="22"/>
      <color theme="0"/>
      <name val="Candara"/>
      <family val="2"/>
    </font>
    <font>
      <sz val="18"/>
      <color theme="0"/>
      <name val="Candara"/>
      <family val="2"/>
    </font>
    <font>
      <sz val="18"/>
      <color theme="1"/>
      <name val="Candara"/>
      <family val="2"/>
    </font>
    <font>
      <b/>
      <u/>
      <sz val="22"/>
      <color rgb="FFFF0000"/>
      <name val="Candara"/>
      <family val="2"/>
    </font>
    <font>
      <b/>
      <u/>
      <sz val="22"/>
      <color theme="1"/>
      <name val="Candara"/>
      <family val="2"/>
    </font>
    <font>
      <b/>
      <sz val="22"/>
      <color theme="1"/>
      <name val="Candara"/>
      <family val="2"/>
    </font>
    <font>
      <b/>
      <sz val="20"/>
      <color theme="1"/>
      <name val="Candara"/>
      <family val="2"/>
    </font>
    <font>
      <sz val="18"/>
      <name val="Candara"/>
      <family val="2"/>
    </font>
    <font>
      <sz val="20"/>
      <color theme="1"/>
      <name val="Candara"/>
      <family val="2"/>
    </font>
    <font>
      <b/>
      <sz val="20"/>
      <color theme="0"/>
      <name val="Candara"/>
      <family val="2"/>
    </font>
    <font>
      <sz val="18"/>
      <color rgb="FFFF0000"/>
      <name val="Candara"/>
      <family val="2"/>
    </font>
    <font>
      <sz val="18"/>
      <color rgb="FF00B0F0"/>
      <name val="Candara"/>
      <family val="2"/>
    </font>
    <font>
      <b/>
      <sz val="18"/>
      <color rgb="FF00B0F0"/>
      <name val="Candara"/>
      <family val="2"/>
    </font>
    <font>
      <b/>
      <u/>
      <sz val="24"/>
      <color theme="1"/>
      <name val="Candara"/>
      <family val="2"/>
    </font>
    <font>
      <b/>
      <u/>
      <sz val="18"/>
      <color theme="1"/>
      <name val="Candara"/>
      <family val="2"/>
    </font>
    <font>
      <b/>
      <sz val="22"/>
      <color rgb="FF002060"/>
      <name val="Candara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</cellStyleXfs>
  <cellXfs count="20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 applyAlignment="1">
      <alignment horizontal="center"/>
    </xf>
    <xf numFmtId="165" fontId="0" fillId="0" borderId="0" xfId="2" applyNumberFormat="1" applyFont="1" applyFill="1"/>
    <xf numFmtId="43" fontId="0" fillId="2" borderId="1" xfId="0" applyNumberFormat="1" applyFill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3" fontId="12" fillId="0" borderId="1" xfId="1" applyFont="1" applyBorder="1" applyAlignment="1">
      <alignment horizontal="center"/>
    </xf>
    <xf numFmtId="43" fontId="12" fillId="0" borderId="1" xfId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9" fontId="4" fillId="0" borderId="2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166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1" xfId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4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/>
    <xf numFmtId="0" fontId="0" fillId="4" borderId="1" xfId="0" applyFill="1" applyBorder="1" applyAlignment="1">
      <alignment horizontal="center"/>
    </xf>
    <xf numFmtId="0" fontId="3" fillId="0" borderId="1" xfId="0" applyFont="1" applyBorder="1"/>
    <xf numFmtId="9" fontId="0" fillId="0" borderId="0" xfId="2" applyFont="1" applyAlignment="1">
      <alignment horizontal="left"/>
    </xf>
    <xf numFmtId="43" fontId="3" fillId="0" borderId="1" xfId="0" applyNumberFormat="1" applyFont="1" applyBorder="1" applyAlignment="1">
      <alignment horizontal="center"/>
    </xf>
    <xf numFmtId="0" fontId="0" fillId="0" borderId="0" xfId="0"/>
    <xf numFmtId="43" fontId="0" fillId="0" borderId="0" xfId="0" applyNumberFormat="1"/>
    <xf numFmtId="0" fontId="0" fillId="0" borderId="1" xfId="0" applyFill="1" applyBorder="1" applyAlignment="1"/>
    <xf numFmtId="1" fontId="0" fillId="0" borderId="1" xfId="0" applyNumberFormat="1" applyFill="1" applyBorder="1" applyAlignment="1"/>
    <xf numFmtId="0" fontId="0" fillId="0" borderId="0" xfId="0" applyFill="1" applyAlignment="1"/>
    <xf numFmtId="0" fontId="3" fillId="0" borderId="1" xfId="0" applyFont="1" applyFill="1" applyBorder="1" applyAlignment="1"/>
    <xf numFmtId="43" fontId="13" fillId="0" borderId="1" xfId="1" applyFont="1" applyFill="1" applyBorder="1" applyAlignment="1"/>
    <xf numFmtId="43" fontId="0" fillId="0" borderId="1" xfId="1" applyFont="1" applyFill="1" applyBorder="1" applyAlignment="1"/>
    <xf numFmtId="0" fontId="0" fillId="0" borderId="0" xfId="0" applyFill="1" applyBorder="1" applyAlignment="1"/>
    <xf numFmtId="165" fontId="0" fillId="0" borderId="0" xfId="0" applyNumberFormat="1" applyFill="1" applyBorder="1" applyAlignment="1"/>
    <xf numFmtId="165" fontId="0" fillId="0" borderId="0" xfId="2" applyNumberFormat="1" applyFont="1" applyFill="1" applyBorder="1" applyAlignment="1"/>
    <xf numFmtId="0" fontId="15" fillId="0" borderId="1" xfId="0" applyFont="1" applyBorder="1" applyAlignment="1">
      <alignment horizontal="center"/>
    </xf>
    <xf numFmtId="167" fontId="11" fillId="0" borderId="10" xfId="1" applyNumberFormat="1" applyFont="1" applyBorder="1" applyAlignment="1">
      <alignment horizontal="left" indent="2"/>
    </xf>
    <xf numFmtId="167" fontId="11" fillId="0" borderId="1" xfId="1" applyNumberFormat="1" applyFont="1" applyBorder="1" applyAlignment="1">
      <alignment horizontal="left" indent="2"/>
    </xf>
    <xf numFmtId="167" fontId="11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6" fillId="0" borderId="10" xfId="1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43" fontId="0" fillId="4" borderId="1" xfId="1" applyFont="1" applyFill="1" applyBorder="1"/>
    <xf numFmtId="43" fontId="0" fillId="2" borderId="1" xfId="1" applyFont="1" applyFill="1" applyBorder="1"/>
    <xf numFmtId="43" fontId="0" fillId="3" borderId="9" xfId="1" applyFont="1" applyFill="1" applyBorder="1"/>
    <xf numFmtId="0" fontId="0" fillId="0" borderId="0" xfId="0"/>
    <xf numFmtId="0" fontId="3" fillId="0" borderId="0" xfId="0" applyFont="1"/>
    <xf numFmtId="0" fontId="3" fillId="0" borderId="1" xfId="0" applyFont="1" applyBorder="1"/>
    <xf numFmtId="167" fontId="6" fillId="0" borderId="10" xfId="1" applyNumberFormat="1" applyFont="1" applyBorder="1" applyAlignment="1">
      <alignment horizontal="left" indent="2"/>
    </xf>
    <xf numFmtId="3" fontId="10" fillId="0" borderId="1" xfId="0" applyNumberFormat="1" applyFont="1" applyFill="1" applyBorder="1" applyAlignment="1">
      <alignment horizontal="center"/>
    </xf>
    <xf numFmtId="9" fontId="0" fillId="0" borderId="0" xfId="2" applyFont="1"/>
    <xf numFmtId="0" fontId="0" fillId="0" borderId="0" xfId="0" applyAlignment="1">
      <alignment horizontal="right"/>
    </xf>
    <xf numFmtId="9" fontId="0" fillId="0" borderId="0" xfId="2" applyFont="1" applyAlignment="1">
      <alignment horizontal="left"/>
    </xf>
    <xf numFmtId="3" fontId="14" fillId="0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13" fillId="0" borderId="1" xfId="1" applyFont="1" applyBorder="1" applyAlignment="1">
      <alignment horizontal="center"/>
    </xf>
    <xf numFmtId="43" fontId="13" fillId="0" borderId="1" xfId="0" applyNumberFormat="1" applyFont="1" applyBorder="1" applyAlignment="1">
      <alignment horizontal="center"/>
    </xf>
    <xf numFmtId="17" fontId="0" fillId="0" borderId="0" xfId="0" applyNumberFormat="1"/>
    <xf numFmtId="0" fontId="3" fillId="0" borderId="0" xfId="0" applyFont="1" applyAlignment="1">
      <alignment horizontal="right"/>
    </xf>
    <xf numFmtId="9" fontId="3" fillId="0" borderId="0" xfId="2" applyFont="1"/>
    <xf numFmtId="43" fontId="9" fillId="0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11" xfId="1" applyFont="1" applyFill="1" applyBorder="1"/>
    <xf numFmtId="2" fontId="0" fillId="2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7" fillId="3" borderId="8" xfId="0" applyFont="1" applyFill="1" applyBorder="1"/>
    <xf numFmtId="43" fontId="17" fillId="3" borderId="9" xfId="1" applyFont="1" applyFill="1" applyBorder="1" applyAlignment="1">
      <alignment horizontal="center"/>
    </xf>
    <xf numFmtId="168" fontId="0" fillId="0" borderId="2" xfId="1" applyNumberFormat="1" applyFont="1" applyFill="1" applyBorder="1" applyAlignment="1">
      <alignment horizontal="center"/>
    </xf>
    <xf numFmtId="43" fontId="0" fillId="5" borderId="1" xfId="1" applyFon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0" fontId="23" fillId="4" borderId="0" xfId="0" applyFont="1" applyFill="1" applyAlignment="1">
      <alignment horizontal="center" vertical="center"/>
    </xf>
    <xf numFmtId="0" fontId="20" fillId="4" borderId="0" xfId="0" applyFont="1" applyFill="1"/>
    <xf numFmtId="0" fontId="20" fillId="4" borderId="0" xfId="0" applyFont="1" applyFill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0" fillId="4" borderId="7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8" fillId="6" borderId="2" xfId="0" applyFont="1" applyFill="1" applyBorder="1" applyAlignment="1">
      <alignment horizontal="center" vertical="center"/>
    </xf>
    <xf numFmtId="167" fontId="24" fillId="6" borderId="2" xfId="5" applyNumberFormat="1" applyFont="1" applyFill="1" applyBorder="1" applyAlignment="1">
      <alignment horizontal="center" vertical="center"/>
    </xf>
    <xf numFmtId="167" fontId="29" fillId="6" borderId="2" xfId="5" applyNumberFormat="1" applyFont="1" applyFill="1" applyBorder="1" applyAlignment="1">
      <alignment horizontal="center" vertical="center"/>
    </xf>
    <xf numFmtId="0" fontId="28" fillId="6" borderId="12" xfId="0" applyFont="1" applyFill="1" applyBorder="1" applyAlignment="1">
      <alignment horizontal="center" vertical="center"/>
    </xf>
    <xf numFmtId="3" fontId="24" fillId="6" borderId="12" xfId="0" applyNumberFormat="1" applyFont="1" applyFill="1" applyBorder="1" applyAlignment="1">
      <alignment horizontal="center" vertical="center"/>
    </xf>
    <xf numFmtId="167" fontId="24" fillId="6" borderId="12" xfId="5" applyNumberFormat="1" applyFont="1" applyFill="1" applyBorder="1" applyAlignment="1">
      <alignment horizontal="center" vertical="center"/>
    </xf>
    <xf numFmtId="49" fontId="30" fillId="4" borderId="12" xfId="0" applyNumberFormat="1" applyFont="1" applyFill="1" applyBorder="1" applyAlignment="1">
      <alignment horizontal="center" vertical="center"/>
    </xf>
    <xf numFmtId="167" fontId="24" fillId="4" borderId="12" xfId="5" applyNumberFormat="1" applyFont="1" applyFill="1" applyBorder="1" applyAlignment="1">
      <alignment horizontal="center" vertical="center"/>
    </xf>
    <xf numFmtId="167" fontId="29" fillId="4" borderId="12" xfId="5" applyNumberFormat="1" applyFont="1" applyFill="1" applyBorder="1" applyAlignment="1">
      <alignment horizontal="center" vertical="center"/>
    </xf>
    <xf numFmtId="3" fontId="29" fillId="4" borderId="12" xfId="0" applyNumberFormat="1" applyFont="1" applyFill="1" applyBorder="1" applyAlignment="1">
      <alignment horizontal="center" vertical="center"/>
    </xf>
    <xf numFmtId="0" fontId="31" fillId="7" borderId="12" xfId="0" applyFont="1" applyFill="1" applyBorder="1" applyAlignment="1">
      <alignment horizontal="center" vertical="center"/>
    </xf>
    <xf numFmtId="3" fontId="21" fillId="7" borderId="12" xfId="0" applyNumberFormat="1" applyFont="1" applyFill="1" applyBorder="1" applyAlignment="1">
      <alignment horizontal="center" vertical="center"/>
    </xf>
    <xf numFmtId="0" fontId="24" fillId="4" borderId="0" xfId="0" applyFont="1" applyFill="1" applyBorder="1"/>
    <xf numFmtId="3" fontId="18" fillId="4" borderId="0" xfId="0" applyNumberFormat="1" applyFont="1" applyFill="1" applyBorder="1" applyAlignment="1">
      <alignment horizontal="center" vertical="center"/>
    </xf>
    <xf numFmtId="167" fontId="33" fillId="4" borderId="0" xfId="5" applyNumberFormat="1" applyFont="1" applyFill="1" applyBorder="1" applyAlignment="1">
      <alignment horizontal="center" vertical="center"/>
    </xf>
    <xf numFmtId="167" fontId="29" fillId="4" borderId="0" xfId="5" applyNumberFormat="1" applyFont="1" applyFill="1" applyBorder="1" applyAlignment="1">
      <alignment horizontal="center" vertical="center"/>
    </xf>
    <xf numFmtId="167" fontId="20" fillId="4" borderId="0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/>
    </xf>
    <xf numFmtId="167" fontId="29" fillId="6" borderId="12" xfId="5" applyNumberFormat="1" applyFont="1" applyFill="1" applyBorder="1" applyAlignment="1">
      <alignment horizontal="center" vertical="center"/>
    </xf>
    <xf numFmtId="49" fontId="24" fillId="4" borderId="12" xfId="0" applyNumberFormat="1" applyFont="1" applyFill="1" applyBorder="1" applyAlignment="1">
      <alignment horizontal="center" vertical="center"/>
    </xf>
    <xf numFmtId="3" fontId="31" fillId="7" borderId="12" xfId="0" applyNumberFormat="1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3" fontId="31" fillId="7" borderId="3" xfId="0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169" fontId="20" fillId="4" borderId="2" xfId="0" applyNumberFormat="1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169" fontId="20" fillId="4" borderId="12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169" fontId="20" fillId="4" borderId="3" xfId="0" applyNumberFormat="1" applyFont="1" applyFill="1" applyBorder="1" applyAlignment="1">
      <alignment horizontal="center" vertical="center"/>
    </xf>
    <xf numFmtId="164" fontId="20" fillId="4" borderId="0" xfId="0" applyNumberFormat="1" applyFont="1" applyFill="1" applyBorder="1" applyAlignment="1">
      <alignment horizontal="center" vertical="center"/>
    </xf>
    <xf numFmtId="169" fontId="20" fillId="4" borderId="0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24" fillId="5" borderId="0" xfId="0" applyFont="1" applyFill="1" applyBorder="1"/>
    <xf numFmtId="0" fontId="32" fillId="5" borderId="0" xfId="0" applyFont="1" applyFill="1" applyBorder="1" applyAlignment="1">
      <alignment horizontal="center" vertical="center"/>
    </xf>
    <xf numFmtId="167" fontId="32" fillId="5" borderId="0" xfId="0" applyNumberFormat="1" applyFont="1" applyFill="1" applyBorder="1" applyAlignment="1">
      <alignment horizontal="center" vertical="center"/>
    </xf>
    <xf numFmtId="167" fontId="29" fillId="0" borderId="2" xfId="5" applyNumberFormat="1" applyFont="1" applyFill="1" applyBorder="1" applyAlignment="1">
      <alignment horizontal="center" vertical="center"/>
    </xf>
    <xf numFmtId="167" fontId="29" fillId="0" borderId="12" xfId="5" applyNumberFormat="1" applyFont="1" applyFill="1" applyBorder="1" applyAlignment="1">
      <alignment horizontal="center" vertical="center"/>
    </xf>
    <xf numFmtId="167" fontId="24" fillId="0" borderId="12" xfId="5" applyNumberFormat="1" applyFont="1" applyFill="1" applyBorder="1" applyAlignment="1">
      <alignment horizontal="center" vertical="center"/>
    </xf>
    <xf numFmtId="167" fontId="34" fillId="0" borderId="0" xfId="0" applyNumberFormat="1" applyFont="1" applyFill="1" applyBorder="1" applyAlignment="1">
      <alignment horizontal="center" vertical="center"/>
    </xf>
    <xf numFmtId="167" fontId="29" fillId="0" borderId="0" xfId="5" applyNumberFormat="1" applyFont="1" applyFill="1" applyBorder="1" applyAlignment="1">
      <alignment horizontal="center" vertical="center"/>
    </xf>
    <xf numFmtId="164" fontId="20" fillId="0" borderId="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164" fontId="20" fillId="0" borderId="3" xfId="0" applyNumberFormat="1" applyFont="1" applyFill="1" applyBorder="1" applyAlignment="1">
      <alignment horizontal="center" vertical="center"/>
    </xf>
    <xf numFmtId="169" fontId="20" fillId="5" borderId="0" xfId="0" applyNumberFormat="1" applyFont="1" applyFill="1" applyBorder="1" applyAlignment="1">
      <alignment horizontal="center" vertical="center"/>
    </xf>
    <xf numFmtId="167" fontId="29" fillId="0" borderId="15" xfId="5" applyNumberFormat="1" applyFont="1" applyFill="1" applyBorder="1" applyAlignment="1">
      <alignment horizontal="center" vertical="center"/>
    </xf>
    <xf numFmtId="167" fontId="29" fillId="0" borderId="16" xfId="5" applyNumberFormat="1" applyFont="1" applyFill="1" applyBorder="1" applyAlignment="1">
      <alignment horizontal="center" vertical="center"/>
    </xf>
    <xf numFmtId="167" fontId="24" fillId="0" borderId="16" xfId="5" applyNumberFormat="1" applyFont="1" applyFill="1" applyBorder="1" applyAlignment="1">
      <alignment horizontal="center" vertical="center"/>
    </xf>
    <xf numFmtId="0" fontId="20" fillId="4" borderId="0" xfId="0" applyFont="1" applyFill="1" applyAlignment="1">
      <alignment horizontal="left" vertical="center"/>
    </xf>
    <xf numFmtId="3" fontId="20" fillId="4" borderId="0" xfId="0" applyNumberFormat="1" applyFont="1" applyFill="1" applyAlignment="1">
      <alignment horizontal="center" vertical="center"/>
    </xf>
    <xf numFmtId="0" fontId="36" fillId="4" borderId="0" xfId="0" applyFont="1" applyFill="1" applyBorder="1" applyAlignment="1">
      <alignment horizontal="left" vertical="center"/>
    </xf>
    <xf numFmtId="0" fontId="20" fillId="4" borderId="17" xfId="0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left" vertical="center"/>
    </xf>
    <xf numFmtId="3" fontId="19" fillId="6" borderId="2" xfId="0" applyNumberFormat="1" applyFont="1" applyFill="1" applyBorder="1" applyAlignment="1">
      <alignment horizontal="center" vertical="center"/>
    </xf>
    <xf numFmtId="167" fontId="19" fillId="6" borderId="2" xfId="5" applyNumberFormat="1" applyFont="1" applyFill="1" applyBorder="1" applyAlignment="1">
      <alignment horizontal="center" vertical="center"/>
    </xf>
    <xf numFmtId="3" fontId="19" fillId="6" borderId="2" xfId="5" applyNumberFormat="1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left" vertical="center"/>
    </xf>
    <xf numFmtId="3" fontId="19" fillId="6" borderId="12" xfId="0" applyNumberFormat="1" applyFont="1" applyFill="1" applyBorder="1" applyAlignment="1">
      <alignment horizontal="center" vertical="center"/>
    </xf>
    <xf numFmtId="167" fontId="19" fillId="6" borderId="12" xfId="5" applyNumberFormat="1" applyFont="1" applyFill="1" applyBorder="1" applyAlignment="1">
      <alignment horizontal="center" vertical="center"/>
    </xf>
    <xf numFmtId="49" fontId="20" fillId="4" borderId="12" xfId="0" applyNumberFormat="1" applyFont="1" applyFill="1" applyBorder="1" applyAlignment="1">
      <alignment horizontal="left" vertical="center"/>
    </xf>
    <xf numFmtId="3" fontId="19" fillId="4" borderId="12" xfId="0" applyNumberFormat="1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left" vertical="center"/>
    </xf>
    <xf numFmtId="0" fontId="21" fillId="7" borderId="3" xfId="0" applyFont="1" applyFill="1" applyBorder="1" applyAlignment="1">
      <alignment horizontal="left" vertical="center"/>
    </xf>
    <xf numFmtId="3" fontId="21" fillId="7" borderId="3" xfId="0" applyNumberFormat="1" applyFont="1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left" vertical="center"/>
    </xf>
    <xf numFmtId="3" fontId="20" fillId="6" borderId="12" xfId="0" applyNumberFormat="1" applyFont="1" applyFill="1" applyBorder="1" applyAlignment="1">
      <alignment horizontal="center" vertical="center"/>
    </xf>
    <xf numFmtId="167" fontId="19" fillId="4" borderId="12" xfId="5" applyNumberFormat="1" applyFont="1" applyFill="1" applyBorder="1" applyAlignment="1">
      <alignment horizontal="center" vertical="center"/>
    </xf>
    <xf numFmtId="0" fontId="35" fillId="4" borderId="0" xfId="0" applyFont="1" applyFill="1" applyBorder="1" applyAlignment="1">
      <alignment horizontal="left" vertical="center"/>
    </xf>
    <xf numFmtId="167" fontId="19" fillId="0" borderId="2" xfId="5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167" fontId="19" fillId="0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7" fontId="19" fillId="0" borderId="12" xfId="5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5" fillId="4" borderId="0" xfId="0" applyFont="1" applyFill="1" applyBorder="1" applyAlignment="1">
      <alignment horizontal="left"/>
    </xf>
    <xf numFmtId="167" fontId="19" fillId="0" borderId="15" xfId="5" applyNumberFormat="1" applyFont="1" applyFill="1" applyBorder="1" applyAlignment="1">
      <alignment horizontal="center" vertical="center"/>
    </xf>
    <xf numFmtId="3" fontId="20" fillId="0" borderId="16" xfId="0" applyNumberFormat="1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167" fontId="19" fillId="0" borderId="16" xfId="5" applyNumberFormat="1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/>
    </xf>
    <xf numFmtId="0" fontId="24" fillId="5" borderId="0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37" fillId="0" borderId="13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22" fillId="7" borderId="0" xfId="0" applyFont="1" applyFill="1" applyAlignment="1">
      <alignment horizontal="center" vertical="center"/>
    </xf>
  </cellXfs>
  <cellStyles count="15">
    <cellStyle name="Milliers" xfId="1" builtinId="3"/>
    <cellStyle name="Milliers 2" xfId="5"/>
    <cellStyle name="Milliers 3" xfId="7"/>
    <cellStyle name="Milliers 9" xfId="11"/>
    <cellStyle name="Normal" xfId="0" builtinId="0"/>
    <cellStyle name="Normal 10" xfId="13"/>
    <cellStyle name="Normal 11" xfId="14"/>
    <cellStyle name="Normal 2" xfId="3"/>
    <cellStyle name="Normal 3" xfId="4"/>
    <cellStyle name="Normal 4" xfId="8"/>
    <cellStyle name="Normal 5" xfId="6"/>
    <cellStyle name="Normal 6" xfId="9"/>
    <cellStyle name="Normal 8" xfId="10"/>
    <cellStyle name="Normal 9" xfId="12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abSelected="1" workbookViewId="0">
      <selection activeCell="A3" sqref="A3"/>
    </sheetView>
  </sheetViews>
  <sheetFormatPr baseColWidth="10" defaultRowHeight="15"/>
  <cols>
    <col min="1" max="1" width="64.85546875" customWidth="1"/>
    <col min="2" max="2" width="18.28515625" bestFit="1" customWidth="1"/>
    <col min="3" max="3" width="18.7109375" bestFit="1" customWidth="1"/>
    <col min="4" max="5" width="18.42578125" bestFit="1" customWidth="1"/>
    <col min="6" max="6" width="19.140625" bestFit="1" customWidth="1"/>
  </cols>
  <sheetData>
    <row r="1" spans="1:6" ht="28.5">
      <c r="A1" s="198" t="s">
        <v>96</v>
      </c>
      <c r="B1" s="198"/>
      <c r="C1" s="198"/>
      <c r="D1" s="198"/>
      <c r="E1" s="198"/>
      <c r="F1" s="99"/>
    </row>
    <row r="2" spans="1:6" ht="23.25">
      <c r="A2" s="100"/>
      <c r="B2" s="102"/>
      <c r="C2" s="102"/>
      <c r="D2" s="102"/>
      <c r="E2" s="102"/>
      <c r="F2" s="102"/>
    </row>
    <row r="3" spans="1:6" ht="23.25">
      <c r="A3" s="100"/>
      <c r="B3" s="103"/>
      <c r="C3" s="103"/>
      <c r="D3" s="103"/>
      <c r="E3" s="103"/>
      <c r="F3" s="103"/>
    </row>
    <row r="4" spans="1:6" ht="28.5">
      <c r="A4" s="104" t="s">
        <v>64</v>
      </c>
      <c r="B4" s="103"/>
      <c r="C4" s="103"/>
      <c r="D4" s="103"/>
      <c r="E4" s="103"/>
      <c r="F4" s="103"/>
    </row>
    <row r="5" spans="1:6" ht="28.5">
      <c r="A5" s="105"/>
      <c r="B5" s="103"/>
      <c r="C5" s="103"/>
      <c r="D5" s="103"/>
      <c r="E5" s="103"/>
      <c r="F5" s="103"/>
    </row>
    <row r="6" spans="1:6" ht="28.5">
      <c r="A6" s="193" t="s">
        <v>66</v>
      </c>
      <c r="B6" s="107">
        <v>2013</v>
      </c>
      <c r="C6" s="107">
        <v>2014</v>
      </c>
      <c r="D6" s="107">
        <v>2015</v>
      </c>
      <c r="E6" s="106">
        <v>2016</v>
      </c>
      <c r="F6" s="107">
        <v>2017</v>
      </c>
    </row>
    <row r="7" spans="1:6" ht="26.25">
      <c r="A7" s="108" t="s">
        <v>67</v>
      </c>
      <c r="B7" s="109">
        <v>1100355</v>
      </c>
      <c r="C7" s="110">
        <v>1148905.6626569475</v>
      </c>
      <c r="D7" s="110">
        <v>1188428.0174523464</v>
      </c>
      <c r="E7" s="110">
        <v>1223962.0151741717</v>
      </c>
      <c r="F7" s="110">
        <v>1266066.308496163</v>
      </c>
    </row>
    <row r="8" spans="1:6" ht="26.25">
      <c r="A8" s="111" t="s">
        <v>68</v>
      </c>
      <c r="B8" s="113">
        <f t="shared" ref="B8:F8" si="0">SUM(B9:B10)</f>
        <v>6011</v>
      </c>
      <c r="C8" s="113">
        <f t="shared" si="0"/>
        <v>6167.3</v>
      </c>
      <c r="D8" s="113">
        <f t="shared" si="0"/>
        <v>6325.8471300000001</v>
      </c>
      <c r="E8" s="113">
        <f t="shared" si="0"/>
        <v>6486</v>
      </c>
      <c r="F8" s="113">
        <f t="shared" si="0"/>
        <v>6656</v>
      </c>
    </row>
    <row r="9" spans="1:6" ht="26.25">
      <c r="A9" s="114" t="s">
        <v>69</v>
      </c>
      <c r="B9" s="115">
        <v>119</v>
      </c>
      <c r="C9" s="115">
        <v>128</v>
      </c>
      <c r="D9" s="115">
        <v>141</v>
      </c>
      <c r="E9" s="115">
        <v>152</v>
      </c>
      <c r="F9" s="116">
        <v>169</v>
      </c>
    </row>
    <row r="10" spans="1:6" ht="26.25">
      <c r="A10" s="114" t="s">
        <v>70</v>
      </c>
      <c r="B10" s="117">
        <v>5892</v>
      </c>
      <c r="C10" s="117">
        <v>6039.3</v>
      </c>
      <c r="D10" s="117">
        <v>6184.8471300000001</v>
      </c>
      <c r="E10" s="117">
        <v>6334</v>
      </c>
      <c r="F10" s="116">
        <v>6487</v>
      </c>
    </row>
    <row r="11" spans="1:6" ht="26.25">
      <c r="A11" s="111" t="s">
        <v>71</v>
      </c>
      <c r="B11" s="112">
        <f t="shared" ref="B11" si="1">SUM(B12:B13)</f>
        <v>15</v>
      </c>
      <c r="C11" s="112">
        <f>SUM(C12:C13)</f>
        <v>15</v>
      </c>
      <c r="D11" s="112">
        <f>SUM(D12:D13)</f>
        <v>16</v>
      </c>
      <c r="E11" s="112">
        <f>SUM(E12:E13)</f>
        <v>18</v>
      </c>
      <c r="F11" s="112">
        <f>SUM(F12:F13)</f>
        <v>18</v>
      </c>
    </row>
    <row r="12" spans="1:6" ht="26.25">
      <c r="A12" s="114" t="s">
        <v>72</v>
      </c>
      <c r="B12" s="116">
        <v>13</v>
      </c>
      <c r="C12" s="116">
        <v>13</v>
      </c>
      <c r="D12" s="116">
        <v>14</v>
      </c>
      <c r="E12" s="116">
        <v>16</v>
      </c>
      <c r="F12" s="116">
        <v>16</v>
      </c>
    </row>
    <row r="13" spans="1:6" ht="26.25">
      <c r="A13" s="114" t="s">
        <v>73</v>
      </c>
      <c r="B13" s="116">
        <v>2</v>
      </c>
      <c r="C13" s="116">
        <v>2</v>
      </c>
      <c r="D13" s="116">
        <v>2</v>
      </c>
      <c r="E13" s="116">
        <v>2</v>
      </c>
      <c r="F13" s="116">
        <v>2</v>
      </c>
    </row>
    <row r="14" spans="1:6" ht="26.25">
      <c r="A14" s="118" t="s">
        <v>74</v>
      </c>
      <c r="B14" s="119">
        <f>SUM(B9,B12)</f>
        <v>132</v>
      </c>
      <c r="C14" s="119">
        <f>SUM(C9,C12)</f>
        <v>141</v>
      </c>
      <c r="D14" s="119">
        <f>SUM(D9,D12)</f>
        <v>155</v>
      </c>
      <c r="E14" s="119">
        <f>SUM(E9,E12)</f>
        <v>168</v>
      </c>
      <c r="F14" s="119">
        <f>SUM(F9,F12)</f>
        <v>185</v>
      </c>
    </row>
    <row r="15" spans="1:6" ht="26.25">
      <c r="A15" s="118" t="s">
        <v>75</v>
      </c>
      <c r="B15" s="119">
        <f t="shared" ref="B15:F15" si="2">SUM(B7,B10,B13)</f>
        <v>1106249</v>
      </c>
      <c r="C15" s="119">
        <f t="shared" si="2"/>
        <v>1154946.9626569476</v>
      </c>
      <c r="D15" s="119">
        <f t="shared" si="2"/>
        <v>1194614.8645823463</v>
      </c>
      <c r="E15" s="119">
        <f t="shared" si="2"/>
        <v>1230298.0151741717</v>
      </c>
      <c r="F15" s="119">
        <f t="shared" si="2"/>
        <v>1272555.308496163</v>
      </c>
    </row>
    <row r="16" spans="1:6" ht="26.25">
      <c r="A16" s="118" t="s">
        <v>76</v>
      </c>
      <c r="B16" s="119">
        <f t="shared" ref="B16:F16" si="3">SUM(B14:B15)</f>
        <v>1106381</v>
      </c>
      <c r="C16" s="119">
        <f t="shared" si="3"/>
        <v>1155087.9626569476</v>
      </c>
      <c r="D16" s="119">
        <f t="shared" si="3"/>
        <v>1194769.8645823463</v>
      </c>
      <c r="E16" s="119">
        <f t="shared" si="3"/>
        <v>1230466.0151741717</v>
      </c>
      <c r="F16" s="119">
        <f t="shared" si="3"/>
        <v>1272740.308496163</v>
      </c>
    </row>
    <row r="17" spans="1:6" ht="23.25">
      <c r="A17" s="120"/>
      <c r="B17" s="121"/>
      <c r="C17" s="122"/>
      <c r="D17" s="122"/>
      <c r="E17" s="122"/>
      <c r="F17" s="123"/>
    </row>
    <row r="18" spans="1:6" ht="28.5">
      <c r="A18" s="105" t="s">
        <v>97</v>
      </c>
      <c r="B18" s="124"/>
      <c r="C18" s="124"/>
      <c r="D18" s="124"/>
      <c r="E18" s="124"/>
      <c r="F18" s="123"/>
    </row>
    <row r="19" spans="1:6" ht="28.5">
      <c r="A19" s="105"/>
      <c r="B19" s="124"/>
      <c r="C19" s="124"/>
      <c r="D19" s="124"/>
      <c r="E19" s="124"/>
      <c r="F19" s="123"/>
    </row>
    <row r="20" spans="1:6" ht="23.25">
      <c r="A20" s="125" t="s">
        <v>77</v>
      </c>
      <c r="B20" s="109">
        <v>3430.8</v>
      </c>
      <c r="C20" s="144">
        <v>3681.2484000000004</v>
      </c>
      <c r="D20" s="144">
        <v>3969.2484000000004</v>
      </c>
      <c r="E20" s="144">
        <v>4260.0405497199999</v>
      </c>
      <c r="F20" s="144">
        <v>4557.8641503094004</v>
      </c>
    </row>
    <row r="21" spans="1:6" ht="23.25">
      <c r="A21" s="126" t="s">
        <v>78</v>
      </c>
      <c r="B21" s="127">
        <f>SUM(B22:B23)</f>
        <v>2515</v>
      </c>
      <c r="C21" s="145">
        <f>SUM(C22:C23)</f>
        <v>2638.3935000000001</v>
      </c>
      <c r="D21" s="145">
        <f>SUM(D22:D23)</f>
        <v>2783.7793877350005</v>
      </c>
      <c r="E21" s="145">
        <f>+D21+D21*5%</f>
        <v>2922.9683571217506</v>
      </c>
      <c r="F21" s="145">
        <f>SUM(F22:F23)</f>
        <v>3068.4092849281551</v>
      </c>
    </row>
    <row r="22" spans="1:6" ht="23.25">
      <c r="A22" s="128" t="s">
        <v>79</v>
      </c>
      <c r="B22" s="115">
        <v>1034</v>
      </c>
      <c r="C22" s="146">
        <v>1137.4000000000001</v>
      </c>
      <c r="D22" s="146">
        <v>1254.5522000000001</v>
      </c>
      <c r="E22" s="146">
        <v>1373.9855694400001</v>
      </c>
      <c r="F22" s="145">
        <v>1495.4458937784962</v>
      </c>
    </row>
    <row r="23" spans="1:6" ht="23.25">
      <c r="A23" s="128" t="s">
        <v>80</v>
      </c>
      <c r="B23" s="116">
        <v>1481</v>
      </c>
      <c r="C23" s="145">
        <v>1500.9935</v>
      </c>
      <c r="D23" s="145">
        <v>1529.2271877350001</v>
      </c>
      <c r="E23" s="145">
        <v>1552.7772864261192</v>
      </c>
      <c r="F23" s="145">
        <v>1572.9633911496587</v>
      </c>
    </row>
    <row r="24" spans="1:6" ht="23.25">
      <c r="A24" s="126" t="s">
        <v>81</v>
      </c>
      <c r="B24" s="127">
        <f t="shared" ref="B24:F24" si="4">SUM(B25:B26)</f>
        <v>560.70000000000005</v>
      </c>
      <c r="C24" s="145">
        <f t="shared" si="4"/>
        <v>589.875</v>
      </c>
      <c r="D24" s="145">
        <f t="shared" si="4"/>
        <v>619.6875</v>
      </c>
      <c r="E24" s="145">
        <f t="shared" si="4"/>
        <v>650.78187500000001</v>
      </c>
      <c r="F24" s="145">
        <f t="shared" si="4"/>
        <v>683.81596875000014</v>
      </c>
    </row>
    <row r="25" spans="1:6" ht="23.25">
      <c r="A25" s="128" t="s">
        <v>82</v>
      </c>
      <c r="B25" s="115">
        <v>555</v>
      </c>
      <c r="C25" s="146">
        <v>582.75</v>
      </c>
      <c r="D25" s="146">
        <v>611.88750000000005</v>
      </c>
      <c r="E25" s="146">
        <v>642.48187500000006</v>
      </c>
      <c r="F25" s="145">
        <v>674.6059687500001</v>
      </c>
    </row>
    <row r="26" spans="1:6" ht="23.25">
      <c r="A26" s="128" t="s">
        <v>83</v>
      </c>
      <c r="B26" s="116">
        <v>5.7000000000000455</v>
      </c>
      <c r="C26" s="145">
        <v>7.1250000000000568</v>
      </c>
      <c r="D26" s="145">
        <v>7.8</v>
      </c>
      <c r="E26" s="145">
        <v>8.3000000000000007</v>
      </c>
      <c r="F26" s="145">
        <v>9.2100000000000009</v>
      </c>
    </row>
    <row r="27" spans="1:6" ht="26.25">
      <c r="A27" s="118" t="s">
        <v>84</v>
      </c>
      <c r="B27" s="129">
        <f t="shared" ref="B27:D27" si="5">SUM(B22,B25)</f>
        <v>1589</v>
      </c>
      <c r="C27" s="129">
        <f t="shared" si="5"/>
        <v>1720.15</v>
      </c>
      <c r="D27" s="129">
        <f t="shared" si="5"/>
        <v>1866.4397000000001</v>
      </c>
      <c r="E27" s="129">
        <f>SUM(E22,E25)</f>
        <v>2016.4674444400002</v>
      </c>
      <c r="F27" s="129">
        <f>SUM(F22,F25)</f>
        <v>2170.0518625284963</v>
      </c>
    </row>
    <row r="28" spans="1:6" ht="26.25">
      <c r="A28" s="118" t="s">
        <v>85</v>
      </c>
      <c r="B28" s="129">
        <f t="shared" ref="B28:D28" si="6">SUM(B20,B23,B26)</f>
        <v>4917.5</v>
      </c>
      <c r="C28" s="129">
        <f t="shared" si="6"/>
        <v>5189.3669000000009</v>
      </c>
      <c r="D28" s="129">
        <f t="shared" si="6"/>
        <v>5506.275587735001</v>
      </c>
      <c r="E28" s="129">
        <f>SUM(E20,E23,E26)</f>
        <v>5821.1178361461198</v>
      </c>
      <c r="F28" s="129">
        <f>SUM(F20,F23,F26)</f>
        <v>6140.037541459059</v>
      </c>
    </row>
    <row r="29" spans="1:6" ht="26.25">
      <c r="A29" s="130" t="s">
        <v>86</v>
      </c>
      <c r="B29" s="131">
        <f t="shared" ref="B29:D29" si="7">SUM(B27:B28)</f>
        <v>6506.5</v>
      </c>
      <c r="C29" s="129">
        <f t="shared" si="7"/>
        <v>6909.5169000000005</v>
      </c>
      <c r="D29" s="129">
        <f t="shared" si="7"/>
        <v>7372.7152877350009</v>
      </c>
      <c r="E29" s="129">
        <f>SUM(E27:E28)</f>
        <v>7837.5852805861196</v>
      </c>
      <c r="F29" s="129">
        <f>SUM(F27:F28)</f>
        <v>8310.0894039875548</v>
      </c>
    </row>
    <row r="30" spans="1:6" ht="23.25">
      <c r="A30" s="120"/>
      <c r="B30" s="121"/>
      <c r="C30" s="147"/>
      <c r="D30" s="147"/>
      <c r="E30" s="147"/>
      <c r="F30" s="148"/>
    </row>
    <row r="31" spans="1:6" ht="23.25">
      <c r="A31" s="132" t="s">
        <v>60</v>
      </c>
      <c r="B31" s="133">
        <v>3.9579689868252301</v>
      </c>
      <c r="C31" s="149">
        <v>3.9579689868252301</v>
      </c>
      <c r="D31" s="149">
        <v>3.9579689868252301</v>
      </c>
      <c r="E31" s="149">
        <v>3.9579689868252301</v>
      </c>
      <c r="F31" s="149">
        <v>3.9579689868252301</v>
      </c>
    </row>
    <row r="32" spans="1:6" ht="23.25">
      <c r="A32" s="134" t="s">
        <v>61</v>
      </c>
      <c r="B32" s="135">
        <v>3.3061630218687874</v>
      </c>
      <c r="C32" s="150">
        <v>3.3068204414396498</v>
      </c>
      <c r="D32" s="150">
        <v>3.3068204414396498</v>
      </c>
      <c r="E32" s="150">
        <v>3.3068204414396498</v>
      </c>
      <c r="F32" s="150">
        <v>3.3068204414396498</v>
      </c>
    </row>
    <row r="33" spans="1:6" ht="23.25">
      <c r="A33" s="136" t="s">
        <v>62</v>
      </c>
      <c r="B33" s="137">
        <v>2.1901194934902799</v>
      </c>
      <c r="C33" s="151">
        <v>2.1901194934902799</v>
      </c>
      <c r="D33" s="151">
        <v>2.1901194934902799</v>
      </c>
      <c r="E33" s="151">
        <v>2.1901194934902799</v>
      </c>
      <c r="F33" s="151">
        <v>2.1901194934902799</v>
      </c>
    </row>
    <row r="34" spans="1:6" ht="23.25">
      <c r="A34" s="194" t="s">
        <v>87</v>
      </c>
      <c r="B34" s="152"/>
      <c r="C34" s="142">
        <v>3.5539999999999998</v>
      </c>
      <c r="D34" s="142">
        <v>3.5539999999999998</v>
      </c>
      <c r="E34" s="142">
        <v>3.5539999999999998</v>
      </c>
      <c r="F34" s="142">
        <v>3.5539999999999998</v>
      </c>
    </row>
    <row r="35" spans="1:6" ht="23.25">
      <c r="A35" s="140" t="s">
        <v>98</v>
      </c>
      <c r="B35" s="139"/>
      <c r="C35" s="138"/>
      <c r="D35" s="138"/>
      <c r="E35" s="138"/>
      <c r="F35" s="138"/>
    </row>
    <row r="36" spans="1:6" ht="23.25">
      <c r="A36" s="103"/>
      <c r="B36" s="139"/>
      <c r="C36" s="138"/>
      <c r="D36" s="138"/>
      <c r="E36" s="138"/>
      <c r="F36" s="138"/>
    </row>
    <row r="37" spans="1:6" ht="23.25">
      <c r="A37" s="125" t="s">
        <v>77</v>
      </c>
      <c r="B37" s="109">
        <v>3430.8</v>
      </c>
      <c r="C37" s="144">
        <f>+C20*C34</f>
        <v>13083.156813600001</v>
      </c>
      <c r="D37" s="144">
        <f>+D20*D34</f>
        <v>14106.7088136</v>
      </c>
      <c r="E37" s="144">
        <f>+E20*E34</f>
        <v>15140.18411370488</v>
      </c>
      <c r="F37" s="153">
        <f>+F20*F34</f>
        <v>16198.649190199609</v>
      </c>
    </row>
    <row r="38" spans="1:6" ht="23.25">
      <c r="A38" s="126" t="s">
        <v>78</v>
      </c>
      <c r="B38" s="127">
        <f>SUM(B39:B40)</f>
        <v>2515</v>
      </c>
      <c r="C38" s="145">
        <f>+C21*C34</f>
        <v>9376.8504990000001</v>
      </c>
      <c r="D38" s="145">
        <f>+D21*D34</f>
        <v>9893.5519440101907</v>
      </c>
      <c r="E38" s="145">
        <f>+E21*E34</f>
        <v>10388.229541210701</v>
      </c>
      <c r="F38" s="154">
        <f>+F21*F34</f>
        <v>10905.126598634663</v>
      </c>
    </row>
    <row r="39" spans="1:6" ht="23.25">
      <c r="A39" s="128" t="s">
        <v>79</v>
      </c>
      <c r="B39" s="115">
        <v>1034</v>
      </c>
      <c r="C39" s="146">
        <f>+C22*C34</f>
        <v>4042.3196000000003</v>
      </c>
      <c r="D39" s="146">
        <f>+D22*D34</f>
        <v>4458.6785188000003</v>
      </c>
      <c r="E39" s="146">
        <f>+E22*E34</f>
        <v>4883.1447137897603</v>
      </c>
      <c r="F39" s="155">
        <f>+F22*F34</f>
        <v>5314.8147064887753</v>
      </c>
    </row>
    <row r="40" spans="1:6" ht="23.25">
      <c r="A40" s="128" t="s">
        <v>80</v>
      </c>
      <c r="B40" s="116">
        <v>1481</v>
      </c>
      <c r="C40" s="145">
        <f>+C23*C34</f>
        <v>5334.5308990000003</v>
      </c>
      <c r="D40" s="145">
        <f>+D23*D34</f>
        <v>5434.8734252101904</v>
      </c>
      <c r="E40" s="145">
        <f>+E23*E34</f>
        <v>5518.5704759584278</v>
      </c>
      <c r="F40" s="154">
        <f>+F23*F34</f>
        <v>5590.3118921458872</v>
      </c>
    </row>
    <row r="41" spans="1:6" ht="23.25">
      <c r="A41" s="126" t="s">
        <v>81</v>
      </c>
      <c r="B41" s="127">
        <f t="shared" ref="B41" si="8">SUM(B42:B43)</f>
        <v>560.70000000000005</v>
      </c>
      <c r="C41" s="145">
        <f>+C24*C34</f>
        <v>2096.4157500000001</v>
      </c>
      <c r="D41" s="145">
        <f>+D24*D34</f>
        <v>2202.3693749999998</v>
      </c>
      <c r="E41" s="145">
        <f>+E24*E34</f>
        <v>2312.8787837499999</v>
      </c>
      <c r="F41" s="154">
        <f>+F24*F34</f>
        <v>2430.2819529375006</v>
      </c>
    </row>
    <row r="42" spans="1:6" ht="23.25">
      <c r="A42" s="128" t="s">
        <v>82</v>
      </c>
      <c r="B42" s="115">
        <v>555</v>
      </c>
      <c r="C42" s="146">
        <f>+C25*C34</f>
        <v>2071.0934999999999</v>
      </c>
      <c r="D42" s="146">
        <f>+D25*D34</f>
        <v>2174.6481750000003</v>
      </c>
      <c r="E42" s="146">
        <f>+E25*E34</f>
        <v>2283.3805837499999</v>
      </c>
      <c r="F42" s="155">
        <f>+F25*F34</f>
        <v>2397.5496129375001</v>
      </c>
    </row>
    <row r="43" spans="1:6" ht="23.25">
      <c r="A43" s="128" t="s">
        <v>83</v>
      </c>
      <c r="B43" s="116">
        <v>5.7000000000000455</v>
      </c>
      <c r="C43" s="145">
        <f>+C26*C34</f>
        <v>25.322250000000199</v>
      </c>
      <c r="D43" s="145">
        <f>+D26*D34</f>
        <v>27.7212</v>
      </c>
      <c r="E43" s="145">
        <f>+E26*E34</f>
        <v>29.498200000000001</v>
      </c>
      <c r="F43" s="154">
        <f>+F26*F34</f>
        <v>32.732340000000001</v>
      </c>
    </row>
    <row r="44" spans="1:6" ht="26.25">
      <c r="A44" s="118" t="s">
        <v>84</v>
      </c>
      <c r="B44" s="129">
        <f t="shared" ref="B44:D44" si="9">SUM(B39,B42)</f>
        <v>1589</v>
      </c>
      <c r="C44" s="129">
        <f t="shared" si="9"/>
        <v>6113.4130999999998</v>
      </c>
      <c r="D44" s="129">
        <f t="shared" si="9"/>
        <v>6633.3266938000006</v>
      </c>
      <c r="E44" s="129">
        <f>SUM(E39,E42)</f>
        <v>7166.5252975397598</v>
      </c>
      <c r="F44" s="129">
        <f>SUM(F39,F42)</f>
        <v>7712.364319426275</v>
      </c>
    </row>
    <row r="45" spans="1:6" ht="26.25">
      <c r="A45" s="118" t="s">
        <v>85</v>
      </c>
      <c r="B45" s="129">
        <f t="shared" ref="B45:D45" si="10">SUM(B37,B40,B43)</f>
        <v>4917.5</v>
      </c>
      <c r="C45" s="129">
        <f t="shared" si="10"/>
        <v>18443.009962600001</v>
      </c>
      <c r="D45" s="129">
        <f t="shared" si="10"/>
        <v>19569.303438810191</v>
      </c>
      <c r="E45" s="129">
        <f>SUM(E37,E40,E43)</f>
        <v>20688.252789663311</v>
      </c>
      <c r="F45" s="129">
        <f>SUM(F37,F40,F43)</f>
        <v>21821.693422345495</v>
      </c>
    </row>
    <row r="46" spans="1:6" ht="26.25">
      <c r="A46" s="130" t="s">
        <v>86</v>
      </c>
      <c r="B46" s="131">
        <f t="shared" ref="B46:D46" si="11">SUM(B44:B45)</f>
        <v>6506.5</v>
      </c>
      <c r="C46" s="129">
        <f t="shared" si="11"/>
        <v>24556.423062599999</v>
      </c>
      <c r="D46" s="129">
        <f t="shared" si="11"/>
        <v>26202.630132610193</v>
      </c>
      <c r="E46" s="129">
        <f>SUM(E44:E45)</f>
        <v>27854.778087203071</v>
      </c>
      <c r="F46" s="129">
        <f>SUM(F44:F45)</f>
        <v>29534.057741771772</v>
      </c>
    </row>
    <row r="47" spans="1:6" ht="23.25">
      <c r="A47" s="103"/>
      <c r="B47" s="139"/>
      <c r="C47" s="138"/>
      <c r="D47" s="138"/>
      <c r="E47" s="138"/>
      <c r="F47" s="138"/>
    </row>
    <row r="49" spans="1:6" ht="23.25">
      <c r="A49" s="103"/>
      <c r="B49" s="139"/>
      <c r="C49" s="138"/>
      <c r="D49" s="138"/>
      <c r="E49" s="138"/>
      <c r="F49" s="138"/>
    </row>
    <row r="50" spans="1:6" ht="23.25">
      <c r="B50" s="139"/>
    </row>
  </sheetData>
  <mergeCells count="1">
    <mergeCell ref="A1:E1"/>
  </mergeCells>
  <pageMargins left="0.7" right="0.7" top="0.75" bottom="0.75" header="0.3" footer="0.3"/>
  <pageSetup paperSize="9" scale="69" orientation="landscape" r:id="rId1"/>
  <rowBreaks count="2" manualBreakCount="2">
    <brk id="17" max="16383" man="1"/>
    <brk id="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topLeftCell="A17" workbookViewId="0">
      <selection activeCell="C31" sqref="C31"/>
    </sheetView>
  </sheetViews>
  <sheetFormatPr baseColWidth="10" defaultRowHeight="15"/>
  <cols>
    <col min="1" max="1" width="53.85546875" bestFit="1" customWidth="1"/>
    <col min="2" max="2" width="15.7109375" bestFit="1" customWidth="1"/>
    <col min="3" max="3" width="17.28515625" bestFit="1" customWidth="1"/>
    <col min="4" max="4" width="17.7109375" bestFit="1" customWidth="1"/>
    <col min="5" max="5" width="13.28515625" bestFit="1" customWidth="1"/>
    <col min="6" max="6" width="26.7109375" customWidth="1"/>
    <col min="7" max="7" width="15.7109375" bestFit="1" customWidth="1"/>
  </cols>
  <sheetData>
    <row r="1" spans="1:7" ht="28.5">
      <c r="A1" s="201" t="s">
        <v>99</v>
      </c>
      <c r="B1" s="201"/>
      <c r="C1" s="201"/>
      <c r="D1" s="101"/>
      <c r="E1" s="101"/>
      <c r="F1" s="101"/>
      <c r="G1" s="101"/>
    </row>
    <row r="2" spans="1:7" ht="23.25">
      <c r="A2" s="156"/>
      <c r="B2" s="157"/>
      <c r="C2" s="157"/>
      <c r="D2" s="157"/>
      <c r="E2" s="157"/>
      <c r="F2" s="101"/>
      <c r="G2" s="101"/>
    </row>
    <row r="3" spans="1:7" ht="31.5">
      <c r="A3" s="178" t="s">
        <v>100</v>
      </c>
      <c r="B3" s="103"/>
      <c r="C3" s="103"/>
      <c r="D3" s="103"/>
      <c r="E3" s="103"/>
      <c r="F3" s="103"/>
      <c r="G3" s="103"/>
    </row>
    <row r="4" spans="1:7" ht="28.5">
      <c r="A4" s="158"/>
      <c r="B4" s="199" t="s">
        <v>65</v>
      </c>
      <c r="C4" s="200"/>
      <c r="D4" s="103"/>
      <c r="E4" s="103"/>
      <c r="F4" s="103"/>
      <c r="G4" s="103"/>
    </row>
    <row r="5" spans="1:7" ht="23.25">
      <c r="A5" s="107" t="s">
        <v>66</v>
      </c>
      <c r="B5" s="160">
        <v>2012</v>
      </c>
      <c r="C5" s="132">
        <v>2013</v>
      </c>
      <c r="D5" s="132">
        <v>2014</v>
      </c>
      <c r="E5" s="132">
        <v>2015</v>
      </c>
      <c r="F5" s="159">
        <v>2016</v>
      </c>
      <c r="G5" s="107">
        <v>2017</v>
      </c>
    </row>
    <row r="6" spans="1:7" ht="23.25">
      <c r="A6" s="161" t="s">
        <v>88</v>
      </c>
      <c r="B6" s="162">
        <v>545888</v>
      </c>
      <c r="C6" s="163">
        <v>574888</v>
      </c>
      <c r="D6" s="163">
        <v>604966.19764879998</v>
      </c>
      <c r="E6" s="162">
        <v>639490.19764879998</v>
      </c>
      <c r="F6" s="164">
        <v>672948.38873880496</v>
      </c>
      <c r="G6" s="163">
        <v>710400.66228267201</v>
      </c>
    </row>
    <row r="7" spans="1:7" ht="23.25">
      <c r="A7" s="165" t="s">
        <v>89</v>
      </c>
      <c r="B7" s="166">
        <v>887</v>
      </c>
      <c r="C7" s="167">
        <v>943</v>
      </c>
      <c r="D7" s="167">
        <f>+C7+C7*5.64%</f>
        <v>996.18520000000001</v>
      </c>
      <c r="E7" s="166">
        <f>+D7+D7*5.54%</f>
        <v>1051.37386008</v>
      </c>
      <c r="F7" s="166">
        <f>+E7+E7*4.1%</f>
        <v>1094.4801883432799</v>
      </c>
      <c r="G7" s="166">
        <f>+F7*4.01%+F7</f>
        <v>1138.3688438958454</v>
      </c>
    </row>
    <row r="8" spans="1:7" ht="23.25">
      <c r="A8" s="168" t="s">
        <v>90</v>
      </c>
      <c r="B8" s="169">
        <v>0</v>
      </c>
      <c r="C8" s="169">
        <v>0</v>
      </c>
      <c r="D8" s="169">
        <v>0</v>
      </c>
      <c r="E8" s="169">
        <v>0</v>
      </c>
      <c r="F8" s="169">
        <v>0</v>
      </c>
      <c r="G8" s="169">
        <v>0</v>
      </c>
    </row>
    <row r="9" spans="1:7" ht="23.25">
      <c r="A9" s="168" t="s">
        <v>91</v>
      </c>
      <c r="B9" s="169">
        <v>887</v>
      </c>
      <c r="C9" s="169">
        <v>943</v>
      </c>
      <c r="D9" s="169">
        <v>996.18520000000001</v>
      </c>
      <c r="E9" s="169">
        <v>1051.37386008</v>
      </c>
      <c r="F9" s="169">
        <v>1094.4801883432799</v>
      </c>
      <c r="G9" s="169">
        <v>1138.3688438958454</v>
      </c>
    </row>
    <row r="10" spans="1:7" ht="23.25">
      <c r="A10" s="165" t="s">
        <v>92</v>
      </c>
      <c r="B10" s="166">
        <v>36</v>
      </c>
      <c r="C10" s="167">
        <v>39</v>
      </c>
      <c r="D10" s="167">
        <v>41</v>
      </c>
      <c r="E10" s="166">
        <v>42</v>
      </c>
      <c r="F10" s="166">
        <v>44</v>
      </c>
      <c r="G10" s="166">
        <v>46</v>
      </c>
    </row>
    <row r="11" spans="1:7" ht="23.25">
      <c r="A11" s="168" t="s">
        <v>93</v>
      </c>
      <c r="B11" s="169">
        <v>2</v>
      </c>
      <c r="C11" s="169">
        <v>2</v>
      </c>
      <c r="D11" s="169">
        <v>3</v>
      </c>
      <c r="E11" s="169">
        <v>3</v>
      </c>
      <c r="F11" s="170">
        <v>4</v>
      </c>
      <c r="G11" s="169">
        <v>4</v>
      </c>
    </row>
    <row r="12" spans="1:7" ht="23.25">
      <c r="A12" s="168" t="s">
        <v>94</v>
      </c>
      <c r="B12" s="169">
        <v>34</v>
      </c>
      <c r="C12" s="169">
        <v>37</v>
      </c>
      <c r="D12" s="169">
        <v>38</v>
      </c>
      <c r="E12" s="169">
        <v>39</v>
      </c>
      <c r="F12" s="170">
        <v>40</v>
      </c>
      <c r="G12" s="169">
        <v>42</v>
      </c>
    </row>
    <row r="13" spans="1:7" ht="23.25">
      <c r="A13" s="171" t="s">
        <v>74</v>
      </c>
      <c r="B13" s="119">
        <f t="shared" ref="B13:G13" si="0">SUM(B8,B11)</f>
        <v>2</v>
      </c>
      <c r="C13" s="119">
        <f t="shared" si="0"/>
        <v>2</v>
      </c>
      <c r="D13" s="119">
        <f t="shared" si="0"/>
        <v>3</v>
      </c>
      <c r="E13" s="119">
        <f t="shared" si="0"/>
        <v>3</v>
      </c>
      <c r="F13" s="119">
        <f t="shared" si="0"/>
        <v>4</v>
      </c>
      <c r="G13" s="119">
        <f t="shared" si="0"/>
        <v>4</v>
      </c>
    </row>
    <row r="14" spans="1:7" ht="23.25">
      <c r="A14" s="171" t="s">
        <v>75</v>
      </c>
      <c r="B14" s="119">
        <f t="shared" ref="B14:G14" si="1">SUM(B6,B9,B12)</f>
        <v>546809</v>
      </c>
      <c r="C14" s="119">
        <f t="shared" si="1"/>
        <v>575868</v>
      </c>
      <c r="D14" s="119">
        <f t="shared" si="1"/>
        <v>606000.38284879993</v>
      </c>
      <c r="E14" s="119">
        <f t="shared" si="1"/>
        <v>640580.57150888001</v>
      </c>
      <c r="F14" s="119">
        <f t="shared" si="1"/>
        <v>674082.86892714829</v>
      </c>
      <c r="G14" s="119">
        <f t="shared" si="1"/>
        <v>711581.03112656786</v>
      </c>
    </row>
    <row r="15" spans="1:7" ht="23.25">
      <c r="A15" s="172" t="s">
        <v>76</v>
      </c>
      <c r="B15" s="173">
        <f t="shared" ref="B15:G15" si="2">SUM(B13:B14)</f>
        <v>546811</v>
      </c>
      <c r="C15" s="173">
        <f t="shared" si="2"/>
        <v>575870</v>
      </c>
      <c r="D15" s="173">
        <f t="shared" si="2"/>
        <v>606003.38284879993</v>
      </c>
      <c r="E15" s="173">
        <f t="shared" si="2"/>
        <v>640583.57150888001</v>
      </c>
      <c r="F15" s="173">
        <f t="shared" si="2"/>
        <v>674086.86892714829</v>
      </c>
      <c r="G15" s="173">
        <f t="shared" si="2"/>
        <v>711585.03112656786</v>
      </c>
    </row>
    <row r="16" spans="1:7" ht="31.5">
      <c r="A16" s="174" t="s">
        <v>101</v>
      </c>
      <c r="B16" s="103"/>
      <c r="C16" s="124"/>
      <c r="D16" s="124"/>
      <c r="E16" s="124"/>
      <c r="F16" s="124"/>
      <c r="G16" s="123"/>
    </row>
    <row r="17" spans="1:7" ht="28.5">
      <c r="A17" s="105"/>
      <c r="B17" s="103"/>
      <c r="C17" s="124"/>
      <c r="D17" s="124"/>
      <c r="E17" s="124"/>
      <c r="F17" s="124"/>
      <c r="G17" s="123"/>
    </row>
    <row r="18" spans="1:7" ht="23.25">
      <c r="A18" s="175" t="s">
        <v>102</v>
      </c>
      <c r="B18" s="163">
        <v>7085.5</v>
      </c>
      <c r="C18" s="163">
        <v>7195</v>
      </c>
      <c r="D18" s="179">
        <v>7353.29</v>
      </c>
      <c r="E18" s="179">
        <v>7510.6504059999997</v>
      </c>
      <c r="F18" s="179">
        <v>7670.6272596477993</v>
      </c>
      <c r="G18" s="179">
        <v>7854.7223138793461</v>
      </c>
    </row>
    <row r="19" spans="1:7" ht="23.25">
      <c r="A19" s="165" t="s">
        <v>103</v>
      </c>
      <c r="B19" s="176">
        <f t="shared" ref="B19:E19" si="3">SUM(B20:B21)</f>
        <v>1726.1</v>
      </c>
      <c r="C19" s="176">
        <f t="shared" si="3"/>
        <v>1892.6</v>
      </c>
      <c r="D19" s="180">
        <f t="shared" si="3"/>
        <v>2079.7757999999999</v>
      </c>
      <c r="E19" s="180">
        <f t="shared" si="3"/>
        <v>2278.5115732600002</v>
      </c>
      <c r="F19" s="181">
        <f>+E19+E19*7.345%</f>
        <v>2445.8682483159473</v>
      </c>
      <c r="G19" s="180">
        <f>SUM(G20:G21)</f>
        <v>2710.53343743604</v>
      </c>
    </row>
    <row r="20" spans="1:7" ht="23.25">
      <c r="A20" s="168" t="s">
        <v>104</v>
      </c>
      <c r="B20" s="169">
        <v>0</v>
      </c>
      <c r="C20" s="169">
        <v>0</v>
      </c>
      <c r="D20" s="182">
        <v>0</v>
      </c>
      <c r="E20" s="182">
        <v>0</v>
      </c>
      <c r="F20" s="183">
        <v>0</v>
      </c>
      <c r="G20" s="183">
        <v>0</v>
      </c>
    </row>
    <row r="21" spans="1:7" ht="23.25">
      <c r="A21" s="168" t="s">
        <v>105</v>
      </c>
      <c r="B21" s="177">
        <v>1726.1</v>
      </c>
      <c r="C21" s="177">
        <v>1892.6</v>
      </c>
      <c r="D21" s="184">
        <v>2079.7757999999999</v>
      </c>
      <c r="E21" s="184">
        <v>2278.5115732600002</v>
      </c>
      <c r="F21" s="181">
        <v>2485.8999412544999</v>
      </c>
      <c r="G21" s="181">
        <v>2710.53343743604</v>
      </c>
    </row>
    <row r="22" spans="1:7" ht="23.25">
      <c r="A22" s="165" t="s">
        <v>106</v>
      </c>
      <c r="B22" s="176">
        <f t="shared" ref="B22:G22" si="4">SUM(B23:B24)</f>
        <v>1518.9</v>
      </c>
      <c r="C22" s="176">
        <f t="shared" si="4"/>
        <v>1587.6</v>
      </c>
      <c r="D22" s="180">
        <f t="shared" si="4"/>
        <v>1713.692</v>
      </c>
      <c r="E22" s="180">
        <f t="shared" si="4"/>
        <v>1833.37394433437</v>
      </c>
      <c r="F22" s="180">
        <f t="shared" si="4"/>
        <v>1953.1000000000001</v>
      </c>
      <c r="G22" s="180">
        <f t="shared" si="4"/>
        <v>2082.27069361127</v>
      </c>
    </row>
    <row r="23" spans="1:7" ht="23.25">
      <c r="A23" s="168" t="s">
        <v>107</v>
      </c>
      <c r="B23" s="177">
        <v>527</v>
      </c>
      <c r="C23" s="177">
        <v>544</v>
      </c>
      <c r="D23" s="184">
        <v>600.69200000000001</v>
      </c>
      <c r="E23" s="184">
        <v>659</v>
      </c>
      <c r="F23" s="181">
        <v>720.72111478290003</v>
      </c>
      <c r="G23" s="181">
        <v>789.27069361126996</v>
      </c>
    </row>
    <row r="24" spans="1:7" ht="23.25">
      <c r="A24" s="168" t="s">
        <v>108</v>
      </c>
      <c r="B24" s="177">
        <v>991.90000000000009</v>
      </c>
      <c r="C24" s="177">
        <v>1043.5999999999999</v>
      </c>
      <c r="D24" s="184">
        <v>1113</v>
      </c>
      <c r="E24" s="184">
        <v>1174.37394433437</v>
      </c>
      <c r="F24" s="181">
        <v>1232.3788852171001</v>
      </c>
      <c r="G24" s="183">
        <v>1293</v>
      </c>
    </row>
    <row r="25" spans="1:7" ht="23.25">
      <c r="A25" s="171" t="s">
        <v>109</v>
      </c>
      <c r="B25" s="119">
        <f t="shared" ref="B25:D25" si="5">SUM(B20,B23)</f>
        <v>527</v>
      </c>
      <c r="C25" s="119">
        <f t="shared" si="5"/>
        <v>544</v>
      </c>
      <c r="D25" s="119">
        <f t="shared" si="5"/>
        <v>600.69200000000001</v>
      </c>
      <c r="E25" s="119">
        <f>SUM(E20,E23)</f>
        <v>659</v>
      </c>
      <c r="F25" s="119">
        <f>SUM(F20,F23)</f>
        <v>720.72111478290003</v>
      </c>
      <c r="G25" s="119">
        <f>SUM(G20,G23)</f>
        <v>789.27069361126996</v>
      </c>
    </row>
    <row r="26" spans="1:7" ht="23.25">
      <c r="A26" s="171" t="s">
        <v>110</v>
      </c>
      <c r="B26" s="119">
        <f t="shared" ref="B26:E26" si="6">+B18+B21+B24</f>
        <v>9803.5</v>
      </c>
      <c r="C26" s="119">
        <f t="shared" si="6"/>
        <v>10131.200000000001</v>
      </c>
      <c r="D26" s="119">
        <f t="shared" si="6"/>
        <v>10546.0658</v>
      </c>
      <c r="E26" s="119">
        <f t="shared" si="6"/>
        <v>10963.535923594369</v>
      </c>
      <c r="F26" s="119">
        <f>+F18+F21+F24</f>
        <v>11388.906086119399</v>
      </c>
      <c r="G26" s="119">
        <f>+G18+G21+G24</f>
        <v>11858.255751315386</v>
      </c>
    </row>
    <row r="27" spans="1:7" ht="23.25">
      <c r="A27" s="172" t="s">
        <v>86</v>
      </c>
      <c r="B27" s="173">
        <f t="shared" ref="B27:E27" si="7">+B25+B26</f>
        <v>10330.5</v>
      </c>
      <c r="C27" s="173">
        <f t="shared" si="7"/>
        <v>10675.2</v>
      </c>
      <c r="D27" s="119">
        <f t="shared" si="7"/>
        <v>11146.757799999999</v>
      </c>
      <c r="E27" s="119">
        <f t="shared" si="7"/>
        <v>11622.535923594369</v>
      </c>
      <c r="F27" s="119">
        <f>+F25+F26</f>
        <v>12109.6272009023</v>
      </c>
      <c r="G27" s="119">
        <f>+G25+G26</f>
        <v>12647.526444926656</v>
      </c>
    </row>
    <row r="28" spans="1:7" s="28" customFormat="1" ht="23.25">
      <c r="A28" s="185"/>
      <c r="B28" s="186"/>
      <c r="C28" s="186"/>
      <c r="D28" s="147"/>
      <c r="E28" s="147"/>
      <c r="F28" s="187"/>
      <c r="G28" s="187"/>
    </row>
    <row r="29" spans="1:7" ht="23.25">
      <c r="A29" s="141" t="s">
        <v>87</v>
      </c>
      <c r="B29" s="142"/>
      <c r="C29" s="143"/>
      <c r="D29" s="142">
        <v>0.29799999999999999</v>
      </c>
      <c r="E29" s="142">
        <v>0.29799999999999999</v>
      </c>
      <c r="F29" s="142">
        <v>0.29799999999999999</v>
      </c>
      <c r="G29" s="142">
        <v>0.29799999999999999</v>
      </c>
    </row>
    <row r="30" spans="1:7" ht="31.5">
      <c r="A30" s="188" t="s">
        <v>95</v>
      </c>
      <c r="B30" s="103"/>
      <c r="C30" s="124"/>
      <c r="D30" s="124"/>
      <c r="E30" s="124"/>
      <c r="F30" s="124"/>
      <c r="G30" s="123"/>
    </row>
    <row r="31" spans="1:7" ht="28.5">
      <c r="A31" s="105"/>
      <c r="B31" s="103"/>
      <c r="C31" s="124"/>
      <c r="D31" s="124"/>
      <c r="E31" s="124"/>
      <c r="F31" s="124"/>
      <c r="G31" s="123"/>
    </row>
    <row r="32" spans="1:7" ht="23.25">
      <c r="A32" s="175" t="s">
        <v>102</v>
      </c>
      <c r="B32" s="163">
        <v>7085.5</v>
      </c>
      <c r="C32" s="163">
        <v>7195</v>
      </c>
      <c r="D32" s="179">
        <f>+D18*D29</f>
        <v>2191.28042</v>
      </c>
      <c r="E32" s="179">
        <f>+E18*E29</f>
        <v>2238.173820988</v>
      </c>
      <c r="F32" s="179">
        <f>+F18*F29</f>
        <v>2285.8469233750443</v>
      </c>
      <c r="G32" s="189">
        <f>+G18*G29</f>
        <v>2340.7072495360449</v>
      </c>
    </row>
    <row r="33" spans="1:7" ht="23.25">
      <c r="A33" s="165" t="s">
        <v>103</v>
      </c>
      <c r="B33" s="176">
        <f t="shared" ref="B33:C33" si="8">SUM(B34:B35)</f>
        <v>1726.1</v>
      </c>
      <c r="C33" s="176">
        <f t="shared" si="8"/>
        <v>1892.6</v>
      </c>
      <c r="D33" s="180">
        <f>+D19*D29</f>
        <v>619.77318839999998</v>
      </c>
      <c r="E33" s="180">
        <f>+E19*E29</f>
        <v>678.99644883148005</v>
      </c>
      <c r="F33" s="180">
        <f>+F19*F29</f>
        <v>728.86873799815226</v>
      </c>
      <c r="G33" s="190">
        <f>+G19*G29</f>
        <v>807.73896435593986</v>
      </c>
    </row>
    <row r="34" spans="1:7" ht="23.25">
      <c r="A34" s="168" t="s">
        <v>104</v>
      </c>
      <c r="B34" s="169">
        <v>0</v>
      </c>
      <c r="C34" s="169">
        <v>0</v>
      </c>
      <c r="D34" s="182">
        <v>0</v>
      </c>
      <c r="E34" s="182">
        <v>0</v>
      </c>
      <c r="F34" s="183">
        <v>0</v>
      </c>
      <c r="G34" s="191">
        <v>0</v>
      </c>
    </row>
    <row r="35" spans="1:7" ht="23.25">
      <c r="A35" s="168" t="s">
        <v>105</v>
      </c>
      <c r="B35" s="177">
        <v>1726.1</v>
      </c>
      <c r="C35" s="177">
        <v>1892.6</v>
      </c>
      <c r="D35" s="184">
        <f>+D21*D29</f>
        <v>619.77318839999998</v>
      </c>
      <c r="E35" s="184">
        <f>+E21*E29</f>
        <v>678.99644883148005</v>
      </c>
      <c r="F35" s="184">
        <f>+F21*F29</f>
        <v>740.79818249384095</v>
      </c>
      <c r="G35" s="192">
        <f>+G21*G29</f>
        <v>807.73896435593986</v>
      </c>
    </row>
    <row r="36" spans="1:7" ht="23.25">
      <c r="A36" s="165" t="s">
        <v>106</v>
      </c>
      <c r="B36" s="176">
        <f t="shared" ref="B36:C36" si="9">SUM(B37:B38)</f>
        <v>1518.9</v>
      </c>
      <c r="C36" s="176">
        <f t="shared" si="9"/>
        <v>1587.6</v>
      </c>
      <c r="D36" s="180">
        <f>+D22*D29</f>
        <v>510.68021599999997</v>
      </c>
      <c r="E36" s="180">
        <f>+E22*E29</f>
        <v>546.34543541164226</v>
      </c>
      <c r="F36" s="180">
        <f>+F22*F29</f>
        <v>582.02380000000005</v>
      </c>
      <c r="G36" s="190">
        <f>+G22*G29</f>
        <v>620.51666669615838</v>
      </c>
    </row>
    <row r="37" spans="1:7" ht="23.25">
      <c r="A37" s="168" t="s">
        <v>107</v>
      </c>
      <c r="B37" s="177">
        <v>527</v>
      </c>
      <c r="C37" s="177">
        <v>544</v>
      </c>
      <c r="D37" s="184">
        <f>+D23*D29</f>
        <v>179.00621599999999</v>
      </c>
      <c r="E37" s="184">
        <f>+E23*E29</f>
        <v>196.38200000000001</v>
      </c>
      <c r="F37" s="184">
        <f>+F23*F29</f>
        <v>214.77489220530421</v>
      </c>
      <c r="G37" s="192">
        <f>+G23*G29</f>
        <v>235.20266669615845</v>
      </c>
    </row>
    <row r="38" spans="1:7" ht="23.25">
      <c r="A38" s="168" t="s">
        <v>108</v>
      </c>
      <c r="B38" s="177">
        <v>991.90000000000009</v>
      </c>
      <c r="C38" s="177">
        <v>1043.5999999999999</v>
      </c>
      <c r="D38" s="184">
        <f>+D24*D29</f>
        <v>331.67399999999998</v>
      </c>
      <c r="E38" s="184">
        <f>+E24*E29</f>
        <v>349.96343541164225</v>
      </c>
      <c r="F38" s="184">
        <f>+F24*F29</f>
        <v>367.24890779469581</v>
      </c>
      <c r="G38" s="192">
        <f>+G24*G29</f>
        <v>385.31399999999996</v>
      </c>
    </row>
    <row r="39" spans="1:7" ht="23.25">
      <c r="A39" s="171" t="s">
        <v>109</v>
      </c>
      <c r="B39" s="119">
        <f t="shared" ref="B39:D39" si="10">SUM(B34,B37)</f>
        <v>527</v>
      </c>
      <c r="C39" s="119">
        <f t="shared" si="10"/>
        <v>544</v>
      </c>
      <c r="D39" s="119">
        <f t="shared" si="10"/>
        <v>179.00621599999999</v>
      </c>
      <c r="E39" s="119">
        <f>SUM(E34,E37)</f>
        <v>196.38200000000001</v>
      </c>
      <c r="F39" s="119">
        <f>SUM(F34,F37)</f>
        <v>214.77489220530421</v>
      </c>
      <c r="G39" s="119">
        <f>SUM(G34,G37)</f>
        <v>235.20266669615845</v>
      </c>
    </row>
    <row r="40" spans="1:7" ht="23.25">
      <c r="A40" s="171" t="s">
        <v>110</v>
      </c>
      <c r="B40" s="119">
        <f t="shared" ref="B40:E40" si="11">+B32+B35+B38</f>
        <v>9803.5</v>
      </c>
      <c r="C40" s="119">
        <f t="shared" si="11"/>
        <v>10131.200000000001</v>
      </c>
      <c r="D40" s="119">
        <f t="shared" si="11"/>
        <v>3142.7276084</v>
      </c>
      <c r="E40" s="119">
        <f t="shared" si="11"/>
        <v>3267.1337052311223</v>
      </c>
      <c r="F40" s="119">
        <f>+F32+F35+F38</f>
        <v>3393.8940136635811</v>
      </c>
      <c r="G40" s="119">
        <f>+G32+G35+G38</f>
        <v>3533.7602138919847</v>
      </c>
    </row>
    <row r="41" spans="1:7" ht="23.25">
      <c r="A41" s="172" t="s">
        <v>86</v>
      </c>
      <c r="B41" s="173">
        <f t="shared" ref="B41:E41" si="12">+B39+B40</f>
        <v>10330.5</v>
      </c>
      <c r="C41" s="173">
        <f t="shared" si="12"/>
        <v>10675.2</v>
      </c>
      <c r="D41" s="119">
        <f t="shared" si="12"/>
        <v>3321.7338244000002</v>
      </c>
      <c r="E41" s="119">
        <f t="shared" si="12"/>
        <v>3463.5157052311224</v>
      </c>
      <c r="F41" s="119">
        <f>+F39+F40</f>
        <v>3608.6689058688853</v>
      </c>
      <c r="G41" s="119">
        <f>+G39+G40</f>
        <v>3768.962880588143</v>
      </c>
    </row>
  </sheetData>
  <mergeCells count="2">
    <mergeCell ref="B4:C4"/>
    <mergeCell ref="A1:C1"/>
  </mergeCells>
  <pageMargins left="0.7" right="0.7" top="0.75" bottom="0.75" header="0.3" footer="0.3"/>
  <pageSetup paperSize="9" scale="71" orientation="landscape" r:id="rId1"/>
  <rowBreaks count="1" manualBreakCount="1">
    <brk id="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4:L30"/>
  <sheetViews>
    <sheetView topLeftCell="A7" workbookViewId="0">
      <selection activeCell="I10" sqref="I10"/>
    </sheetView>
  </sheetViews>
  <sheetFormatPr baseColWidth="10" defaultRowHeight="15"/>
  <cols>
    <col min="1" max="1" width="36.140625" bestFit="1" customWidth="1"/>
    <col min="2" max="3" width="11.85546875" bestFit="1" customWidth="1"/>
    <col min="4" max="4" width="13.42578125" customWidth="1"/>
    <col min="5" max="5" width="11.85546875" bestFit="1" customWidth="1"/>
    <col min="7" max="7" width="5.140625" bestFit="1" customWidth="1"/>
  </cols>
  <sheetData>
    <row r="4" spans="1:12" s="72" customFormat="1">
      <c r="A4" s="63" t="s">
        <v>0</v>
      </c>
      <c r="B4" s="196">
        <v>2010</v>
      </c>
      <c r="C4" s="196">
        <v>2011</v>
      </c>
      <c r="D4" s="196">
        <v>2012</v>
      </c>
      <c r="E4" s="196">
        <v>2013</v>
      </c>
      <c r="F4" s="196">
        <v>2014</v>
      </c>
      <c r="G4" s="196">
        <v>2015</v>
      </c>
      <c r="H4" s="196">
        <v>2016</v>
      </c>
      <c r="I4" s="196">
        <v>2017</v>
      </c>
    </row>
    <row r="5" spans="1:12">
      <c r="A5" s="63" t="s">
        <v>1</v>
      </c>
      <c r="B5" s="5">
        <v>1.7</v>
      </c>
      <c r="C5" s="5">
        <v>1.75</v>
      </c>
      <c r="D5" s="5">
        <v>1.867</v>
      </c>
      <c r="E5" s="5">
        <v>2.1800000000000002</v>
      </c>
      <c r="F5" s="6">
        <v>2.3257485714285715</v>
      </c>
      <c r="G5" s="6">
        <v>2.4812414759183672</v>
      </c>
      <c r="H5" s="6">
        <v>2.6471301917369092</v>
      </c>
      <c r="I5" s="6">
        <v>2.8241097531273196</v>
      </c>
    </row>
    <row r="6" spans="1:12">
      <c r="A6" s="63" t="s">
        <v>2</v>
      </c>
      <c r="B6" s="5"/>
      <c r="C6" s="7">
        <v>2.941176470588238E-2</v>
      </c>
      <c r="D6" s="8">
        <v>6.6857142857142851E-2</v>
      </c>
      <c r="E6" s="8">
        <v>0.16764863417246928</v>
      </c>
      <c r="F6" s="8">
        <v>6.6857142857142809E-2</v>
      </c>
      <c r="G6" s="8">
        <v>6.6857142857142754E-2</v>
      </c>
      <c r="H6" s="8">
        <v>6.6857142857142768E-2</v>
      </c>
      <c r="I6" s="8">
        <v>6.6857142857142809E-2</v>
      </c>
    </row>
    <row r="7" spans="1:12">
      <c r="A7" s="2"/>
      <c r="B7" s="2"/>
      <c r="C7" s="2"/>
      <c r="D7" s="2"/>
      <c r="E7" s="2"/>
      <c r="F7" s="2"/>
      <c r="G7" s="2"/>
      <c r="H7" s="2"/>
      <c r="I7" s="2"/>
    </row>
    <row r="8" spans="1:12" s="4" customFormat="1">
      <c r="A8" s="4" t="s">
        <v>3</v>
      </c>
      <c r="B8" s="9">
        <v>0.2823529411764707</v>
      </c>
      <c r="D8" s="4" t="s">
        <v>3</v>
      </c>
      <c r="E8" s="9">
        <v>0.21427990446647202</v>
      </c>
    </row>
    <row r="9" spans="1:12">
      <c r="A9" s="2"/>
      <c r="B9" s="2"/>
      <c r="C9" s="2"/>
      <c r="D9" s="2"/>
      <c r="E9" s="2"/>
      <c r="F9" s="2"/>
      <c r="G9" s="2"/>
      <c r="H9" s="2"/>
      <c r="I9" s="2"/>
    </row>
    <row r="10" spans="1:12">
      <c r="A10" s="3" t="s">
        <v>4</v>
      </c>
      <c r="B10" s="2"/>
      <c r="C10" s="2"/>
      <c r="D10" s="2"/>
      <c r="E10" s="2"/>
      <c r="F10" s="2"/>
      <c r="G10" s="2"/>
      <c r="H10" s="2"/>
      <c r="I10" s="2"/>
    </row>
    <row r="11" spans="1:12">
      <c r="A11" s="2" t="s">
        <v>5</v>
      </c>
      <c r="B11" s="2"/>
      <c r="C11" s="2"/>
      <c r="D11" s="2"/>
      <c r="E11" s="2"/>
      <c r="F11" s="2"/>
      <c r="G11" s="2"/>
      <c r="H11" s="2"/>
      <c r="I11" s="2"/>
    </row>
    <row r="14" spans="1:12" ht="18.75">
      <c r="A14" s="12" t="s">
        <v>6</v>
      </c>
      <c r="B14" s="15">
        <v>2014</v>
      </c>
      <c r="C14" s="15">
        <v>2015</v>
      </c>
      <c r="D14" s="15">
        <v>2016</v>
      </c>
      <c r="E14" s="15">
        <v>2017</v>
      </c>
      <c r="G14" s="71"/>
      <c r="H14" s="71"/>
      <c r="I14" s="71"/>
      <c r="J14" s="71"/>
      <c r="K14" s="71"/>
      <c r="L14" s="71"/>
    </row>
    <row r="15" spans="1:12">
      <c r="A15" s="16" t="s">
        <v>7</v>
      </c>
      <c r="B15" s="14">
        <v>7707.5446375624897</v>
      </c>
      <c r="C15" s="14">
        <v>8038.7045203251091</v>
      </c>
      <c r="D15" s="14">
        <v>8526.1117296451685</v>
      </c>
      <c r="E15" s="13">
        <v>9025.0922510283199</v>
      </c>
      <c r="G15" s="71"/>
      <c r="H15" s="71"/>
      <c r="I15" s="71"/>
      <c r="J15" s="71"/>
      <c r="K15" s="71"/>
      <c r="L15" s="71"/>
    </row>
    <row r="16" spans="1:12">
      <c r="A16" s="16" t="s">
        <v>8</v>
      </c>
      <c r="B16" s="14">
        <v>589.875</v>
      </c>
      <c r="C16" s="14">
        <v>619.6875</v>
      </c>
      <c r="D16" s="14">
        <v>650.78187500000001</v>
      </c>
      <c r="E16" s="14">
        <v>683.81596875000014</v>
      </c>
      <c r="G16" s="71"/>
      <c r="H16" s="71"/>
      <c r="I16" s="71"/>
      <c r="J16" s="71"/>
      <c r="K16" s="71"/>
      <c r="L16" s="71"/>
    </row>
    <row r="17" spans="1:12">
      <c r="A17" s="17" t="s">
        <v>9</v>
      </c>
      <c r="B17" s="10">
        <f>SUM(B15:B16)</f>
        <v>8297.4196375624888</v>
      </c>
      <c r="C17" s="10">
        <f t="shared" ref="C17:E17" si="0">SUM(C15:C16)</f>
        <v>8658.3920203251091</v>
      </c>
      <c r="D17" s="10">
        <f t="shared" si="0"/>
        <v>9176.893604645169</v>
      </c>
      <c r="E17" s="10">
        <f t="shared" si="0"/>
        <v>9708.9082197783209</v>
      </c>
      <c r="G17" s="71"/>
      <c r="H17" s="71"/>
      <c r="I17" s="71"/>
      <c r="J17" s="71"/>
      <c r="K17" s="71"/>
      <c r="L17" s="71"/>
    </row>
    <row r="18" spans="1:12">
      <c r="A18" s="18" t="s">
        <v>10</v>
      </c>
      <c r="B18" s="11">
        <v>0.36</v>
      </c>
      <c r="C18" s="11">
        <v>0.36</v>
      </c>
      <c r="D18" s="11">
        <v>0.36</v>
      </c>
      <c r="E18" s="11">
        <v>0.36</v>
      </c>
      <c r="G18" s="71"/>
      <c r="H18" s="71"/>
      <c r="I18" s="71"/>
      <c r="J18" s="71"/>
      <c r="K18" s="71"/>
      <c r="L18" s="71"/>
    </row>
    <row r="19" spans="1:12" ht="15.75" thickBot="1">
      <c r="A19" s="19" t="s">
        <v>11</v>
      </c>
      <c r="B19" s="23">
        <v>0.64</v>
      </c>
      <c r="C19" s="23">
        <v>0.64</v>
      </c>
      <c r="D19" s="23">
        <v>0.64</v>
      </c>
      <c r="E19" s="23">
        <v>0.64</v>
      </c>
      <c r="G19" s="71"/>
      <c r="H19" s="71"/>
      <c r="I19" s="71"/>
      <c r="J19" s="71"/>
      <c r="K19" s="71"/>
      <c r="L19" s="71"/>
    </row>
    <row r="20" spans="1:12">
      <c r="A20" s="21" t="s">
        <v>12</v>
      </c>
      <c r="B20" s="24">
        <f>(B17*B18)</f>
        <v>2987.0710695224957</v>
      </c>
      <c r="C20" s="24">
        <f t="shared" ref="C20:E20" si="1">(C17*C18)</f>
        <v>3117.0211273170394</v>
      </c>
      <c r="D20" s="24">
        <f t="shared" si="1"/>
        <v>3303.6816976722607</v>
      </c>
      <c r="E20" s="24">
        <f t="shared" si="1"/>
        <v>3495.2069591201953</v>
      </c>
      <c r="G20" s="71"/>
      <c r="H20" s="71"/>
      <c r="I20" s="71"/>
      <c r="J20" s="71"/>
      <c r="K20" s="71"/>
      <c r="L20" s="71"/>
    </row>
    <row r="21" spans="1:12">
      <c r="A21" s="22" t="s">
        <v>13</v>
      </c>
      <c r="B21" s="25">
        <v>1.7250000000000001</v>
      </c>
      <c r="C21" s="25">
        <v>1.7250000000000001</v>
      </c>
      <c r="D21" s="25">
        <v>1.7250000000000001</v>
      </c>
      <c r="E21" s="26">
        <v>1.7250000000000001</v>
      </c>
      <c r="G21" s="71"/>
      <c r="H21" s="71"/>
      <c r="I21" s="71"/>
      <c r="J21" s="71"/>
      <c r="K21" s="71"/>
      <c r="L21" s="71"/>
    </row>
    <row r="22" spans="1:12" ht="15.75" thickBot="1">
      <c r="A22" s="94" t="s">
        <v>14</v>
      </c>
      <c r="B22" s="95">
        <f>B20*B21</f>
        <v>5152.6975949263051</v>
      </c>
      <c r="C22" s="95">
        <f t="shared" ref="C22:E22" si="2">C20*C21</f>
        <v>5376.8614446218935</v>
      </c>
      <c r="D22" s="95">
        <f t="shared" si="2"/>
        <v>5698.8509284846505</v>
      </c>
      <c r="E22" s="95">
        <f t="shared" si="2"/>
        <v>6029.2320044823373</v>
      </c>
    </row>
    <row r="23" spans="1:12">
      <c r="A23" s="20" t="s">
        <v>15</v>
      </c>
      <c r="B23" s="27">
        <f>B17*B19</f>
        <v>5310.3485680399926</v>
      </c>
      <c r="C23" s="27">
        <f t="shared" ref="C23:E23" si="3">C17*C19</f>
        <v>5541.3708930080702</v>
      </c>
      <c r="D23" s="27">
        <f t="shared" si="3"/>
        <v>5873.2119069729079</v>
      </c>
      <c r="E23" s="27">
        <f t="shared" si="3"/>
        <v>6213.7012606581256</v>
      </c>
    </row>
    <row r="24" spans="1:12">
      <c r="A24" s="16" t="s">
        <v>1</v>
      </c>
      <c r="B24" s="1">
        <v>2.33</v>
      </c>
      <c r="C24" s="1">
        <v>2.48</v>
      </c>
      <c r="D24" s="1">
        <v>2.65</v>
      </c>
      <c r="E24" s="1">
        <v>2.82</v>
      </c>
    </row>
    <row r="25" spans="1:12" ht="15.75" thickBot="1">
      <c r="A25" s="94" t="s">
        <v>16</v>
      </c>
      <c r="B25" s="95">
        <f>B23*B24</f>
        <v>12373.112163533184</v>
      </c>
      <c r="C25" s="95">
        <f t="shared" ref="C25:E25" si="4">C23*C24</f>
        <v>13742.599814660014</v>
      </c>
      <c r="D25" s="95">
        <f t="shared" si="4"/>
        <v>15564.011553478205</v>
      </c>
      <c r="E25" s="95">
        <f t="shared" si="4"/>
        <v>17522.637555055913</v>
      </c>
    </row>
    <row r="26" spans="1:12" ht="15.75" thickBot="1">
      <c r="A26" s="94" t="s">
        <v>17</v>
      </c>
      <c r="B26" s="95">
        <f>B22+B25</f>
        <v>17525.809758459487</v>
      </c>
      <c r="C26" s="95">
        <f t="shared" ref="C26:E26" si="5">C22+C25</f>
        <v>19119.461259281907</v>
      </c>
      <c r="D26" s="95">
        <f t="shared" si="5"/>
        <v>21262.862481962857</v>
      </c>
      <c r="E26" s="95">
        <f t="shared" si="5"/>
        <v>23551.869559538252</v>
      </c>
    </row>
    <row r="28" spans="1:12">
      <c r="B28" s="76"/>
      <c r="C28" s="76"/>
      <c r="D28" s="76"/>
      <c r="E28" s="76"/>
    </row>
    <row r="30" spans="1:12" ht="18" customHeight="1"/>
  </sheetData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J21"/>
  <sheetViews>
    <sheetView workbookViewId="0">
      <selection activeCell="A4" sqref="A4:A6"/>
    </sheetView>
  </sheetViews>
  <sheetFormatPr baseColWidth="10" defaultRowHeight="15"/>
  <cols>
    <col min="1" max="1" width="37.5703125" customWidth="1"/>
    <col min="2" max="2" width="12.85546875" bestFit="1" customWidth="1"/>
    <col min="3" max="3" width="12.42578125" bestFit="1" customWidth="1"/>
    <col min="4" max="4" width="14.28515625" customWidth="1"/>
    <col min="5" max="5" width="12.85546875" bestFit="1" customWidth="1"/>
    <col min="6" max="7" width="11.85546875" bestFit="1" customWidth="1"/>
    <col min="8" max="9" width="11.5703125" bestFit="1" customWidth="1"/>
  </cols>
  <sheetData>
    <row r="4" spans="1:10" s="72" customFormat="1">
      <c r="A4" s="197" t="s">
        <v>0</v>
      </c>
      <c r="B4" s="196">
        <v>2010</v>
      </c>
      <c r="C4" s="196">
        <v>2011</v>
      </c>
      <c r="D4" s="196">
        <v>2012</v>
      </c>
      <c r="E4" s="196">
        <v>2013</v>
      </c>
      <c r="F4" s="196">
        <v>2014</v>
      </c>
      <c r="G4" s="196">
        <v>2015</v>
      </c>
      <c r="H4" s="196">
        <v>2016</v>
      </c>
      <c r="I4" s="196">
        <v>2017</v>
      </c>
      <c r="J4" s="29"/>
    </row>
    <row r="5" spans="1:10">
      <c r="A5" s="197" t="s">
        <v>18</v>
      </c>
      <c r="B5" s="5">
        <v>9.6139000000000002E-2</v>
      </c>
      <c r="C5" s="5">
        <v>9.9023E-2</v>
      </c>
      <c r="D5" s="30">
        <v>0.102427</v>
      </c>
      <c r="E5" s="31">
        <v>0.102427</v>
      </c>
      <c r="F5" s="32">
        <v>0.10594801540046253</v>
      </c>
      <c r="G5" s="32">
        <v>0.10594801540046253</v>
      </c>
      <c r="H5" s="33">
        <v>0.10959006870548435</v>
      </c>
      <c r="I5" s="33">
        <v>0.10959006870548435</v>
      </c>
      <c r="J5" s="28"/>
    </row>
    <row r="6" spans="1:10">
      <c r="A6" s="197" t="s">
        <v>2</v>
      </c>
      <c r="B6" s="5"/>
      <c r="C6" s="7">
        <v>2.999823172697862E-2</v>
      </c>
      <c r="D6" s="8">
        <v>3.4375852074770549E-2</v>
      </c>
      <c r="E6" s="8">
        <v>0</v>
      </c>
      <c r="F6" s="8">
        <v>3.4375852074770584E-2</v>
      </c>
      <c r="G6" s="8">
        <v>0</v>
      </c>
      <c r="H6" s="8">
        <v>3.4375852074770619E-2</v>
      </c>
      <c r="I6" s="8">
        <v>0</v>
      </c>
      <c r="J6" s="28"/>
    </row>
    <row r="7" spans="1:10">
      <c r="A7" s="28"/>
      <c r="B7" s="28"/>
      <c r="C7" s="28"/>
      <c r="D7" s="28"/>
      <c r="E7" s="28"/>
      <c r="F7" s="28"/>
      <c r="G7" s="28"/>
      <c r="H7" s="28"/>
      <c r="I7" s="28"/>
      <c r="J7" s="28"/>
    </row>
    <row r="8" spans="1:10">
      <c r="A8" s="28" t="s">
        <v>3</v>
      </c>
      <c r="B8" s="9">
        <v>6.5405298578100471E-2</v>
      </c>
      <c r="C8" s="28"/>
      <c r="D8" s="28" t="s">
        <v>3</v>
      </c>
      <c r="E8" s="9">
        <v>3.4375852074770619E-2</v>
      </c>
      <c r="F8" s="28"/>
      <c r="G8" s="28"/>
      <c r="H8" s="28"/>
      <c r="I8" s="28"/>
      <c r="J8" s="28"/>
    </row>
    <row r="9" spans="1:10">
      <c r="A9" s="28"/>
      <c r="B9" s="28"/>
      <c r="C9" s="28"/>
      <c r="D9" s="28"/>
      <c r="E9" s="28"/>
      <c r="F9" s="28"/>
      <c r="G9" s="28"/>
      <c r="H9" s="28"/>
      <c r="I9" s="28"/>
      <c r="J9" s="28"/>
    </row>
    <row r="10" spans="1:10">
      <c r="A10" s="29" t="s">
        <v>4</v>
      </c>
      <c r="B10" s="28"/>
      <c r="C10" s="28"/>
      <c r="D10" s="28"/>
      <c r="E10" s="28"/>
      <c r="F10" s="28"/>
      <c r="G10" s="28"/>
      <c r="H10" s="28"/>
      <c r="I10" s="28"/>
      <c r="J10" s="28"/>
    </row>
    <row r="11" spans="1:10">
      <c r="A11" s="28" t="s">
        <v>19</v>
      </c>
      <c r="B11" s="28"/>
      <c r="C11" s="28"/>
      <c r="D11" s="28"/>
      <c r="E11" s="28"/>
      <c r="F11" s="28"/>
      <c r="G11" s="28"/>
      <c r="H11" s="28"/>
      <c r="I11" s="28"/>
      <c r="J11" s="28"/>
    </row>
    <row r="14" spans="1:10">
      <c r="B14" s="41">
        <v>2014</v>
      </c>
      <c r="C14" s="41">
        <v>2015</v>
      </c>
      <c r="D14" s="41">
        <v>2016</v>
      </c>
      <c r="E14" s="41">
        <v>2017</v>
      </c>
    </row>
    <row r="15" spans="1:10" ht="18.75">
      <c r="A15" s="87" t="s">
        <v>20</v>
      </c>
      <c r="B15" s="88">
        <v>2014</v>
      </c>
      <c r="C15" s="88">
        <v>2015</v>
      </c>
      <c r="D15" s="88">
        <v>2016</v>
      </c>
      <c r="E15" s="88">
        <v>2017</v>
      </c>
    </row>
    <row r="16" spans="1:10">
      <c r="A16" s="89" t="s">
        <v>21</v>
      </c>
      <c r="B16" s="36">
        <v>10143.081505376345</v>
      </c>
      <c r="C16" s="36">
        <v>10414.002105595744</v>
      </c>
      <c r="D16" s="36">
        <v>10699.62507452538</v>
      </c>
      <c r="E16" s="36">
        <v>11005.474740953528</v>
      </c>
    </row>
    <row r="17" spans="1:5">
      <c r="A17" s="89" t="s">
        <v>22</v>
      </c>
      <c r="B17" s="36">
        <v>1713.692</v>
      </c>
      <c r="C17" s="36">
        <v>1833.37394433437</v>
      </c>
      <c r="D17" s="36">
        <v>1953.1000000000001</v>
      </c>
      <c r="E17" s="36">
        <v>2082.27069361127</v>
      </c>
    </row>
    <row r="18" spans="1:5">
      <c r="A18" s="69" t="s">
        <v>59</v>
      </c>
      <c r="B18" s="38">
        <v>9254</v>
      </c>
      <c r="C18" s="38">
        <v>9254</v>
      </c>
      <c r="D18" s="38">
        <v>9254</v>
      </c>
      <c r="E18" s="38">
        <v>9254</v>
      </c>
    </row>
    <row r="19" spans="1:5">
      <c r="A19" s="89" t="s">
        <v>23</v>
      </c>
      <c r="B19" s="36">
        <f>SUM(B16:B18)</f>
        <v>21110.773505376346</v>
      </c>
      <c r="C19" s="36">
        <f>SUM(C16:C18)</f>
        <v>21501.376049930113</v>
      </c>
      <c r="D19" s="36">
        <f t="shared" ref="D19:E19" si="0">SUM(D16:D18)</f>
        <v>21906.72507452538</v>
      </c>
      <c r="E19" s="36">
        <f t="shared" si="0"/>
        <v>22341.7454345648</v>
      </c>
    </row>
    <row r="20" spans="1:5">
      <c r="A20" s="90" t="s">
        <v>24</v>
      </c>
      <c r="B20" s="96">
        <v>0.10594801540046253</v>
      </c>
      <c r="C20" s="96">
        <v>0.10594801540046253</v>
      </c>
      <c r="D20" s="96">
        <v>0.10959006870548435</v>
      </c>
      <c r="E20" s="96">
        <v>0.10959006870548435</v>
      </c>
    </row>
    <row r="21" spans="1:5">
      <c r="A21" s="89" t="s">
        <v>25</v>
      </c>
      <c r="B21" s="89">
        <f>B19*B20</f>
        <v>2236.6445564632895</v>
      </c>
      <c r="C21" s="89">
        <f t="shared" ref="C21:E21" si="1">C19*C20</f>
        <v>2278.0281208691317</v>
      </c>
      <c r="D21" s="89">
        <f t="shared" si="1"/>
        <v>2400.7595060293934</v>
      </c>
      <c r="E21" s="89">
        <f t="shared" si="1"/>
        <v>2448.4334171743976</v>
      </c>
    </row>
  </sheetData>
  <pageMargins left="0.7" right="0.7" top="0.75" bottom="0.75" header="0.3" footer="0.3"/>
  <pageSetup paperSize="9" scale="96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H25"/>
  <sheetViews>
    <sheetView topLeftCell="A4" workbookViewId="0">
      <selection activeCell="A17" sqref="A17"/>
    </sheetView>
  </sheetViews>
  <sheetFormatPr baseColWidth="10" defaultRowHeight="15"/>
  <cols>
    <col min="1" max="1" width="35.42578125" bestFit="1" customWidth="1"/>
    <col min="2" max="5" width="11.85546875" style="41" bestFit="1" customWidth="1"/>
  </cols>
  <sheetData>
    <row r="2" spans="1:8">
      <c r="A2" s="63" t="s">
        <v>26</v>
      </c>
      <c r="B2" s="81">
        <v>2014</v>
      </c>
      <c r="C2" s="81">
        <v>2015</v>
      </c>
      <c r="D2" s="81">
        <v>2016</v>
      </c>
      <c r="E2" s="81">
        <v>2017</v>
      </c>
    </row>
    <row r="3" spans="1:8" ht="18.75">
      <c r="A3" s="12" t="s">
        <v>9</v>
      </c>
      <c r="B3" s="88">
        <v>8297.4196375624888</v>
      </c>
      <c r="C3" s="88">
        <v>8658.3920203251091</v>
      </c>
      <c r="D3" s="88">
        <v>9176.893604645169</v>
      </c>
      <c r="E3" s="88">
        <v>9708.9082197783209</v>
      </c>
      <c r="F3" s="42"/>
      <c r="G3" s="42"/>
      <c r="H3" s="42"/>
    </row>
    <row r="4" spans="1:8" ht="15.75">
      <c r="A4" s="65" t="s">
        <v>27</v>
      </c>
      <c r="B4" s="40">
        <v>0.66</v>
      </c>
      <c r="C4" s="40">
        <v>0.66</v>
      </c>
      <c r="D4" s="40">
        <v>0.66</v>
      </c>
      <c r="E4" s="40">
        <v>0.66</v>
      </c>
      <c r="F4" s="42"/>
      <c r="G4" s="43"/>
      <c r="H4" s="42"/>
    </row>
    <row r="5" spans="1:8">
      <c r="A5" s="92" t="s">
        <v>28</v>
      </c>
      <c r="B5" s="97">
        <f>B3*B4</f>
        <v>5476.2969607912428</v>
      </c>
      <c r="C5" s="97">
        <f t="shared" ref="C5:E5" si="0">C3*C4</f>
        <v>5714.5387334145726</v>
      </c>
      <c r="D5" s="97">
        <f t="shared" si="0"/>
        <v>6056.7497790658117</v>
      </c>
      <c r="E5" s="97">
        <f t="shared" si="0"/>
        <v>6407.8794250536921</v>
      </c>
      <c r="F5" s="42"/>
      <c r="G5" s="42"/>
      <c r="H5" s="42"/>
    </row>
    <row r="6" spans="1:8">
      <c r="A6" s="5" t="s">
        <v>63</v>
      </c>
      <c r="B6" s="98">
        <v>21110.773505376346</v>
      </c>
      <c r="C6" s="98">
        <v>21501.376049930113</v>
      </c>
      <c r="D6" s="98">
        <v>21906.72507452538</v>
      </c>
      <c r="E6" s="98">
        <v>22341.7454345648</v>
      </c>
      <c r="F6" s="42"/>
      <c r="G6" s="42"/>
      <c r="H6" s="42"/>
    </row>
    <row r="7" spans="1:8">
      <c r="A7" s="65" t="s">
        <v>29</v>
      </c>
      <c r="B7" s="36">
        <v>0.04</v>
      </c>
      <c r="C7" s="36">
        <v>0.04</v>
      </c>
      <c r="D7" s="36">
        <v>0.04</v>
      </c>
      <c r="E7" s="36">
        <v>0.04</v>
      </c>
      <c r="F7" s="42"/>
      <c r="G7" s="42"/>
      <c r="H7" s="42"/>
    </row>
    <row r="8" spans="1:8">
      <c r="A8" s="92" t="s">
        <v>28</v>
      </c>
      <c r="B8" s="93">
        <f>B6*B7</f>
        <v>844.43094021505385</v>
      </c>
      <c r="C8" s="93">
        <f t="shared" ref="C8:E8" si="1">C6*C7</f>
        <v>860.05504199720451</v>
      </c>
      <c r="D8" s="93">
        <f t="shared" si="1"/>
        <v>876.26900298101521</v>
      </c>
      <c r="E8" s="93">
        <f t="shared" si="1"/>
        <v>893.66981738259199</v>
      </c>
      <c r="F8" s="42"/>
      <c r="G8" s="42"/>
      <c r="H8" s="42"/>
    </row>
    <row r="9" spans="1:8">
      <c r="A9" s="66" t="s">
        <v>30</v>
      </c>
      <c r="B9" s="91">
        <f>B5+B8</f>
        <v>6320.7279010062966</v>
      </c>
      <c r="C9" s="91">
        <f t="shared" ref="C9:E9" si="2">C5+C8</f>
        <v>6574.5937754117767</v>
      </c>
      <c r="D9" s="91">
        <f t="shared" si="2"/>
        <v>6933.0187820468273</v>
      </c>
      <c r="E9" s="91">
        <f t="shared" si="2"/>
        <v>7301.5492424362837</v>
      </c>
      <c r="F9" s="42"/>
      <c r="G9" s="42"/>
      <c r="H9" s="42"/>
    </row>
    <row r="10" spans="1:8">
      <c r="A10" s="42"/>
      <c r="B10" s="35"/>
      <c r="C10" s="35"/>
      <c r="D10" s="35"/>
      <c r="E10" s="35"/>
      <c r="F10" s="42"/>
      <c r="G10" s="42"/>
      <c r="H10" s="42"/>
    </row>
    <row r="12" spans="1:8" ht="18.75">
      <c r="A12" s="195" t="s">
        <v>31</v>
      </c>
      <c r="B12" s="15">
        <v>2014</v>
      </c>
      <c r="C12" s="15">
        <v>2015</v>
      </c>
      <c r="D12" s="15">
        <v>2016</v>
      </c>
      <c r="E12" s="15">
        <v>2017</v>
      </c>
      <c r="F12" s="42"/>
      <c r="G12" s="42"/>
      <c r="H12" s="42"/>
    </row>
    <row r="13" spans="1:8">
      <c r="A13" s="44" t="s">
        <v>32</v>
      </c>
      <c r="B13" s="40">
        <v>1938</v>
      </c>
      <c r="C13" s="39">
        <v>1976.76</v>
      </c>
      <c r="D13" s="39">
        <v>2016.2952</v>
      </c>
      <c r="E13" s="39">
        <v>2056.6211039999998</v>
      </c>
      <c r="F13" s="42"/>
      <c r="G13" s="42"/>
      <c r="H13" s="42"/>
    </row>
    <row r="15" spans="1:8">
      <c r="A15" s="42" t="s">
        <v>33</v>
      </c>
      <c r="C15" s="41" t="s">
        <v>38</v>
      </c>
      <c r="D15" s="46">
        <v>0.02</v>
      </c>
      <c r="E15" s="37"/>
      <c r="H15" s="42"/>
    </row>
    <row r="16" spans="1:8">
      <c r="A16" s="42"/>
      <c r="F16" s="42"/>
      <c r="G16" s="42"/>
      <c r="H16" s="42"/>
    </row>
    <row r="17" spans="1:8" ht="18.75">
      <c r="A17" s="195" t="s">
        <v>35</v>
      </c>
      <c r="B17" s="15">
        <v>2014</v>
      </c>
      <c r="C17" s="15">
        <v>2015</v>
      </c>
      <c r="D17" s="15">
        <v>2016</v>
      </c>
      <c r="E17" s="15">
        <v>2017</v>
      </c>
      <c r="F17" s="42"/>
      <c r="G17" s="42"/>
      <c r="H17" s="42"/>
    </row>
    <row r="18" spans="1:8">
      <c r="A18" s="44" t="s">
        <v>32</v>
      </c>
      <c r="B18" s="40">
        <v>70.097345132743357</v>
      </c>
      <c r="C18" s="39">
        <v>55.209413423134151</v>
      </c>
      <c r="D18" s="39">
        <v>43.483520306716279</v>
      </c>
      <c r="E18" s="39">
        <v>34.2480823654668</v>
      </c>
      <c r="F18" s="42"/>
      <c r="G18" s="42"/>
      <c r="H18" s="42"/>
    </row>
    <row r="19" spans="1:8">
      <c r="A19" s="42"/>
      <c r="F19" s="42"/>
      <c r="G19" s="42"/>
      <c r="H19" s="42"/>
    </row>
    <row r="20" spans="1:8">
      <c r="A20" s="42" t="s">
        <v>36</v>
      </c>
      <c r="C20" s="41" t="s">
        <v>34</v>
      </c>
      <c r="D20" s="34">
        <v>-0.21238938053097345</v>
      </c>
      <c r="F20" s="42"/>
      <c r="G20" s="42"/>
      <c r="H20" s="42"/>
    </row>
    <row r="21" spans="1:8">
      <c r="A21" s="42"/>
      <c r="D21" s="34"/>
      <c r="F21" s="42"/>
      <c r="G21" s="42"/>
      <c r="H21" s="42"/>
    </row>
    <row r="22" spans="1:8">
      <c r="A22" s="42"/>
      <c r="B22" s="15">
        <v>2014</v>
      </c>
      <c r="C22" s="15">
        <v>2015</v>
      </c>
      <c r="D22" s="15">
        <v>2016</v>
      </c>
      <c r="E22" s="15">
        <v>2017</v>
      </c>
      <c r="F22" s="42"/>
      <c r="G22" s="42"/>
      <c r="H22" s="42"/>
    </row>
    <row r="23" spans="1:8">
      <c r="A23" s="45" t="s">
        <v>37</v>
      </c>
      <c r="B23" s="47">
        <f>B9+B13+B18</f>
        <v>8328.8252461390384</v>
      </c>
      <c r="C23" s="47">
        <f t="shared" ref="C23:E23" si="3">C9+C13+C18</f>
        <v>8606.5631888349108</v>
      </c>
      <c r="D23" s="47">
        <f t="shared" si="3"/>
        <v>8992.7975023535437</v>
      </c>
      <c r="E23" s="47">
        <f t="shared" si="3"/>
        <v>9392.4184288017495</v>
      </c>
      <c r="F23" s="42"/>
      <c r="G23" s="42"/>
      <c r="H23" s="42"/>
    </row>
    <row r="24" spans="1:8">
      <c r="A24" s="42"/>
      <c r="D24" s="34"/>
      <c r="F24" s="42"/>
      <c r="G24" s="42"/>
      <c r="H24" s="42"/>
    </row>
    <row r="25" spans="1:8">
      <c r="B25" s="34">
        <f>(C23-B23)/B23</f>
        <v>3.3346592645177933E-2</v>
      </c>
      <c r="C25" s="34">
        <f t="shared" ref="C25:E25" si="4">(D23-C23)/C23</f>
        <v>4.4876718504743625E-2</v>
      </c>
      <c r="D25" s="34">
        <f t="shared" si="4"/>
        <v>4.4437887803391474E-2</v>
      </c>
      <c r="E25" s="34">
        <f t="shared" si="4"/>
        <v>-1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H27"/>
  <sheetViews>
    <sheetView topLeftCell="A16" workbookViewId="0">
      <selection activeCell="C13" sqref="C13"/>
    </sheetView>
  </sheetViews>
  <sheetFormatPr baseColWidth="10" defaultRowHeight="15"/>
  <cols>
    <col min="1" max="1" width="21.140625" customWidth="1"/>
    <col min="2" max="2" width="18.7109375" bestFit="1" customWidth="1"/>
    <col min="3" max="3" width="19.85546875" bestFit="1" customWidth="1"/>
    <col min="4" max="4" width="18.7109375" bestFit="1" customWidth="1"/>
    <col min="5" max="5" width="18.28515625" bestFit="1" customWidth="1"/>
    <col min="6" max="7" width="15.140625" bestFit="1" customWidth="1"/>
    <col min="8" max="8" width="15.5703125" bestFit="1" customWidth="1"/>
  </cols>
  <sheetData>
    <row r="3" spans="1:8" s="52" customFormat="1">
      <c r="A3" s="50" t="s">
        <v>39</v>
      </c>
      <c r="B3" s="51">
        <v>2011</v>
      </c>
      <c r="C3" s="51">
        <v>2012</v>
      </c>
      <c r="D3" s="51">
        <v>2013</v>
      </c>
      <c r="E3" s="51">
        <v>2014</v>
      </c>
      <c r="F3" s="51">
        <v>2015</v>
      </c>
      <c r="G3" s="51">
        <v>2016</v>
      </c>
      <c r="H3" s="51">
        <v>2017</v>
      </c>
    </row>
    <row r="4" spans="1:8" s="52" customFormat="1">
      <c r="A4" s="53" t="s">
        <v>40</v>
      </c>
      <c r="B4" s="54">
        <v>1285591.430980538</v>
      </c>
      <c r="C4" s="54">
        <v>1368350</v>
      </c>
      <c r="D4" s="54">
        <v>1424747</v>
      </c>
      <c r="E4" s="54">
        <v>1483468.4210976723</v>
      </c>
      <c r="F4" s="54">
        <v>1544610.0650810432</v>
      </c>
      <c r="G4" s="54">
        <v>1608271.6822406701</v>
      </c>
      <c r="H4" s="54">
        <v>1674557.1341084868</v>
      </c>
    </row>
    <row r="5" spans="1:8" s="52" customFormat="1">
      <c r="A5" s="53" t="s">
        <v>41</v>
      </c>
      <c r="B5" s="54">
        <v>976902.55701121874</v>
      </c>
      <c r="C5" s="54">
        <v>1058072</v>
      </c>
      <c r="D5" s="54">
        <v>1099082</v>
      </c>
      <c r="E5" s="55">
        <v>1141681.5138516093</v>
      </c>
      <c r="F5" s="55">
        <v>1185932.1498036566</v>
      </c>
      <c r="G5" s="55">
        <v>1231897.9039899956</v>
      </c>
      <c r="H5" s="55">
        <v>1279645.2529819638</v>
      </c>
    </row>
    <row r="6" spans="1:8" s="52" customFormat="1">
      <c r="A6" s="53" t="s">
        <v>42</v>
      </c>
      <c r="B6" s="54">
        <v>736087.11653253948</v>
      </c>
      <c r="C6" s="54">
        <v>702737</v>
      </c>
      <c r="D6" s="54">
        <v>728788</v>
      </c>
      <c r="E6" s="54">
        <v>755804.73056634271</v>
      </c>
      <c r="F6" s="54">
        <v>783822.99207240227</v>
      </c>
      <c r="G6" s="54">
        <v>812879.91203887353</v>
      </c>
      <c r="H6" s="54">
        <v>843013.99433214217</v>
      </c>
    </row>
    <row r="7" spans="1:8" s="52" customFormat="1">
      <c r="A7" s="56"/>
      <c r="B7" s="57"/>
      <c r="C7" s="58"/>
      <c r="D7" s="58"/>
      <c r="E7" s="58"/>
      <c r="F7" s="58"/>
      <c r="G7" s="58"/>
      <c r="H7" s="58"/>
    </row>
    <row r="8" spans="1:8">
      <c r="A8" s="48"/>
      <c r="B8" s="48"/>
      <c r="C8" s="48"/>
      <c r="D8" s="48"/>
      <c r="E8" s="48"/>
      <c r="F8" s="48"/>
      <c r="G8" s="48"/>
      <c r="H8" s="48"/>
    </row>
    <row r="9" spans="1:8">
      <c r="A9" s="48"/>
      <c r="B9" s="48"/>
      <c r="C9" s="48"/>
      <c r="D9" s="48"/>
      <c r="E9" s="48"/>
      <c r="F9" s="48"/>
      <c r="G9" s="48"/>
      <c r="H9" s="48"/>
    </row>
    <row r="10" spans="1:8">
      <c r="A10" s="48"/>
      <c r="B10" s="48"/>
      <c r="C10" s="48"/>
      <c r="D10" s="48"/>
      <c r="E10" s="48"/>
      <c r="F10" s="48"/>
      <c r="G10" s="48"/>
      <c r="H10" s="48"/>
    </row>
    <row r="11" spans="1:8">
      <c r="A11" s="48"/>
      <c r="B11" s="48"/>
      <c r="C11" s="48" t="s">
        <v>43</v>
      </c>
      <c r="D11" s="49">
        <v>6.4373927069769674E-2</v>
      </c>
      <c r="E11" s="49">
        <v>4.1215332334563523E-2</v>
      </c>
      <c r="F11" s="48"/>
      <c r="G11" s="48"/>
      <c r="H11" s="48"/>
    </row>
    <row r="12" spans="1:8">
      <c r="A12" s="48"/>
      <c r="B12" s="48"/>
      <c r="C12" s="48" t="s">
        <v>44</v>
      </c>
      <c r="D12" s="49">
        <v>8.3088576650996629E-2</v>
      </c>
      <c r="E12" s="49">
        <v>3.8759177069235366E-2</v>
      </c>
      <c r="F12" s="48"/>
      <c r="G12" s="48"/>
      <c r="H12" s="48"/>
    </row>
    <row r="13" spans="1:8">
      <c r="A13" s="48"/>
      <c r="B13" s="48"/>
      <c r="C13" s="48" t="s">
        <v>45</v>
      </c>
      <c r="D13" s="49">
        <v>-4.5307295540833188E-2</v>
      </c>
      <c r="E13" s="49">
        <v>3.7070767584459048E-2</v>
      </c>
      <c r="F13" s="48"/>
      <c r="G13" s="48"/>
      <c r="H13" s="48"/>
    </row>
    <row r="14" spans="1:8">
      <c r="A14" s="48"/>
      <c r="B14" s="48"/>
      <c r="C14" s="48"/>
      <c r="D14" s="48"/>
      <c r="E14" s="48"/>
      <c r="F14" s="48"/>
      <c r="G14" s="48"/>
      <c r="H14" s="48"/>
    </row>
    <row r="17" spans="1:5" ht="18.75">
      <c r="A17" s="195" t="s">
        <v>46</v>
      </c>
      <c r="B17" s="15">
        <v>2014</v>
      </c>
      <c r="C17" s="15">
        <v>2015</v>
      </c>
      <c r="D17" s="15">
        <v>2016</v>
      </c>
      <c r="E17" s="15">
        <v>2017</v>
      </c>
    </row>
    <row r="18" spans="1:5">
      <c r="A18" s="65" t="s">
        <v>47</v>
      </c>
      <c r="B18" s="65">
        <v>943</v>
      </c>
      <c r="C18" s="65">
        <v>1002</v>
      </c>
      <c r="D18" s="65">
        <v>1046</v>
      </c>
      <c r="E18" s="65">
        <v>1080</v>
      </c>
    </row>
    <row r="19" spans="1:5">
      <c r="A19" s="65" t="s">
        <v>48</v>
      </c>
      <c r="B19" s="68">
        <v>1483468.4210976723</v>
      </c>
      <c r="C19" s="68">
        <v>1544610.0650810432</v>
      </c>
      <c r="D19" s="68">
        <v>1608271.6822406701</v>
      </c>
      <c r="E19" s="68">
        <v>1674557.1341084868</v>
      </c>
    </row>
    <row r="20" spans="1:5">
      <c r="A20" s="66" t="s">
        <v>32</v>
      </c>
      <c r="B20" s="69">
        <v>1398910721.0951049</v>
      </c>
      <c r="C20" s="69">
        <v>1547699285.2112052</v>
      </c>
      <c r="D20" s="69">
        <v>1682252179.6237409</v>
      </c>
      <c r="E20" s="69">
        <v>1808521704.8371658</v>
      </c>
    </row>
    <row r="21" spans="1:5">
      <c r="A21" s="65" t="s">
        <v>49</v>
      </c>
      <c r="B21" s="65">
        <v>1867</v>
      </c>
      <c r="C21" s="65">
        <v>1914</v>
      </c>
      <c r="D21" s="65">
        <v>2006</v>
      </c>
      <c r="E21" s="65">
        <v>2139</v>
      </c>
    </row>
    <row r="22" spans="1:5">
      <c r="A22" s="65" t="s">
        <v>48</v>
      </c>
      <c r="B22" s="68">
        <v>1141681.5138516093</v>
      </c>
      <c r="C22" s="68">
        <v>1185932.1498036566</v>
      </c>
      <c r="D22" s="68">
        <v>1231897.9039899956</v>
      </c>
      <c r="E22" s="68">
        <v>1279645.2529819638</v>
      </c>
    </row>
    <row r="23" spans="1:5">
      <c r="A23" s="66" t="s">
        <v>32</v>
      </c>
      <c r="B23" s="69">
        <v>2131519386.3609545</v>
      </c>
      <c r="C23" s="69">
        <v>2269874134.7241988</v>
      </c>
      <c r="D23" s="69">
        <v>2471187195.4039311</v>
      </c>
      <c r="E23" s="69">
        <v>2737161196.1284204</v>
      </c>
    </row>
    <row r="24" spans="1:5">
      <c r="A24" s="65" t="s">
        <v>50</v>
      </c>
      <c r="B24" s="65">
        <v>873</v>
      </c>
      <c r="C24" s="65">
        <v>893</v>
      </c>
      <c r="D24" s="65">
        <v>895</v>
      </c>
      <c r="E24" s="65">
        <v>893</v>
      </c>
    </row>
    <row r="25" spans="1:5">
      <c r="A25" s="65" t="s">
        <v>48</v>
      </c>
      <c r="B25" s="68">
        <v>755804.73056634271</v>
      </c>
      <c r="C25" s="68">
        <v>783822.99207240227</v>
      </c>
      <c r="D25" s="68">
        <v>812879.91203887353</v>
      </c>
      <c r="E25" s="68">
        <v>843013.99433214217</v>
      </c>
    </row>
    <row r="26" spans="1:5">
      <c r="A26" s="66" t="s">
        <v>32</v>
      </c>
      <c r="B26" s="69">
        <v>659817529.78441715</v>
      </c>
      <c r="C26" s="69">
        <v>699953931.92065525</v>
      </c>
      <c r="D26" s="69">
        <v>727527521.27479184</v>
      </c>
      <c r="E26" s="69">
        <v>752811496.93860292</v>
      </c>
    </row>
    <row r="27" spans="1:5" ht="15.75" thickBot="1">
      <c r="A27" s="67" t="s">
        <v>46</v>
      </c>
      <c r="B27" s="70">
        <v>4190247637.2404766</v>
      </c>
      <c r="C27" s="70">
        <v>4517527351.8560591</v>
      </c>
      <c r="D27" s="70">
        <v>4880966896.3024635</v>
      </c>
      <c r="E27" s="70">
        <v>5298494397.9041882</v>
      </c>
    </row>
  </sheetData>
  <pageMargins left="0.7" right="0.7" top="0.75" bottom="0.75" header="0.3" footer="0.3"/>
  <pageSetup paperSize="9" scale="92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P41"/>
  <sheetViews>
    <sheetView topLeftCell="A25" workbookViewId="0">
      <selection activeCell="C42" sqref="C42"/>
    </sheetView>
  </sheetViews>
  <sheetFormatPr baseColWidth="10" defaultRowHeight="15"/>
  <cols>
    <col min="1" max="1" width="37.42578125" style="72" customWidth="1"/>
  </cols>
  <sheetData>
    <row r="3" spans="1:16">
      <c r="B3" s="71"/>
      <c r="C3" s="71"/>
      <c r="D3" s="71"/>
      <c r="E3" s="71"/>
      <c r="F3" s="71"/>
      <c r="G3" s="71"/>
      <c r="H3" s="71"/>
      <c r="I3" s="71"/>
      <c r="J3" s="71"/>
      <c r="K3" s="76"/>
      <c r="L3" s="71"/>
      <c r="M3" s="71"/>
      <c r="N3" s="71"/>
      <c r="O3" s="71"/>
      <c r="P3" s="71"/>
    </row>
    <row r="4" spans="1:16" s="72" customFormat="1">
      <c r="A4" s="63" t="s">
        <v>0</v>
      </c>
      <c r="B4" s="59">
        <v>2011</v>
      </c>
      <c r="C4" s="59">
        <v>2012</v>
      </c>
      <c r="D4" s="59">
        <v>2013</v>
      </c>
      <c r="E4" s="59">
        <v>2014</v>
      </c>
      <c r="F4" s="59">
        <v>2015</v>
      </c>
      <c r="G4" s="59">
        <v>2016</v>
      </c>
      <c r="H4" s="59">
        <v>2017</v>
      </c>
      <c r="K4" s="86"/>
    </row>
    <row r="5" spans="1:16">
      <c r="A5" s="74" t="s">
        <v>51</v>
      </c>
      <c r="B5" s="80">
        <v>146</v>
      </c>
      <c r="C5" s="79">
        <v>160</v>
      </c>
      <c r="D5" s="79">
        <v>165</v>
      </c>
      <c r="E5" s="82">
        <v>170.15625</v>
      </c>
      <c r="F5" s="83">
        <v>175.4736328125</v>
      </c>
      <c r="G5" s="83">
        <v>180.95718383789062</v>
      </c>
      <c r="H5" s="83">
        <v>186.61209583282471</v>
      </c>
      <c r="I5" s="71"/>
      <c r="J5" s="71"/>
      <c r="K5" s="76"/>
      <c r="L5" s="71"/>
      <c r="M5" s="71"/>
      <c r="N5" s="71"/>
      <c r="O5" s="71"/>
      <c r="P5" s="71"/>
    </row>
    <row r="7" spans="1:16">
      <c r="B7" s="77" t="s">
        <v>34</v>
      </c>
      <c r="C7" s="76">
        <v>9.5890410958904104E-2</v>
      </c>
      <c r="D7" s="76">
        <v>3.125E-2</v>
      </c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</row>
    <row r="9" spans="1:16" s="72" customFormat="1">
      <c r="A9" s="63" t="s">
        <v>0</v>
      </c>
      <c r="B9" s="59">
        <v>2011</v>
      </c>
      <c r="C9" s="59">
        <v>2012</v>
      </c>
      <c r="D9" s="59">
        <v>2013</v>
      </c>
      <c r="E9" s="59">
        <v>2014</v>
      </c>
      <c r="F9" s="59">
        <v>2015</v>
      </c>
      <c r="G9" s="59">
        <v>2016</v>
      </c>
      <c r="H9" s="59">
        <v>2017</v>
      </c>
    </row>
    <row r="10" spans="1:16">
      <c r="A10" s="60" t="s">
        <v>52</v>
      </c>
      <c r="B10" s="79">
        <v>3600</v>
      </c>
      <c r="C10" s="79">
        <v>3800</v>
      </c>
      <c r="D10" s="79">
        <v>3950</v>
      </c>
      <c r="E10" s="82">
        <v>4105.9210526315792</v>
      </c>
      <c r="F10" s="83">
        <v>4267.9968836565104</v>
      </c>
      <c r="G10" s="83">
        <v>4436.4704448534776</v>
      </c>
      <c r="H10" s="83">
        <v>4611.594278202957</v>
      </c>
    </row>
    <row r="12" spans="1:16">
      <c r="B12" s="77" t="s">
        <v>34</v>
      </c>
      <c r="C12" s="76">
        <v>5.5555555555555552E-2</v>
      </c>
      <c r="D12" s="76">
        <v>3.9473684210526314E-2</v>
      </c>
      <c r="E12" s="71"/>
      <c r="F12" s="71"/>
      <c r="G12" s="71"/>
      <c r="H12" s="71"/>
    </row>
    <row r="14" spans="1:16">
      <c r="B14" s="71"/>
      <c r="C14" s="84"/>
      <c r="D14" s="71"/>
      <c r="E14" s="71"/>
      <c r="F14" s="71"/>
      <c r="G14" s="71"/>
      <c r="H14" s="71"/>
    </row>
    <row r="15" spans="1:16" s="72" customFormat="1">
      <c r="A15" s="59" t="s">
        <v>0</v>
      </c>
      <c r="B15" s="59">
        <v>2011</v>
      </c>
      <c r="C15" s="59">
        <v>2012</v>
      </c>
      <c r="D15" s="59">
        <v>2013</v>
      </c>
      <c r="E15" s="59">
        <v>2014</v>
      </c>
      <c r="F15" s="59">
        <v>2015</v>
      </c>
      <c r="G15" s="59">
        <v>2016</v>
      </c>
      <c r="H15" s="59">
        <v>2017</v>
      </c>
    </row>
    <row r="16" spans="1:16">
      <c r="A16" s="62" t="s">
        <v>53</v>
      </c>
      <c r="B16" s="80">
        <v>279</v>
      </c>
      <c r="C16" s="79">
        <v>327</v>
      </c>
      <c r="D16" s="79">
        <v>348</v>
      </c>
      <c r="E16" s="82">
        <v>370.348623853211</v>
      </c>
      <c r="F16" s="82">
        <v>394.13248043094012</v>
      </c>
      <c r="G16" s="82">
        <v>419.44374064210143</v>
      </c>
      <c r="H16" s="82">
        <v>446.38049462829144</v>
      </c>
    </row>
    <row r="18" spans="1:8">
      <c r="B18" s="77" t="s">
        <v>34</v>
      </c>
      <c r="C18" s="76"/>
      <c r="D18" s="76">
        <v>6.4220183486238536E-2</v>
      </c>
      <c r="E18" s="71"/>
      <c r="F18" s="71"/>
      <c r="G18" s="71"/>
      <c r="H18" s="71"/>
    </row>
    <row r="20" spans="1:8">
      <c r="B20" s="71"/>
      <c r="C20" s="71"/>
      <c r="D20" s="71"/>
      <c r="E20" s="71"/>
      <c r="F20" s="71"/>
      <c r="G20" s="71"/>
      <c r="H20" s="71"/>
    </row>
    <row r="21" spans="1:8" s="72" customFormat="1">
      <c r="A21" s="59" t="s">
        <v>0</v>
      </c>
      <c r="B21" s="59">
        <v>2012</v>
      </c>
      <c r="C21" s="59">
        <v>2013</v>
      </c>
      <c r="D21" s="59">
        <v>2014</v>
      </c>
      <c r="E21" s="59">
        <v>2015</v>
      </c>
      <c r="F21" s="59">
        <v>2016</v>
      </c>
      <c r="G21" s="59">
        <v>2017</v>
      </c>
    </row>
    <row r="22" spans="1:8">
      <c r="A22" s="61" t="s">
        <v>54</v>
      </c>
      <c r="B22" s="79">
        <v>1050</v>
      </c>
      <c r="C22" s="79">
        <v>1320</v>
      </c>
      <c r="D22" s="79">
        <v>1659.4285714285713</v>
      </c>
      <c r="E22" s="79">
        <v>2086.1387755102041</v>
      </c>
      <c r="F22" s="79">
        <v>2622.5744606413996</v>
      </c>
      <c r="G22" s="79">
        <v>3296.9507505206166</v>
      </c>
      <c r="H22" s="71"/>
    </row>
    <row r="23" spans="1:8">
      <c r="B23" s="71"/>
      <c r="C23" s="71"/>
      <c r="D23" s="71"/>
      <c r="E23" s="71"/>
      <c r="F23" s="71"/>
      <c r="G23" s="71"/>
      <c r="H23" s="71"/>
    </row>
    <row r="24" spans="1:8">
      <c r="B24" s="71" t="s">
        <v>34</v>
      </c>
      <c r="C24" s="76">
        <v>0.25714285714285712</v>
      </c>
      <c r="D24" s="71"/>
      <c r="E24" s="71"/>
      <c r="F24" s="71"/>
      <c r="G24" s="71"/>
      <c r="H24" s="71"/>
    </row>
    <row r="26" spans="1:8" s="72" customFormat="1">
      <c r="A26" s="59" t="s">
        <v>0</v>
      </c>
      <c r="B26" s="73">
        <v>2011</v>
      </c>
      <c r="C26" s="59">
        <v>2012</v>
      </c>
      <c r="D26" s="59">
        <v>2013</v>
      </c>
      <c r="E26" s="59">
        <v>2014</v>
      </c>
      <c r="F26" s="59">
        <v>2015</v>
      </c>
      <c r="G26" s="59">
        <v>2016</v>
      </c>
      <c r="H26" s="59">
        <v>2017</v>
      </c>
    </row>
    <row r="27" spans="1:8">
      <c r="A27" s="61" t="s">
        <v>55</v>
      </c>
      <c r="B27" s="81">
        <v>607</v>
      </c>
      <c r="C27" s="79">
        <v>1000</v>
      </c>
      <c r="D27" s="79">
        <v>1200</v>
      </c>
      <c r="E27" s="79">
        <v>1440</v>
      </c>
      <c r="F27" s="79">
        <v>1728</v>
      </c>
      <c r="G27" s="79">
        <v>2073.6</v>
      </c>
      <c r="H27" s="79">
        <v>2488.3199999999997</v>
      </c>
    </row>
    <row r="29" spans="1:8">
      <c r="B29" s="76" t="s">
        <v>34</v>
      </c>
      <c r="C29" s="76">
        <v>0.64744645799011535</v>
      </c>
      <c r="D29" s="76">
        <v>0.2</v>
      </c>
      <c r="E29" s="71"/>
      <c r="F29" s="71"/>
      <c r="G29" s="71"/>
      <c r="H29" s="71"/>
    </row>
    <row r="32" spans="1:8" s="72" customFormat="1">
      <c r="A32" s="59" t="s">
        <v>0</v>
      </c>
      <c r="B32" s="59">
        <v>2012</v>
      </c>
      <c r="C32" s="59">
        <v>2013</v>
      </c>
      <c r="D32" s="59">
        <v>2014</v>
      </c>
      <c r="E32" s="59">
        <v>2015</v>
      </c>
      <c r="F32" s="59">
        <v>2016</v>
      </c>
      <c r="G32" s="59">
        <v>2017</v>
      </c>
    </row>
    <row r="33" spans="1:8">
      <c r="A33" s="64" t="s">
        <v>56</v>
      </c>
      <c r="B33" s="79">
        <v>5</v>
      </c>
      <c r="C33" s="79">
        <v>10</v>
      </c>
      <c r="D33" s="81">
        <v>15</v>
      </c>
      <c r="E33" s="81">
        <v>20</v>
      </c>
      <c r="F33" s="81">
        <v>25</v>
      </c>
      <c r="G33" s="81">
        <v>30</v>
      </c>
      <c r="H33" s="71"/>
    </row>
    <row r="36" spans="1:8" s="72" customFormat="1">
      <c r="A36" s="59" t="s">
        <v>0</v>
      </c>
      <c r="B36" s="59">
        <v>2012</v>
      </c>
      <c r="C36" s="59">
        <v>2013</v>
      </c>
      <c r="D36" s="59">
        <v>2014</v>
      </c>
      <c r="E36" s="59">
        <v>2015</v>
      </c>
      <c r="F36" s="59">
        <v>2016</v>
      </c>
      <c r="G36" s="59">
        <v>2017</v>
      </c>
    </row>
    <row r="37" spans="1:8">
      <c r="A37" s="74" t="s">
        <v>57</v>
      </c>
      <c r="B37" s="75">
        <v>967</v>
      </c>
      <c r="C37" s="75">
        <v>1015</v>
      </c>
      <c r="D37" s="75">
        <v>1065.3826266804549</v>
      </c>
      <c r="E37" s="75">
        <v>1118.2661489975819</v>
      </c>
      <c r="F37" s="75">
        <v>1173.7747065486512</v>
      </c>
      <c r="G37" s="75">
        <v>1232.0386009791944</v>
      </c>
    </row>
    <row r="38" spans="1:8">
      <c r="A38" s="74" t="s">
        <v>58</v>
      </c>
      <c r="B38" s="75">
        <v>800</v>
      </c>
      <c r="C38" s="75">
        <v>858</v>
      </c>
      <c r="D38" s="75">
        <v>920.20500000000004</v>
      </c>
      <c r="E38" s="75">
        <v>986.91986250000002</v>
      </c>
      <c r="F38" s="75">
        <v>1058.4715525312499</v>
      </c>
      <c r="G38" s="75">
        <v>1135.2107400897655</v>
      </c>
    </row>
    <row r="40" spans="1:8">
      <c r="A40" s="85" t="s">
        <v>57</v>
      </c>
      <c r="B40" s="78">
        <v>4.963805584281282E-2</v>
      </c>
      <c r="C40" s="71"/>
      <c r="D40" s="71"/>
      <c r="E40" s="71"/>
      <c r="F40" s="71"/>
      <c r="G40" s="71"/>
    </row>
    <row r="41" spans="1:8">
      <c r="A41" s="85" t="s">
        <v>58</v>
      </c>
      <c r="B41" s="78">
        <v>7.2499999999999995E-2</v>
      </c>
      <c r="C41" s="71"/>
      <c r="D41" s="71"/>
      <c r="E41" s="71"/>
      <c r="F41" s="71"/>
      <c r="G41" s="71"/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VENTE ELEC</vt:lpstr>
      <vt:lpstr>VENTE GAZ</vt:lpstr>
      <vt:lpstr>achat Elec</vt:lpstr>
      <vt:lpstr>achat Gaz</vt:lpstr>
      <vt:lpstr>Services</vt:lpstr>
      <vt:lpstr>Frais Personnel</vt:lpstr>
      <vt:lpstr>Autres</vt:lpstr>
      <vt:lpstr>'VENTE ELEC'!Zone_d_impression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nabila</dc:creator>
  <cp:lastModifiedBy>bellounes</cp:lastModifiedBy>
  <cp:lastPrinted>2012-12-02T14:35:19Z</cp:lastPrinted>
  <dcterms:created xsi:type="dcterms:W3CDTF">2012-11-19T19:35:40Z</dcterms:created>
  <dcterms:modified xsi:type="dcterms:W3CDTF">2012-12-26T06:40:50Z</dcterms:modified>
</cp:coreProperties>
</file>