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8025"/>
  </bookViews>
  <sheets>
    <sheet name="Eligible+non Eligible ELEC" sheetId="1" r:id="rId1"/>
    <sheet name="Eligible+non Eligible GAZ" sheetId="4" r:id="rId2"/>
  </sheets>
  <calcPr calcId="124519"/>
</workbook>
</file>

<file path=xl/calcChain.xml><?xml version="1.0" encoding="utf-8"?>
<calcChain xmlns="http://schemas.openxmlformats.org/spreadsheetml/2006/main">
  <c r="B54" i="1"/>
  <c r="B55" s="1"/>
  <c r="C54"/>
  <c r="D54"/>
  <c r="E54"/>
  <c r="E55"/>
  <c r="D55"/>
  <c r="C55"/>
  <c r="E45" i="4"/>
  <c r="D45"/>
  <c r="C45"/>
  <c r="B45"/>
  <c r="C42"/>
  <c r="D42"/>
  <c r="E42"/>
  <c r="B42"/>
  <c r="C48"/>
  <c r="D48"/>
  <c r="E48"/>
  <c r="F48"/>
  <c r="G48"/>
  <c r="H48"/>
  <c r="C49"/>
  <c r="D49"/>
  <c r="G31"/>
  <c r="H31"/>
  <c r="H28"/>
  <c r="E25"/>
  <c r="D25"/>
  <c r="C25"/>
  <c r="G28"/>
  <c r="F28"/>
  <c r="E28"/>
  <c r="D28"/>
  <c r="C28"/>
  <c r="B28"/>
  <c r="F31"/>
  <c r="E32"/>
  <c r="D32"/>
  <c r="E31"/>
  <c r="E33" s="1"/>
  <c r="D31"/>
  <c r="D33" s="1"/>
  <c r="C32"/>
  <c r="C31"/>
  <c r="B31"/>
  <c r="I18"/>
  <c r="H18"/>
  <c r="G18"/>
  <c r="E19"/>
  <c r="D19"/>
  <c r="E18"/>
  <c r="E20" s="1"/>
  <c r="D18"/>
  <c r="D20" s="1"/>
  <c r="C19"/>
  <c r="C18"/>
  <c r="B19"/>
  <c r="B18"/>
  <c r="F12"/>
  <c r="G12" s="1"/>
  <c r="E47" i="1"/>
  <c r="E48"/>
  <c r="D27"/>
  <c r="D36" s="1"/>
  <c r="D31"/>
  <c r="E30"/>
  <c r="D30"/>
  <c r="C30"/>
  <c r="C31"/>
  <c r="B31"/>
  <c r="B30"/>
  <c r="B24"/>
  <c r="C24"/>
  <c r="D24"/>
  <c r="D35" s="1"/>
  <c r="E24"/>
  <c r="E41" s="1"/>
  <c r="I18"/>
  <c r="H18"/>
  <c r="G18"/>
  <c r="F18"/>
  <c r="E18"/>
  <c r="D18"/>
  <c r="C18"/>
  <c r="B18"/>
  <c r="I17"/>
  <c r="I19" s="1"/>
  <c r="H17"/>
  <c r="H19" s="1"/>
  <c r="G17"/>
  <c r="G19" s="1"/>
  <c r="F17"/>
  <c r="F19" s="1"/>
  <c r="C17"/>
  <c r="C19" s="1"/>
  <c r="B17"/>
  <c r="B19" s="1"/>
  <c r="E17"/>
  <c r="E19" s="1"/>
  <c r="I14"/>
  <c r="C27"/>
  <c r="B27"/>
  <c r="D17"/>
  <c r="H14"/>
  <c r="G14"/>
  <c r="E14"/>
  <c r="D14"/>
  <c r="C14"/>
  <c r="B14"/>
  <c r="H11"/>
  <c r="G11"/>
  <c r="F11"/>
  <c r="C11"/>
  <c r="B11"/>
  <c r="E11"/>
  <c r="I11"/>
  <c r="I28" i="4" l="1"/>
  <c r="I31"/>
  <c r="D32" i="1"/>
  <c r="C32"/>
  <c r="F30"/>
  <c r="D19"/>
  <c r="B32"/>
  <c r="H45" i="4"/>
  <c r="B20"/>
  <c r="D50"/>
  <c r="I45"/>
  <c r="I48"/>
  <c r="F42"/>
  <c r="C20"/>
  <c r="C33"/>
  <c r="C50"/>
  <c r="F41"/>
  <c r="G41"/>
  <c r="F49"/>
  <c r="F45"/>
  <c r="F50"/>
  <c r="F19"/>
  <c r="H12"/>
  <c r="I12" s="1"/>
  <c r="E49" i="1"/>
  <c r="G24"/>
  <c r="H30"/>
  <c r="G30"/>
  <c r="F24"/>
  <c r="H41" i="4" l="1"/>
  <c r="F41" i="1"/>
  <c r="G27"/>
  <c r="H27"/>
  <c r="F47"/>
  <c r="G47"/>
  <c r="G41"/>
  <c r="H47"/>
  <c r="I24"/>
  <c r="H24"/>
  <c r="I41" l="1"/>
  <c r="I41" i="4"/>
  <c r="H41" i="1"/>
  <c r="H44"/>
  <c r="G44"/>
  <c r="D11" l="1"/>
  <c r="I47" l="1"/>
  <c r="I30"/>
  <c r="E41" i="4" l="1"/>
  <c r="C37"/>
  <c r="C36"/>
  <c r="C35"/>
  <c r="B35"/>
  <c r="E37"/>
  <c r="D37"/>
  <c r="E36"/>
  <c r="D36"/>
  <c r="D35"/>
  <c r="B47" i="1" l="1"/>
  <c r="F25" i="4"/>
  <c r="F32"/>
  <c r="E49"/>
  <c r="B55" l="1"/>
  <c r="B56" s="1"/>
  <c r="B57" s="1"/>
  <c r="F33"/>
  <c r="E50"/>
  <c r="G25"/>
  <c r="G32"/>
  <c r="G31" i="1"/>
  <c r="D34"/>
  <c r="C55" i="4" l="1"/>
  <c r="C56" s="1"/>
  <c r="C57" s="1"/>
  <c r="G33"/>
  <c r="G42"/>
  <c r="H25"/>
  <c r="H32"/>
  <c r="G19"/>
  <c r="G20" s="1"/>
  <c r="C47" i="1"/>
  <c r="G32"/>
  <c r="G48"/>
  <c r="B48"/>
  <c r="B49" s="1"/>
  <c r="C48"/>
  <c r="D55" i="4" l="1"/>
  <c r="D56" s="1"/>
  <c r="D57" s="1"/>
  <c r="H33"/>
  <c r="H42"/>
  <c r="H49"/>
  <c r="I25"/>
  <c r="I32"/>
  <c r="H19"/>
  <c r="H20" s="1"/>
  <c r="G49" i="1"/>
  <c r="D47"/>
  <c r="H48"/>
  <c r="C49"/>
  <c r="E55" i="4" l="1"/>
  <c r="E56" s="1"/>
  <c r="E57" s="1"/>
  <c r="I42"/>
  <c r="I49"/>
  <c r="H50"/>
  <c r="I33"/>
  <c r="F18"/>
  <c r="I19"/>
  <c r="H49" i="1"/>
  <c r="D48"/>
  <c r="I50" i="4" l="1"/>
  <c r="F20"/>
  <c r="I20"/>
  <c r="D49" i="1"/>
  <c r="H31"/>
  <c r="H32" l="1"/>
  <c r="F14" l="1"/>
  <c r="E31" l="1"/>
  <c r="E27"/>
  <c r="E44" l="1"/>
  <c r="F31"/>
  <c r="F27"/>
  <c r="E32"/>
  <c r="F44" l="1"/>
  <c r="F48"/>
  <c r="I27"/>
  <c r="F32"/>
  <c r="I31"/>
  <c r="I44" l="1"/>
  <c r="F49"/>
  <c r="I48"/>
  <c r="I32"/>
  <c r="I49" l="1"/>
  <c r="B25" i="4" l="1"/>
  <c r="B32"/>
  <c r="B36" l="1"/>
  <c r="B33"/>
  <c r="B37" l="1"/>
  <c r="B48" l="1"/>
  <c r="B49" l="1"/>
  <c r="B50" s="1"/>
  <c r="G45" l="1"/>
  <c r="G49"/>
  <c r="G50" l="1"/>
</calcChain>
</file>

<file path=xl/sharedStrings.xml><?xml version="1.0" encoding="utf-8"?>
<sst xmlns="http://schemas.openxmlformats.org/spreadsheetml/2006/main" count="91" uniqueCount="73">
  <si>
    <t>Total clients</t>
  </si>
  <si>
    <t>Prix vte BT</t>
  </si>
  <si>
    <t>Prix vte MT</t>
  </si>
  <si>
    <t>Total CA</t>
  </si>
  <si>
    <t>Prix vte BP</t>
  </si>
  <si>
    <t>Prix vte MP</t>
  </si>
  <si>
    <t>Vtes Elec MT Eligible</t>
  </si>
  <si>
    <t>Prix vte HT</t>
  </si>
  <si>
    <t>Nbre clients MT Eligible</t>
  </si>
  <si>
    <t>Nbre clients HT Eligible</t>
  </si>
  <si>
    <t xml:space="preserve">  Nbre client MT Non Eligible</t>
  </si>
  <si>
    <t xml:space="preserve">  Nbre client HT Non Eligible</t>
  </si>
  <si>
    <t>Nbre clients MT Dont :</t>
  </si>
  <si>
    <t>Nbre clients HT Dont :</t>
  </si>
  <si>
    <t>Total clients  Eligible</t>
  </si>
  <si>
    <t>Total clients  Non Eligible</t>
  </si>
  <si>
    <t>Nbre clients BT (Non Eligible)</t>
  </si>
  <si>
    <t>Vtes Elec BT (Non Eligible)</t>
  </si>
  <si>
    <t>Vtes Elec MT  Dont :</t>
  </si>
  <si>
    <t>Vtes Elec MT Non Eligible</t>
  </si>
  <si>
    <t>Vtes Elec HT  Dont :</t>
  </si>
  <si>
    <t>Vtes Elec HT Eligible</t>
  </si>
  <si>
    <t>Vtes Elec HT Non Eligible</t>
  </si>
  <si>
    <t>VENTES ELEC</t>
  </si>
  <si>
    <t>NOMBRE CLIENTS ELEC</t>
  </si>
  <si>
    <t>Vtes Elec  Eligible</t>
  </si>
  <si>
    <t>Vtes Elec  Non Eligible</t>
  </si>
  <si>
    <t>Chiffres d'affaires Elec BT (Non Eligible)</t>
  </si>
  <si>
    <t>Chiffres d'affaires  Elec MT  Dont :</t>
  </si>
  <si>
    <t>CA Elec MT Eligible</t>
  </si>
  <si>
    <t>CA Elec c MT Non Eligible</t>
  </si>
  <si>
    <t>Chiffres d'affaires  Elec  HT  Dont :</t>
  </si>
  <si>
    <t>CA Elec HT Eligible</t>
  </si>
  <si>
    <t>CA Elec  HT Non Eligible</t>
  </si>
  <si>
    <t>CA Elec  Eligible</t>
  </si>
  <si>
    <t>CA Elec  Non Eligible</t>
  </si>
  <si>
    <t>Total ventes</t>
  </si>
  <si>
    <t>PARAMETRES AVANT TRANSFERT SDA</t>
  </si>
  <si>
    <t>Nbre clients BP (Non Eligible)</t>
  </si>
  <si>
    <t xml:space="preserve">  Nbre client MP Non Eligible</t>
  </si>
  <si>
    <t xml:space="preserve">  Nbre client HP Non Eligible</t>
  </si>
  <si>
    <t>Prix vte HP</t>
  </si>
  <si>
    <t>CA Elec  HP Non Eligible</t>
  </si>
  <si>
    <t>Nbre clients MP Dont :</t>
  </si>
  <si>
    <t>Nbre clients MP Eligible</t>
  </si>
  <si>
    <t>Nbre clients HP Dont :</t>
  </si>
  <si>
    <t>Nbre clients HP Eligible</t>
  </si>
  <si>
    <t>Vtes Elec BP (Non Eligible)</t>
  </si>
  <si>
    <t>Vtes Elec MP  Dont :</t>
  </si>
  <si>
    <t>Vtes Elec MP Eligible</t>
  </si>
  <si>
    <t>Vtes Elec MP Non Eligible</t>
  </si>
  <si>
    <t>Vtes Elec HP  Dont :</t>
  </si>
  <si>
    <t>Vtes Elec HP Eligible</t>
  </si>
  <si>
    <t>Vtes Elec HP Non Eligible</t>
  </si>
  <si>
    <t>CA Elec MP Eligible</t>
  </si>
  <si>
    <t>CA Elec c MP Non Eligible</t>
  </si>
  <si>
    <t>CA Elec HP Eligible</t>
  </si>
  <si>
    <t>Chiffres d'affaires GAZ BP (Non Eligible)</t>
  </si>
  <si>
    <t>Chiffres d'affaires  GAZ MP  Dont :</t>
  </si>
  <si>
    <t>Chiffres d'affaires  GAZ  HP  Dont :</t>
  </si>
  <si>
    <t>CHIFFRE D'AFFAIRES ELEC</t>
  </si>
  <si>
    <t xml:space="preserve">Budget </t>
  </si>
  <si>
    <t xml:space="preserve">Bilan </t>
  </si>
  <si>
    <t>LIBELLE</t>
  </si>
  <si>
    <t>PLAN STRATEGIQUE 2012-2017</t>
  </si>
  <si>
    <t>ACHAT (MT/BT)</t>
  </si>
  <si>
    <t>PERTE (GWH)</t>
  </si>
  <si>
    <t>TAUX PERTES (%)</t>
  </si>
  <si>
    <t>ACHAT (MP/BP)</t>
  </si>
  <si>
    <t>PERTE (MTH)</t>
  </si>
  <si>
    <t>TAUX RENDEMENT (%)</t>
  </si>
  <si>
    <t>S'il s'agit de Pertes résultat (1)</t>
  </si>
  <si>
    <t>Pour le rendement gazPertes résultat (2)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</si>
</sst>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0.000"/>
    <numFmt numFmtId="166" formatCode="_-* #,##0.000\ _€_-;\-* #,##0.000\ _€_-;_-* &quot;-&quot;??\ _€_-;_-@_-"/>
  </numFmts>
  <fonts count="23">
    <font>
      <sz val="12"/>
      <color theme="1"/>
      <name val="Candara"/>
      <family val="2"/>
    </font>
    <font>
      <sz val="12"/>
      <color theme="1"/>
      <name val="Candara"/>
      <family val="2"/>
    </font>
    <font>
      <sz val="18"/>
      <color theme="1"/>
      <name val="Candara"/>
      <family val="2"/>
    </font>
    <font>
      <b/>
      <u/>
      <sz val="18"/>
      <color theme="1"/>
      <name val="Candara"/>
      <family val="2"/>
    </font>
    <font>
      <b/>
      <sz val="18"/>
      <color theme="1"/>
      <name val="Candara"/>
      <family val="2"/>
    </font>
    <font>
      <sz val="18"/>
      <color rgb="FFFF0000"/>
      <name val="Candara"/>
      <family val="2"/>
    </font>
    <font>
      <sz val="18"/>
      <name val="Candara"/>
      <family val="2"/>
    </font>
    <font>
      <b/>
      <sz val="18"/>
      <color rgb="FFFF0000"/>
      <name val="Candara"/>
      <family val="2"/>
    </font>
    <font>
      <sz val="18"/>
      <color rgb="FF00B0F0"/>
      <name val="Candara"/>
      <family val="2"/>
    </font>
    <font>
      <b/>
      <sz val="18"/>
      <color rgb="FF00B0F0"/>
      <name val="Candara"/>
      <family val="2"/>
    </font>
    <font>
      <b/>
      <sz val="18"/>
      <color theme="0"/>
      <name val="Candara"/>
      <family val="2"/>
    </font>
    <font>
      <sz val="18"/>
      <color theme="0"/>
      <name val="Candara"/>
      <family val="2"/>
    </font>
    <font>
      <b/>
      <sz val="18"/>
      <name val="Candara"/>
      <family val="2"/>
    </font>
    <font>
      <b/>
      <sz val="20"/>
      <color theme="1"/>
      <name val="Candara"/>
      <family val="2"/>
    </font>
    <font>
      <sz val="20"/>
      <color theme="1"/>
      <name val="Candara"/>
      <family val="2"/>
    </font>
    <font>
      <b/>
      <sz val="20"/>
      <color theme="0"/>
      <name val="Candara"/>
      <family val="2"/>
    </font>
    <font>
      <b/>
      <sz val="22"/>
      <color theme="1"/>
      <name val="Candara"/>
      <family val="2"/>
    </font>
    <font>
      <b/>
      <u/>
      <sz val="22"/>
      <color theme="1"/>
      <name val="Candara"/>
      <family val="2"/>
    </font>
    <font>
      <b/>
      <sz val="22"/>
      <color theme="0"/>
      <name val="Candara"/>
      <family val="2"/>
    </font>
    <font>
      <b/>
      <sz val="20"/>
      <color rgb="FF002060"/>
      <name val="Candara"/>
      <family val="2"/>
    </font>
    <font>
      <b/>
      <sz val="22"/>
      <color rgb="FF002060"/>
      <name val="Candara"/>
      <family val="2"/>
    </font>
    <font>
      <b/>
      <u/>
      <sz val="24"/>
      <color theme="1"/>
      <name val="Candara"/>
      <family val="2"/>
    </font>
    <font>
      <b/>
      <u/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4" fillId="2" borderId="0" xfId="0" applyFont="1" applyFill="1"/>
    <xf numFmtId="0" fontId="2" fillId="2" borderId="0" xfId="0" applyFont="1" applyFill="1"/>
    <xf numFmtId="0" fontId="2" fillId="0" borderId="0" xfId="0" applyFont="1" applyBorder="1"/>
    <xf numFmtId="0" fontId="2" fillId="2" borderId="0" xfId="0" applyFont="1" applyFill="1" applyBorder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11" fillId="0" borderId="0" xfId="0" applyFont="1"/>
    <xf numFmtId="0" fontId="11" fillId="2" borderId="0" xfId="0" applyFont="1" applyFill="1"/>
    <xf numFmtId="0" fontId="4" fillId="2" borderId="0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6" fillId="2" borderId="0" xfId="1" applyNumberFormat="1" applyFont="1" applyFill="1" applyBorder="1" applyAlignment="1">
      <alignment horizontal="center" vertical="center"/>
    </xf>
    <xf numFmtId="0" fontId="16" fillId="2" borderId="0" xfId="0" applyFont="1" applyFill="1"/>
    <xf numFmtId="0" fontId="4" fillId="2" borderId="8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164" fontId="2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49" fontId="14" fillId="2" borderId="9" xfId="0" applyNumberFormat="1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  <xf numFmtId="164" fontId="2" fillId="2" borderId="9" xfId="1" applyNumberFormat="1" applyFont="1" applyFill="1" applyBorder="1" applyAlignment="1">
      <alignment horizontal="center" vertical="center"/>
    </xf>
    <xf numFmtId="164" fontId="6" fillId="2" borderId="9" xfId="1" applyNumberFormat="1" applyFont="1" applyFill="1" applyBorder="1" applyAlignment="1">
      <alignment horizontal="center" vertical="center"/>
    </xf>
    <xf numFmtId="3" fontId="6" fillId="2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3" fontId="10" fillId="4" borderId="9" xfId="0" applyNumberFormat="1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3" fontId="10" fillId="4" borderId="8" xfId="0" applyNumberFormat="1" applyFont="1" applyFill="1" applyBorder="1" applyAlignment="1">
      <alignment horizontal="center" vertical="center"/>
    </xf>
    <xf numFmtId="3" fontId="5" fillId="2" borderId="0" xfId="0" applyNumberFormat="1" applyFont="1" applyFill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center" vertical="center"/>
    </xf>
    <xf numFmtId="164" fontId="8" fillId="2" borderId="0" xfId="1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10" fillId="4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64" fontId="6" fillId="3" borderId="9" xfId="1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3" fontId="15" fillId="4" borderId="9" xfId="0" applyNumberFormat="1" applyFont="1" applyFill="1" applyBorder="1" applyAlignment="1">
      <alignment horizontal="center" vertical="center"/>
    </xf>
    <xf numFmtId="3" fontId="15" fillId="4" borderId="8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166" fontId="4" fillId="2" borderId="9" xfId="0" applyNumberFormat="1" applyFont="1" applyFill="1" applyBorder="1" applyAlignment="1">
      <alignment horizontal="center" vertical="center"/>
    </xf>
    <xf numFmtId="164" fontId="12" fillId="2" borderId="9" xfId="1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6" fontId="4" fillId="2" borderId="8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3" borderId="9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3" fontId="12" fillId="2" borderId="9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" xfId="1" applyNumberFormat="1" applyFont="1" applyFill="1" applyBorder="1" applyAlignment="1">
      <alignment horizontal="center" vertical="center"/>
    </xf>
    <xf numFmtId="164" fontId="12" fillId="3" borderId="4" xfId="1" applyNumberFormat="1" applyFont="1" applyFill="1" applyBorder="1" applyAlignment="1">
      <alignment horizontal="center" vertical="center"/>
    </xf>
    <xf numFmtId="3" fontId="12" fillId="3" borderId="9" xfId="0" applyNumberFormat="1" applyFont="1" applyFill="1" applyBorder="1" applyAlignment="1">
      <alignment horizontal="center" vertical="center"/>
    </xf>
    <xf numFmtId="164" fontId="12" fillId="3" borderId="9" xfId="1" applyNumberFormat="1" applyFont="1" applyFill="1" applyBorder="1" applyAlignment="1">
      <alignment horizontal="center" vertical="center"/>
    </xf>
    <xf numFmtId="3" fontId="4" fillId="3" borderId="9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49" fontId="4" fillId="2" borderId="9" xfId="0" applyNumberFormat="1" applyFont="1" applyFill="1" applyBorder="1" applyAlignment="1">
      <alignment horizontal="left" vertical="center"/>
    </xf>
    <xf numFmtId="0" fontId="10" fillId="4" borderId="9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1" fontId="12" fillId="2" borderId="9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/>
    </xf>
    <xf numFmtId="3" fontId="9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4" fontId="12" fillId="3" borderId="9" xfId="0" applyNumberFormat="1" applyFont="1" applyFill="1" applyBorder="1" applyAlignment="1">
      <alignment horizontal="center" vertical="center"/>
    </xf>
    <xf numFmtId="164" fontId="12" fillId="2" borderId="9" xfId="0" applyNumberFormat="1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7" fillId="2" borderId="9" xfId="0" applyFont="1" applyFill="1" applyBorder="1"/>
    <xf numFmtId="3" fontId="12" fillId="2" borderId="9" xfId="0" applyNumberFormat="1" applyFont="1" applyFill="1" applyBorder="1"/>
    <xf numFmtId="3" fontId="4" fillId="2" borderId="9" xfId="0" applyNumberFormat="1" applyFont="1" applyFill="1" applyBorder="1"/>
    <xf numFmtId="3" fontId="12" fillId="2" borderId="4" xfId="0" applyNumberFormat="1" applyFont="1" applyFill="1" applyBorder="1"/>
    <xf numFmtId="10" fontId="2" fillId="2" borderId="0" xfId="2" applyNumberFormat="1" applyFont="1" applyFill="1" applyAlignment="1">
      <alignment horizontal="center" vertical="center"/>
    </xf>
    <xf numFmtId="3" fontId="10" fillId="4" borderId="8" xfId="0" applyNumberFormat="1" applyFont="1" applyFill="1" applyBorder="1"/>
    <xf numFmtId="10" fontId="10" fillId="4" borderId="8" xfId="2" applyNumberFormat="1" applyFont="1" applyFill="1" applyBorder="1"/>
    <xf numFmtId="0" fontId="12" fillId="2" borderId="1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3" fontId="22" fillId="4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colors>
    <mruColors>
      <color rgb="FFF7FE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30"/>
  <sheetViews>
    <sheetView tabSelected="1" topLeftCell="A43" zoomScale="80" zoomScaleNormal="80" workbookViewId="0">
      <pane xSplit="1" topLeftCell="B1" activePane="topRight" state="frozen"/>
      <selection pane="topRight" activeCell="C59" sqref="C59"/>
    </sheetView>
  </sheetViews>
  <sheetFormatPr baseColWidth="10" defaultColWidth="12.21875" defaultRowHeight="23.25"/>
  <cols>
    <col min="1" max="1" width="47.44140625" style="1" customWidth="1"/>
    <col min="2" max="2" width="14.44140625" style="7" customWidth="1"/>
    <col min="3" max="3" width="13.6640625" style="7" customWidth="1"/>
    <col min="4" max="4" width="15" style="7" customWidth="1"/>
    <col min="5" max="5" width="14" style="7" customWidth="1"/>
    <col min="6" max="7" width="14.5546875" style="7" customWidth="1"/>
    <col min="8" max="8" width="14.77734375" style="7" customWidth="1"/>
    <col min="9" max="9" width="14.5546875" style="7" customWidth="1"/>
    <col min="10" max="54" width="12.21875" style="3"/>
    <col min="55" max="16384" width="12.21875" style="1"/>
  </cols>
  <sheetData>
    <row r="1" spans="1:54" s="8" customFormat="1" ht="28.5">
      <c r="A1" s="122" t="s">
        <v>37</v>
      </c>
      <c r="B1" s="122"/>
      <c r="C1" s="122"/>
      <c r="D1" s="110"/>
      <c r="E1" s="110"/>
      <c r="F1" s="110"/>
      <c r="G1" s="110"/>
      <c r="H1" s="110"/>
      <c r="I1" s="1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s="3" customFormat="1">
      <c r="A2" s="2"/>
      <c r="B2" s="14"/>
      <c r="C2" s="15"/>
      <c r="D2" s="15"/>
      <c r="E2" s="15"/>
      <c r="F2" s="15"/>
      <c r="G2" s="15"/>
      <c r="H2" s="15"/>
      <c r="I2" s="15"/>
    </row>
    <row r="3" spans="1:54" s="3" customFormat="1">
      <c r="B3" s="125" t="s">
        <v>64</v>
      </c>
      <c r="C3" s="125"/>
      <c r="D3" s="125"/>
      <c r="E3" s="125"/>
      <c r="F3" s="125"/>
      <c r="G3" s="125"/>
      <c r="H3" s="125"/>
      <c r="I3" s="15"/>
    </row>
    <row r="4" spans="1:54" s="20" customFormat="1" ht="26.25" customHeight="1">
      <c r="B4" s="125"/>
      <c r="C4" s="125"/>
      <c r="D4" s="125"/>
      <c r="E4" s="125"/>
      <c r="F4" s="125"/>
      <c r="G4" s="125"/>
      <c r="H4" s="125"/>
    </row>
    <row r="5" spans="1:54" s="3" customFormat="1" ht="23.25" customHeight="1">
      <c r="B5" s="125"/>
      <c r="C5" s="125"/>
      <c r="D5" s="125"/>
      <c r="E5" s="125"/>
      <c r="F5" s="125"/>
      <c r="G5" s="125"/>
      <c r="H5" s="125"/>
      <c r="I5" s="73"/>
    </row>
    <row r="6" spans="1:54" s="3" customFormat="1" ht="23.25" customHeight="1">
      <c r="A6" s="2"/>
      <c r="B6" s="13"/>
      <c r="C6" s="13"/>
      <c r="D6" s="13"/>
      <c r="E6" s="13"/>
      <c r="F6" s="13"/>
      <c r="G6" s="13"/>
      <c r="H6" s="13"/>
      <c r="I6" s="13"/>
    </row>
    <row r="7" spans="1:54" s="4" customFormat="1" ht="31.5" customHeight="1">
      <c r="A7" s="21" t="s">
        <v>24</v>
      </c>
      <c r="B7" s="13"/>
      <c r="C7" s="13"/>
      <c r="D7" s="13"/>
      <c r="E7" s="13"/>
      <c r="F7" s="13"/>
      <c r="G7" s="13"/>
      <c r="H7" s="13"/>
      <c r="I7" s="1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s="4" customFormat="1" ht="28.5">
      <c r="A8" s="21"/>
      <c r="B8" s="123" t="s">
        <v>62</v>
      </c>
      <c r="C8" s="124"/>
      <c r="D8" s="123" t="s">
        <v>61</v>
      </c>
      <c r="E8" s="124"/>
      <c r="F8" s="13"/>
      <c r="G8" s="13"/>
      <c r="H8" s="13"/>
      <c r="I8" s="1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s="4" customFormat="1" ht="34.5" customHeight="1">
      <c r="A9" s="18" t="s">
        <v>63</v>
      </c>
      <c r="B9" s="12">
        <v>2010</v>
      </c>
      <c r="C9" s="71">
        <v>2011</v>
      </c>
      <c r="D9" s="72">
        <v>2012</v>
      </c>
      <c r="E9" s="11">
        <v>2013</v>
      </c>
      <c r="F9" s="11">
        <v>2014</v>
      </c>
      <c r="G9" s="11">
        <v>2015</v>
      </c>
      <c r="H9" s="12">
        <v>2016</v>
      </c>
      <c r="I9" s="11">
        <v>2017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4" ht="26.25">
      <c r="A10" s="23" t="s">
        <v>16</v>
      </c>
      <c r="B10" s="24">
        <v>959553</v>
      </c>
      <c r="C10" s="25">
        <v>1012356</v>
      </c>
      <c r="D10" s="25">
        <v>1053856</v>
      </c>
      <c r="E10" s="25">
        <v>1100355</v>
      </c>
      <c r="F10" s="26">
        <v>1148905.6626569475</v>
      </c>
      <c r="G10" s="26">
        <v>1188428.0174523464</v>
      </c>
      <c r="H10" s="26">
        <v>1223962.0151741717</v>
      </c>
      <c r="I10" s="26">
        <v>1266066.308496163</v>
      </c>
    </row>
    <row r="11" spans="1:54" ht="26.25">
      <c r="A11" s="27" t="s">
        <v>12</v>
      </c>
      <c r="B11" s="28">
        <f t="shared" ref="B11:C11" si="0">SUM(B12:B13)</f>
        <v>5555</v>
      </c>
      <c r="C11" s="29">
        <f t="shared" si="0"/>
        <v>5698</v>
      </c>
      <c r="D11" s="29">
        <f t="shared" ref="D11:I11" si="1">SUM(D12:D13)</f>
        <v>5849</v>
      </c>
      <c r="E11" s="29">
        <f t="shared" si="1"/>
        <v>6011</v>
      </c>
      <c r="F11" s="29">
        <f t="shared" si="1"/>
        <v>6167.3</v>
      </c>
      <c r="G11" s="29">
        <f t="shared" si="1"/>
        <v>6325.8471300000001</v>
      </c>
      <c r="H11" s="29">
        <f t="shared" si="1"/>
        <v>6486</v>
      </c>
      <c r="I11" s="29">
        <f t="shared" si="1"/>
        <v>6656</v>
      </c>
    </row>
    <row r="12" spans="1:54" ht="26.25">
      <c r="A12" s="30" t="s">
        <v>8</v>
      </c>
      <c r="B12" s="31">
        <v>86</v>
      </c>
      <c r="C12" s="32">
        <v>97</v>
      </c>
      <c r="D12" s="32">
        <v>105</v>
      </c>
      <c r="E12" s="32">
        <v>119</v>
      </c>
      <c r="F12" s="32">
        <v>128</v>
      </c>
      <c r="G12" s="32">
        <v>141</v>
      </c>
      <c r="H12" s="32">
        <v>152</v>
      </c>
      <c r="I12" s="33">
        <v>169</v>
      </c>
    </row>
    <row r="13" spans="1:54" ht="26.25">
      <c r="A13" s="30" t="s">
        <v>10</v>
      </c>
      <c r="B13" s="34">
        <v>5469</v>
      </c>
      <c r="C13" s="34">
        <v>5601</v>
      </c>
      <c r="D13" s="34">
        <v>5744</v>
      </c>
      <c r="E13" s="34">
        <v>5892</v>
      </c>
      <c r="F13" s="34">
        <v>6039.3</v>
      </c>
      <c r="G13" s="34">
        <v>6184.8471300000001</v>
      </c>
      <c r="H13" s="34">
        <v>6334</v>
      </c>
      <c r="I13" s="33">
        <v>6487</v>
      </c>
    </row>
    <row r="14" spans="1:54" ht="26.25">
      <c r="A14" s="27" t="s">
        <v>13</v>
      </c>
      <c r="B14" s="28">
        <f>SUM(B15:B16)</f>
        <v>10</v>
      </c>
      <c r="C14" s="28">
        <f>SUM(C15:C16)</f>
        <v>11</v>
      </c>
      <c r="D14" s="28">
        <f t="shared" ref="D14:E14" si="2">SUM(D15:D16)</f>
        <v>12</v>
      </c>
      <c r="E14" s="28">
        <f t="shared" si="2"/>
        <v>15</v>
      </c>
      <c r="F14" s="28">
        <f>SUM(F15:F16)</f>
        <v>15</v>
      </c>
      <c r="G14" s="28">
        <f>SUM(G15:G16)</f>
        <v>16</v>
      </c>
      <c r="H14" s="28">
        <f>SUM(H15:H16)</f>
        <v>18</v>
      </c>
      <c r="I14" s="28">
        <f>SUM(I15:I16)</f>
        <v>18</v>
      </c>
    </row>
    <row r="15" spans="1:54" ht="26.25">
      <c r="A15" s="30" t="s">
        <v>9</v>
      </c>
      <c r="B15" s="34">
        <v>9</v>
      </c>
      <c r="C15" s="33">
        <v>11</v>
      </c>
      <c r="D15" s="33">
        <v>11</v>
      </c>
      <c r="E15" s="33">
        <v>13</v>
      </c>
      <c r="F15" s="33">
        <v>13</v>
      </c>
      <c r="G15" s="33">
        <v>14</v>
      </c>
      <c r="H15" s="33">
        <v>16</v>
      </c>
      <c r="I15" s="33">
        <v>16</v>
      </c>
    </row>
    <row r="16" spans="1:54" ht="26.25">
      <c r="A16" s="30" t="s">
        <v>11</v>
      </c>
      <c r="B16" s="34">
        <v>1</v>
      </c>
      <c r="C16" s="34">
        <v>0</v>
      </c>
      <c r="D16" s="33">
        <v>1</v>
      </c>
      <c r="E16" s="33">
        <v>2</v>
      </c>
      <c r="F16" s="33">
        <v>2</v>
      </c>
      <c r="G16" s="33">
        <v>2</v>
      </c>
      <c r="H16" s="33">
        <v>2</v>
      </c>
      <c r="I16" s="33">
        <v>2</v>
      </c>
    </row>
    <row r="17" spans="1:54" s="6" customFormat="1" ht="26.25">
      <c r="A17" s="35" t="s">
        <v>14</v>
      </c>
      <c r="B17" s="36">
        <f>SUM(B12,B15)</f>
        <v>95</v>
      </c>
      <c r="C17" s="36">
        <f>SUM(C12,C15)</f>
        <v>108</v>
      </c>
      <c r="D17" s="36">
        <f>+D12+D15</f>
        <v>116</v>
      </c>
      <c r="E17" s="36">
        <f>SUM(E12,E15)</f>
        <v>132</v>
      </c>
      <c r="F17" s="36">
        <f>SUM(F12,F15)</f>
        <v>141</v>
      </c>
      <c r="G17" s="36">
        <f>SUM(G12,G15)</f>
        <v>155</v>
      </c>
      <c r="H17" s="36">
        <f>SUM(H12,H15)</f>
        <v>168</v>
      </c>
      <c r="I17" s="36">
        <f>SUM(I12,I15)</f>
        <v>185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s="6" customFormat="1" ht="26.25">
      <c r="A18" s="35" t="s">
        <v>15</v>
      </c>
      <c r="B18" s="36">
        <f t="shared" ref="B18:I18" si="3">SUM(B10,B13,B16)</f>
        <v>965023</v>
      </c>
      <c r="C18" s="36">
        <f t="shared" si="3"/>
        <v>1017957</v>
      </c>
      <c r="D18" s="36">
        <f t="shared" si="3"/>
        <v>1059601</v>
      </c>
      <c r="E18" s="36">
        <f t="shared" si="3"/>
        <v>1106249</v>
      </c>
      <c r="F18" s="36">
        <f t="shared" si="3"/>
        <v>1154946.9626569476</v>
      </c>
      <c r="G18" s="36">
        <f t="shared" si="3"/>
        <v>1194614.8645823463</v>
      </c>
      <c r="H18" s="36">
        <f t="shared" si="3"/>
        <v>1230298.0151741717</v>
      </c>
      <c r="I18" s="36">
        <f t="shared" si="3"/>
        <v>1272555.308496163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s="6" customFormat="1" ht="26.25">
      <c r="A19" s="35" t="s">
        <v>0</v>
      </c>
      <c r="B19" s="36">
        <f t="shared" ref="B19:I19" si="4">SUM(B17:B18)</f>
        <v>965118</v>
      </c>
      <c r="C19" s="36">
        <f t="shared" si="4"/>
        <v>1018065</v>
      </c>
      <c r="D19" s="36">
        <f t="shared" si="4"/>
        <v>1059717</v>
      </c>
      <c r="E19" s="36">
        <f t="shared" si="4"/>
        <v>1106381</v>
      </c>
      <c r="F19" s="36">
        <f t="shared" si="4"/>
        <v>1155087.9626569476</v>
      </c>
      <c r="G19" s="36">
        <f t="shared" si="4"/>
        <v>1194769.8645823463</v>
      </c>
      <c r="H19" s="36">
        <f t="shared" si="4"/>
        <v>1230466.0151741717</v>
      </c>
      <c r="I19" s="36">
        <f t="shared" si="4"/>
        <v>1272740.308496163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s="4" customFormat="1">
      <c r="A20" s="5"/>
      <c r="B20" s="39"/>
      <c r="C20" s="40"/>
      <c r="D20" s="40"/>
      <c r="E20" s="40"/>
      <c r="F20" s="41"/>
      <c r="G20" s="41"/>
      <c r="H20" s="41"/>
      <c r="I20" s="1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s="4" customFormat="1" ht="28.5">
      <c r="A21" s="21" t="s">
        <v>23</v>
      </c>
      <c r="B21" s="13"/>
      <c r="C21" s="13"/>
      <c r="D21" s="13"/>
      <c r="E21" s="42"/>
      <c r="F21" s="42"/>
      <c r="G21" s="42"/>
      <c r="H21" s="42"/>
      <c r="I21" s="1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s="4" customFormat="1" ht="17.25" customHeight="1">
      <c r="A22" s="21"/>
      <c r="B22" s="13"/>
      <c r="C22" s="43"/>
      <c r="D22" s="13"/>
      <c r="E22" s="42"/>
      <c r="F22" s="42"/>
      <c r="G22" s="42"/>
      <c r="H22" s="42"/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s="4" customFormat="1">
      <c r="A23" s="50" t="s">
        <v>17</v>
      </c>
      <c r="B23" s="24">
        <v>2786.6</v>
      </c>
      <c r="C23" s="25">
        <v>2954.8</v>
      </c>
      <c r="D23" s="25">
        <v>3199.5</v>
      </c>
      <c r="E23" s="25">
        <v>3430.8</v>
      </c>
      <c r="F23" s="26">
        <v>3681.2484000000004</v>
      </c>
      <c r="G23" s="26">
        <v>3969.2484000000004</v>
      </c>
      <c r="H23" s="26">
        <v>4260.0405497199999</v>
      </c>
      <c r="I23" s="26">
        <v>4557.8641503094004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s="4" customFormat="1">
      <c r="A24" s="51" t="s">
        <v>18</v>
      </c>
      <c r="B24" s="52">
        <f>SUM(B25:B26)</f>
        <v>2109.1999999999998</v>
      </c>
      <c r="C24" s="52">
        <f t="shared" ref="C24" si="5">SUM(C25:C26)</f>
        <v>2246.3000000000002</v>
      </c>
      <c r="D24" s="52">
        <f>SUM(D25:D26)</f>
        <v>2385.5</v>
      </c>
      <c r="E24" s="52">
        <f>SUM(E25:E26)</f>
        <v>2515</v>
      </c>
      <c r="F24" s="52">
        <f>SUM(F25:F26)</f>
        <v>2638.3935000000001</v>
      </c>
      <c r="G24" s="52">
        <f>SUM(G25:G26)</f>
        <v>2783.7793877350005</v>
      </c>
      <c r="H24" s="52">
        <f>+G24+G24*5%</f>
        <v>2922.9683571217506</v>
      </c>
      <c r="I24" s="52">
        <f>SUM(I25:I26)</f>
        <v>3068.4092849281551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s="4" customFormat="1">
      <c r="A25" s="53" t="s">
        <v>6</v>
      </c>
      <c r="B25" s="54">
        <v>656.76</v>
      </c>
      <c r="C25" s="54">
        <v>774.61</v>
      </c>
      <c r="D25" s="32">
        <v>913.57</v>
      </c>
      <c r="E25" s="32">
        <v>1034</v>
      </c>
      <c r="F25" s="32">
        <v>1137.4000000000001</v>
      </c>
      <c r="G25" s="32">
        <v>1254.5522000000001</v>
      </c>
      <c r="H25" s="32">
        <v>1373.9855694400001</v>
      </c>
      <c r="I25" s="33">
        <v>1495.4458937784962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s="4" customFormat="1">
      <c r="A26" s="53" t="s">
        <v>19</v>
      </c>
      <c r="B26" s="34">
        <v>1452.4399999999998</v>
      </c>
      <c r="C26" s="34">
        <v>1471.69</v>
      </c>
      <c r="D26" s="33">
        <v>1471.9299999999998</v>
      </c>
      <c r="E26" s="33">
        <v>1481</v>
      </c>
      <c r="F26" s="33">
        <v>1500.9935</v>
      </c>
      <c r="G26" s="33">
        <v>1529.2271877350001</v>
      </c>
      <c r="H26" s="33">
        <v>1552.7772864261192</v>
      </c>
      <c r="I26" s="33">
        <v>1572.9633911496587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s="4" customFormat="1">
      <c r="A27" s="51" t="s">
        <v>20</v>
      </c>
      <c r="B27" s="28">
        <f t="shared" ref="B27:I27" si="6">SUM(B28:B29)</f>
        <v>373.9</v>
      </c>
      <c r="C27" s="28">
        <f t="shared" si="6"/>
        <v>482.1</v>
      </c>
      <c r="D27" s="52">
        <f t="shared" si="6"/>
        <v>534</v>
      </c>
      <c r="E27" s="52">
        <f t="shared" si="6"/>
        <v>560.70000000000005</v>
      </c>
      <c r="F27" s="52">
        <f t="shared" si="6"/>
        <v>589.875</v>
      </c>
      <c r="G27" s="52">
        <f t="shared" si="6"/>
        <v>619.6875</v>
      </c>
      <c r="H27" s="52">
        <f t="shared" si="6"/>
        <v>650.78187500000001</v>
      </c>
      <c r="I27" s="52">
        <f t="shared" si="6"/>
        <v>683.81596875000014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s="4" customFormat="1">
      <c r="A28" s="53" t="s">
        <v>21</v>
      </c>
      <c r="B28" s="31">
        <v>372</v>
      </c>
      <c r="C28" s="32">
        <v>482</v>
      </c>
      <c r="D28" s="32">
        <v>531</v>
      </c>
      <c r="E28" s="32">
        <v>555</v>
      </c>
      <c r="F28" s="32">
        <v>582.75</v>
      </c>
      <c r="G28" s="32">
        <v>611.88750000000005</v>
      </c>
      <c r="H28" s="32">
        <v>642.48187500000006</v>
      </c>
      <c r="I28" s="33">
        <v>674.6059687500001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s="4" customFormat="1">
      <c r="A29" s="53" t="s">
        <v>22</v>
      </c>
      <c r="B29" s="34">
        <v>1.8999999999999773</v>
      </c>
      <c r="C29" s="33">
        <v>0.10000000000002274</v>
      </c>
      <c r="D29" s="33">
        <v>3</v>
      </c>
      <c r="E29" s="33">
        <v>5.7000000000000455</v>
      </c>
      <c r="F29" s="33">
        <v>7.1250000000000568</v>
      </c>
      <c r="G29" s="33">
        <v>7.8</v>
      </c>
      <c r="H29" s="33">
        <v>8.3000000000000007</v>
      </c>
      <c r="I29" s="33">
        <v>9.2100000000000009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s="22" customFormat="1" ht="26.25">
      <c r="A30" s="35" t="s">
        <v>25</v>
      </c>
      <c r="B30" s="55">
        <f>SUM(B25,B28)</f>
        <v>1028.76</v>
      </c>
      <c r="C30" s="55">
        <f>SUM(C25,C28)</f>
        <v>1256.6100000000001</v>
      </c>
      <c r="D30" s="55">
        <f t="shared" ref="D30:E30" si="7">SUM(D25,D28)</f>
        <v>1444.5700000000002</v>
      </c>
      <c r="E30" s="55">
        <f t="shared" si="7"/>
        <v>1589</v>
      </c>
      <c r="F30" s="55">
        <f t="shared" ref="F30:G30" si="8">SUM(F25,F28)</f>
        <v>1720.15</v>
      </c>
      <c r="G30" s="55">
        <f t="shared" si="8"/>
        <v>1866.4397000000001</v>
      </c>
      <c r="H30" s="55">
        <f>SUM(H25,H28)</f>
        <v>2016.4674444400002</v>
      </c>
      <c r="I30" s="55">
        <f>SUM(I25,I28)</f>
        <v>2170.0518625284963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</row>
    <row r="31" spans="1:54" s="22" customFormat="1" ht="26.25">
      <c r="A31" s="35" t="s">
        <v>26</v>
      </c>
      <c r="B31" s="55">
        <f>SUM(B23,B26,B29)</f>
        <v>4240.9399999999996</v>
      </c>
      <c r="C31" s="55">
        <f>SUM(C23,C26,C29)</f>
        <v>4426.59</v>
      </c>
      <c r="D31" s="55">
        <f t="shared" ref="D31:E31" si="9">SUM(D23,D26,D29)</f>
        <v>4674.43</v>
      </c>
      <c r="E31" s="55">
        <f t="shared" si="9"/>
        <v>4917.5</v>
      </c>
      <c r="F31" s="55">
        <f t="shared" ref="F31:G31" si="10">SUM(F23,F26,F29)</f>
        <v>5189.3669000000009</v>
      </c>
      <c r="G31" s="55">
        <f t="shared" si="10"/>
        <v>5506.275587735001</v>
      </c>
      <c r="H31" s="55">
        <f>SUM(H23,H26,H29)</f>
        <v>5821.1178361461198</v>
      </c>
      <c r="I31" s="55">
        <f>SUM(I23,I26,I29)</f>
        <v>6140.037541459059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</row>
    <row r="32" spans="1:54" s="22" customFormat="1" ht="26.25">
      <c r="A32" s="37" t="s">
        <v>36</v>
      </c>
      <c r="B32" s="56">
        <f>SUM(B30:B31)</f>
        <v>5269.7</v>
      </c>
      <c r="C32" s="56">
        <f>SUM(C30:C31)</f>
        <v>5683.2000000000007</v>
      </c>
      <c r="D32" s="56">
        <f>SUM(D30:D31)</f>
        <v>6119</v>
      </c>
      <c r="E32" s="56">
        <f t="shared" ref="E32" si="11">SUM(E30:E31)</f>
        <v>6506.5</v>
      </c>
      <c r="F32" s="56">
        <f t="shared" ref="F32:G32" si="12">SUM(F30:F31)</f>
        <v>6909.5169000000005</v>
      </c>
      <c r="G32" s="56">
        <f t="shared" si="12"/>
        <v>7372.7152877350009</v>
      </c>
      <c r="H32" s="56">
        <f>SUM(H30:H31)</f>
        <v>7837.5852805861196</v>
      </c>
      <c r="I32" s="56">
        <f>SUM(I30:I31)</f>
        <v>8310.0894039875548</v>
      </c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</row>
    <row r="33" spans="1:54" s="5" customFormat="1">
      <c r="B33" s="40"/>
      <c r="C33" s="40"/>
      <c r="D33" s="40"/>
      <c r="E33" s="40"/>
      <c r="F33" s="57"/>
      <c r="G33" s="57"/>
      <c r="H33" s="57"/>
      <c r="I33" s="17"/>
    </row>
    <row r="34" spans="1:54" s="10" customFormat="1">
      <c r="A34" s="58" t="s">
        <v>1</v>
      </c>
      <c r="B34" s="59">
        <v>3.9620000000000002</v>
      </c>
      <c r="C34" s="59">
        <v>3.988</v>
      </c>
      <c r="D34" s="60">
        <f>+D40/D23</f>
        <v>3.9581184560087515</v>
      </c>
      <c r="E34" s="60">
        <v>3.9579689868252301</v>
      </c>
      <c r="F34" s="59">
        <v>3.9579689868252301</v>
      </c>
      <c r="G34" s="59">
        <v>3.9579689868252301</v>
      </c>
      <c r="H34" s="59">
        <v>3.9579689868252301</v>
      </c>
      <c r="I34" s="59">
        <v>3.9579689868252301</v>
      </c>
    </row>
    <row r="35" spans="1:54" s="10" customFormat="1">
      <c r="A35" s="61" t="s">
        <v>2</v>
      </c>
      <c r="B35" s="62">
        <v>3.2839999999999998</v>
      </c>
      <c r="C35" s="62">
        <v>3.2509999999999999</v>
      </c>
      <c r="D35" s="63">
        <f>+D41/D24</f>
        <v>3.3070635086983859</v>
      </c>
      <c r="E35" s="63">
        <v>3.3061630218687874</v>
      </c>
      <c r="F35" s="62">
        <v>3.3068204414396498</v>
      </c>
      <c r="G35" s="62">
        <v>3.3068204414396498</v>
      </c>
      <c r="H35" s="62">
        <v>3.3068204414396498</v>
      </c>
      <c r="I35" s="62">
        <v>3.3068204414396498</v>
      </c>
    </row>
    <row r="36" spans="1:54" s="10" customFormat="1">
      <c r="A36" s="19" t="s">
        <v>7</v>
      </c>
      <c r="B36" s="65">
        <v>2.2959999999999998</v>
      </c>
      <c r="C36" s="65">
        <v>2.3719999999999999</v>
      </c>
      <c r="D36" s="66">
        <f>+D44/D27</f>
        <v>2.1891385767790261</v>
      </c>
      <c r="E36" s="66">
        <v>2.1901194934902799</v>
      </c>
      <c r="F36" s="65">
        <v>2.1901194934902799</v>
      </c>
      <c r="G36" s="65">
        <v>2.1901194934902799</v>
      </c>
      <c r="H36" s="65">
        <v>2.1901194934902799</v>
      </c>
      <c r="I36" s="65">
        <v>2.1901194934902799</v>
      </c>
    </row>
    <row r="37" spans="1:54" s="5" customFormat="1">
      <c r="B37" s="45"/>
      <c r="C37" s="45"/>
      <c r="D37" s="46"/>
      <c r="E37" s="74"/>
      <c r="F37" s="46"/>
      <c r="G37" s="46"/>
      <c r="H37" s="46"/>
      <c r="I37" s="17"/>
    </row>
    <row r="38" spans="1:54" s="4" customFormat="1" ht="28.5">
      <c r="A38" s="21" t="s">
        <v>60</v>
      </c>
      <c r="B38" s="13"/>
      <c r="C38" s="13"/>
      <c r="D38" s="13"/>
      <c r="E38" s="42"/>
      <c r="F38" s="42"/>
      <c r="G38" s="42"/>
      <c r="H38" s="42"/>
      <c r="I38" s="1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spans="1:54" s="4" customFormat="1" ht="28.5">
      <c r="A39" s="21"/>
      <c r="B39" s="13"/>
      <c r="C39" s="13"/>
      <c r="D39" s="13"/>
      <c r="E39" s="42"/>
      <c r="F39" s="42"/>
      <c r="G39" s="42"/>
      <c r="H39" s="42"/>
      <c r="I39" s="1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 spans="1:54" s="47" customFormat="1">
      <c r="A40" s="50" t="s">
        <v>27</v>
      </c>
      <c r="B40" s="24">
        <v>11039</v>
      </c>
      <c r="C40" s="24">
        <v>11783</v>
      </c>
      <c r="D40" s="24">
        <v>12664</v>
      </c>
      <c r="E40" s="24">
        <v>13579</v>
      </c>
      <c r="F40" s="67">
        <v>14570.267000000002</v>
      </c>
      <c r="G40" s="67">
        <v>15710.162068205667</v>
      </c>
      <c r="H40" s="67">
        <v>16861.108378409666</v>
      </c>
      <c r="I40" s="67">
        <v>18039.884953087138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spans="1:54" s="47" customFormat="1">
      <c r="A41" s="51" t="s">
        <v>28</v>
      </c>
      <c r="B41" s="28">
        <v>6927</v>
      </c>
      <c r="C41" s="28">
        <v>7302</v>
      </c>
      <c r="D41" s="28">
        <v>7889</v>
      </c>
      <c r="E41" s="28">
        <f>+E35*E24</f>
        <v>8315</v>
      </c>
      <c r="F41" s="68">
        <f>F24*F35</f>
        <v>8724.6935583615032</v>
      </c>
      <c r="G41" s="68">
        <f>G24*G35</f>
        <v>9205.458583820453</v>
      </c>
      <c r="H41" s="68">
        <f>H24*H35</f>
        <v>9665.7315130114748</v>
      </c>
      <c r="I41" s="68">
        <f>I24*I35</f>
        <v>10146.678546103642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spans="1:54" s="4" customFormat="1">
      <c r="A42" s="53" t="s">
        <v>29</v>
      </c>
      <c r="B42" s="31">
        <v>2156.7998399999997</v>
      </c>
      <c r="C42" s="31">
        <v>2518.25711</v>
      </c>
      <c r="D42" s="31">
        <v>3021.2340096415846</v>
      </c>
      <c r="E42" s="31">
        <v>3418.572564612326</v>
      </c>
      <c r="F42" s="31">
        <v>3761.1775700934581</v>
      </c>
      <c r="G42" s="31">
        <v>4148.5788598130839</v>
      </c>
      <c r="H42" s="31">
        <v>4543.5235672672898</v>
      </c>
      <c r="I42" s="31">
        <v>4945.1710506137188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 spans="1:54" s="5" customFormat="1">
      <c r="A43" s="53" t="s">
        <v>30</v>
      </c>
      <c r="B43" s="34">
        <v>4770.2001600000003</v>
      </c>
      <c r="C43" s="34">
        <v>4783.7428899999995</v>
      </c>
      <c r="D43" s="34">
        <v>4867.7659903584154</v>
      </c>
      <c r="E43" s="34">
        <v>4896.4274353876744</v>
      </c>
      <c r="F43" s="31">
        <v>4963.5159882680455</v>
      </c>
      <c r="G43" s="31">
        <v>5056.8797240073673</v>
      </c>
      <c r="H43" s="31">
        <v>5134.7556717570815</v>
      </c>
      <c r="I43" s="31">
        <v>5201.5074954899228</v>
      </c>
    </row>
    <row r="44" spans="1:54" s="47" customFormat="1">
      <c r="A44" s="51" t="s">
        <v>31</v>
      </c>
      <c r="B44" s="28">
        <v>858.7</v>
      </c>
      <c r="C44" s="28">
        <v>1143</v>
      </c>
      <c r="D44" s="28">
        <v>1169</v>
      </c>
      <c r="E44" s="28">
        <f>+E27*E36</f>
        <v>1228</v>
      </c>
      <c r="F44" s="68">
        <f>F27*F36</f>
        <v>1291.896736222579</v>
      </c>
      <c r="G44" s="68">
        <f>G27*G36</f>
        <v>1357.1896736222577</v>
      </c>
      <c r="H44" s="68">
        <f>H27*H36</f>
        <v>1425.2900704476547</v>
      </c>
      <c r="I44" s="68">
        <f>I27*I36</f>
        <v>1497.6386831193154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</row>
    <row r="45" spans="1:54" s="4" customFormat="1">
      <c r="A45" s="53" t="s">
        <v>32</v>
      </c>
      <c r="B45" s="31">
        <v>853.11199999999997</v>
      </c>
      <c r="C45" s="31">
        <v>1143.3039999999999</v>
      </c>
      <c r="D45" s="31">
        <v>1162.4325842696628</v>
      </c>
      <c r="E45" s="31">
        <v>1215.5163188871054</v>
      </c>
      <c r="F45" s="31">
        <v>1276.2921348314605</v>
      </c>
      <c r="G45" s="31">
        <v>1340.1067415730338</v>
      </c>
      <c r="H45" s="31">
        <v>1407.1120786516854</v>
      </c>
      <c r="I45" s="31">
        <v>1477.4676825842698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spans="1:54" s="5" customFormat="1">
      <c r="A46" s="53" t="s">
        <v>33</v>
      </c>
      <c r="B46" s="34">
        <v>5.5880000000000791</v>
      </c>
      <c r="C46" s="34">
        <v>-0.30399999999985994</v>
      </c>
      <c r="D46" s="34">
        <v>6.5674157303371885</v>
      </c>
      <c r="E46" s="34">
        <v>12.483681112894695</v>
      </c>
      <c r="F46" s="34">
        <v>15.604601391118369</v>
      </c>
      <c r="G46" s="34">
        <v>17.082932049224183</v>
      </c>
      <c r="H46" s="34">
        <v>18.177991795969326</v>
      </c>
      <c r="I46" s="34">
        <v>20.171000535045479</v>
      </c>
    </row>
    <row r="47" spans="1:54" s="48" customFormat="1">
      <c r="A47" s="69" t="s">
        <v>34</v>
      </c>
      <c r="B47" s="36">
        <f t="shared" ref="B47:I47" si="13">SUM(B42,B45)</f>
        <v>3009.9118399999998</v>
      </c>
      <c r="C47" s="36">
        <f t="shared" si="13"/>
        <v>3661.5611099999996</v>
      </c>
      <c r="D47" s="36">
        <f t="shared" si="13"/>
        <v>4183.6665939112472</v>
      </c>
      <c r="E47" s="36">
        <f t="shared" si="13"/>
        <v>4634.0888834994312</v>
      </c>
      <c r="F47" s="36">
        <f t="shared" si="13"/>
        <v>5037.4697049249189</v>
      </c>
      <c r="G47" s="36">
        <f t="shared" si="13"/>
        <v>5488.6856013861179</v>
      </c>
      <c r="H47" s="36">
        <f t="shared" si="13"/>
        <v>5950.6356459189756</v>
      </c>
      <c r="I47" s="36">
        <f t="shared" si="13"/>
        <v>6422.6387331979886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</row>
    <row r="48" spans="1:54" s="48" customFormat="1">
      <c r="A48" s="69" t="s">
        <v>35</v>
      </c>
      <c r="B48" s="36">
        <f t="shared" ref="B48:I48" si="14">SUM(B40,B43,B46)</f>
        <v>15814.78816</v>
      </c>
      <c r="C48" s="36">
        <f t="shared" si="14"/>
        <v>16566.438890000001</v>
      </c>
      <c r="D48" s="36">
        <f t="shared" si="14"/>
        <v>17538.33340608875</v>
      </c>
      <c r="E48" s="36">
        <f t="shared" si="14"/>
        <v>18487.911116500571</v>
      </c>
      <c r="F48" s="36">
        <f t="shared" si="14"/>
        <v>19549.387589659163</v>
      </c>
      <c r="G48" s="36">
        <f t="shared" si="14"/>
        <v>20784.124724262259</v>
      </c>
      <c r="H48" s="36">
        <f t="shared" si="14"/>
        <v>22014.042041962715</v>
      </c>
      <c r="I48" s="36">
        <f t="shared" si="14"/>
        <v>23261.563449112109</v>
      </c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</row>
    <row r="49" spans="1:54" s="48" customFormat="1">
      <c r="A49" s="70" t="s">
        <v>3</v>
      </c>
      <c r="B49" s="38">
        <f>SUM(B47:B48)</f>
        <v>18824.7</v>
      </c>
      <c r="C49" s="38">
        <f>+C47+C48</f>
        <v>20228</v>
      </c>
      <c r="D49" s="38">
        <f>SUM(D47:D48)</f>
        <v>21721.999999999996</v>
      </c>
      <c r="E49" s="38">
        <f>+E47+E48</f>
        <v>23122</v>
      </c>
      <c r="F49" s="38">
        <f>SUM(F47:F48)</f>
        <v>24586.857294584082</v>
      </c>
      <c r="G49" s="38">
        <f>+G47+G48</f>
        <v>26272.810325648377</v>
      </c>
      <c r="H49" s="38">
        <f>+H47+H48</f>
        <v>27964.677687881689</v>
      </c>
      <c r="I49" s="38">
        <f>+I47+I48</f>
        <v>29684.202182310099</v>
      </c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</row>
    <row r="50" spans="1:54" s="5" customFormat="1">
      <c r="B50" s="101"/>
      <c r="C50" s="101"/>
      <c r="D50" s="101"/>
      <c r="E50" s="101"/>
      <c r="F50" s="104"/>
      <c r="G50" s="104"/>
      <c r="H50" s="104"/>
      <c r="I50" s="104"/>
    </row>
    <row r="51" spans="1:54" s="3" customFormat="1">
      <c r="B51" s="15"/>
      <c r="C51" s="15"/>
      <c r="D51" s="15"/>
      <c r="E51" s="15"/>
      <c r="F51" s="15"/>
      <c r="G51" s="15"/>
      <c r="H51" s="15"/>
      <c r="I51" s="15"/>
    </row>
    <row r="52" spans="1:54" s="3" customFormat="1">
      <c r="A52" s="111"/>
      <c r="B52" s="118">
        <v>2014</v>
      </c>
      <c r="C52" s="118">
        <v>2015</v>
      </c>
      <c r="D52" s="118">
        <v>2016</v>
      </c>
      <c r="E52" s="118">
        <v>2017</v>
      </c>
      <c r="F52" s="15"/>
      <c r="G52" s="15"/>
      <c r="H52" s="15"/>
      <c r="I52" s="15"/>
    </row>
    <row r="53" spans="1:54" s="3" customFormat="1">
      <c r="A53" s="114" t="s">
        <v>65</v>
      </c>
      <c r="B53" s="114">
        <v>7707.5446375624897</v>
      </c>
      <c r="C53" s="114">
        <v>8038.7045203251091</v>
      </c>
      <c r="D53" s="114">
        <v>8526.1117296451685</v>
      </c>
      <c r="E53" s="114">
        <v>9025.0922510283199</v>
      </c>
      <c r="F53" s="15"/>
      <c r="G53" s="15"/>
      <c r="H53" s="15"/>
      <c r="I53" s="15"/>
    </row>
    <row r="54" spans="1:54" s="3" customFormat="1">
      <c r="A54" s="113" t="s">
        <v>66</v>
      </c>
      <c r="B54" s="112">
        <f>+B53-F23-F24</f>
        <v>1387.9027375624892</v>
      </c>
      <c r="C54" s="112">
        <f t="shared" ref="C54:E54" si="15">+C53-G23-G24</f>
        <v>1285.6767325901083</v>
      </c>
      <c r="D54" s="112">
        <f t="shared" si="15"/>
        <v>1343.1028228034179</v>
      </c>
      <c r="E54" s="112">
        <f t="shared" si="15"/>
        <v>1398.8188157907643</v>
      </c>
      <c r="F54" s="15"/>
      <c r="G54" s="15"/>
      <c r="H54" s="15"/>
      <c r="I54" s="15"/>
    </row>
    <row r="55" spans="1:54" s="3" customFormat="1">
      <c r="A55" s="116" t="s">
        <v>67</v>
      </c>
      <c r="B55" s="117">
        <f>B54/B53</f>
        <v>0.18007067137809185</v>
      </c>
      <c r="C55" s="117">
        <f t="shared" ref="C55:E55" si="16">C54/C53</f>
        <v>0.15993581171436211</v>
      </c>
      <c r="D55" s="117">
        <f t="shared" si="16"/>
        <v>0.15752817525642651</v>
      </c>
      <c r="E55" s="117">
        <f t="shared" si="16"/>
        <v>0.15499219031599182</v>
      </c>
      <c r="F55" s="15"/>
      <c r="G55" s="15"/>
      <c r="H55" s="15"/>
      <c r="I55" s="15"/>
    </row>
    <row r="56" spans="1:54" s="3" customFormat="1">
      <c r="B56" s="15"/>
      <c r="C56" s="15"/>
      <c r="D56" s="15"/>
      <c r="E56" s="15"/>
      <c r="F56" s="15"/>
      <c r="G56" s="15"/>
      <c r="H56" s="15"/>
      <c r="I56" s="15"/>
    </row>
    <row r="57" spans="1:54" s="3" customFormat="1">
      <c r="B57" s="15"/>
      <c r="C57" s="15"/>
      <c r="D57" s="15"/>
      <c r="E57" s="15"/>
      <c r="F57" s="15"/>
      <c r="G57" s="15"/>
      <c r="H57" s="15"/>
      <c r="I57" s="15"/>
    </row>
    <row r="58" spans="1:54" s="3" customFormat="1">
      <c r="B58" s="15"/>
      <c r="C58" s="15"/>
      <c r="D58" s="15"/>
      <c r="E58" s="15"/>
      <c r="F58" s="15"/>
      <c r="G58" s="15"/>
      <c r="H58" s="15"/>
      <c r="I58" s="15"/>
    </row>
    <row r="59" spans="1:54" s="3" customFormat="1">
      <c r="B59" s="15"/>
      <c r="C59" s="15"/>
      <c r="D59" s="15"/>
      <c r="E59" s="15"/>
      <c r="F59" s="15"/>
      <c r="G59" s="15"/>
      <c r="H59" s="15"/>
      <c r="I59" s="15"/>
    </row>
    <row r="60" spans="1:54" s="3" customFormat="1">
      <c r="B60" s="115"/>
      <c r="C60" s="115"/>
      <c r="D60" s="115"/>
      <c r="E60" s="115"/>
      <c r="F60" s="15"/>
      <c r="G60" s="15"/>
      <c r="H60" s="15"/>
      <c r="I60" s="15"/>
    </row>
    <row r="61" spans="1:54" s="3" customFormat="1">
      <c r="B61" s="119"/>
      <c r="C61" s="119"/>
      <c r="D61" s="119"/>
      <c r="E61" s="119"/>
      <c r="F61" s="15"/>
      <c r="G61" s="15"/>
      <c r="H61" s="15"/>
      <c r="I61" s="15"/>
    </row>
    <row r="62" spans="1:54" s="3" customFormat="1">
      <c r="B62" s="119"/>
      <c r="C62" s="119"/>
      <c r="D62" s="119"/>
      <c r="E62" s="119"/>
      <c r="F62" s="15"/>
      <c r="G62" s="15"/>
      <c r="H62" s="15"/>
      <c r="I62" s="15"/>
    </row>
    <row r="63" spans="1:54" s="3" customFormat="1">
      <c r="B63" s="15"/>
      <c r="C63" s="15"/>
      <c r="D63" s="15"/>
      <c r="E63" s="15"/>
      <c r="F63" s="15"/>
      <c r="G63" s="15"/>
      <c r="H63" s="15"/>
      <c r="I63" s="15"/>
    </row>
    <row r="64" spans="1:54" s="3" customFormat="1">
      <c r="B64" s="15"/>
      <c r="C64" s="15"/>
      <c r="D64" s="15"/>
      <c r="E64" s="15"/>
      <c r="F64" s="15"/>
      <c r="G64" s="15"/>
      <c r="H64" s="15"/>
      <c r="I64" s="15"/>
    </row>
    <row r="65" spans="2:9" s="3" customFormat="1">
      <c r="B65" s="120"/>
      <c r="C65" s="120"/>
      <c r="D65" s="120"/>
      <c r="E65" s="120"/>
      <c r="F65" s="15"/>
      <c r="G65" s="15"/>
      <c r="H65" s="15"/>
      <c r="I65" s="15"/>
    </row>
    <row r="66" spans="2:9" s="3" customFormat="1">
      <c r="B66" s="121"/>
      <c r="C66" s="121"/>
      <c r="D66" s="121"/>
      <c r="E66" s="121"/>
      <c r="F66" s="15"/>
      <c r="G66" s="15"/>
      <c r="H66" s="15"/>
      <c r="I66" s="15"/>
    </row>
    <row r="67" spans="2:9" s="3" customFormat="1">
      <c r="B67" s="15"/>
      <c r="C67" s="15"/>
      <c r="D67" s="15"/>
      <c r="E67" s="15"/>
      <c r="F67" s="15"/>
      <c r="G67" s="15"/>
      <c r="H67" s="15"/>
      <c r="I67" s="15"/>
    </row>
    <row r="68" spans="2:9" s="3" customFormat="1">
      <c r="B68" s="15"/>
      <c r="C68" s="15"/>
      <c r="D68" s="15"/>
      <c r="E68" s="15"/>
      <c r="F68" s="15"/>
      <c r="G68" s="15"/>
      <c r="H68" s="15"/>
      <c r="I68" s="15"/>
    </row>
    <row r="69" spans="2:9" s="3" customFormat="1">
      <c r="B69" s="15"/>
      <c r="C69" s="15"/>
      <c r="D69" s="15"/>
      <c r="E69" s="15"/>
      <c r="F69" s="15"/>
      <c r="G69" s="15"/>
      <c r="H69" s="15"/>
      <c r="I69" s="15"/>
    </row>
    <row r="70" spans="2:9" s="3" customFormat="1">
      <c r="B70" s="15"/>
      <c r="C70" s="15"/>
      <c r="D70" s="15"/>
      <c r="E70" s="15"/>
      <c r="F70" s="15"/>
      <c r="G70" s="15"/>
      <c r="H70" s="15"/>
      <c r="I70" s="15"/>
    </row>
    <row r="71" spans="2:9" s="3" customFormat="1">
      <c r="B71" s="15"/>
      <c r="C71" s="15"/>
      <c r="D71" s="15"/>
      <c r="E71" s="15"/>
      <c r="F71" s="15"/>
      <c r="G71" s="15"/>
      <c r="H71" s="15"/>
      <c r="I71" s="15"/>
    </row>
    <row r="72" spans="2:9" s="3" customFormat="1">
      <c r="B72" s="15"/>
      <c r="C72" s="15"/>
      <c r="D72" s="15"/>
      <c r="E72" s="15"/>
      <c r="F72" s="15"/>
      <c r="G72" s="15"/>
      <c r="H72" s="15"/>
      <c r="I72" s="15"/>
    </row>
    <row r="73" spans="2:9" s="3" customFormat="1">
      <c r="B73" s="15"/>
      <c r="C73" s="15"/>
      <c r="D73" s="15"/>
      <c r="E73" s="15"/>
      <c r="F73" s="15"/>
      <c r="G73" s="15"/>
      <c r="H73" s="15"/>
      <c r="I73" s="15"/>
    </row>
    <row r="74" spans="2:9" s="3" customFormat="1">
      <c r="B74" s="15"/>
      <c r="C74" s="15"/>
      <c r="D74" s="15"/>
      <c r="E74" s="15"/>
      <c r="F74" s="15"/>
      <c r="G74" s="15"/>
      <c r="H74" s="15"/>
      <c r="I74" s="15"/>
    </row>
    <row r="75" spans="2:9" s="3" customFormat="1">
      <c r="B75" s="15"/>
      <c r="C75" s="15"/>
      <c r="D75" s="15"/>
      <c r="E75" s="15"/>
      <c r="F75" s="15"/>
      <c r="G75" s="15"/>
      <c r="H75" s="15"/>
      <c r="I75" s="15"/>
    </row>
    <row r="76" spans="2:9" s="3" customFormat="1">
      <c r="B76" s="15"/>
      <c r="C76" s="15"/>
      <c r="D76" s="15"/>
      <c r="E76" s="15"/>
      <c r="F76" s="15"/>
      <c r="G76" s="15"/>
      <c r="H76" s="15"/>
      <c r="I76" s="15"/>
    </row>
    <row r="77" spans="2:9" s="3" customFormat="1">
      <c r="B77" s="15"/>
      <c r="C77" s="15"/>
      <c r="D77" s="15"/>
      <c r="E77" s="15"/>
      <c r="F77" s="15"/>
      <c r="G77" s="15"/>
      <c r="H77" s="15"/>
      <c r="I77" s="15"/>
    </row>
    <row r="78" spans="2:9" s="3" customFormat="1">
      <c r="B78" s="15"/>
      <c r="C78" s="15"/>
      <c r="D78" s="15"/>
      <c r="E78" s="15"/>
      <c r="F78" s="15"/>
      <c r="G78" s="15"/>
      <c r="H78" s="15"/>
      <c r="I78" s="15"/>
    </row>
    <row r="79" spans="2:9" s="3" customFormat="1">
      <c r="B79" s="15"/>
      <c r="C79" s="15"/>
      <c r="D79" s="15"/>
      <c r="E79" s="15"/>
      <c r="F79" s="15"/>
      <c r="G79" s="15"/>
      <c r="H79" s="15"/>
      <c r="I79" s="15"/>
    </row>
    <row r="80" spans="2:9" s="3" customFormat="1">
      <c r="B80" s="15"/>
      <c r="C80" s="15"/>
      <c r="D80" s="15"/>
      <c r="E80" s="15"/>
      <c r="F80" s="15"/>
      <c r="G80" s="15"/>
      <c r="H80" s="15"/>
      <c r="I80" s="15"/>
    </row>
    <row r="81" spans="2:9" s="3" customFormat="1">
      <c r="B81" s="15"/>
      <c r="C81" s="15"/>
      <c r="D81" s="15"/>
      <c r="E81" s="15"/>
      <c r="F81" s="15"/>
      <c r="G81" s="15"/>
      <c r="H81" s="15"/>
      <c r="I81" s="15"/>
    </row>
    <row r="82" spans="2:9" s="3" customFormat="1">
      <c r="B82" s="15"/>
      <c r="C82" s="15"/>
      <c r="D82" s="15"/>
      <c r="E82" s="15"/>
      <c r="F82" s="15"/>
      <c r="G82" s="15"/>
      <c r="H82" s="15"/>
      <c r="I82" s="15"/>
    </row>
    <row r="83" spans="2:9" s="3" customFormat="1">
      <c r="B83" s="15"/>
      <c r="C83" s="15"/>
      <c r="D83" s="15"/>
      <c r="E83" s="15"/>
      <c r="F83" s="15"/>
      <c r="G83" s="15"/>
      <c r="H83" s="15"/>
      <c r="I83" s="15"/>
    </row>
    <row r="84" spans="2:9" s="3" customFormat="1">
      <c r="B84" s="15"/>
      <c r="C84" s="15"/>
      <c r="D84" s="15"/>
      <c r="E84" s="15"/>
      <c r="F84" s="15"/>
      <c r="G84" s="15"/>
      <c r="H84" s="15"/>
      <c r="I84" s="15"/>
    </row>
    <row r="85" spans="2:9" s="3" customFormat="1">
      <c r="B85" s="15"/>
      <c r="C85" s="15"/>
      <c r="D85" s="15"/>
      <c r="E85" s="15"/>
      <c r="F85" s="15"/>
      <c r="G85" s="15"/>
      <c r="H85" s="15"/>
      <c r="I85" s="15"/>
    </row>
    <row r="86" spans="2:9" s="3" customFormat="1">
      <c r="B86" s="15"/>
      <c r="C86" s="15"/>
      <c r="D86" s="15"/>
      <c r="E86" s="15"/>
      <c r="F86" s="15"/>
      <c r="G86" s="15"/>
      <c r="H86" s="15"/>
      <c r="I86" s="15"/>
    </row>
    <row r="87" spans="2:9" s="3" customFormat="1">
      <c r="B87" s="15"/>
      <c r="C87" s="15"/>
      <c r="D87" s="15"/>
      <c r="E87" s="15"/>
      <c r="F87" s="15"/>
      <c r="G87" s="15"/>
      <c r="H87" s="15"/>
      <c r="I87" s="15"/>
    </row>
    <row r="88" spans="2:9" s="3" customFormat="1">
      <c r="B88" s="15"/>
      <c r="C88" s="15"/>
      <c r="D88" s="15"/>
      <c r="E88" s="15"/>
      <c r="F88" s="15"/>
      <c r="G88" s="15"/>
      <c r="H88" s="15"/>
      <c r="I88" s="15"/>
    </row>
    <row r="89" spans="2:9" s="3" customFormat="1">
      <c r="B89" s="15"/>
      <c r="C89" s="15"/>
      <c r="D89" s="15"/>
      <c r="E89" s="15"/>
      <c r="F89" s="15"/>
      <c r="G89" s="15"/>
      <c r="H89" s="15"/>
      <c r="I89" s="15"/>
    </row>
    <row r="90" spans="2:9" s="3" customFormat="1">
      <c r="B90" s="15"/>
      <c r="C90" s="15"/>
      <c r="D90" s="15"/>
      <c r="E90" s="15"/>
      <c r="F90" s="15"/>
      <c r="G90" s="15"/>
      <c r="H90" s="15"/>
      <c r="I90" s="15"/>
    </row>
    <row r="91" spans="2:9" s="3" customFormat="1">
      <c r="B91" s="15"/>
      <c r="C91" s="15"/>
      <c r="D91" s="15"/>
      <c r="E91" s="15"/>
      <c r="F91" s="15"/>
      <c r="G91" s="15"/>
      <c r="H91" s="15"/>
      <c r="I91" s="15"/>
    </row>
    <row r="92" spans="2:9" s="3" customFormat="1">
      <c r="B92" s="15"/>
      <c r="C92" s="15"/>
      <c r="D92" s="15"/>
      <c r="E92" s="15"/>
      <c r="F92" s="15"/>
      <c r="G92" s="15"/>
      <c r="H92" s="15"/>
      <c r="I92" s="15"/>
    </row>
    <row r="93" spans="2:9" s="3" customFormat="1">
      <c r="B93" s="15"/>
      <c r="C93" s="15"/>
      <c r="D93" s="15"/>
      <c r="E93" s="15"/>
      <c r="F93" s="15"/>
      <c r="G93" s="15"/>
      <c r="H93" s="15"/>
      <c r="I93" s="15"/>
    </row>
    <row r="94" spans="2:9" s="3" customFormat="1">
      <c r="B94" s="15"/>
      <c r="C94" s="15"/>
      <c r="D94" s="15"/>
      <c r="E94" s="15"/>
      <c r="F94" s="15"/>
      <c r="G94" s="15"/>
      <c r="H94" s="15"/>
      <c r="I94" s="15"/>
    </row>
    <row r="95" spans="2:9" s="3" customFormat="1">
      <c r="B95" s="15"/>
      <c r="C95" s="15"/>
      <c r="D95" s="15"/>
      <c r="E95" s="15"/>
      <c r="F95" s="15"/>
      <c r="G95" s="15"/>
      <c r="H95" s="15"/>
      <c r="I95" s="15"/>
    </row>
    <row r="96" spans="2:9" s="3" customFormat="1">
      <c r="B96" s="15"/>
      <c r="C96" s="15"/>
      <c r="D96" s="15"/>
      <c r="E96" s="15"/>
      <c r="F96" s="15"/>
      <c r="G96" s="15"/>
      <c r="H96" s="15"/>
      <c r="I96" s="15"/>
    </row>
    <row r="97" spans="2:9" s="3" customFormat="1">
      <c r="B97" s="15"/>
      <c r="C97" s="15"/>
      <c r="D97" s="15"/>
      <c r="E97" s="15"/>
      <c r="F97" s="15"/>
      <c r="G97" s="15"/>
      <c r="H97" s="15"/>
      <c r="I97" s="15"/>
    </row>
    <row r="98" spans="2:9" s="3" customFormat="1">
      <c r="B98" s="15"/>
      <c r="C98" s="15"/>
      <c r="D98" s="15"/>
      <c r="E98" s="15"/>
      <c r="F98" s="15"/>
      <c r="G98" s="15"/>
      <c r="H98" s="15"/>
      <c r="I98" s="15"/>
    </row>
    <row r="99" spans="2:9" s="3" customFormat="1">
      <c r="B99" s="15"/>
      <c r="C99" s="15"/>
      <c r="D99" s="15"/>
      <c r="E99" s="15"/>
      <c r="F99" s="15"/>
      <c r="G99" s="15"/>
      <c r="H99" s="15"/>
      <c r="I99" s="15"/>
    </row>
    <row r="100" spans="2:9" s="3" customFormat="1">
      <c r="B100" s="15"/>
      <c r="C100" s="15"/>
      <c r="D100" s="15"/>
      <c r="E100" s="15"/>
      <c r="F100" s="15"/>
      <c r="G100" s="15"/>
      <c r="H100" s="15"/>
      <c r="I100" s="15"/>
    </row>
    <row r="101" spans="2:9" s="3" customFormat="1">
      <c r="B101" s="15"/>
      <c r="C101" s="15"/>
      <c r="D101" s="15"/>
      <c r="E101" s="15"/>
      <c r="F101" s="15"/>
      <c r="G101" s="15"/>
      <c r="H101" s="15"/>
      <c r="I101" s="15"/>
    </row>
    <row r="102" spans="2:9" s="3" customFormat="1">
      <c r="B102" s="15"/>
      <c r="C102" s="15"/>
      <c r="D102" s="15"/>
      <c r="E102" s="15"/>
      <c r="F102" s="15"/>
      <c r="G102" s="15"/>
      <c r="H102" s="15"/>
      <c r="I102" s="15"/>
    </row>
    <row r="103" spans="2:9" s="3" customFormat="1">
      <c r="B103" s="15"/>
      <c r="C103" s="15"/>
      <c r="D103" s="15"/>
      <c r="E103" s="15"/>
      <c r="F103" s="15"/>
      <c r="G103" s="15"/>
      <c r="H103" s="15"/>
      <c r="I103" s="15"/>
    </row>
    <row r="104" spans="2:9" s="3" customFormat="1">
      <c r="B104" s="15"/>
      <c r="C104" s="15"/>
      <c r="D104" s="15"/>
      <c r="E104" s="15"/>
      <c r="F104" s="15"/>
      <c r="G104" s="15"/>
      <c r="H104" s="15"/>
      <c r="I104" s="15"/>
    </row>
    <row r="105" spans="2:9" s="3" customFormat="1">
      <c r="B105" s="15"/>
      <c r="C105" s="15"/>
      <c r="D105" s="15"/>
      <c r="E105" s="15"/>
      <c r="F105" s="15"/>
      <c r="G105" s="15"/>
      <c r="H105" s="15"/>
      <c r="I105" s="15"/>
    </row>
    <row r="106" spans="2:9" s="3" customFormat="1">
      <c r="B106" s="15"/>
      <c r="C106" s="15"/>
      <c r="D106" s="15"/>
      <c r="E106" s="15"/>
      <c r="F106" s="15"/>
      <c r="G106" s="15"/>
      <c r="H106" s="15"/>
      <c r="I106" s="15"/>
    </row>
    <row r="107" spans="2:9" s="3" customFormat="1">
      <c r="B107" s="15"/>
      <c r="C107" s="15"/>
      <c r="D107" s="15"/>
      <c r="E107" s="15"/>
      <c r="F107" s="15"/>
      <c r="G107" s="15"/>
      <c r="H107" s="15"/>
      <c r="I107" s="15"/>
    </row>
    <row r="108" spans="2:9" s="3" customFormat="1">
      <c r="B108" s="15"/>
      <c r="C108" s="15"/>
      <c r="D108" s="15"/>
      <c r="E108" s="15"/>
      <c r="F108" s="15"/>
      <c r="G108" s="15"/>
      <c r="H108" s="15"/>
      <c r="I108" s="15"/>
    </row>
    <row r="109" spans="2:9" s="3" customFormat="1">
      <c r="B109" s="15"/>
      <c r="C109" s="15"/>
      <c r="D109" s="15"/>
      <c r="E109" s="15"/>
      <c r="F109" s="15"/>
      <c r="G109" s="15"/>
      <c r="H109" s="15"/>
      <c r="I109" s="15"/>
    </row>
    <row r="110" spans="2:9" s="3" customFormat="1">
      <c r="B110" s="15"/>
      <c r="C110" s="15"/>
      <c r="D110" s="15"/>
      <c r="E110" s="15"/>
      <c r="F110" s="15"/>
      <c r="G110" s="15"/>
      <c r="H110" s="15"/>
      <c r="I110" s="15"/>
    </row>
    <row r="111" spans="2:9" s="3" customFormat="1">
      <c r="B111" s="15"/>
      <c r="C111" s="15"/>
      <c r="D111" s="15"/>
      <c r="E111" s="15"/>
      <c r="F111" s="15"/>
      <c r="G111" s="15"/>
      <c r="H111" s="15"/>
      <c r="I111" s="15"/>
    </row>
    <row r="112" spans="2:9" s="3" customFormat="1">
      <c r="B112" s="15"/>
      <c r="C112" s="15"/>
      <c r="D112" s="15"/>
      <c r="E112" s="15"/>
      <c r="F112" s="15"/>
      <c r="G112" s="15"/>
      <c r="H112" s="15"/>
      <c r="I112" s="15"/>
    </row>
    <row r="113" spans="2:9" s="3" customFormat="1">
      <c r="B113" s="15"/>
      <c r="C113" s="15"/>
      <c r="D113" s="15"/>
      <c r="E113" s="15"/>
      <c r="F113" s="15"/>
      <c r="G113" s="15"/>
      <c r="H113" s="15"/>
      <c r="I113" s="15"/>
    </row>
    <row r="114" spans="2:9" s="3" customFormat="1">
      <c r="B114" s="15"/>
      <c r="C114" s="15"/>
      <c r="D114" s="15"/>
      <c r="E114" s="15"/>
      <c r="F114" s="15"/>
      <c r="G114" s="15"/>
      <c r="H114" s="15"/>
      <c r="I114" s="15"/>
    </row>
    <row r="115" spans="2:9" s="3" customFormat="1">
      <c r="B115" s="15"/>
      <c r="C115" s="15"/>
      <c r="D115" s="15"/>
      <c r="E115" s="15"/>
      <c r="F115" s="15"/>
      <c r="G115" s="15"/>
      <c r="H115" s="15"/>
      <c r="I115" s="15"/>
    </row>
    <row r="116" spans="2:9" s="3" customFormat="1">
      <c r="B116" s="15"/>
      <c r="C116" s="15"/>
      <c r="D116" s="15"/>
      <c r="E116" s="15"/>
      <c r="F116" s="15"/>
      <c r="G116" s="15"/>
      <c r="H116" s="15"/>
      <c r="I116" s="15"/>
    </row>
    <row r="117" spans="2:9" s="3" customFormat="1">
      <c r="B117" s="15"/>
      <c r="C117" s="15"/>
      <c r="D117" s="15"/>
      <c r="E117" s="15"/>
      <c r="F117" s="15"/>
      <c r="G117" s="15"/>
      <c r="H117" s="15"/>
      <c r="I117" s="15"/>
    </row>
    <row r="118" spans="2:9" s="3" customFormat="1">
      <c r="B118" s="15"/>
      <c r="C118" s="15"/>
      <c r="D118" s="15"/>
      <c r="E118" s="15"/>
      <c r="F118" s="15"/>
      <c r="G118" s="15"/>
      <c r="H118" s="15"/>
      <c r="I118" s="15"/>
    </row>
    <row r="119" spans="2:9" s="3" customFormat="1">
      <c r="B119" s="15"/>
      <c r="C119" s="15"/>
      <c r="D119" s="15"/>
      <c r="E119" s="15"/>
      <c r="F119" s="15"/>
      <c r="G119" s="15"/>
      <c r="H119" s="15"/>
      <c r="I119" s="15"/>
    </row>
    <row r="120" spans="2:9" s="3" customFormat="1">
      <c r="B120" s="15"/>
      <c r="C120" s="15"/>
      <c r="D120" s="15"/>
      <c r="E120" s="15"/>
      <c r="F120" s="15"/>
      <c r="G120" s="15"/>
      <c r="H120" s="15"/>
      <c r="I120" s="15"/>
    </row>
    <row r="121" spans="2:9" s="3" customFormat="1">
      <c r="B121" s="15"/>
      <c r="C121" s="15"/>
      <c r="D121" s="15"/>
      <c r="E121" s="15"/>
      <c r="F121" s="15"/>
      <c r="G121" s="15"/>
      <c r="H121" s="15"/>
      <c r="I121" s="15"/>
    </row>
    <row r="122" spans="2:9" s="3" customFormat="1">
      <c r="B122" s="15"/>
      <c r="C122" s="15"/>
      <c r="D122" s="15"/>
      <c r="E122" s="15"/>
      <c r="F122" s="15"/>
      <c r="G122" s="15"/>
      <c r="H122" s="15"/>
      <c r="I122" s="15"/>
    </row>
    <row r="123" spans="2:9" s="3" customFormat="1">
      <c r="B123" s="15"/>
      <c r="C123" s="15"/>
      <c r="D123" s="15"/>
      <c r="E123" s="15"/>
      <c r="F123" s="15"/>
      <c r="G123" s="15"/>
      <c r="H123" s="15"/>
      <c r="I123" s="15"/>
    </row>
    <row r="124" spans="2:9" s="3" customFormat="1">
      <c r="B124" s="15"/>
      <c r="C124" s="15"/>
      <c r="D124" s="15"/>
      <c r="E124" s="15"/>
      <c r="F124" s="15"/>
      <c r="G124" s="15"/>
      <c r="H124" s="15"/>
      <c r="I124" s="15"/>
    </row>
    <row r="125" spans="2:9" s="3" customFormat="1">
      <c r="B125" s="15"/>
      <c r="C125" s="15"/>
      <c r="D125" s="15"/>
      <c r="E125" s="15"/>
      <c r="F125" s="15"/>
      <c r="G125" s="15"/>
      <c r="H125" s="15"/>
      <c r="I125" s="15"/>
    </row>
    <row r="126" spans="2:9" s="3" customFormat="1">
      <c r="B126" s="15"/>
      <c r="C126" s="15"/>
      <c r="D126" s="15"/>
      <c r="E126" s="15"/>
      <c r="F126" s="15"/>
      <c r="G126" s="15"/>
      <c r="H126" s="15"/>
      <c r="I126" s="15"/>
    </row>
    <row r="127" spans="2:9" s="3" customFormat="1">
      <c r="B127" s="15"/>
      <c r="C127" s="15"/>
      <c r="D127" s="15"/>
      <c r="E127" s="15"/>
      <c r="F127" s="15"/>
      <c r="G127" s="15"/>
      <c r="H127" s="15"/>
      <c r="I127" s="15"/>
    </row>
    <row r="128" spans="2:9" s="3" customFormat="1">
      <c r="B128" s="15"/>
      <c r="C128" s="15"/>
      <c r="D128" s="15"/>
      <c r="E128" s="15"/>
      <c r="F128" s="15"/>
      <c r="G128" s="15"/>
      <c r="H128" s="15"/>
      <c r="I128" s="15"/>
    </row>
    <row r="129" spans="2:9" s="3" customFormat="1">
      <c r="B129" s="15"/>
      <c r="C129" s="15"/>
      <c r="D129" s="15"/>
      <c r="E129" s="15"/>
      <c r="F129" s="15"/>
      <c r="G129" s="15"/>
      <c r="H129" s="15"/>
      <c r="I129" s="15"/>
    </row>
    <row r="130" spans="2:9" s="3" customFormat="1">
      <c r="B130" s="15"/>
      <c r="C130" s="15"/>
      <c r="D130" s="15"/>
      <c r="E130" s="15"/>
      <c r="F130" s="15"/>
      <c r="G130" s="15"/>
      <c r="H130" s="15"/>
      <c r="I130" s="15"/>
    </row>
  </sheetData>
  <mergeCells count="4">
    <mergeCell ref="A1:C1"/>
    <mergeCell ref="D8:E8"/>
    <mergeCell ref="B8:C8"/>
    <mergeCell ref="B3:H5"/>
  </mergeCells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61"/>
  <sheetViews>
    <sheetView topLeftCell="A40" zoomScale="80" zoomScaleNormal="80" workbookViewId="0">
      <selection activeCell="F55" sqref="F55"/>
    </sheetView>
  </sheetViews>
  <sheetFormatPr baseColWidth="10" defaultColWidth="13.77734375" defaultRowHeight="23.25"/>
  <cols>
    <col min="1" max="1" width="46.5546875" style="88" customWidth="1"/>
    <col min="2" max="2" width="13.109375" style="14" customWidth="1"/>
    <col min="3" max="3" width="13.44140625" style="14" customWidth="1"/>
    <col min="4" max="4" width="12.109375" style="14" customWidth="1"/>
    <col min="5" max="5" width="12.6640625" style="14" customWidth="1"/>
    <col min="6" max="6" width="13.21875" style="14" customWidth="1"/>
    <col min="7" max="7" width="10.77734375" style="14" customWidth="1"/>
    <col min="8" max="8" width="11.77734375" style="14" customWidth="1"/>
    <col min="9" max="9" width="13.88671875" style="14" customWidth="1"/>
    <col min="10" max="24" width="13.77734375" style="13"/>
    <col min="25" max="16384" width="13.77734375" style="14"/>
  </cols>
  <sheetData>
    <row r="1" spans="1:57" ht="28.5">
      <c r="A1" s="126" t="s">
        <v>37</v>
      </c>
      <c r="B1" s="126"/>
      <c r="C1" s="126"/>
    </row>
    <row r="2" spans="1:57">
      <c r="B2" s="76"/>
      <c r="C2" s="76"/>
      <c r="D2" s="76"/>
      <c r="E2" s="76"/>
      <c r="F2" s="76"/>
      <c r="G2" s="76"/>
    </row>
    <row r="3" spans="1:57" ht="21" customHeight="1">
      <c r="B3" s="125" t="s">
        <v>64</v>
      </c>
      <c r="C3" s="125"/>
      <c r="D3" s="125"/>
      <c r="E3" s="125"/>
      <c r="F3" s="125"/>
      <c r="G3" s="125"/>
      <c r="H3" s="125"/>
    </row>
    <row r="4" spans="1:57" ht="18.75" customHeight="1">
      <c r="B4" s="125"/>
      <c r="C4" s="125"/>
      <c r="D4" s="125"/>
      <c r="E4" s="125"/>
      <c r="F4" s="125"/>
      <c r="G4" s="125"/>
      <c r="H4" s="125"/>
    </row>
    <row r="5" spans="1:57" ht="17.25" customHeight="1">
      <c r="B5" s="125"/>
      <c r="C5" s="125"/>
      <c r="D5" s="125"/>
      <c r="E5" s="125"/>
      <c r="F5" s="125"/>
      <c r="G5" s="125"/>
      <c r="H5" s="125"/>
    </row>
    <row r="6" spans="1:57">
      <c r="B6" s="76"/>
      <c r="C6" s="76"/>
      <c r="D6" s="76"/>
      <c r="E6" s="76"/>
      <c r="F6" s="76"/>
      <c r="G6" s="76"/>
    </row>
    <row r="7" spans="1:57">
      <c r="B7" s="76"/>
      <c r="C7" s="76"/>
      <c r="D7" s="76"/>
      <c r="E7" s="76"/>
      <c r="F7" s="76"/>
      <c r="G7" s="76"/>
    </row>
    <row r="8" spans="1:57" s="16" customFormat="1" ht="31.5" customHeight="1">
      <c r="A8" s="108" t="s">
        <v>24</v>
      </c>
      <c r="B8" s="13"/>
      <c r="C8" s="13"/>
      <c r="D8" s="13"/>
      <c r="E8" s="13"/>
      <c r="F8" s="13"/>
      <c r="G8" s="13"/>
      <c r="H8" s="13"/>
      <c r="I8" s="13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</row>
    <row r="9" spans="1:57" s="16" customFormat="1" ht="28.5">
      <c r="A9" s="89"/>
      <c r="B9" s="127" t="s">
        <v>62</v>
      </c>
      <c r="C9" s="128"/>
      <c r="D9" s="127" t="s">
        <v>61</v>
      </c>
      <c r="E9" s="128"/>
      <c r="F9" s="13"/>
      <c r="G9" s="13"/>
      <c r="H9" s="13"/>
      <c r="I9" s="13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</row>
    <row r="10" spans="1:57" s="16" customFormat="1" ht="34.5" customHeight="1">
      <c r="A10" s="88" t="s">
        <v>63</v>
      </c>
      <c r="B10" s="75">
        <v>2010</v>
      </c>
      <c r="C10" s="77">
        <v>2011</v>
      </c>
      <c r="D10" s="78">
        <v>2012</v>
      </c>
      <c r="E10" s="58">
        <v>2013</v>
      </c>
      <c r="F10" s="58">
        <v>2014</v>
      </c>
      <c r="G10" s="58">
        <v>2015</v>
      </c>
      <c r="H10" s="75">
        <v>2016</v>
      </c>
      <c r="I10" s="11">
        <v>2017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</row>
    <row r="11" spans="1:57" s="87" customFormat="1">
      <c r="A11" s="90" t="s">
        <v>38</v>
      </c>
      <c r="B11" s="81">
        <v>480611</v>
      </c>
      <c r="C11" s="83">
        <v>517388</v>
      </c>
      <c r="D11" s="81">
        <v>545888</v>
      </c>
      <c r="E11" s="83">
        <v>574888</v>
      </c>
      <c r="F11" s="83">
        <v>604966.19764879998</v>
      </c>
      <c r="G11" s="81">
        <v>639490.19764879998</v>
      </c>
      <c r="H11" s="82">
        <v>672948.38873880496</v>
      </c>
      <c r="I11" s="83">
        <v>710400.66228267201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57" s="87" customFormat="1">
      <c r="A12" s="91" t="s">
        <v>43</v>
      </c>
      <c r="B12" s="84">
        <v>799</v>
      </c>
      <c r="C12" s="85">
        <v>852</v>
      </c>
      <c r="D12" s="84">
        <v>887</v>
      </c>
      <c r="E12" s="85">
        <v>943</v>
      </c>
      <c r="F12" s="85">
        <f>+E12+E12*5.64%</f>
        <v>996.18520000000001</v>
      </c>
      <c r="G12" s="84">
        <f>+F12+F12*5.54%</f>
        <v>1051.37386008</v>
      </c>
      <c r="H12" s="84">
        <f>+G12+G12*4.1%</f>
        <v>1094.4801883432799</v>
      </c>
      <c r="I12" s="84">
        <f>+H12*4.01%+H12</f>
        <v>1138.3688438958454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57">
      <c r="A13" s="92" t="s">
        <v>44</v>
      </c>
      <c r="B13" s="80">
        <v>0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</row>
    <row r="14" spans="1:57">
      <c r="A14" s="92" t="s">
        <v>39</v>
      </c>
      <c r="B14" s="80">
        <v>799</v>
      </c>
      <c r="C14" s="80">
        <v>852</v>
      </c>
      <c r="D14" s="80">
        <v>887</v>
      </c>
      <c r="E14" s="80">
        <v>943</v>
      </c>
      <c r="F14" s="80">
        <v>996.18520000000001</v>
      </c>
      <c r="G14" s="80">
        <v>1051.37386008</v>
      </c>
      <c r="H14" s="80">
        <v>1094.4801883432799</v>
      </c>
      <c r="I14" s="80">
        <v>1138.3688438958454</v>
      </c>
    </row>
    <row r="15" spans="1:57" s="87" customFormat="1">
      <c r="A15" s="91" t="s">
        <v>45</v>
      </c>
      <c r="B15" s="84">
        <v>33</v>
      </c>
      <c r="C15" s="85">
        <v>34</v>
      </c>
      <c r="D15" s="84">
        <v>36</v>
      </c>
      <c r="E15" s="85">
        <v>39</v>
      </c>
      <c r="F15" s="85">
        <v>41</v>
      </c>
      <c r="G15" s="84">
        <v>42</v>
      </c>
      <c r="H15" s="84">
        <v>44</v>
      </c>
      <c r="I15" s="84">
        <v>46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57">
      <c r="A16" s="92" t="s">
        <v>46</v>
      </c>
      <c r="B16" s="80">
        <v>2</v>
      </c>
      <c r="C16" s="80">
        <v>2</v>
      </c>
      <c r="D16" s="80">
        <v>2</v>
      </c>
      <c r="E16" s="80">
        <v>2</v>
      </c>
      <c r="F16" s="80">
        <v>3</v>
      </c>
      <c r="G16" s="80">
        <v>3</v>
      </c>
      <c r="H16" s="79">
        <v>4</v>
      </c>
      <c r="I16" s="80">
        <v>4</v>
      </c>
    </row>
    <row r="17" spans="1:57">
      <c r="A17" s="92" t="s">
        <v>40</v>
      </c>
      <c r="B17" s="80">
        <v>31</v>
      </c>
      <c r="C17" s="80">
        <v>32</v>
      </c>
      <c r="D17" s="80">
        <v>34</v>
      </c>
      <c r="E17" s="80">
        <v>37</v>
      </c>
      <c r="F17" s="80">
        <v>38</v>
      </c>
      <c r="G17" s="80">
        <v>39</v>
      </c>
      <c r="H17" s="79">
        <v>40</v>
      </c>
      <c r="I17" s="80">
        <v>42</v>
      </c>
    </row>
    <row r="18" spans="1:57">
      <c r="A18" s="93" t="s">
        <v>14</v>
      </c>
      <c r="B18" s="36">
        <f>SUM(B13,B16)</f>
        <v>2</v>
      </c>
      <c r="C18" s="36">
        <f>SUM(C13,C16)</f>
        <v>2</v>
      </c>
      <c r="D18" s="36">
        <f t="shared" ref="D18:E18" si="0">SUM(D13,D16)</f>
        <v>2</v>
      </c>
      <c r="E18" s="36">
        <f t="shared" si="0"/>
        <v>2</v>
      </c>
      <c r="F18" s="36">
        <f t="shared" ref="F18:G18" si="1">SUM(F13,F16)</f>
        <v>3</v>
      </c>
      <c r="G18" s="36">
        <f t="shared" si="1"/>
        <v>3</v>
      </c>
      <c r="H18" s="36">
        <f t="shared" ref="H18" si="2">SUM(H13,H16)</f>
        <v>4</v>
      </c>
      <c r="I18" s="36">
        <f t="shared" ref="I18" si="3">SUM(I13,I16)</f>
        <v>4</v>
      </c>
    </row>
    <row r="19" spans="1:57">
      <c r="A19" s="93" t="s">
        <v>15</v>
      </c>
      <c r="B19" s="36">
        <f>SUM(B11,B14,B17)</f>
        <v>481441</v>
      </c>
      <c r="C19" s="36">
        <f>SUM(C11,C14,C17)</f>
        <v>518272</v>
      </c>
      <c r="D19" s="36">
        <f t="shared" ref="D19:E19" si="4">SUM(D11,D14,D17)</f>
        <v>546809</v>
      </c>
      <c r="E19" s="36">
        <f t="shared" si="4"/>
        <v>575868</v>
      </c>
      <c r="F19" s="36">
        <f t="shared" ref="F19:G19" si="5">SUM(F11,F14,F17)</f>
        <v>606000.38284879993</v>
      </c>
      <c r="G19" s="36">
        <f t="shared" si="5"/>
        <v>640580.57150888001</v>
      </c>
      <c r="H19" s="36">
        <f t="shared" ref="H19" si="6">SUM(H11,H14,H17)</f>
        <v>674082.86892714829</v>
      </c>
      <c r="I19" s="36">
        <f t="shared" ref="I19" si="7">SUM(I11,I14,I17)</f>
        <v>711581.03112656786</v>
      </c>
    </row>
    <row r="20" spans="1:57">
      <c r="A20" s="94" t="s">
        <v>0</v>
      </c>
      <c r="B20" s="38">
        <f>SUM(B18:B19)</f>
        <v>481443</v>
      </c>
      <c r="C20" s="38">
        <f>SUM(C18:C19)</f>
        <v>518274</v>
      </c>
      <c r="D20" s="38">
        <f t="shared" ref="D20:E20" si="8">SUM(D18:D19)</f>
        <v>546811</v>
      </c>
      <c r="E20" s="38">
        <f t="shared" si="8"/>
        <v>575870</v>
      </c>
      <c r="F20" s="38">
        <f t="shared" ref="F20:I20" si="9">SUM(F18:F19)</f>
        <v>606003.38284879993</v>
      </c>
      <c r="G20" s="38">
        <f t="shared" si="9"/>
        <v>640583.57150888001</v>
      </c>
      <c r="H20" s="38">
        <f t="shared" si="9"/>
        <v>674086.86892714829</v>
      </c>
      <c r="I20" s="38">
        <f t="shared" si="9"/>
        <v>711585.03112656786</v>
      </c>
    </row>
    <row r="21" spans="1:57" s="4" customFormat="1">
      <c r="A21" s="5"/>
      <c r="B21" s="39"/>
      <c r="C21" s="40"/>
      <c r="D21" s="40"/>
      <c r="E21" s="40"/>
      <c r="F21" s="41"/>
      <c r="G21" s="41"/>
      <c r="H21" s="41"/>
      <c r="I21" s="1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</row>
    <row r="22" spans="1:57" s="4" customFormat="1" ht="31.5">
      <c r="A22" s="109" t="s">
        <v>23</v>
      </c>
      <c r="B22" s="13"/>
      <c r="C22" s="13"/>
      <c r="D22" s="13"/>
      <c r="E22" s="42"/>
      <c r="F22" s="42"/>
      <c r="G22" s="42"/>
      <c r="H22" s="42"/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</row>
    <row r="23" spans="1:57" s="4" customFormat="1" ht="17.25" customHeight="1">
      <c r="A23" s="21"/>
      <c r="B23" s="13"/>
      <c r="C23" s="43"/>
      <c r="D23" s="13"/>
      <c r="E23" s="42"/>
      <c r="F23" s="42"/>
      <c r="G23" s="42"/>
      <c r="H23" s="42"/>
      <c r="I23" s="1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</row>
    <row r="24" spans="1:57">
      <c r="A24" s="100" t="s">
        <v>47</v>
      </c>
      <c r="B24" s="81">
        <v>5555.8</v>
      </c>
      <c r="C24" s="83">
        <v>6216.5</v>
      </c>
      <c r="D24" s="83">
        <v>7085.5</v>
      </c>
      <c r="E24" s="83">
        <v>7195</v>
      </c>
      <c r="F24" s="83">
        <v>7353.29</v>
      </c>
      <c r="G24" s="83">
        <v>7510.6504059999997</v>
      </c>
      <c r="H24" s="83">
        <v>7670.6272596477993</v>
      </c>
      <c r="I24" s="83">
        <v>7854.7223138793461</v>
      </c>
    </row>
    <row r="25" spans="1:57">
      <c r="A25" s="91" t="s">
        <v>48</v>
      </c>
      <c r="B25" s="86">
        <f t="shared" ref="B25:G25" si="10">SUM(B26:B27)</f>
        <v>1546.2</v>
      </c>
      <c r="C25" s="86">
        <f t="shared" si="10"/>
        <v>1549.4</v>
      </c>
      <c r="D25" s="86">
        <f t="shared" si="10"/>
        <v>1726.1</v>
      </c>
      <c r="E25" s="86">
        <f t="shared" si="10"/>
        <v>1892.6</v>
      </c>
      <c r="F25" s="86">
        <f t="shared" si="10"/>
        <v>2079.7757999999999</v>
      </c>
      <c r="G25" s="86">
        <f t="shared" si="10"/>
        <v>2278.5115732600002</v>
      </c>
      <c r="H25" s="106">
        <f>+G25+G25*7.345%</f>
        <v>2445.8682483159473</v>
      </c>
      <c r="I25" s="86">
        <f>SUM(I26:I27)</f>
        <v>2710.53343743604</v>
      </c>
    </row>
    <row r="26" spans="1:57">
      <c r="A26" s="92" t="s">
        <v>49</v>
      </c>
      <c r="B26" s="99">
        <v>0</v>
      </c>
      <c r="C26" s="99">
        <v>0</v>
      </c>
      <c r="D26" s="80">
        <v>0</v>
      </c>
      <c r="E26" s="80">
        <v>0</v>
      </c>
      <c r="F26" s="80">
        <v>0</v>
      </c>
      <c r="G26" s="80">
        <v>0</v>
      </c>
      <c r="H26" s="79">
        <v>0</v>
      </c>
      <c r="I26" s="79">
        <v>0</v>
      </c>
    </row>
    <row r="27" spans="1:57">
      <c r="A27" s="92" t="s">
        <v>50</v>
      </c>
      <c r="B27" s="80">
        <v>1546.2</v>
      </c>
      <c r="C27" s="80">
        <v>1549.4</v>
      </c>
      <c r="D27" s="64">
        <v>1726.1</v>
      </c>
      <c r="E27" s="64">
        <v>1892.6</v>
      </c>
      <c r="F27" s="64">
        <v>2079.7757999999999</v>
      </c>
      <c r="G27" s="64">
        <v>2278.5115732600002</v>
      </c>
      <c r="H27" s="107">
        <v>2485.8999412544999</v>
      </c>
      <c r="I27" s="107">
        <v>2710.53343743604</v>
      </c>
    </row>
    <row r="28" spans="1:57">
      <c r="A28" s="91" t="s">
        <v>51</v>
      </c>
      <c r="B28" s="86">
        <f t="shared" ref="B28:I28" si="11">SUM(B29:B30)</f>
        <v>1409.6</v>
      </c>
      <c r="C28" s="86">
        <f t="shared" si="11"/>
        <v>1486.4</v>
      </c>
      <c r="D28" s="86">
        <f t="shared" si="11"/>
        <v>1518.9</v>
      </c>
      <c r="E28" s="86">
        <f t="shared" si="11"/>
        <v>1587.6</v>
      </c>
      <c r="F28" s="86">
        <f t="shared" si="11"/>
        <v>1713.692</v>
      </c>
      <c r="G28" s="86">
        <f t="shared" si="11"/>
        <v>1833.37394433437</v>
      </c>
      <c r="H28" s="86">
        <f t="shared" si="11"/>
        <v>1953.1000000000001</v>
      </c>
      <c r="I28" s="86">
        <f t="shared" si="11"/>
        <v>2082.27069361127</v>
      </c>
    </row>
    <row r="29" spans="1:57">
      <c r="A29" s="92" t="s">
        <v>52</v>
      </c>
      <c r="B29" s="80">
        <v>485</v>
      </c>
      <c r="C29" s="64">
        <v>501</v>
      </c>
      <c r="D29" s="64">
        <v>527</v>
      </c>
      <c r="E29" s="64">
        <v>544</v>
      </c>
      <c r="F29" s="64">
        <v>600.69200000000001</v>
      </c>
      <c r="G29" s="64">
        <v>659</v>
      </c>
      <c r="H29" s="107">
        <v>720.72111478290003</v>
      </c>
      <c r="I29" s="107">
        <v>789.27069361126996</v>
      </c>
    </row>
    <row r="30" spans="1:57">
      <c r="A30" s="92" t="s">
        <v>53</v>
      </c>
      <c r="B30" s="80">
        <v>924.59999999999991</v>
      </c>
      <c r="C30" s="64">
        <v>985.40000000000009</v>
      </c>
      <c r="D30" s="64">
        <v>991.90000000000009</v>
      </c>
      <c r="E30" s="64">
        <v>1043.5999999999999</v>
      </c>
      <c r="F30" s="64">
        <v>1113</v>
      </c>
      <c r="G30" s="64">
        <v>1174.37394433437</v>
      </c>
      <c r="H30" s="107">
        <v>1232.3788852171001</v>
      </c>
      <c r="I30" s="79">
        <v>1293</v>
      </c>
    </row>
    <row r="31" spans="1:57">
      <c r="A31" s="93" t="s">
        <v>25</v>
      </c>
      <c r="B31" s="36">
        <f>SUM(B26,B29)</f>
        <v>485</v>
      </c>
      <c r="C31" s="36">
        <f>SUM(C26,C29)</f>
        <v>501</v>
      </c>
      <c r="D31" s="36">
        <f t="shared" ref="D31:E31" si="12">SUM(D26,D29)</f>
        <v>527</v>
      </c>
      <c r="E31" s="36">
        <f t="shared" si="12"/>
        <v>544</v>
      </c>
      <c r="F31" s="36">
        <f t="shared" ref="F31" si="13">SUM(F26,F29)</f>
        <v>600.69200000000001</v>
      </c>
      <c r="G31" s="36">
        <f>SUM(G26,G29)</f>
        <v>659</v>
      </c>
      <c r="H31" s="36">
        <f>SUM(H26,H29)</f>
        <v>720.72111478290003</v>
      </c>
      <c r="I31" s="36">
        <f>SUM(I26,I29)</f>
        <v>789.27069361126996</v>
      </c>
    </row>
    <row r="32" spans="1:57">
      <c r="A32" s="93" t="s">
        <v>26</v>
      </c>
      <c r="B32" s="36">
        <f>+B24+B27+B30</f>
        <v>8026.6</v>
      </c>
      <c r="C32" s="36">
        <f>+C24+C27+C30</f>
        <v>8751.2999999999993</v>
      </c>
      <c r="D32" s="36">
        <f t="shared" ref="D32:E32" si="14">+D24+D27+D30</f>
        <v>9803.5</v>
      </c>
      <c r="E32" s="36">
        <f t="shared" si="14"/>
        <v>10131.200000000001</v>
      </c>
      <c r="F32" s="36">
        <f t="shared" ref="F32:G32" si="15">+F24+F27+F30</f>
        <v>10546.0658</v>
      </c>
      <c r="G32" s="36">
        <f t="shared" si="15"/>
        <v>10963.535923594369</v>
      </c>
      <c r="H32" s="36">
        <f>+H24+H27+H30</f>
        <v>11388.906086119399</v>
      </c>
      <c r="I32" s="36">
        <f>+I24+I27+I30</f>
        <v>11858.255751315386</v>
      </c>
    </row>
    <row r="33" spans="1:57">
      <c r="A33" s="94" t="s">
        <v>36</v>
      </c>
      <c r="B33" s="38">
        <f>+B31+B32</f>
        <v>8511.6</v>
      </c>
      <c r="C33" s="38">
        <f>+C31+C32</f>
        <v>9252.2999999999993</v>
      </c>
      <c r="D33" s="38">
        <f t="shared" ref="D33:E33" si="16">+D31+D32</f>
        <v>10330.5</v>
      </c>
      <c r="E33" s="38">
        <f t="shared" si="16"/>
        <v>10675.2</v>
      </c>
      <c r="F33" s="38">
        <f t="shared" ref="F33:G33" si="17">+F31+F32</f>
        <v>11146.757799999999</v>
      </c>
      <c r="G33" s="38">
        <f t="shared" si="17"/>
        <v>11622.535923594369</v>
      </c>
      <c r="H33" s="38">
        <f>+H31+H32</f>
        <v>12109.6272009023</v>
      </c>
      <c r="I33" s="38">
        <f>+I31+I32</f>
        <v>12647.526444926656</v>
      </c>
    </row>
    <row r="34" spans="1:57" s="13" customFormat="1">
      <c r="A34" s="96"/>
      <c r="B34" s="40"/>
      <c r="C34" s="40"/>
      <c r="D34" s="40"/>
      <c r="E34" s="40"/>
      <c r="F34" s="57"/>
      <c r="G34" s="57"/>
    </row>
    <row r="35" spans="1:57">
      <c r="A35" s="97" t="s">
        <v>4</v>
      </c>
      <c r="B35" s="59">
        <f t="shared" ref="B35:D36" si="18">+B41/B24</f>
        <v>0.31714604557399473</v>
      </c>
      <c r="C35" s="59">
        <f t="shared" si="18"/>
        <v>0.31770288747687603</v>
      </c>
      <c r="D35" s="60">
        <f t="shared" si="18"/>
        <v>0.31994919201185518</v>
      </c>
      <c r="E35" s="60">
        <v>0.32</v>
      </c>
      <c r="F35" s="59">
        <v>0.32001712466218929</v>
      </c>
      <c r="G35" s="59">
        <v>0.32001712466218929</v>
      </c>
      <c r="H35" s="59">
        <v>0.32001712466218929</v>
      </c>
      <c r="I35" s="59">
        <v>0.32001712466218929</v>
      </c>
    </row>
    <row r="36" spans="1:57">
      <c r="A36" s="98" t="s">
        <v>5</v>
      </c>
      <c r="B36" s="62">
        <f t="shared" si="18"/>
        <v>0.34406933126374334</v>
      </c>
      <c r="C36" s="62">
        <f t="shared" si="18"/>
        <v>0.35110365302697816</v>
      </c>
      <c r="D36" s="63">
        <f t="shared" si="18"/>
        <v>0.33022420485487519</v>
      </c>
      <c r="E36" s="63">
        <f>+E42/E25</f>
        <v>0.31438233118461378</v>
      </c>
      <c r="F36" s="62">
        <v>0.33007877510262956</v>
      </c>
      <c r="G36" s="62">
        <v>0.33007877510262956</v>
      </c>
      <c r="H36" s="62">
        <v>0.33007877510262956</v>
      </c>
      <c r="I36" s="62">
        <v>0.33007877510262956</v>
      </c>
    </row>
    <row r="37" spans="1:57">
      <c r="A37" s="95" t="s">
        <v>41</v>
      </c>
      <c r="B37" s="65">
        <f>+B45/B28</f>
        <v>0.22133938706015893</v>
      </c>
      <c r="C37" s="65">
        <f>+C45/C28</f>
        <v>0.219994617868676</v>
      </c>
      <c r="D37" s="66">
        <f>+D45/D28</f>
        <v>0.22121271973138454</v>
      </c>
      <c r="E37" s="66">
        <f>+E45/E28</f>
        <v>0.22108843537414968</v>
      </c>
      <c r="F37" s="65">
        <v>0.22108843537414968</v>
      </c>
      <c r="G37" s="65">
        <v>0.22108843537414968</v>
      </c>
      <c r="H37" s="65">
        <v>0.22108843537414968</v>
      </c>
      <c r="I37" s="65">
        <v>0.22108843537414968</v>
      </c>
    </row>
    <row r="38" spans="1:57" s="5" customFormat="1">
      <c r="B38" s="45"/>
      <c r="C38" s="45"/>
      <c r="D38" s="105"/>
      <c r="E38" s="74"/>
      <c r="F38" s="105"/>
      <c r="G38" s="105"/>
      <c r="H38" s="105"/>
      <c r="I38" s="17"/>
    </row>
    <row r="39" spans="1:57" s="4" customFormat="1" ht="31.5">
      <c r="A39" s="109" t="s">
        <v>60</v>
      </c>
      <c r="B39" s="13"/>
      <c r="C39" s="13"/>
      <c r="D39" s="13"/>
      <c r="E39" s="42"/>
      <c r="F39" s="42"/>
      <c r="G39" s="42"/>
      <c r="H39" s="42"/>
      <c r="I39" s="1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 s="4" customFormat="1" ht="28.5">
      <c r="A40" s="21"/>
      <c r="B40" s="13"/>
      <c r="C40" s="13"/>
      <c r="D40" s="13"/>
      <c r="E40" s="42"/>
      <c r="F40" s="42"/>
      <c r="G40" s="42"/>
      <c r="H40" s="42"/>
      <c r="I40" s="1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>
      <c r="A41" s="100" t="s">
        <v>57</v>
      </c>
      <c r="B41" s="81">
        <v>1762</v>
      </c>
      <c r="C41" s="81">
        <v>1975</v>
      </c>
      <c r="D41" s="81">
        <v>2267</v>
      </c>
      <c r="E41" s="81">
        <f>+E24*E35</f>
        <v>2302.4</v>
      </c>
      <c r="F41" s="81">
        <f>+F24*F35</f>
        <v>2353.1787226072297</v>
      </c>
      <c r="G41" s="81">
        <f>+G24*G35</f>
        <v>2403.5367472710245</v>
      </c>
      <c r="H41" s="81">
        <f t="shared" ref="H41:I41" si="19">+H24*H35</f>
        <v>2454.7320799878971</v>
      </c>
      <c r="I41" s="81">
        <f t="shared" si="19"/>
        <v>2513.6456499076066</v>
      </c>
    </row>
    <row r="42" spans="1:57">
      <c r="A42" s="103" t="s">
        <v>58</v>
      </c>
      <c r="B42" s="84">
        <f>SUM(B43:B44)</f>
        <v>532</v>
      </c>
      <c r="C42" s="84">
        <f t="shared" ref="C42:G42" si="20">SUM(C43:C44)</f>
        <v>544</v>
      </c>
      <c r="D42" s="84">
        <f t="shared" si="20"/>
        <v>570</v>
      </c>
      <c r="E42" s="84">
        <f t="shared" si="20"/>
        <v>595</v>
      </c>
      <c r="F42" s="84">
        <f t="shared" si="20"/>
        <v>647.54055308998113</v>
      </c>
      <c r="G42" s="84">
        <f t="shared" si="20"/>
        <v>692.67412964035282</v>
      </c>
      <c r="H42" s="84">
        <f>SUM(H43:H44)</f>
        <v>744.62468936337928</v>
      </c>
      <c r="I42" s="84">
        <f t="shared" ref="I42" si="21">SUM(I43:I44)</f>
        <v>793.02529417199889</v>
      </c>
    </row>
    <row r="43" spans="1:57">
      <c r="A43" s="102" t="s">
        <v>54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</row>
    <row r="44" spans="1:57">
      <c r="A44" s="102" t="s">
        <v>55</v>
      </c>
      <c r="B44" s="80">
        <v>532</v>
      </c>
      <c r="C44" s="80">
        <v>544</v>
      </c>
      <c r="D44" s="80">
        <v>570</v>
      </c>
      <c r="E44" s="80">
        <v>595</v>
      </c>
      <c r="F44" s="80">
        <v>647.54055308998113</v>
      </c>
      <c r="G44" s="80">
        <v>692.67412964035282</v>
      </c>
      <c r="H44" s="80">
        <v>744.62468936337928</v>
      </c>
      <c r="I44" s="80">
        <v>793.02529417199889</v>
      </c>
    </row>
    <row r="45" spans="1:57">
      <c r="A45" s="103" t="s">
        <v>59</v>
      </c>
      <c r="B45" s="84">
        <f t="shared" ref="B45:G45" si="22">SUM(B46:B47)</f>
        <v>312</v>
      </c>
      <c r="C45" s="84">
        <f t="shared" si="22"/>
        <v>327</v>
      </c>
      <c r="D45" s="84">
        <f t="shared" si="22"/>
        <v>336</v>
      </c>
      <c r="E45" s="84">
        <f t="shared" si="22"/>
        <v>351</v>
      </c>
      <c r="F45" s="84">
        <f t="shared" si="22"/>
        <v>378.8774829931973</v>
      </c>
      <c r="G45" s="84">
        <f t="shared" si="22"/>
        <v>405.33777680861925</v>
      </c>
      <c r="H45" s="84">
        <f t="shared" ref="H45:I45" si="23">SUM(H46:H47)</f>
        <v>431.8078231292518</v>
      </c>
      <c r="I45" s="84">
        <f t="shared" si="23"/>
        <v>452.62787443786573</v>
      </c>
    </row>
    <row r="46" spans="1:57">
      <c r="A46" s="102" t="s">
        <v>56</v>
      </c>
      <c r="B46" s="80">
        <v>107.34960272417709</v>
      </c>
      <c r="C46" s="80">
        <v>110.21730355220667</v>
      </c>
      <c r="D46" s="80">
        <v>116.57910329843965</v>
      </c>
      <c r="E46" s="80">
        <v>120.27210884353742</v>
      </c>
      <c r="F46" s="80">
        <v>132.80605442176872</v>
      </c>
      <c r="G46" s="80">
        <v>145.69727891156464</v>
      </c>
      <c r="H46" s="80">
        <v>159.3431036084643</v>
      </c>
      <c r="I46" s="80">
        <v>171.1822962065732</v>
      </c>
    </row>
    <row r="47" spans="1:57">
      <c r="A47" s="102" t="s">
        <v>42</v>
      </c>
      <c r="B47" s="80">
        <v>204.65039727582291</v>
      </c>
      <c r="C47" s="80">
        <v>216.78269644779334</v>
      </c>
      <c r="D47" s="80">
        <v>219.42089670156037</v>
      </c>
      <c r="E47" s="80">
        <v>230.72789115646259</v>
      </c>
      <c r="F47" s="80">
        <v>246.07142857142858</v>
      </c>
      <c r="G47" s="80">
        <v>259.64049789705462</v>
      </c>
      <c r="H47" s="80">
        <v>272.46471952078747</v>
      </c>
      <c r="I47" s="80">
        <v>281.44557823129253</v>
      </c>
    </row>
    <row r="48" spans="1:57">
      <c r="A48" s="93" t="s">
        <v>34</v>
      </c>
      <c r="B48" s="36">
        <f>+B43+B46</f>
        <v>107.34960272417709</v>
      </c>
      <c r="C48" s="36">
        <f t="shared" ref="C48:I48" si="24">+C43+C46</f>
        <v>110.21730355220667</v>
      </c>
      <c r="D48" s="36">
        <f t="shared" si="24"/>
        <v>116.57910329843965</v>
      </c>
      <c r="E48" s="36">
        <f t="shared" si="24"/>
        <v>120.27210884353742</v>
      </c>
      <c r="F48" s="36">
        <f t="shared" si="24"/>
        <v>132.80605442176872</v>
      </c>
      <c r="G48" s="36">
        <f t="shared" si="24"/>
        <v>145.69727891156464</v>
      </c>
      <c r="H48" s="36">
        <f t="shared" si="24"/>
        <v>159.3431036084643</v>
      </c>
      <c r="I48" s="36">
        <f t="shared" si="24"/>
        <v>171.1822962065732</v>
      </c>
    </row>
    <row r="49" spans="1:9">
      <c r="A49" s="93" t="s">
        <v>35</v>
      </c>
      <c r="B49" s="36">
        <f>+B41+B44+B47</f>
        <v>2498.6503972758228</v>
      </c>
      <c r="C49" s="36">
        <f t="shared" ref="C49:I49" si="25">+C41+C44+C47</f>
        <v>2735.7826964477936</v>
      </c>
      <c r="D49" s="36">
        <f t="shared" si="25"/>
        <v>3056.4208967015602</v>
      </c>
      <c r="E49" s="36">
        <f t="shared" si="25"/>
        <v>3128.1278911564627</v>
      </c>
      <c r="F49" s="36">
        <f t="shared" si="25"/>
        <v>3246.7907042686393</v>
      </c>
      <c r="G49" s="36">
        <f t="shared" si="25"/>
        <v>3355.851374808432</v>
      </c>
      <c r="H49" s="36">
        <f t="shared" si="25"/>
        <v>3471.821488872064</v>
      </c>
      <c r="I49" s="36">
        <f t="shared" si="25"/>
        <v>3588.1165223108983</v>
      </c>
    </row>
    <row r="50" spans="1:9">
      <c r="A50" s="94" t="s">
        <v>3</v>
      </c>
      <c r="B50" s="38">
        <f>SUM(B48:B49)</f>
        <v>2606</v>
      </c>
      <c r="C50" s="38">
        <f t="shared" ref="C50:I50" si="26">SUM(C48:C49)</f>
        <v>2846.0000000000005</v>
      </c>
      <c r="D50" s="38">
        <f t="shared" si="26"/>
        <v>3173</v>
      </c>
      <c r="E50" s="38">
        <f t="shared" si="26"/>
        <v>3248.4</v>
      </c>
      <c r="F50" s="38">
        <f t="shared" si="26"/>
        <v>3379.596758690408</v>
      </c>
      <c r="G50" s="38">
        <f t="shared" si="26"/>
        <v>3501.5486537199968</v>
      </c>
      <c r="H50" s="38">
        <f t="shared" si="26"/>
        <v>3631.1645924805284</v>
      </c>
      <c r="I50" s="38">
        <f t="shared" si="26"/>
        <v>3759.2988185174713</v>
      </c>
    </row>
    <row r="53" spans="1:9">
      <c r="A53" s="111"/>
      <c r="B53" s="118">
        <v>2014</v>
      </c>
      <c r="C53" s="118">
        <v>2015</v>
      </c>
      <c r="D53" s="118">
        <v>2016</v>
      </c>
      <c r="E53" s="118">
        <v>2017</v>
      </c>
    </row>
    <row r="54" spans="1:9">
      <c r="A54" s="114" t="s">
        <v>68</v>
      </c>
      <c r="B54" s="114">
        <v>10143.081505376345</v>
      </c>
      <c r="C54" s="114">
        <v>10414.002105595744</v>
      </c>
      <c r="D54" s="114">
        <v>10699.62507452538</v>
      </c>
      <c r="E54" s="114">
        <v>11005.474740953528</v>
      </c>
      <c r="F54" s="14">
        <v>-1</v>
      </c>
    </row>
    <row r="55" spans="1:9">
      <c r="A55" s="113" t="s">
        <v>69</v>
      </c>
      <c r="B55" s="112">
        <f>+B54-F24-F25</f>
        <v>710.01570537634552</v>
      </c>
      <c r="C55" s="112">
        <f t="shared" ref="C55:E55" si="27">+C54-G24-G25</f>
        <v>624.84012633574412</v>
      </c>
      <c r="D55" s="112">
        <f t="shared" si="27"/>
        <v>583.12956656163351</v>
      </c>
      <c r="E55" s="112">
        <f t="shared" si="27"/>
        <v>440.21898963814238</v>
      </c>
      <c r="F55" s="14">
        <v>-2</v>
      </c>
    </row>
    <row r="56" spans="1:9">
      <c r="A56" s="116" t="s">
        <v>67</v>
      </c>
      <c r="B56" s="117">
        <f>B55/B54</f>
        <v>7.0000000000000132E-2</v>
      </c>
      <c r="C56" s="117">
        <f t="shared" ref="C56:E56" si="28">C55/C54</f>
        <v>5.9999999999999949E-2</v>
      </c>
      <c r="D56" s="117">
        <f t="shared" si="28"/>
        <v>5.4500000000000028E-2</v>
      </c>
      <c r="E56" s="117">
        <f t="shared" si="28"/>
        <v>4.0000000000000112E-2</v>
      </c>
    </row>
    <row r="57" spans="1:9">
      <c r="A57" s="116" t="s">
        <v>70</v>
      </c>
      <c r="B57" s="117">
        <f t="shared" ref="B57:D57" si="29">1-B56</f>
        <v>0.92999999999999983</v>
      </c>
      <c r="C57" s="117">
        <f t="shared" si="29"/>
        <v>0.94000000000000006</v>
      </c>
      <c r="D57" s="117">
        <f t="shared" si="29"/>
        <v>0.94550000000000001</v>
      </c>
      <c r="E57" s="117">
        <f>1-E56</f>
        <v>0.95999999999999985</v>
      </c>
    </row>
    <row r="60" spans="1:9">
      <c r="A60" s="88" t="s">
        <v>71</v>
      </c>
    </row>
    <row r="61" spans="1:9">
      <c r="A61" s="88" t="s">
        <v>72</v>
      </c>
    </row>
  </sheetData>
  <mergeCells count="4">
    <mergeCell ref="A1:C1"/>
    <mergeCell ref="B9:C9"/>
    <mergeCell ref="D9:E9"/>
    <mergeCell ref="B3:H5"/>
  </mergeCells>
  <pageMargins left="0.7" right="0.7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Eligible+non Eligible ELEC</vt:lpstr>
      <vt:lpstr>Eligible+non Eligible GAZ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bellounes</cp:lastModifiedBy>
  <cp:lastPrinted>2012-10-04T14:04:09Z</cp:lastPrinted>
  <dcterms:created xsi:type="dcterms:W3CDTF">2012-05-29T09:10:07Z</dcterms:created>
  <dcterms:modified xsi:type="dcterms:W3CDTF">2012-12-02T11:09:39Z</dcterms:modified>
</cp:coreProperties>
</file>