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480" windowHeight="7485" activeTab="4"/>
  </bookViews>
  <sheets>
    <sheet name="VENTE ELEC" sheetId="6" r:id="rId1"/>
    <sheet name="VENTE GAZ" sheetId="7" r:id="rId2"/>
    <sheet name="achat Elec" sheetId="1" r:id="rId3"/>
    <sheet name="achat Gaz" sheetId="2" r:id="rId4"/>
    <sheet name="Services" sheetId="3" r:id="rId5"/>
    <sheet name="Frais Personnel" sheetId="4" r:id="rId6"/>
    <sheet name="Autres" sheetId="5" r:id="rId7"/>
  </sheets>
  <calcPr calcId="124519"/>
</workbook>
</file>

<file path=xl/calcChain.xml><?xml version="1.0" encoding="utf-8"?>
<calcChain xmlns="http://schemas.openxmlformats.org/spreadsheetml/2006/main">
  <c r="H15" i="3"/>
  <c r="H14"/>
  <c r="H13"/>
  <c r="H11"/>
  <c r="I9"/>
  <c r="H9"/>
  <c r="G9"/>
  <c r="J9"/>
  <c r="B20" i="1"/>
  <c r="E34" l="1"/>
  <c r="E40" s="1"/>
  <c r="E42" s="1"/>
  <c r="D34"/>
  <c r="D40" s="1"/>
  <c r="D42" s="1"/>
  <c r="C34"/>
  <c r="C40" s="1"/>
  <c r="C42" s="1"/>
  <c r="B34"/>
  <c r="B40" s="1"/>
  <c r="B42" s="1"/>
  <c r="C37" l="1"/>
  <c r="C39" s="1"/>
  <c r="C43" s="1"/>
  <c r="E37"/>
  <c r="E39" s="1"/>
  <c r="E43" s="1"/>
  <c r="B37"/>
  <c r="B39" s="1"/>
  <c r="B43" s="1"/>
  <c r="D37"/>
  <c r="D39" s="1"/>
  <c r="D43" s="1"/>
  <c r="B18" i="6"/>
  <c r="B17"/>
  <c r="B16"/>
  <c r="C25" i="3" l="1"/>
  <c r="D25"/>
  <c r="E25"/>
  <c r="B25"/>
  <c r="C28" i="1"/>
  <c r="D28"/>
  <c r="B28"/>
  <c r="C53" i="2"/>
  <c r="D53"/>
  <c r="E53"/>
  <c r="F53"/>
  <c r="G53"/>
  <c r="B53"/>
  <c r="C52"/>
  <c r="D52"/>
  <c r="E52"/>
  <c r="F52"/>
  <c r="G52"/>
  <c r="B52"/>
  <c r="C8" i="3"/>
  <c r="D8"/>
  <c r="E8"/>
  <c r="B8"/>
  <c r="C5"/>
  <c r="D5"/>
  <c r="E5"/>
  <c r="B5"/>
  <c r="C21" i="2"/>
  <c r="D21"/>
  <c r="E21"/>
  <c r="B21"/>
  <c r="D19"/>
  <c r="E19"/>
  <c r="C19"/>
  <c r="B19"/>
  <c r="C26" i="1"/>
  <c r="D26"/>
  <c r="E26"/>
  <c r="B26"/>
  <c r="C25"/>
  <c r="D25"/>
  <c r="E25"/>
  <c r="B25"/>
  <c r="C23"/>
  <c r="D23"/>
  <c r="E23"/>
  <c r="B23"/>
  <c r="C22"/>
  <c r="D22"/>
  <c r="E22"/>
  <c r="B22"/>
  <c r="C20"/>
  <c r="D20"/>
  <c r="E20"/>
  <c r="C17"/>
  <c r="D17"/>
  <c r="E17"/>
  <c r="B17"/>
  <c r="B7" i="6" l="1"/>
  <c r="C7"/>
  <c r="D7"/>
  <c r="E7"/>
  <c r="E17" i="7"/>
  <c r="D17"/>
  <c r="C17"/>
  <c r="B17"/>
  <c r="E16"/>
  <c r="D16"/>
  <c r="C16"/>
  <c r="B16"/>
  <c r="E15"/>
  <c r="E18" s="1"/>
  <c r="D15"/>
  <c r="D18" s="1"/>
  <c r="C15"/>
  <c r="C18" s="1"/>
  <c r="B15"/>
  <c r="B18" s="1"/>
  <c r="E18" i="6"/>
  <c r="D18"/>
  <c r="C18"/>
  <c r="E17"/>
  <c r="D17"/>
  <c r="C17"/>
  <c r="E16"/>
  <c r="E19" s="1"/>
  <c r="D16"/>
  <c r="D19" s="1"/>
  <c r="C16"/>
  <c r="C19" s="1"/>
  <c r="B19"/>
  <c r="C9" i="3" l="1"/>
  <c r="C23" s="1"/>
  <c r="D9"/>
  <c r="D23" s="1"/>
  <c r="E9"/>
  <c r="E23" s="1"/>
  <c r="B9"/>
  <c r="B23" s="1"/>
</calcChain>
</file>

<file path=xl/sharedStrings.xml><?xml version="1.0" encoding="utf-8"?>
<sst xmlns="http://schemas.openxmlformats.org/spreadsheetml/2006/main" count="131" uniqueCount="87">
  <si>
    <t>Libellé</t>
  </si>
  <si>
    <t>Prix de vente IPP</t>
  </si>
  <si>
    <t>TE%</t>
  </si>
  <si>
    <t>TE 2013/2010</t>
  </si>
  <si>
    <t>NB/</t>
  </si>
  <si>
    <t>Prix de vente SPE / 1,725 de 2010 à 2013</t>
  </si>
  <si>
    <t>Achat Electricité</t>
  </si>
  <si>
    <t>Achat BT+MT</t>
  </si>
  <si>
    <t>Achat HT</t>
  </si>
  <si>
    <t>Total achat Elec GWh</t>
  </si>
  <si>
    <t>Quote Part SPE</t>
  </si>
  <si>
    <t>Quote Part IPP</t>
  </si>
  <si>
    <t>Achat à SPE  GWh</t>
  </si>
  <si>
    <t xml:space="preserve">Prix de vente SPE </t>
  </si>
  <si>
    <t>Achat à SPE MDA</t>
  </si>
  <si>
    <t>Achat aux tiers (IPP)  GWh</t>
  </si>
  <si>
    <t>Achat aux tiers MDA</t>
  </si>
  <si>
    <t>TOTAL</t>
  </si>
  <si>
    <t>Prix de vente Sonatrach</t>
  </si>
  <si>
    <t>Prix de vente SONATRACH :  0,102427 2012 &amp; 2013</t>
  </si>
  <si>
    <t>Achat Gaz</t>
  </si>
  <si>
    <t>Achat BP+MP</t>
  </si>
  <si>
    <t>Achat HP</t>
  </si>
  <si>
    <t>Total achat Gaz MTh</t>
  </si>
  <si>
    <t>Prix de vte</t>
  </si>
  <si>
    <t>Achat Gaz MDA</t>
  </si>
  <si>
    <t>TRANSIT</t>
  </si>
  <si>
    <t>Coût de transit Elec (GRTE)</t>
  </si>
  <si>
    <t>Montant Transit MDA</t>
  </si>
  <si>
    <t>Coût de transit Gaz (GRTG)</t>
  </si>
  <si>
    <t>Total Transit E/G MDA</t>
  </si>
  <si>
    <t>Services</t>
  </si>
  <si>
    <t>Montant</t>
  </si>
  <si>
    <t>NB/ 2012 : 1848  MDA &amp; 2013 1900 MDA</t>
  </si>
  <si>
    <t>TE</t>
  </si>
  <si>
    <t xml:space="preserve">Frais Divers </t>
  </si>
  <si>
    <t>NB/ 2012 : 113 MDA &amp; 2013 89 MDA</t>
  </si>
  <si>
    <t>Total Service</t>
  </si>
  <si>
    <t>% choisi</t>
  </si>
  <si>
    <t>COUT</t>
  </si>
  <si>
    <t>cadres</t>
  </si>
  <si>
    <t>maîtrise</t>
  </si>
  <si>
    <t>exécution</t>
  </si>
  <si>
    <t>TE CADRES</t>
  </si>
  <si>
    <t>TE Maitrises</t>
  </si>
  <si>
    <t>TE Execution</t>
  </si>
  <si>
    <t>Frais de personnel</t>
  </si>
  <si>
    <t>Nbre Cadres</t>
  </si>
  <si>
    <t>Coût</t>
  </si>
  <si>
    <t>Nbre Maîtrises</t>
  </si>
  <si>
    <t>Nbre Exécutions</t>
  </si>
  <si>
    <t>Autres charges opérationnelles</t>
  </si>
  <si>
    <t>Dotations aux amortissements, provisions et pertes de valeurs</t>
  </si>
  <si>
    <t>Charges financières</t>
  </si>
  <si>
    <t>Autres produits opérationnels</t>
  </si>
  <si>
    <t>Reprise sur pertes de valeur et provisions</t>
  </si>
  <si>
    <t>Produits financiers</t>
  </si>
  <si>
    <t xml:space="preserve">                         TPR</t>
  </si>
  <si>
    <t xml:space="preserve">                         Divers</t>
  </si>
  <si>
    <t>Achat pour IPP</t>
  </si>
  <si>
    <t>VENTES BT</t>
  </si>
  <si>
    <t>VENTES MT</t>
  </si>
  <si>
    <t>VENTES HT</t>
  </si>
  <si>
    <t>Prix vte BT</t>
  </si>
  <si>
    <t>Prix vte MT</t>
  </si>
  <si>
    <t>Prix vte HT</t>
  </si>
  <si>
    <t>CA BT</t>
  </si>
  <si>
    <t>CA MT</t>
  </si>
  <si>
    <t>CA HT</t>
  </si>
  <si>
    <t>TOTAL CA ELEC</t>
  </si>
  <si>
    <t>Prix vte BP</t>
  </si>
  <si>
    <t>Prix vte MP</t>
  </si>
  <si>
    <t>Prix vte HP</t>
  </si>
  <si>
    <t>VENTE BP</t>
  </si>
  <si>
    <t>VENTE MP</t>
  </si>
  <si>
    <t>VENTE HP</t>
  </si>
  <si>
    <t>CA BP</t>
  </si>
  <si>
    <t>CA MP</t>
  </si>
  <si>
    <t>CA HP</t>
  </si>
  <si>
    <t>TOTAL CA GAZ</t>
  </si>
  <si>
    <t xml:space="preserve">Total achat Gaz </t>
  </si>
  <si>
    <t>ACHAT (MT/BT)</t>
  </si>
  <si>
    <t>PERTE (GWH)</t>
  </si>
  <si>
    <t>TAUX PERTES (%)</t>
  </si>
  <si>
    <t>ACHAT (MP/BP)</t>
  </si>
  <si>
    <t>PERTE (MTH)</t>
  </si>
  <si>
    <t>TAUX RENDEMENT (%)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</si>
</sst>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0.000"/>
    <numFmt numFmtId="165" formatCode="0.0%"/>
    <numFmt numFmtId="166" formatCode="0.000000"/>
    <numFmt numFmtId="167" formatCode="_-* #,##0\ _€_-;\-* #,##0\ _€_-;_-* &quot;-&quot;??\ _€_-;_-@_-"/>
    <numFmt numFmtId="168" formatCode="_-* #,##0.000\ _D_A_-;\-* #,##0.000\ _D_A_-;_-* &quot;-&quot;???\ _D_A_-;_-@_-"/>
    <numFmt numFmtId="169" formatCode="_-* #,##0.0000\ _€_-;\-* #,##0.0000\ _€_-;_-* &quot;-&quot;??\ _€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sz val="9"/>
      <color rgb="FF000000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  <scheme val="minor"/>
    </font>
    <font>
      <sz val="12"/>
      <color rgb="FFFF0000"/>
      <name val="Times New Roman"/>
      <family val="2"/>
    </font>
    <font>
      <sz val="12"/>
      <color theme="1"/>
      <name val="Candara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8"/>
      <color rgb="FFFF0000"/>
      <name val="Candara"/>
      <family val="2"/>
    </font>
    <font>
      <b/>
      <sz val="18"/>
      <name val="Candara"/>
      <family val="2"/>
    </font>
    <font>
      <b/>
      <sz val="18"/>
      <color theme="1"/>
      <name val="Candara"/>
      <family val="2"/>
    </font>
    <font>
      <b/>
      <sz val="18"/>
      <color theme="0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136">
    <xf numFmtId="0" fontId="0" fillId="0" borderId="0" xfId="0"/>
    <xf numFmtId="2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ill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 applyAlignment="1">
      <alignment horizontal="center"/>
    </xf>
    <xf numFmtId="165" fontId="0" fillId="0" borderId="0" xfId="2" applyNumberFormat="1" applyFont="1" applyFill="1"/>
    <xf numFmtId="43" fontId="0" fillId="2" borderId="1" xfId="0" applyNumberForma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3" fontId="12" fillId="0" borderId="1" xfId="1" applyFont="1" applyBorder="1" applyAlignment="1">
      <alignment horizontal="center"/>
    </xf>
    <xf numFmtId="43" fontId="12" fillId="0" borderId="1" xfId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9" fontId="4" fillId="0" borderId="2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3" fillId="0" borderId="0" xfId="0" applyFont="1" applyFill="1"/>
    <xf numFmtId="16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1" xfId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/>
    <xf numFmtId="0" fontId="0" fillId="4" borderId="1" xfId="0" applyFill="1" applyBorder="1" applyAlignment="1">
      <alignment horizontal="center"/>
    </xf>
    <xf numFmtId="0" fontId="3" fillId="0" borderId="1" xfId="0" applyFont="1" applyBorder="1"/>
    <xf numFmtId="9" fontId="0" fillId="0" borderId="0" xfId="2" applyFont="1" applyAlignment="1">
      <alignment horizontal="left"/>
    </xf>
    <xf numFmtId="43" fontId="3" fillId="0" borderId="1" xfId="0" applyNumberFormat="1" applyFont="1" applyBorder="1" applyAlignment="1">
      <alignment horizontal="center"/>
    </xf>
    <xf numFmtId="0" fontId="0" fillId="0" borderId="0" xfId="0"/>
    <xf numFmtId="43" fontId="0" fillId="0" borderId="0" xfId="0" applyNumberFormat="1"/>
    <xf numFmtId="0" fontId="0" fillId="0" borderId="1" xfId="0" applyFill="1" applyBorder="1" applyAlignment="1"/>
    <xf numFmtId="1" fontId="0" fillId="0" borderId="1" xfId="0" applyNumberFormat="1" applyFill="1" applyBorder="1" applyAlignment="1"/>
    <xf numFmtId="0" fontId="0" fillId="0" borderId="0" xfId="0" applyFill="1" applyAlignment="1"/>
    <xf numFmtId="0" fontId="3" fillId="0" borderId="1" xfId="0" applyFont="1" applyFill="1" applyBorder="1" applyAlignment="1"/>
    <xf numFmtId="43" fontId="13" fillId="0" borderId="1" xfId="1" applyFont="1" applyFill="1" applyBorder="1" applyAlignment="1"/>
    <xf numFmtId="43" fontId="0" fillId="0" borderId="1" xfId="1" applyFont="1" applyFill="1" applyBorder="1" applyAlignmen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0" xfId="2" applyNumberFormat="1" applyFont="1" applyFill="1" applyBorder="1" applyAlignment="1"/>
    <xf numFmtId="0" fontId="15" fillId="0" borderId="1" xfId="0" applyFont="1" applyBorder="1" applyAlignment="1">
      <alignment horizontal="center"/>
    </xf>
    <xf numFmtId="167" fontId="11" fillId="0" borderId="10" xfId="1" applyNumberFormat="1" applyFont="1" applyBorder="1" applyAlignment="1">
      <alignment horizontal="left" indent="2"/>
    </xf>
    <xf numFmtId="167" fontId="11" fillId="0" borderId="1" xfId="1" applyNumberFormat="1" applyFont="1" applyBorder="1" applyAlignment="1">
      <alignment horizontal="left" indent="2"/>
    </xf>
    <xf numFmtId="167" fontId="11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6" fillId="0" borderId="10" xfId="1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3" fontId="0" fillId="4" borderId="1" xfId="1" applyFont="1" applyFill="1" applyBorder="1"/>
    <xf numFmtId="43" fontId="0" fillId="2" borderId="1" xfId="1" applyFont="1" applyFill="1" applyBorder="1"/>
    <xf numFmtId="43" fontId="0" fillId="3" borderId="9" xfId="1" applyFont="1" applyFill="1" applyBorder="1"/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167" fontId="6" fillId="0" borderId="10" xfId="1" applyNumberFormat="1" applyFont="1" applyBorder="1" applyAlignment="1">
      <alignment horizontal="left" indent="2"/>
    </xf>
    <xf numFmtId="3" fontId="10" fillId="0" borderId="1" xfId="0" applyNumberFormat="1" applyFont="1" applyFill="1" applyBorder="1" applyAlignment="1">
      <alignment horizontal="center"/>
    </xf>
    <xf numFmtId="9" fontId="0" fillId="0" borderId="0" xfId="2" applyFont="1"/>
    <xf numFmtId="0" fontId="0" fillId="0" borderId="0" xfId="0" applyAlignment="1">
      <alignment horizontal="right"/>
    </xf>
    <xf numFmtId="9" fontId="0" fillId="0" borderId="0" xfId="2" applyFont="1" applyAlignment="1">
      <alignment horizontal="left"/>
    </xf>
    <xf numFmtId="3" fontId="14" fillId="0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13" fillId="0" borderId="1" xfId="1" applyFont="1" applyBorder="1" applyAlignment="1">
      <alignment horizontal="center"/>
    </xf>
    <xf numFmtId="43" fontId="13" fillId="0" borderId="1" xfId="0" applyNumberFormat="1" applyFont="1" applyBorder="1" applyAlignment="1">
      <alignment horizontal="center"/>
    </xf>
    <xf numFmtId="17" fontId="0" fillId="0" borderId="0" xfId="0" applyNumberFormat="1"/>
    <xf numFmtId="0" fontId="3" fillId="0" borderId="0" xfId="0" applyFont="1" applyAlignment="1">
      <alignment horizontal="right"/>
    </xf>
    <xf numFmtId="9" fontId="3" fillId="0" borderId="0" xfId="2" applyFont="1"/>
    <xf numFmtId="43" fontId="9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11" xfId="1" applyFont="1" applyFill="1" applyBorder="1"/>
    <xf numFmtId="2" fontId="0" fillId="2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7" fontId="18" fillId="0" borderId="2" xfId="5" applyNumberFormat="1" applyFont="1" applyFill="1" applyBorder="1" applyAlignment="1">
      <alignment horizontal="center" vertical="center"/>
    </xf>
    <xf numFmtId="0" fontId="19" fillId="4" borderId="2" xfId="6" applyFont="1" applyFill="1" applyBorder="1" applyAlignment="1">
      <alignment horizontal="center" vertical="center"/>
    </xf>
    <xf numFmtId="167" fontId="21" fillId="6" borderId="2" xfId="5" applyNumberFormat="1" applyFont="1" applyFill="1" applyBorder="1" applyAlignment="1">
      <alignment horizontal="center" vertical="center"/>
    </xf>
    <xf numFmtId="0" fontId="19" fillId="4" borderId="12" xfId="6" applyFont="1" applyFill="1" applyBorder="1" applyAlignment="1">
      <alignment horizontal="center" vertical="center"/>
    </xf>
    <xf numFmtId="167" fontId="21" fillId="6" borderId="12" xfId="5" applyNumberFormat="1" applyFont="1" applyFill="1" applyBorder="1" applyAlignment="1">
      <alignment horizontal="center" vertical="center"/>
    </xf>
    <xf numFmtId="0" fontId="19" fillId="4" borderId="3" xfId="6" applyFont="1" applyFill="1" applyBorder="1" applyAlignment="1">
      <alignment horizontal="center" vertical="center"/>
    </xf>
    <xf numFmtId="167" fontId="21" fillId="6" borderId="12" xfId="7" applyNumberFormat="1" applyFont="1" applyFill="1" applyBorder="1" applyAlignment="1">
      <alignment horizontal="center" vertical="center"/>
    </xf>
    <xf numFmtId="0" fontId="20" fillId="0" borderId="0" xfId="0" applyFont="1"/>
    <xf numFmtId="167" fontId="21" fillId="6" borderId="1" xfId="5" applyNumberFormat="1" applyFont="1" applyFill="1" applyBorder="1" applyAlignment="1">
      <alignment horizontal="center" vertical="center"/>
    </xf>
    <xf numFmtId="0" fontId="19" fillId="4" borderId="1" xfId="8" applyFont="1" applyFill="1" applyBorder="1" applyAlignment="1">
      <alignment horizontal="center" vertical="center"/>
    </xf>
    <xf numFmtId="164" fontId="19" fillId="4" borderId="1" xfId="9" applyNumberFormat="1" applyFont="1" applyFill="1" applyBorder="1" applyAlignment="1">
      <alignment horizontal="center" vertical="center"/>
    </xf>
    <xf numFmtId="3" fontId="22" fillId="0" borderId="3" xfId="10" applyNumberFormat="1" applyFont="1" applyFill="1" applyBorder="1" applyAlignment="1">
      <alignment horizontal="center" vertical="center"/>
    </xf>
    <xf numFmtId="167" fontId="18" fillId="6" borderId="1" xfId="11" applyNumberFormat="1" applyFont="1" applyFill="1" applyBorder="1" applyAlignment="1">
      <alignment horizontal="center" vertical="center"/>
    </xf>
    <xf numFmtId="3" fontId="19" fillId="6" borderId="1" xfId="12" applyNumberFormat="1" applyFont="1" applyFill="1" applyBorder="1" applyAlignment="1">
      <alignment horizontal="center" vertical="center"/>
    </xf>
    <xf numFmtId="167" fontId="18" fillId="6" borderId="1" xfId="12" applyNumberFormat="1" applyFont="1" applyFill="1" applyBorder="1" applyAlignment="1">
      <alignment horizontal="center" vertical="center"/>
    </xf>
    <xf numFmtId="3" fontId="19" fillId="6" borderId="1" xfId="13" applyNumberFormat="1" applyFont="1" applyFill="1" applyBorder="1" applyAlignment="1">
      <alignment horizontal="center" vertical="center"/>
    </xf>
    <xf numFmtId="164" fontId="19" fillId="4" borderId="1" xfId="14" applyNumberFormat="1" applyFont="1" applyFill="1" applyBorder="1" applyAlignment="1">
      <alignment horizontal="center" vertical="center"/>
    </xf>
    <xf numFmtId="168" fontId="20" fillId="0" borderId="1" xfId="0" applyNumberFormat="1" applyFont="1" applyBorder="1"/>
    <xf numFmtId="0" fontId="19" fillId="4" borderId="1" xfId="6" applyFont="1" applyFill="1" applyBorder="1" applyAlignment="1">
      <alignment horizontal="center" vertical="center"/>
    </xf>
    <xf numFmtId="168" fontId="16" fillId="0" borderId="1" xfId="0" applyNumberFormat="1" applyFont="1" applyBorder="1"/>
    <xf numFmtId="167" fontId="20" fillId="0" borderId="0" xfId="0" applyNumberFormat="1" applyFont="1"/>
    <xf numFmtId="0" fontId="23" fillId="3" borderId="8" xfId="0" applyFont="1" applyFill="1" applyBorder="1"/>
    <xf numFmtId="43" fontId="23" fillId="3" borderId="9" xfId="1" applyFont="1" applyFill="1" applyBorder="1" applyAlignment="1">
      <alignment horizontal="center"/>
    </xf>
    <xf numFmtId="169" fontId="0" fillId="0" borderId="2" xfId="1" applyNumberFormat="1" applyFon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0" xfId="1" applyFont="1"/>
    <xf numFmtId="0" fontId="24" fillId="4" borderId="12" xfId="0" applyFont="1" applyFill="1" applyBorder="1"/>
    <xf numFmtId="0" fontId="25" fillId="4" borderId="1" xfId="0" applyFont="1" applyFill="1" applyBorder="1" applyAlignment="1">
      <alignment horizontal="center" vertical="center"/>
    </xf>
    <xf numFmtId="3" fontId="25" fillId="4" borderId="2" xfId="0" applyNumberFormat="1" applyFont="1" applyFill="1" applyBorder="1"/>
    <xf numFmtId="3" fontId="26" fillId="4" borderId="12" xfId="0" applyNumberFormat="1" applyFont="1" applyFill="1" applyBorder="1"/>
    <xf numFmtId="3" fontId="25" fillId="4" borderId="12" xfId="0" applyNumberFormat="1" applyFont="1" applyFill="1" applyBorder="1"/>
    <xf numFmtId="3" fontId="27" fillId="7" borderId="3" xfId="0" applyNumberFormat="1" applyFont="1" applyFill="1" applyBorder="1"/>
    <xf numFmtId="10" fontId="27" fillId="7" borderId="3" xfId="2" applyNumberFormat="1" applyFont="1" applyFill="1" applyBorder="1"/>
    <xf numFmtId="9" fontId="0" fillId="2" borderId="13" xfId="2" applyFont="1" applyFill="1" applyBorder="1" applyAlignment="1">
      <alignment horizontal="center"/>
    </xf>
    <xf numFmtId="165" fontId="0" fillId="0" borderId="0" xfId="2" applyNumberFormat="1" applyFont="1"/>
    <xf numFmtId="43" fontId="0" fillId="4" borderId="13" xfId="0" applyNumberFormat="1" applyFill="1" applyBorder="1" applyAlignment="1">
      <alignment horizontal="center"/>
    </xf>
    <xf numFmtId="165" fontId="0" fillId="0" borderId="0" xfId="0" applyNumberFormat="1"/>
  </cellXfs>
  <cellStyles count="15">
    <cellStyle name="Milliers" xfId="1" builtinId="3"/>
    <cellStyle name="Milliers 2" xfId="5"/>
    <cellStyle name="Milliers 3" xfId="7"/>
    <cellStyle name="Milliers 9" xfId="11"/>
    <cellStyle name="Normal" xfId="0" builtinId="0"/>
    <cellStyle name="Normal 10" xfId="13"/>
    <cellStyle name="Normal 11" xfId="14"/>
    <cellStyle name="Normal 2" xfId="3"/>
    <cellStyle name="Normal 3" xfId="4"/>
    <cellStyle name="Normal 4" xfId="8"/>
    <cellStyle name="Normal 5" xfId="6"/>
    <cellStyle name="Normal 6" xfId="9"/>
    <cellStyle name="Normal 8" xfId="10"/>
    <cellStyle name="Normal 9" xfId="12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gradFill flip="none" rotWithShape="1"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8100000" scaled="1"/>
              <a:tileRect/>
            </a:gradFill>
            <a:scene3d>
              <a:camera prst="orthographicFront"/>
              <a:lightRig rig="threePt" dir="t"/>
            </a:scene3d>
            <a:sp3d prstMaterial="plastic">
              <a:bevelT/>
              <a:bevelB w="152400" h="50800" prst="softRound"/>
            </a:sp3d>
          </c:spPr>
          <c:dPt>
            <c:idx val="0"/>
            <c:spPr>
              <a:gradFill flip="none" rotWithShape="1"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8100000" scaled="1"/>
                <a:tileRect/>
              </a:gradFill>
              <a:ln w="6350"/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plastic">
                <a:bevelT/>
                <a:bevelB w="152400" h="50800" prst="softRound"/>
              </a:sp3d>
            </c:spPr>
          </c:dPt>
          <c:dLbls>
            <c:dLbl>
              <c:idx val="0"/>
              <c:layout>
                <c:manualLayout>
                  <c:x val="5.9612518628912124E-3"/>
                  <c:y val="-2.3148148148148147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2.3148148148148147E-2"/>
                </c:manualLayout>
              </c:layout>
              <c:showVal val="1"/>
            </c:dLbl>
            <c:dLbl>
              <c:idx val="2"/>
              <c:layout>
                <c:manualLayout>
                  <c:x val="5.9612518628912124E-3"/>
                  <c:y val="-2.777777777777795E-2"/>
                </c:manualLayout>
              </c:layout>
              <c:showVal val="1"/>
            </c:dLbl>
            <c:dLbl>
              <c:idx val="3"/>
              <c:layout>
                <c:manualLayout>
                  <c:x val="5.9612518628911594E-3"/>
                  <c:y val="-2.7777777777777981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2.777777777777795E-2"/>
                </c:manualLayout>
              </c:layout>
              <c:showVal val="1"/>
            </c:dLbl>
            <c:dLbl>
              <c:idx val="5"/>
              <c:layout>
                <c:manualLayout>
                  <c:x val="5.9612518628912124E-3"/>
                  <c:y val="-4.1666666666666664E-2"/>
                </c:manualLayout>
              </c:layout>
              <c:showVal val="1"/>
            </c:dLbl>
            <c:spPr>
              <a:gradFill flip="none" rotWithShape="1">
                <a:gsLst>
                  <a:gs pos="0">
                    <a:srgbClr val="FFEFD1"/>
                  </a:gs>
                  <a:gs pos="64999">
                    <a:srgbClr val="F0EBD5"/>
                  </a:gs>
                  <a:gs pos="100000">
                    <a:srgbClr val="D1C39F"/>
                  </a:gs>
                </a:gsLst>
                <a:lin ang="11400000" scaled="0"/>
                <a:tileRect/>
              </a:gradFill>
              <a:ln cmpd="dbl"/>
              <a:effectLst/>
              <a:scene3d>
                <a:camera prst="orthographicFront"/>
                <a:lightRig rig="threePt" dir="t"/>
              </a:scene3d>
              <a:sp3d prstMaterial="flat">
                <a:bevelT w="152400" h="50800" prst="softRound"/>
                <a:bevelB w="152400" h="50800" prst="softRound"/>
              </a:sp3d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Val val="1"/>
          </c:dLbls>
          <c:cat>
            <c:numRef>
              <c:f>'achat Gaz'!$D$4:$I$4</c:f>
              <c:numCache>
                <c:formatCode>0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'achat Gaz'!$B$52:$G$52</c:f>
              <c:numCache>
                <c:formatCode>_-* #,##0.00\ _€_-;\-* #,##0.00\ _€_-;_-* "-"??\ _€_-;_-@_-</c:formatCode>
                <c:ptCount val="6"/>
                <c:pt idx="0">
                  <c:v>25349.031383000001</c:v>
                </c:pt>
                <c:pt idx="1">
                  <c:v>27710.042331999997</c:v>
                </c:pt>
                <c:pt idx="2">
                  <c:v>28491.279561061838</c:v>
                </c:pt>
                <c:pt idx="3">
                  <c:v>30404.052568985928</c:v>
                </c:pt>
                <c:pt idx="4">
                  <c:v>33056.419490345783</c:v>
                </c:pt>
                <c:pt idx="5">
                  <c:v>35792.721405514385</c:v>
                </c:pt>
              </c:numCache>
            </c:numRef>
          </c:val>
        </c:ser>
        <c:shape val="box"/>
        <c:axId val="71271552"/>
        <c:axId val="71273472"/>
        <c:axId val="0"/>
      </c:bar3DChart>
      <c:catAx>
        <c:axId val="71271552"/>
        <c:scaling>
          <c:orientation val="minMax"/>
        </c:scaling>
        <c:axPos val="b"/>
        <c:numFmt formatCode="0" sourceLinked="1"/>
        <c:tickLblPos val="nextTo"/>
        <c:crossAx val="71273472"/>
        <c:crosses val="autoZero"/>
        <c:auto val="1"/>
        <c:lblAlgn val="ctr"/>
        <c:lblOffset val="100"/>
      </c:catAx>
      <c:valAx>
        <c:axId val="71273472"/>
        <c:scaling>
          <c:orientation val="minMax"/>
        </c:scaling>
        <c:axPos val="l"/>
        <c:majorGridlines/>
        <c:numFmt formatCode="_-* #,##0.00\ _€_-;\-* #,##0.00\ _€_-;_-* &quot;-&quot;??\ _€_-;_-@_-" sourceLinked="1"/>
        <c:tickLblPos val="nextTo"/>
        <c:crossAx val="7127155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8</xdr:col>
      <xdr:colOff>238568</xdr:colOff>
      <xdr:row>45</xdr:row>
      <xdr:rowOff>149358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9"/>
  <sheetViews>
    <sheetView workbookViewId="0">
      <selection activeCell="B22" sqref="B22"/>
    </sheetView>
  </sheetViews>
  <sheetFormatPr baseColWidth="10" defaultRowHeight="15"/>
  <cols>
    <col min="1" max="1" width="18.85546875" bestFit="1" customWidth="1"/>
  </cols>
  <sheetData>
    <row r="3" spans="1:5" ht="15.75">
      <c r="A3" s="74"/>
      <c r="B3" s="98">
        <v>2014</v>
      </c>
      <c r="C3" s="98">
        <v>2015</v>
      </c>
      <c r="D3" s="98">
        <v>2016</v>
      </c>
      <c r="E3" s="98">
        <v>2017</v>
      </c>
    </row>
    <row r="4" spans="1:5" ht="15.75">
      <c r="A4" s="99" t="s">
        <v>60</v>
      </c>
      <c r="B4" s="100">
        <v>3681.2484000000004</v>
      </c>
      <c r="C4" s="100">
        <v>3969.2484000000004</v>
      </c>
      <c r="D4" s="100">
        <v>4260.0405497199999</v>
      </c>
      <c r="E4" s="100">
        <v>4557.8641503094004</v>
      </c>
    </row>
    <row r="5" spans="1:5" ht="15.75">
      <c r="A5" s="101" t="s">
        <v>61</v>
      </c>
      <c r="B5" s="102">
        <v>2638.3935000000001</v>
      </c>
      <c r="C5" s="102">
        <v>2783.7793877350005</v>
      </c>
      <c r="D5" s="102">
        <v>2922.9683571217506</v>
      </c>
      <c r="E5" s="102">
        <v>3068.4092849281551</v>
      </c>
    </row>
    <row r="6" spans="1:5" ht="15.75">
      <c r="A6" s="103" t="s">
        <v>62</v>
      </c>
      <c r="B6" s="104">
        <v>589.875</v>
      </c>
      <c r="C6" s="104">
        <v>619.6875</v>
      </c>
      <c r="D6" s="104">
        <v>650.78187500000001</v>
      </c>
      <c r="E6" s="104">
        <v>683.81596875000014</v>
      </c>
    </row>
    <row r="7" spans="1:5" ht="15.75">
      <c r="A7" s="105"/>
      <c r="B7" s="118">
        <f t="shared" ref="B7:E7" si="0">SUM(B4:B6)</f>
        <v>6909.5169000000005</v>
      </c>
      <c r="C7" s="118">
        <f t="shared" si="0"/>
        <v>7372.7152877350009</v>
      </c>
      <c r="D7" s="118">
        <f t="shared" si="0"/>
        <v>7833.7907818417507</v>
      </c>
      <c r="E7" s="118">
        <f t="shared" si="0"/>
        <v>8310.0894039875566</v>
      </c>
    </row>
    <row r="8" spans="1:5" ht="15.75">
      <c r="A8" s="105"/>
      <c r="B8" s="105"/>
      <c r="C8" s="105"/>
      <c r="D8" s="105"/>
      <c r="E8" s="105"/>
    </row>
    <row r="9" spans="1:5" ht="15.75">
      <c r="A9" s="105"/>
      <c r="B9" s="105"/>
      <c r="C9" s="105"/>
      <c r="D9" s="105"/>
      <c r="E9" s="105"/>
    </row>
    <row r="10" spans="1:5" ht="15.75">
      <c r="A10" s="105"/>
      <c r="B10" s="98">
        <v>2014</v>
      </c>
      <c r="C10" s="98">
        <v>2015</v>
      </c>
      <c r="D10" s="98">
        <v>2016</v>
      </c>
      <c r="E10" s="98">
        <v>2017</v>
      </c>
    </row>
    <row r="11" spans="1:5" ht="15.75">
      <c r="A11" s="107" t="s">
        <v>63</v>
      </c>
      <c r="B11" s="108">
        <v>3.9579689868252301</v>
      </c>
      <c r="C11" s="108">
        <v>3.9579689868252301</v>
      </c>
      <c r="D11" s="108">
        <v>3.9579689868252301</v>
      </c>
      <c r="E11" s="108">
        <v>3.9579689868252301</v>
      </c>
    </row>
    <row r="12" spans="1:5" ht="15.75">
      <c r="A12" s="107" t="s">
        <v>64</v>
      </c>
      <c r="B12" s="108">
        <v>3.3068204414396498</v>
      </c>
      <c r="C12" s="108">
        <v>3.3068204414396498</v>
      </c>
      <c r="D12" s="108">
        <v>3.3068204414396498</v>
      </c>
      <c r="E12" s="108">
        <v>3.3068204414396498</v>
      </c>
    </row>
    <row r="13" spans="1:5" ht="15.75">
      <c r="A13" s="107" t="s">
        <v>65</v>
      </c>
      <c r="B13" s="108">
        <v>2.1901194934902799</v>
      </c>
      <c r="C13" s="108">
        <v>2.1901194934902799</v>
      </c>
      <c r="D13" s="108">
        <v>2.1901194934902799</v>
      </c>
      <c r="E13" s="108">
        <v>2.1901194934902799</v>
      </c>
    </row>
    <row r="14" spans="1:5">
      <c r="A14" s="74"/>
      <c r="B14" s="74"/>
      <c r="C14" s="74"/>
      <c r="D14" s="74"/>
      <c r="E14" s="74"/>
    </row>
    <row r="15" spans="1:5" ht="15.75">
      <c r="A15" s="74"/>
      <c r="B15" s="98">
        <v>2014</v>
      </c>
      <c r="C15" s="98">
        <v>2015</v>
      </c>
      <c r="D15" s="98">
        <v>2016</v>
      </c>
      <c r="E15" s="98">
        <v>2017</v>
      </c>
    </row>
    <row r="16" spans="1:5" ht="15.75">
      <c r="A16" s="107" t="s">
        <v>66</v>
      </c>
      <c r="B16" s="106">
        <f>B4*B11</f>
        <v>14570.267000000002</v>
      </c>
      <c r="C16" s="106">
        <f t="shared" ref="C16:E18" si="1">C4*C11</f>
        <v>15710.162068205667</v>
      </c>
      <c r="D16" s="106">
        <f t="shared" si="1"/>
        <v>16861.108378409666</v>
      </c>
      <c r="E16" s="106">
        <f t="shared" si="1"/>
        <v>18039.884953087138</v>
      </c>
    </row>
    <row r="17" spans="1:5" ht="15.75">
      <c r="A17" s="107" t="s">
        <v>67</v>
      </c>
      <c r="B17" s="106">
        <f>B5*B12</f>
        <v>8724.6935583615032</v>
      </c>
      <c r="C17" s="106">
        <f t="shared" si="1"/>
        <v>9205.458583820453</v>
      </c>
      <c r="D17" s="106">
        <f t="shared" si="1"/>
        <v>9665.7315130114748</v>
      </c>
      <c r="E17" s="106">
        <f t="shared" si="1"/>
        <v>10146.678546103642</v>
      </c>
    </row>
    <row r="18" spans="1:5" ht="15.75">
      <c r="A18" s="107" t="s">
        <v>68</v>
      </c>
      <c r="B18" s="106">
        <f>B6*B13</f>
        <v>1291.896736222579</v>
      </c>
      <c r="C18" s="106">
        <f t="shared" si="1"/>
        <v>1357.1896736222577</v>
      </c>
      <c r="D18" s="106">
        <f t="shared" si="1"/>
        <v>1425.2900704476547</v>
      </c>
      <c r="E18" s="106">
        <f t="shared" si="1"/>
        <v>1497.6386831193154</v>
      </c>
    </row>
    <row r="19" spans="1:5" ht="15.75">
      <c r="A19" s="107" t="s">
        <v>69</v>
      </c>
      <c r="B19" s="109">
        <f t="shared" ref="B19:E19" si="2">SUM(B16:B18)</f>
        <v>24586.857294584082</v>
      </c>
      <c r="C19" s="109">
        <f>SUM(C16:C18)</f>
        <v>26272.810325648377</v>
      </c>
      <c r="D19" s="109">
        <f>SUM(D16:D18)</f>
        <v>27952.129961868799</v>
      </c>
      <c r="E19" s="109">
        <f t="shared" si="2"/>
        <v>29684.202182310095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B5" sqref="B5"/>
    </sheetView>
  </sheetViews>
  <sheetFormatPr baseColWidth="10" defaultRowHeight="15"/>
  <cols>
    <col min="1" max="1" width="17.5703125" bestFit="1" customWidth="1"/>
    <col min="2" max="5" width="15.5703125" bestFit="1" customWidth="1"/>
  </cols>
  <sheetData>
    <row r="3" spans="1:6">
      <c r="A3" s="74"/>
      <c r="B3" s="74"/>
      <c r="C3" s="74"/>
      <c r="D3" s="74"/>
      <c r="E3" s="74"/>
      <c r="F3" s="74"/>
    </row>
    <row r="4" spans="1:6" ht="15.75">
      <c r="A4" s="74"/>
      <c r="B4" s="98">
        <v>2014</v>
      </c>
      <c r="C4" s="98">
        <v>2015</v>
      </c>
      <c r="D4" s="98">
        <v>2016</v>
      </c>
      <c r="E4" s="98">
        <v>2017</v>
      </c>
      <c r="F4" s="74"/>
    </row>
    <row r="5" spans="1:6" ht="15.75">
      <c r="A5" s="99" t="s">
        <v>73</v>
      </c>
      <c r="B5" s="110">
        <v>7353.29</v>
      </c>
      <c r="C5" s="110">
        <v>7510.6504059999997</v>
      </c>
      <c r="D5" s="110">
        <v>7670.6272596477993</v>
      </c>
      <c r="E5" s="110">
        <v>7854.7223138793461</v>
      </c>
      <c r="F5" s="74"/>
    </row>
    <row r="6" spans="1:6" ht="15.75">
      <c r="A6" s="99" t="s">
        <v>74</v>
      </c>
      <c r="B6" s="111">
        <v>2079.7757999999999</v>
      </c>
      <c r="C6" s="111">
        <v>2278.5115732600002</v>
      </c>
      <c r="D6" s="112">
        <v>2445.8682483159473</v>
      </c>
      <c r="E6" s="111">
        <v>2710.53343743604</v>
      </c>
      <c r="F6" s="74"/>
    </row>
    <row r="7" spans="1:6" ht="15.75">
      <c r="A7" s="99" t="s">
        <v>75</v>
      </c>
      <c r="B7" s="113">
        <v>1713.692</v>
      </c>
      <c r="C7" s="113">
        <v>1833.37394433437</v>
      </c>
      <c r="D7" s="113">
        <v>1953.1000000000001</v>
      </c>
      <c r="E7" s="113">
        <v>2082.27069361127</v>
      </c>
      <c r="F7" s="74"/>
    </row>
    <row r="8" spans="1:6">
      <c r="A8" s="74"/>
      <c r="B8" s="74"/>
      <c r="C8" s="74"/>
      <c r="D8" s="74"/>
      <c r="E8" s="74"/>
      <c r="F8" s="74"/>
    </row>
    <row r="9" spans="1:6">
      <c r="A9" s="74"/>
      <c r="B9" s="74"/>
      <c r="C9" s="74"/>
      <c r="D9" s="74"/>
      <c r="E9" s="74"/>
      <c r="F9" s="74"/>
    </row>
    <row r="10" spans="1:6" ht="15.75">
      <c r="A10" s="99" t="s">
        <v>70</v>
      </c>
      <c r="B10" s="114">
        <v>0.32001712466218929</v>
      </c>
      <c r="C10" s="114">
        <v>0.32001712466218929</v>
      </c>
      <c r="D10" s="114">
        <v>0.32001712466218929</v>
      </c>
      <c r="E10" s="114">
        <v>0.32001712466218929</v>
      </c>
      <c r="F10" s="74"/>
    </row>
    <row r="11" spans="1:6" ht="15.75">
      <c r="A11" s="99" t="s">
        <v>71</v>
      </c>
      <c r="B11" s="114">
        <v>0.33007877510262956</v>
      </c>
      <c r="C11" s="114">
        <v>0.33007877510262956</v>
      </c>
      <c r="D11" s="114">
        <v>0.33007877510262956</v>
      </c>
      <c r="E11" s="114">
        <v>0.33007877510262956</v>
      </c>
      <c r="F11" s="74"/>
    </row>
    <row r="12" spans="1:6" ht="15.75">
      <c r="A12" s="116" t="s">
        <v>72</v>
      </c>
      <c r="B12" s="114">
        <v>0.22108843537414968</v>
      </c>
      <c r="C12" s="114">
        <v>0.22108843537414968</v>
      </c>
      <c r="D12" s="114">
        <v>0.22108843537414968</v>
      </c>
      <c r="E12" s="114">
        <v>0.22108843537414968</v>
      </c>
      <c r="F12" s="74"/>
    </row>
    <row r="13" spans="1:6">
      <c r="A13" s="74"/>
      <c r="B13" s="74"/>
      <c r="C13" s="74"/>
      <c r="D13" s="74"/>
      <c r="E13" s="74"/>
      <c r="F13" s="74"/>
    </row>
    <row r="14" spans="1:6">
      <c r="A14" s="74"/>
      <c r="B14" s="74"/>
      <c r="C14" s="74"/>
      <c r="D14" s="74"/>
      <c r="E14" s="74"/>
      <c r="F14" s="74"/>
    </row>
    <row r="15" spans="1:6" ht="15.75">
      <c r="A15" s="99" t="s">
        <v>76</v>
      </c>
      <c r="B15" s="115">
        <f t="shared" ref="B15:D16" si="0">B5*B10</f>
        <v>2353.1787226072297</v>
      </c>
      <c r="C15" s="115">
        <f t="shared" si="0"/>
        <v>2403.5367472710245</v>
      </c>
      <c r="D15" s="115">
        <f t="shared" si="0"/>
        <v>2454.7320799878971</v>
      </c>
      <c r="E15" s="115">
        <f t="shared" ref="D15:E17" si="1">E5*E10</f>
        <v>2513.6456499076066</v>
      </c>
      <c r="F15" s="74"/>
    </row>
    <row r="16" spans="1:6" ht="15.75">
      <c r="A16" s="99" t="s">
        <v>77</v>
      </c>
      <c r="B16" s="115">
        <f t="shared" si="0"/>
        <v>686.48984855209142</v>
      </c>
      <c r="C16" s="115">
        <f t="shared" si="0"/>
        <v>752.08830915882629</v>
      </c>
      <c r="D16" s="115">
        <f t="shared" si="0"/>
        <v>807.32919546654205</v>
      </c>
      <c r="E16" s="115">
        <f t="shared" si="1"/>
        <v>894.68955690360804</v>
      </c>
      <c r="F16" s="74"/>
    </row>
    <row r="17" spans="1:6" ht="15.75">
      <c r="A17" s="116" t="s">
        <v>78</v>
      </c>
      <c r="B17" s="115">
        <f>B7*B12</f>
        <v>378.8774829931973</v>
      </c>
      <c r="C17" s="115">
        <f>C7*C12</f>
        <v>405.33777680861925</v>
      </c>
      <c r="D17" s="115">
        <f t="shared" si="1"/>
        <v>431.8078231292518</v>
      </c>
      <c r="E17" s="115">
        <f t="shared" si="1"/>
        <v>460.36596967596108</v>
      </c>
      <c r="F17" s="74"/>
    </row>
    <row r="18" spans="1:6" ht="15.75">
      <c r="A18" s="116" t="s">
        <v>79</v>
      </c>
      <c r="B18" s="117">
        <f t="shared" ref="B18:E18" si="2">SUM(B15:B17)</f>
        <v>3418.5460541525181</v>
      </c>
      <c r="C18" s="117">
        <f t="shared" si="2"/>
        <v>3560.96283323847</v>
      </c>
      <c r="D18" s="117">
        <f t="shared" si="2"/>
        <v>3693.8690985836911</v>
      </c>
      <c r="E18" s="117">
        <f t="shared" si="2"/>
        <v>3868.7011764871754</v>
      </c>
      <c r="F18" s="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K43"/>
  <sheetViews>
    <sheetView topLeftCell="A7" workbookViewId="0">
      <selection activeCell="B20" sqref="B20"/>
    </sheetView>
  </sheetViews>
  <sheetFormatPr baseColWidth="10" defaultRowHeight="15"/>
  <cols>
    <col min="1" max="1" width="36.140625" bestFit="1" customWidth="1"/>
    <col min="2" max="3" width="11.85546875" bestFit="1" customWidth="1"/>
    <col min="4" max="4" width="13.42578125" customWidth="1"/>
    <col min="5" max="5" width="11.85546875" bestFit="1" customWidth="1"/>
    <col min="7" max="7" width="26" customWidth="1"/>
  </cols>
  <sheetData>
    <row r="4" spans="1:11">
      <c r="A4" s="4" t="s">
        <v>0</v>
      </c>
      <c r="B4" s="2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</row>
    <row r="5" spans="1:11">
      <c r="A5" s="4" t="s">
        <v>1</v>
      </c>
      <c r="B5" s="7">
        <v>1.7</v>
      </c>
      <c r="C5" s="7">
        <v>1.75</v>
      </c>
      <c r="D5" s="7">
        <v>1.867</v>
      </c>
      <c r="E5" s="7">
        <v>2.1800000000000002</v>
      </c>
      <c r="F5" s="8">
        <v>2.3257485714285715</v>
      </c>
      <c r="G5" s="8">
        <v>2.4812414759183672</v>
      </c>
      <c r="H5" s="8">
        <v>2.6471301917369092</v>
      </c>
      <c r="I5" s="8">
        <v>2.8241097531273196</v>
      </c>
    </row>
    <row r="6" spans="1:11">
      <c r="A6" s="4" t="s">
        <v>2</v>
      </c>
      <c r="B6" s="7"/>
      <c r="C6" s="9">
        <v>2.941176470588238E-2</v>
      </c>
      <c r="D6" s="10">
        <v>6.6857142857142851E-2</v>
      </c>
      <c r="E6" s="10">
        <v>0.16764863417246928</v>
      </c>
      <c r="F6" s="10">
        <v>6.6857142857142809E-2</v>
      </c>
      <c r="G6" s="10">
        <v>6.6857142857142754E-2</v>
      </c>
      <c r="H6" s="10">
        <v>6.6857142857142768E-2</v>
      </c>
      <c r="I6" s="10">
        <v>6.6857142857142809E-2</v>
      </c>
    </row>
    <row r="7" spans="1:11">
      <c r="A7" s="3"/>
      <c r="B7" s="3"/>
      <c r="C7" s="3"/>
      <c r="D7" s="3"/>
      <c r="E7" s="3"/>
      <c r="F7" s="3"/>
      <c r="G7" s="3"/>
      <c r="H7" s="3"/>
      <c r="I7" s="3"/>
    </row>
    <row r="8" spans="1:11" s="6" customFormat="1">
      <c r="A8" s="6" t="s">
        <v>3</v>
      </c>
      <c r="B8" s="11">
        <v>0.2823529411764707</v>
      </c>
      <c r="D8" s="6" t="s">
        <v>3</v>
      </c>
      <c r="E8" s="11">
        <v>0.21427990446647202</v>
      </c>
    </row>
    <row r="9" spans="1:11">
      <c r="A9" s="3"/>
      <c r="B9" s="3"/>
      <c r="C9" s="3"/>
      <c r="D9" s="3"/>
      <c r="E9" s="3"/>
      <c r="F9" s="3"/>
      <c r="G9" s="3"/>
      <c r="H9" s="3"/>
      <c r="I9" s="3"/>
    </row>
    <row r="10" spans="1:11">
      <c r="A10" s="5" t="s">
        <v>4</v>
      </c>
      <c r="B10" s="3"/>
      <c r="C10" s="3"/>
      <c r="D10" s="3"/>
      <c r="E10" s="3"/>
      <c r="F10" s="3"/>
      <c r="G10" s="3"/>
      <c r="H10" s="3"/>
      <c r="I10" s="3"/>
    </row>
    <row r="11" spans="1:11">
      <c r="A11" s="3" t="s">
        <v>5</v>
      </c>
      <c r="B11" s="3"/>
      <c r="C11" s="3"/>
      <c r="D11" s="3"/>
      <c r="E11" s="3"/>
      <c r="F11" s="3"/>
      <c r="G11" s="3"/>
      <c r="H11" s="3"/>
      <c r="I11" s="3"/>
    </row>
    <row r="14" spans="1:11" ht="18.75">
      <c r="A14" s="14" t="s">
        <v>6</v>
      </c>
      <c r="B14" s="17">
        <v>2014</v>
      </c>
      <c r="C14" s="17">
        <v>2015</v>
      </c>
      <c r="D14" s="17">
        <v>2016</v>
      </c>
      <c r="E14" s="17">
        <v>2017</v>
      </c>
    </row>
    <row r="15" spans="1:11" ht="23.25">
      <c r="A15" s="18" t="s">
        <v>7</v>
      </c>
      <c r="B15" s="16">
        <v>7707.5446375624897</v>
      </c>
      <c r="C15" s="16">
        <v>8038.7045203251091</v>
      </c>
      <c r="D15" s="16">
        <v>8526.1117296451685</v>
      </c>
      <c r="E15" s="15">
        <v>9025.0922510283199</v>
      </c>
      <c r="G15" s="125"/>
      <c r="H15" s="126">
        <v>2014</v>
      </c>
      <c r="I15" s="126">
        <v>2015</v>
      </c>
      <c r="J15" s="126">
        <v>2016</v>
      </c>
      <c r="K15" s="126">
        <v>2017</v>
      </c>
    </row>
    <row r="16" spans="1:11" ht="23.25">
      <c r="A16" s="18" t="s">
        <v>8</v>
      </c>
      <c r="B16" s="16">
        <v>589.875</v>
      </c>
      <c r="C16" s="16">
        <v>619.6875</v>
      </c>
      <c r="D16" s="16">
        <v>650.78187500000001</v>
      </c>
      <c r="E16" s="16">
        <v>683.81596875000014</v>
      </c>
      <c r="G16" s="127" t="s">
        <v>81</v>
      </c>
      <c r="H16" s="127">
        <v>7707.5446375624897</v>
      </c>
      <c r="I16" s="127">
        <v>8038.7045203251091</v>
      </c>
      <c r="J16" s="127">
        <v>8526.1117296451685</v>
      </c>
      <c r="K16" s="127">
        <v>9025.0922510283199</v>
      </c>
    </row>
    <row r="17" spans="1:11" ht="23.25">
      <c r="A17" s="19" t="s">
        <v>9</v>
      </c>
      <c r="B17" s="12">
        <f>SUM(B15:B16)</f>
        <v>8297.4196375624888</v>
      </c>
      <c r="C17" s="12">
        <f t="shared" ref="C17:E17" si="0">SUM(C15:C16)</f>
        <v>8658.3920203251091</v>
      </c>
      <c r="D17" s="12">
        <f t="shared" si="0"/>
        <v>9176.893604645169</v>
      </c>
      <c r="E17" s="12">
        <f t="shared" si="0"/>
        <v>9708.9082197783209</v>
      </c>
      <c r="G17" s="128" t="s">
        <v>82</v>
      </c>
      <c r="H17" s="129">
        <v>1387.9027375624892</v>
      </c>
      <c r="I17" s="129">
        <v>1285.6767325901083</v>
      </c>
      <c r="J17" s="129">
        <v>1343.1028228034179</v>
      </c>
      <c r="K17" s="129">
        <v>1398.8188157907643</v>
      </c>
    </row>
    <row r="18" spans="1:11" ht="23.25">
      <c r="A18" s="20" t="s">
        <v>10</v>
      </c>
      <c r="B18" s="13">
        <v>0.36</v>
      </c>
      <c r="C18" s="13">
        <v>0.36</v>
      </c>
      <c r="D18" s="13">
        <v>0.36</v>
      </c>
      <c r="E18" s="13">
        <v>0.36</v>
      </c>
      <c r="G18" s="130" t="s">
        <v>83</v>
      </c>
      <c r="H18" s="131">
        <v>0.18007067137809185</v>
      </c>
      <c r="I18" s="131">
        <v>0.15993581171436211</v>
      </c>
      <c r="J18" s="131">
        <v>0.15752817525642651</v>
      </c>
      <c r="K18" s="131">
        <v>0.15499219031599182</v>
      </c>
    </row>
    <row r="19" spans="1:11" ht="15.75" thickBot="1">
      <c r="A19" s="21" t="s">
        <v>11</v>
      </c>
      <c r="B19" s="25">
        <v>0.64</v>
      </c>
      <c r="C19" s="25">
        <v>0.64</v>
      </c>
      <c r="D19" s="25">
        <v>0.64</v>
      </c>
      <c r="E19" s="25">
        <v>0.64</v>
      </c>
    </row>
    <row r="20" spans="1:11">
      <c r="A20" s="23" t="s">
        <v>12</v>
      </c>
      <c r="B20" s="26">
        <f>(B17*B18)</f>
        <v>2987.0710695224957</v>
      </c>
      <c r="C20" s="26">
        <f t="shared" ref="C20:E20" si="1">(C17*C18)</f>
        <v>3117.0211273170394</v>
      </c>
      <c r="D20" s="26">
        <f t="shared" si="1"/>
        <v>3303.6816976722607</v>
      </c>
      <c r="E20" s="26">
        <f t="shared" si="1"/>
        <v>3495.2069591201953</v>
      </c>
    </row>
    <row r="21" spans="1:11">
      <c r="A21" s="24" t="s">
        <v>13</v>
      </c>
      <c r="B21" s="27">
        <v>1.7250000000000001</v>
      </c>
      <c r="C21" s="27">
        <v>1.7250000000000001</v>
      </c>
      <c r="D21" s="27">
        <v>1.7250000000000001</v>
      </c>
      <c r="E21" s="28">
        <v>1.7250000000000001</v>
      </c>
    </row>
    <row r="22" spans="1:11" ht="15.75" thickBot="1">
      <c r="A22" s="119" t="s">
        <v>14</v>
      </c>
      <c r="B22" s="120">
        <f>B20*B21</f>
        <v>5152.6975949263051</v>
      </c>
      <c r="C22" s="120">
        <f t="shared" ref="C22:E22" si="2">C20*C21</f>
        <v>5376.8614446218935</v>
      </c>
      <c r="D22" s="120">
        <f t="shared" si="2"/>
        <v>5698.8509284846505</v>
      </c>
      <c r="E22" s="120">
        <f t="shared" si="2"/>
        <v>6029.2320044823373</v>
      </c>
    </row>
    <row r="23" spans="1:11">
      <c r="A23" s="22" t="s">
        <v>15</v>
      </c>
      <c r="B23" s="29">
        <f>B17*B19</f>
        <v>5310.3485680399926</v>
      </c>
      <c r="C23" s="29">
        <f t="shared" ref="C23:E23" si="3">C17*C19</f>
        <v>5541.3708930080702</v>
      </c>
      <c r="D23" s="29">
        <f t="shared" si="3"/>
        <v>5873.2119069729079</v>
      </c>
      <c r="E23" s="29">
        <f t="shared" si="3"/>
        <v>6213.7012606581256</v>
      </c>
    </row>
    <row r="24" spans="1:11">
      <c r="A24" s="18" t="s">
        <v>1</v>
      </c>
      <c r="B24" s="1">
        <v>2.33</v>
      </c>
      <c r="C24" s="1">
        <v>2.48</v>
      </c>
      <c r="D24" s="1">
        <v>2.65</v>
      </c>
      <c r="E24" s="1">
        <v>2.82</v>
      </c>
    </row>
    <row r="25" spans="1:11" ht="15.75" thickBot="1">
      <c r="A25" s="119" t="s">
        <v>16</v>
      </c>
      <c r="B25" s="120">
        <f>B23*B24</f>
        <v>12373.112163533184</v>
      </c>
      <c r="C25" s="120">
        <f t="shared" ref="C25:E25" si="4">C23*C24</f>
        <v>13742.599814660014</v>
      </c>
      <c r="D25" s="120">
        <f t="shared" si="4"/>
        <v>15564.011553478205</v>
      </c>
      <c r="E25" s="120">
        <f t="shared" si="4"/>
        <v>17522.637555055913</v>
      </c>
    </row>
    <row r="26" spans="1:11" ht="15.75" thickBot="1">
      <c r="A26" s="119" t="s">
        <v>17</v>
      </c>
      <c r="B26" s="120">
        <f>B22+B25</f>
        <v>17525.809758459487</v>
      </c>
      <c r="C26" s="120">
        <f t="shared" ref="C26:E26" si="5">C22+C25</f>
        <v>19119.461259281907</v>
      </c>
      <c r="D26" s="120">
        <f t="shared" si="5"/>
        <v>21262.862481962857</v>
      </c>
      <c r="E26" s="120">
        <f t="shared" si="5"/>
        <v>23551.869559538252</v>
      </c>
    </row>
    <row r="28" spans="1:11">
      <c r="B28" s="80">
        <f>(C26-B26)/B26</f>
        <v>9.0931690049481692E-2</v>
      </c>
      <c r="C28" s="80">
        <f t="shared" ref="C28:D28" si="6">(D26-C26)/C26</f>
        <v>0.11210573319059369</v>
      </c>
      <c r="D28" s="80">
        <f t="shared" si="6"/>
        <v>0.10765281859472801</v>
      </c>
      <c r="E28" s="80"/>
    </row>
    <row r="31" spans="1:11" ht="18.75">
      <c r="A31" s="14" t="s">
        <v>6</v>
      </c>
      <c r="B31" s="17">
        <v>2014</v>
      </c>
      <c r="C31" s="17">
        <v>2015</v>
      </c>
      <c r="D31" s="17">
        <v>2016</v>
      </c>
      <c r="E31" s="17">
        <v>2017</v>
      </c>
    </row>
    <row r="32" spans="1:11">
      <c r="A32" s="75" t="s">
        <v>7</v>
      </c>
      <c r="B32" s="16">
        <v>7707.5446375624897</v>
      </c>
      <c r="C32" s="16">
        <v>8038.7045203251091</v>
      </c>
      <c r="D32" s="16">
        <v>8526.1117296451685</v>
      </c>
      <c r="E32" s="15">
        <v>9025.0922510283199</v>
      </c>
    </row>
    <row r="33" spans="1:5">
      <c r="A33" s="75" t="s">
        <v>8</v>
      </c>
      <c r="B33" s="16">
        <v>589.875</v>
      </c>
      <c r="C33" s="16">
        <v>619.6875</v>
      </c>
      <c r="D33" s="16">
        <v>650.78187500000001</v>
      </c>
      <c r="E33" s="16">
        <v>683.81596875000014</v>
      </c>
    </row>
    <row r="34" spans="1:5">
      <c r="A34" s="19" t="s">
        <v>9</v>
      </c>
      <c r="B34" s="12">
        <f>SUM(B32:B33)</f>
        <v>8297.4196375624888</v>
      </c>
      <c r="C34" s="12">
        <f t="shared" ref="C34:E34" si="7">SUM(C32:C33)</f>
        <v>8658.3920203251091</v>
      </c>
      <c r="D34" s="12">
        <f t="shared" si="7"/>
        <v>9176.893604645169</v>
      </c>
      <c r="E34" s="12">
        <f t="shared" si="7"/>
        <v>9708.9082197783209</v>
      </c>
    </row>
    <row r="35" spans="1:5">
      <c r="A35" s="20" t="s">
        <v>10</v>
      </c>
      <c r="B35" s="13">
        <v>0.36</v>
      </c>
      <c r="C35" s="13">
        <v>0.36</v>
      </c>
      <c r="D35" s="13">
        <v>0.36</v>
      </c>
      <c r="E35" s="13">
        <v>0.36</v>
      </c>
    </row>
    <row r="36" spans="1:5" ht="15.75" thickBot="1">
      <c r="A36" s="21" t="s">
        <v>11</v>
      </c>
      <c r="B36" s="25">
        <v>0.64</v>
      </c>
      <c r="C36" s="25">
        <v>0.64</v>
      </c>
      <c r="D36" s="25">
        <v>0.64</v>
      </c>
      <c r="E36" s="25">
        <v>0.64</v>
      </c>
    </row>
    <row r="37" spans="1:5">
      <c r="A37" s="23" t="s">
        <v>12</v>
      </c>
      <c r="B37" s="26">
        <f>(B34*B35)</f>
        <v>2987.0710695224957</v>
      </c>
      <c r="C37" s="26">
        <f t="shared" ref="C37:E37" si="8">(C34*C35)</f>
        <v>3117.0211273170394</v>
      </c>
      <c r="D37" s="26">
        <f t="shared" si="8"/>
        <v>3303.6816976722607</v>
      </c>
      <c r="E37" s="26">
        <f t="shared" si="8"/>
        <v>3495.2069591201953</v>
      </c>
    </row>
    <row r="38" spans="1:5">
      <c r="A38" s="24" t="s">
        <v>13</v>
      </c>
      <c r="B38" s="27">
        <v>1.7250000000000001</v>
      </c>
      <c r="C38" s="27">
        <v>1.7250000000000001</v>
      </c>
      <c r="D38" s="27">
        <v>1.7250000000000001</v>
      </c>
      <c r="E38" s="28">
        <v>1.7250000000000001</v>
      </c>
    </row>
    <row r="39" spans="1:5" ht="15.75" thickBot="1">
      <c r="A39" s="119" t="s">
        <v>14</v>
      </c>
      <c r="B39" s="120">
        <f>B37*B38</f>
        <v>5152.6975949263051</v>
      </c>
      <c r="C39" s="120">
        <f t="shared" ref="C39:E39" si="9">C37*C38</f>
        <v>5376.8614446218935</v>
      </c>
      <c r="D39" s="120">
        <f t="shared" si="9"/>
        <v>5698.8509284846505</v>
      </c>
      <c r="E39" s="120">
        <f t="shared" si="9"/>
        <v>6029.2320044823373</v>
      </c>
    </row>
    <row r="40" spans="1:5">
      <c r="A40" s="22" t="s">
        <v>15</v>
      </c>
      <c r="B40" s="29">
        <f>B34*B36</f>
        <v>5310.3485680399926</v>
      </c>
      <c r="C40" s="29">
        <f t="shared" ref="C40:E40" si="10">C34*C36</f>
        <v>5541.3708930080702</v>
      </c>
      <c r="D40" s="29">
        <f t="shared" si="10"/>
        <v>5873.2119069729079</v>
      </c>
      <c r="E40" s="29">
        <f t="shared" si="10"/>
        <v>6213.7012606581256</v>
      </c>
    </row>
    <row r="41" spans="1:5">
      <c r="A41" s="75" t="s">
        <v>1</v>
      </c>
      <c r="B41" s="1">
        <v>2.33</v>
      </c>
      <c r="C41" s="1">
        <v>2.48</v>
      </c>
      <c r="D41" s="1">
        <v>2.65</v>
      </c>
      <c r="E41" s="1">
        <v>2.82</v>
      </c>
    </row>
    <row r="42" spans="1:5" ht="15.75" thickBot="1">
      <c r="A42" s="119" t="s">
        <v>16</v>
      </c>
      <c r="B42" s="120">
        <f>B40*B41</f>
        <v>12373.112163533184</v>
      </c>
      <c r="C42" s="120">
        <f t="shared" ref="C42:E42" si="11">C40*C41</f>
        <v>13742.599814660014</v>
      </c>
      <c r="D42" s="120">
        <f t="shared" si="11"/>
        <v>15564.011553478205</v>
      </c>
      <c r="E42" s="120">
        <f t="shared" si="11"/>
        <v>17522.637555055913</v>
      </c>
    </row>
    <row r="43" spans="1:5" ht="15.75" thickBot="1">
      <c r="A43" s="119" t="s">
        <v>17</v>
      </c>
      <c r="B43" s="120">
        <f>B39+B42</f>
        <v>17525.809758459487</v>
      </c>
      <c r="C43" s="120">
        <f t="shared" ref="C43:E43" si="12">C39+C42</f>
        <v>19119.461259281907</v>
      </c>
      <c r="D43" s="120">
        <f t="shared" si="12"/>
        <v>21262.862481962857</v>
      </c>
      <c r="E43" s="120">
        <f t="shared" si="12"/>
        <v>23551.869559538252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J53"/>
  <sheetViews>
    <sheetView topLeftCell="A13" workbookViewId="0">
      <selection activeCell="G30" sqref="G30"/>
    </sheetView>
  </sheetViews>
  <sheetFormatPr baseColWidth="10" defaultRowHeight="15"/>
  <cols>
    <col min="1" max="1" width="37.5703125" customWidth="1"/>
    <col min="2" max="2" width="12.85546875" bestFit="1" customWidth="1"/>
    <col min="3" max="3" width="12.42578125" bestFit="1" customWidth="1"/>
    <col min="4" max="4" width="14.28515625" customWidth="1"/>
    <col min="5" max="5" width="12.85546875" bestFit="1" customWidth="1"/>
    <col min="6" max="7" width="11.85546875" bestFit="1" customWidth="1"/>
    <col min="8" max="9" width="11.5703125" bestFit="1" customWidth="1"/>
  </cols>
  <sheetData>
    <row r="4" spans="1:10">
      <c r="A4" s="30" t="s">
        <v>0</v>
      </c>
      <c r="B4" s="2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31"/>
    </row>
    <row r="5" spans="1:10">
      <c r="A5" s="30" t="s">
        <v>18</v>
      </c>
      <c r="B5" s="7">
        <v>9.6139000000000002E-2</v>
      </c>
      <c r="C5" s="7">
        <v>9.9023E-2</v>
      </c>
      <c r="D5" s="33">
        <v>0.102427</v>
      </c>
      <c r="E5" s="34">
        <v>0.102427</v>
      </c>
      <c r="F5" s="35">
        <v>0.10594801540046253</v>
      </c>
      <c r="G5" s="35">
        <v>0.10594801540046253</v>
      </c>
      <c r="H5" s="36">
        <v>0.10959006870548435</v>
      </c>
      <c r="I5" s="36">
        <v>0.10959006870548435</v>
      </c>
      <c r="J5" s="31"/>
    </row>
    <row r="6" spans="1:10">
      <c r="A6" s="30" t="s">
        <v>2</v>
      </c>
      <c r="B6" s="7"/>
      <c r="C6" s="9">
        <v>2.999823172697862E-2</v>
      </c>
      <c r="D6" s="10">
        <v>3.4375852074770549E-2</v>
      </c>
      <c r="E6" s="10">
        <v>0</v>
      </c>
      <c r="F6" s="10">
        <v>3.4375852074770584E-2</v>
      </c>
      <c r="G6" s="10">
        <v>0</v>
      </c>
      <c r="H6" s="10">
        <v>3.4375852074770619E-2</v>
      </c>
      <c r="I6" s="10">
        <v>0</v>
      </c>
      <c r="J6" s="31"/>
    </row>
    <row r="7" spans="1:10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>
      <c r="A8" s="31" t="s">
        <v>3</v>
      </c>
      <c r="B8" s="11">
        <v>6.5405298578100471E-2</v>
      </c>
      <c r="C8" s="31"/>
      <c r="D8" s="31" t="s">
        <v>3</v>
      </c>
      <c r="E8" s="11">
        <v>3.4375852074770619E-2</v>
      </c>
      <c r="F8" s="31"/>
      <c r="G8" s="31"/>
      <c r="H8" s="31"/>
      <c r="I8" s="31"/>
      <c r="J8" s="31"/>
    </row>
    <row r="9" spans="1:10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>
      <c r="A10" s="32" t="s">
        <v>4</v>
      </c>
      <c r="B10" s="31"/>
      <c r="C10" s="31"/>
      <c r="D10" s="31"/>
      <c r="E10" s="31"/>
      <c r="F10" s="31"/>
      <c r="G10" s="31"/>
      <c r="H10" s="31"/>
      <c r="I10" s="31"/>
      <c r="J10" s="31"/>
    </row>
    <row r="11" spans="1:10">
      <c r="A11" s="31" t="s">
        <v>19</v>
      </c>
      <c r="B11" s="31"/>
      <c r="C11" s="31"/>
      <c r="D11" s="31"/>
      <c r="E11" s="31"/>
      <c r="F11" s="31"/>
      <c r="G11" s="31"/>
      <c r="H11" s="31"/>
      <c r="I11" s="31"/>
      <c r="J11" s="31"/>
    </row>
    <row r="14" spans="1:10">
      <c r="B14" s="44">
        <v>2014</v>
      </c>
      <c r="C14" s="44">
        <v>2015</v>
      </c>
      <c r="D14" s="44">
        <v>2016</v>
      </c>
      <c r="E14" s="44">
        <v>2017</v>
      </c>
    </row>
    <row r="15" spans="1:10" ht="18.75">
      <c r="A15" s="91" t="s">
        <v>20</v>
      </c>
      <c r="B15" s="92">
        <v>2014</v>
      </c>
      <c r="C15" s="92">
        <v>2015</v>
      </c>
      <c r="D15" s="92">
        <v>2016</v>
      </c>
      <c r="E15" s="92">
        <v>2017</v>
      </c>
    </row>
    <row r="16" spans="1:10">
      <c r="A16" s="93" t="s">
        <v>21</v>
      </c>
      <c r="B16" s="39">
        <v>10143.081505376345</v>
      </c>
      <c r="C16" s="39">
        <v>10414.002105595744</v>
      </c>
      <c r="D16" s="39">
        <v>10699.62507452538</v>
      </c>
      <c r="E16" s="39">
        <v>11005.474740953528</v>
      </c>
    </row>
    <row r="17" spans="1:5">
      <c r="A17" s="93" t="s">
        <v>22</v>
      </c>
      <c r="B17" s="39">
        <v>1713.692</v>
      </c>
      <c r="C17" s="39">
        <v>1833.37394433437</v>
      </c>
      <c r="D17" s="39">
        <v>1953.1000000000001</v>
      </c>
      <c r="E17" s="39">
        <v>2082.27069361127</v>
      </c>
    </row>
    <row r="18" spans="1:5">
      <c r="A18" s="72" t="s">
        <v>59</v>
      </c>
      <c r="B18" s="41">
        <v>9254</v>
      </c>
      <c r="C18" s="41">
        <v>9254</v>
      </c>
      <c r="D18" s="41">
        <v>9254</v>
      </c>
      <c r="E18" s="41">
        <v>9254</v>
      </c>
    </row>
    <row r="19" spans="1:5">
      <c r="A19" s="93" t="s">
        <v>23</v>
      </c>
      <c r="B19" s="39">
        <f>SUM(B16:B18)</f>
        <v>21110.773505376346</v>
      </c>
      <c r="C19" s="39">
        <f>SUM(C16:C18)</f>
        <v>21501.376049930113</v>
      </c>
      <c r="D19" s="39">
        <f t="shared" ref="D19:E19" si="0">SUM(D16:D18)</f>
        <v>21906.72507452538</v>
      </c>
      <c r="E19" s="39">
        <f t="shared" si="0"/>
        <v>22341.7454345648</v>
      </c>
    </row>
    <row r="20" spans="1:5">
      <c r="A20" s="94" t="s">
        <v>24</v>
      </c>
      <c r="B20" s="121">
        <v>0.10594801540046253</v>
      </c>
      <c r="C20" s="121">
        <v>0.10594801540046253</v>
      </c>
      <c r="D20" s="121">
        <v>0.10959006870548435</v>
      </c>
      <c r="E20" s="121">
        <v>0.10959006870548435</v>
      </c>
    </row>
    <row r="21" spans="1:5">
      <c r="A21" s="93" t="s">
        <v>25</v>
      </c>
      <c r="B21" s="93">
        <f>B19*B20</f>
        <v>2236.6445564632895</v>
      </c>
      <c r="C21" s="93">
        <f t="shared" ref="C21:E21" si="1">C19*C20</f>
        <v>2278.0281208691317</v>
      </c>
      <c r="D21" s="93">
        <f t="shared" si="1"/>
        <v>2400.7595060293934</v>
      </c>
      <c r="E21" s="93">
        <f t="shared" si="1"/>
        <v>2448.4334171743976</v>
      </c>
    </row>
    <row r="24" spans="1:5" ht="23.25">
      <c r="A24" s="125"/>
      <c r="B24" s="126">
        <v>2014</v>
      </c>
      <c r="C24" s="126">
        <v>2015</v>
      </c>
      <c r="D24" s="126">
        <v>2016</v>
      </c>
      <c r="E24" s="126">
        <v>2017</v>
      </c>
    </row>
    <row r="25" spans="1:5" ht="23.25">
      <c r="A25" s="127" t="s">
        <v>84</v>
      </c>
      <c r="B25" s="127">
        <v>10143.081505376345</v>
      </c>
      <c r="C25" s="127">
        <v>10414.002105595744</v>
      </c>
      <c r="D25" s="127">
        <v>10699.62507452538</v>
      </c>
      <c r="E25" s="127">
        <v>11005.474740953528</v>
      </c>
    </row>
    <row r="26" spans="1:5" ht="23.25">
      <c r="A26" s="128" t="s">
        <v>85</v>
      </c>
      <c r="B26" s="129">
        <v>710.01570537634552</v>
      </c>
      <c r="C26" s="129">
        <v>624.84012633574412</v>
      </c>
      <c r="D26" s="129">
        <v>583.12956656163351</v>
      </c>
      <c r="E26" s="129">
        <v>440.21898963814238</v>
      </c>
    </row>
    <row r="27" spans="1:5" ht="23.25">
      <c r="A27" s="130" t="s">
        <v>83</v>
      </c>
      <c r="B27" s="131">
        <v>7.0000000000000132E-2</v>
      </c>
      <c r="C27" s="131">
        <v>5.9999999999999949E-2</v>
      </c>
      <c r="D27" s="131">
        <v>5.4500000000000028E-2</v>
      </c>
      <c r="E27" s="131">
        <v>4.0000000000000112E-2</v>
      </c>
    </row>
    <row r="28" spans="1:5" ht="23.25">
      <c r="A28" s="130" t="s">
        <v>86</v>
      </c>
      <c r="B28" s="131">
        <v>0.92999999999999983</v>
      </c>
      <c r="C28" s="131">
        <v>0.94000000000000006</v>
      </c>
      <c r="D28" s="131">
        <v>0.94550000000000001</v>
      </c>
      <c r="E28" s="131">
        <v>0.95999999999999985</v>
      </c>
    </row>
    <row r="51" spans="2:7">
      <c r="B51">
        <v>-25349.031383000001</v>
      </c>
      <c r="C51">
        <v>-27710.042331999997</v>
      </c>
      <c r="D51">
        <v>-28491.279561061838</v>
      </c>
      <c r="E51">
        <v>-30404.052568985928</v>
      </c>
      <c r="F51">
        <v>-33056.419490345783</v>
      </c>
      <c r="G51">
        <v>-35792.721405514385</v>
      </c>
    </row>
    <row r="52" spans="2:7">
      <c r="B52" s="124">
        <f>-B51</f>
        <v>25349.031383000001</v>
      </c>
      <c r="C52" s="124">
        <f t="shared" ref="C52:G52" si="2">-C51</f>
        <v>27710.042331999997</v>
      </c>
      <c r="D52" s="124">
        <f t="shared" si="2"/>
        <v>28491.279561061838</v>
      </c>
      <c r="E52" s="124">
        <f t="shared" si="2"/>
        <v>30404.052568985928</v>
      </c>
      <c r="F52" s="124">
        <f t="shared" si="2"/>
        <v>33056.419490345783</v>
      </c>
      <c r="G52" s="124">
        <f t="shared" si="2"/>
        <v>35792.721405514385</v>
      </c>
    </row>
    <row r="53" spans="2:7">
      <c r="B53" s="80">
        <f>(C52-B52)/B52</f>
        <v>9.3140085446553875E-2</v>
      </c>
      <c r="C53" s="80">
        <f t="shared" ref="C53:G53" si="3">(D52-C52)/C52</f>
        <v>2.8193288905937735E-2</v>
      </c>
      <c r="D53" s="80">
        <f t="shared" si="3"/>
        <v>6.7135384489302424E-2</v>
      </c>
      <c r="E53" s="80">
        <f t="shared" si="3"/>
        <v>8.7237282442585912E-2</v>
      </c>
      <c r="F53" s="80">
        <f t="shared" si="3"/>
        <v>8.2776718028029217E-2</v>
      </c>
      <c r="G53" s="80">
        <f t="shared" si="3"/>
        <v>-1</v>
      </c>
    </row>
  </sheetData>
  <pageMargins left="0.7" right="0.7" top="0.75" bottom="0.75" header="0.3" footer="0.3"/>
  <pageSetup paperSize="9" scale="96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5"/>
  <sheetViews>
    <sheetView tabSelected="1" workbookViewId="0">
      <selection activeCell="H11" sqref="H11"/>
    </sheetView>
  </sheetViews>
  <sheetFormatPr baseColWidth="10" defaultRowHeight="15"/>
  <cols>
    <col min="1" max="1" width="35.42578125" bestFit="1" customWidth="1"/>
    <col min="2" max="5" width="11.85546875" style="44" bestFit="1" customWidth="1"/>
  </cols>
  <sheetData>
    <row r="2" spans="1:10">
      <c r="A2" s="85" t="s">
        <v>26</v>
      </c>
      <c r="B2" s="85">
        <v>2014</v>
      </c>
      <c r="C2" s="85">
        <v>2015</v>
      </c>
      <c r="D2" s="85">
        <v>2016</v>
      </c>
      <c r="E2" s="85">
        <v>2017</v>
      </c>
    </row>
    <row r="3" spans="1:10" ht="18.75">
      <c r="A3" s="14" t="s">
        <v>9</v>
      </c>
      <c r="B3" s="92">
        <v>8297.4196375624888</v>
      </c>
      <c r="C3" s="92">
        <v>8658.3920203251091</v>
      </c>
      <c r="D3" s="92">
        <v>9176.893604645169</v>
      </c>
      <c r="E3" s="92">
        <v>9708.9082197783209</v>
      </c>
      <c r="F3" s="45"/>
      <c r="G3" s="45"/>
      <c r="H3" s="45"/>
    </row>
    <row r="4" spans="1:10" ht="15.75">
      <c r="A4" s="68" t="s">
        <v>27</v>
      </c>
      <c r="B4" s="43">
        <v>0.66</v>
      </c>
      <c r="C4" s="43">
        <v>0.66</v>
      </c>
      <c r="D4" s="43">
        <v>0.66</v>
      </c>
      <c r="E4" s="43">
        <v>0.66</v>
      </c>
      <c r="F4" s="45"/>
      <c r="G4" s="46"/>
      <c r="H4" s="45"/>
    </row>
    <row r="5" spans="1:10">
      <c r="A5" s="96" t="s">
        <v>28</v>
      </c>
      <c r="B5" s="122">
        <f>B3*B4</f>
        <v>5476.2969607912428</v>
      </c>
      <c r="C5" s="122">
        <f t="shared" ref="C5:E5" si="0">C3*C4</f>
        <v>5714.5387334145726</v>
      </c>
      <c r="D5" s="122">
        <f t="shared" si="0"/>
        <v>6056.7497790658117</v>
      </c>
      <c r="E5" s="122">
        <f t="shared" si="0"/>
        <v>6407.8794250536921</v>
      </c>
      <c r="F5" s="45"/>
      <c r="G5" s="45"/>
      <c r="H5" s="45"/>
    </row>
    <row r="6" spans="1:10">
      <c r="A6" s="7" t="s">
        <v>80</v>
      </c>
      <c r="B6" s="123">
        <v>21110.773505376346</v>
      </c>
      <c r="C6" s="123">
        <v>21501.376049930113</v>
      </c>
      <c r="D6" s="123">
        <v>21906.72507452538</v>
      </c>
      <c r="E6" s="123">
        <v>22341.7454345648</v>
      </c>
      <c r="F6" s="45"/>
      <c r="G6" s="45"/>
      <c r="H6" s="45"/>
    </row>
    <row r="7" spans="1:10">
      <c r="A7" s="68" t="s">
        <v>29</v>
      </c>
      <c r="B7" s="39">
        <v>0.04</v>
      </c>
      <c r="C7" s="39">
        <v>0.04</v>
      </c>
      <c r="D7" s="39">
        <v>0.04</v>
      </c>
      <c r="E7" s="39">
        <v>0.04</v>
      </c>
      <c r="F7" s="45"/>
      <c r="G7" s="45"/>
      <c r="H7" s="45"/>
    </row>
    <row r="8" spans="1:10">
      <c r="A8" s="96" t="s">
        <v>28</v>
      </c>
      <c r="B8" s="97">
        <f>B6*B7</f>
        <v>844.43094021505385</v>
      </c>
      <c r="C8" s="97">
        <f t="shared" ref="C8:E8" si="1">C6*C7</f>
        <v>860.05504199720451</v>
      </c>
      <c r="D8" s="97">
        <f t="shared" si="1"/>
        <v>876.26900298101521</v>
      </c>
      <c r="E8" s="97">
        <f t="shared" si="1"/>
        <v>893.66981738259199</v>
      </c>
      <c r="F8" s="45"/>
      <c r="G8" s="45"/>
      <c r="H8" s="45"/>
    </row>
    <row r="9" spans="1:10">
      <c r="A9" s="69" t="s">
        <v>30</v>
      </c>
      <c r="B9" s="95">
        <f>B5+B8</f>
        <v>6320.7279010062966</v>
      </c>
      <c r="C9" s="95">
        <f t="shared" ref="C9:E9" si="2">C5+C8</f>
        <v>6574.5937754117767</v>
      </c>
      <c r="D9" s="95">
        <f t="shared" si="2"/>
        <v>6933.0187820468273</v>
      </c>
      <c r="E9" s="95">
        <f t="shared" si="2"/>
        <v>7301.5492424362837</v>
      </c>
      <c r="F9" s="45"/>
      <c r="G9" s="132">
        <f>+(C9-B9)/B9</f>
        <v>4.0164025153663581E-2</v>
      </c>
      <c r="H9" s="132">
        <f>+(D9-C9)/C9</f>
        <v>5.451667720909522E-2</v>
      </c>
      <c r="I9" s="132">
        <f>+(E9-D9)/D9</f>
        <v>5.3155843359861149E-2</v>
      </c>
      <c r="J9" s="132">
        <f>+(F9-E9)/E9</f>
        <v>-1</v>
      </c>
    </row>
    <row r="10" spans="1:10">
      <c r="A10" s="45"/>
      <c r="B10" s="38"/>
      <c r="C10" s="38"/>
      <c r="D10" s="38"/>
      <c r="E10" s="38"/>
      <c r="F10" s="45"/>
      <c r="G10" s="45"/>
      <c r="H10" s="45"/>
    </row>
    <row r="11" spans="1:10">
      <c r="H11" s="133">
        <f>+(G9+H9+I9)/3</f>
        <v>4.9278848574206648E-2</v>
      </c>
    </row>
    <row r="12" spans="1:10" ht="18.75">
      <c r="A12" s="14" t="s">
        <v>31</v>
      </c>
      <c r="B12" s="17">
        <v>2014</v>
      </c>
      <c r="C12" s="17">
        <v>2015</v>
      </c>
      <c r="D12" s="17">
        <v>2016</v>
      </c>
      <c r="E12" s="17">
        <v>2017</v>
      </c>
      <c r="F12" s="45"/>
      <c r="G12" s="45"/>
      <c r="H12" s="45"/>
    </row>
    <row r="13" spans="1:10">
      <c r="A13" s="47" t="s">
        <v>32</v>
      </c>
      <c r="B13" s="43">
        <v>1938</v>
      </c>
      <c r="C13" s="42">
        <v>1976.76</v>
      </c>
      <c r="D13" s="42">
        <v>2016.2952</v>
      </c>
      <c r="E13" s="42">
        <v>2056.6211039999998</v>
      </c>
      <c r="F13" s="45"/>
      <c r="G13" s="134">
        <v>6260</v>
      </c>
      <c r="H13" s="80">
        <f>+(B9-G13)/G13</f>
        <v>9.7009426527630404E-3</v>
      </c>
    </row>
    <row r="14" spans="1:10">
      <c r="H14" s="135">
        <f>+G9+H9+I9+H13</f>
        <v>0.15753748837538298</v>
      </c>
    </row>
    <row r="15" spans="1:10">
      <c r="A15" s="45" t="s">
        <v>33</v>
      </c>
      <c r="C15" s="44" t="s">
        <v>38</v>
      </c>
      <c r="D15" s="49">
        <v>0.02</v>
      </c>
      <c r="E15" s="40"/>
      <c r="H15" s="133">
        <f>+H14/4</f>
        <v>3.9384372093845745E-2</v>
      </c>
    </row>
    <row r="16" spans="1:10">
      <c r="A16" s="45"/>
      <c r="F16" s="45"/>
      <c r="G16" s="45"/>
      <c r="H16" s="45"/>
    </row>
    <row r="17" spans="1:8" ht="18.75">
      <c r="A17" s="14" t="s">
        <v>35</v>
      </c>
      <c r="B17" s="17">
        <v>2014</v>
      </c>
      <c r="C17" s="17">
        <v>2015</v>
      </c>
      <c r="D17" s="17">
        <v>2016</v>
      </c>
      <c r="E17" s="17">
        <v>2017</v>
      </c>
      <c r="F17" s="45"/>
      <c r="G17" s="45"/>
      <c r="H17" s="45"/>
    </row>
    <row r="18" spans="1:8">
      <c r="A18" s="47" t="s">
        <v>32</v>
      </c>
      <c r="B18" s="43">
        <v>70.097345132743357</v>
      </c>
      <c r="C18" s="42">
        <v>55.209413423134151</v>
      </c>
      <c r="D18" s="42">
        <v>43.483520306716279</v>
      </c>
      <c r="E18" s="42">
        <v>34.2480823654668</v>
      </c>
      <c r="F18" s="45"/>
      <c r="G18" s="45"/>
      <c r="H18" s="45"/>
    </row>
    <row r="19" spans="1:8">
      <c r="A19" s="45"/>
      <c r="F19" s="45"/>
      <c r="G19" s="45"/>
      <c r="H19" s="45"/>
    </row>
    <row r="20" spans="1:8">
      <c r="A20" s="45" t="s">
        <v>36</v>
      </c>
      <c r="C20" s="44" t="s">
        <v>34</v>
      </c>
      <c r="D20" s="37">
        <v>-0.21238938053097345</v>
      </c>
      <c r="F20" s="45"/>
      <c r="G20" s="45"/>
      <c r="H20" s="45"/>
    </row>
    <row r="21" spans="1:8">
      <c r="A21" s="45"/>
      <c r="D21" s="37"/>
      <c r="F21" s="45"/>
      <c r="G21" s="45"/>
      <c r="H21" s="45"/>
    </row>
    <row r="22" spans="1:8">
      <c r="A22" s="45"/>
      <c r="B22" s="17">
        <v>2014</v>
      </c>
      <c r="C22" s="17">
        <v>2015</v>
      </c>
      <c r="D22" s="17">
        <v>2016</v>
      </c>
      <c r="E22" s="17">
        <v>2017</v>
      </c>
      <c r="F22" s="45"/>
      <c r="G22" s="45"/>
      <c r="H22" s="45"/>
    </row>
    <row r="23" spans="1:8">
      <c r="A23" s="48" t="s">
        <v>37</v>
      </c>
      <c r="B23" s="50">
        <f>B9+B13+B18</f>
        <v>8328.8252461390384</v>
      </c>
      <c r="C23" s="50">
        <f t="shared" ref="C23:E23" si="3">C9+C13+C18</f>
        <v>8606.5631888349108</v>
      </c>
      <c r="D23" s="50">
        <f t="shared" si="3"/>
        <v>8992.7975023535437</v>
      </c>
      <c r="E23" s="50">
        <f t="shared" si="3"/>
        <v>9392.4184288017495</v>
      </c>
      <c r="F23" s="45"/>
      <c r="G23" s="45"/>
      <c r="H23" s="45"/>
    </row>
    <row r="24" spans="1:8">
      <c r="A24" s="45"/>
      <c r="D24" s="37"/>
      <c r="F24" s="45"/>
      <c r="G24" s="45"/>
      <c r="H24" s="45"/>
    </row>
    <row r="25" spans="1:8">
      <c r="B25" s="37">
        <f>(C23-B23)/B23</f>
        <v>3.3346592645177933E-2</v>
      </c>
      <c r="C25" s="37">
        <f t="shared" ref="C25:E25" si="4">(D23-C23)/C23</f>
        <v>4.4876718504743625E-2</v>
      </c>
      <c r="D25" s="37">
        <f t="shared" si="4"/>
        <v>4.4437887803391474E-2</v>
      </c>
      <c r="E25" s="37">
        <f t="shared" si="4"/>
        <v>-1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H27"/>
  <sheetViews>
    <sheetView topLeftCell="A22" workbookViewId="0">
      <selection sqref="A1:B1"/>
    </sheetView>
  </sheetViews>
  <sheetFormatPr baseColWidth="10" defaultRowHeight="15"/>
  <cols>
    <col min="1" max="1" width="21.140625" customWidth="1"/>
    <col min="2" max="2" width="18.7109375" bestFit="1" customWidth="1"/>
    <col min="3" max="3" width="19.85546875" bestFit="1" customWidth="1"/>
    <col min="4" max="4" width="18.7109375" bestFit="1" customWidth="1"/>
    <col min="5" max="5" width="18.28515625" bestFit="1" customWidth="1"/>
    <col min="6" max="7" width="15.140625" bestFit="1" customWidth="1"/>
    <col min="8" max="8" width="15.5703125" bestFit="1" customWidth="1"/>
  </cols>
  <sheetData>
    <row r="3" spans="1:8" s="55" customFormat="1">
      <c r="A3" s="53" t="s">
        <v>39</v>
      </c>
      <c r="B3" s="54">
        <v>2011</v>
      </c>
      <c r="C3" s="54">
        <v>2012</v>
      </c>
      <c r="D3" s="54">
        <v>2013</v>
      </c>
      <c r="E3" s="54">
        <v>2014</v>
      </c>
      <c r="F3" s="54">
        <v>2015</v>
      </c>
      <c r="G3" s="54">
        <v>2016</v>
      </c>
      <c r="H3" s="54">
        <v>2017</v>
      </c>
    </row>
    <row r="4" spans="1:8" s="55" customFormat="1">
      <c r="A4" s="56" t="s">
        <v>40</v>
      </c>
      <c r="B4" s="57">
        <v>1285591.430980538</v>
      </c>
      <c r="C4" s="57">
        <v>1368350</v>
      </c>
      <c r="D4" s="57">
        <v>1424747</v>
      </c>
      <c r="E4" s="57">
        <v>1483468.4210976723</v>
      </c>
      <c r="F4" s="57">
        <v>1544610.0650810432</v>
      </c>
      <c r="G4" s="57">
        <v>1608271.6822406701</v>
      </c>
      <c r="H4" s="57">
        <v>1674557.1341084868</v>
      </c>
    </row>
    <row r="5" spans="1:8" s="55" customFormat="1">
      <c r="A5" s="56" t="s">
        <v>41</v>
      </c>
      <c r="B5" s="57">
        <v>976902.55701121874</v>
      </c>
      <c r="C5" s="57">
        <v>1058072</v>
      </c>
      <c r="D5" s="57">
        <v>1099082</v>
      </c>
      <c r="E5" s="58">
        <v>1141681.5138516093</v>
      </c>
      <c r="F5" s="58">
        <v>1185932.1498036566</v>
      </c>
      <c r="G5" s="58">
        <v>1231897.9039899956</v>
      </c>
      <c r="H5" s="58">
        <v>1279645.2529819638</v>
      </c>
    </row>
    <row r="6" spans="1:8" s="55" customFormat="1">
      <c r="A6" s="56" t="s">
        <v>42</v>
      </c>
      <c r="B6" s="57">
        <v>736087.11653253948</v>
      </c>
      <c r="C6" s="57">
        <v>702737</v>
      </c>
      <c r="D6" s="57">
        <v>728788</v>
      </c>
      <c r="E6" s="57">
        <v>755804.73056634271</v>
      </c>
      <c r="F6" s="57">
        <v>783822.99207240227</v>
      </c>
      <c r="G6" s="57">
        <v>812879.91203887353</v>
      </c>
      <c r="H6" s="57">
        <v>843013.99433214217</v>
      </c>
    </row>
    <row r="7" spans="1:8" s="55" customFormat="1">
      <c r="A7" s="59"/>
      <c r="B7" s="60"/>
      <c r="C7" s="61"/>
      <c r="D7" s="61"/>
      <c r="E7" s="61"/>
      <c r="F7" s="61"/>
      <c r="G7" s="61"/>
      <c r="H7" s="61"/>
    </row>
    <row r="8" spans="1:8">
      <c r="A8" s="51"/>
      <c r="B8" s="51"/>
      <c r="C8" s="51"/>
      <c r="D8" s="51"/>
      <c r="E8" s="51"/>
      <c r="F8" s="51"/>
      <c r="G8" s="51"/>
      <c r="H8" s="51"/>
    </row>
    <row r="9" spans="1:8">
      <c r="A9" s="51"/>
      <c r="B9" s="51"/>
      <c r="C9" s="51"/>
      <c r="D9" s="51"/>
      <c r="E9" s="51"/>
      <c r="F9" s="51"/>
      <c r="G9" s="51"/>
      <c r="H9" s="51"/>
    </row>
    <row r="10" spans="1:8">
      <c r="A10" s="51"/>
      <c r="B10" s="51"/>
      <c r="C10" s="51"/>
      <c r="D10" s="51"/>
      <c r="E10" s="51"/>
      <c r="F10" s="51"/>
      <c r="G10" s="51"/>
      <c r="H10" s="51"/>
    </row>
    <row r="11" spans="1:8">
      <c r="A11" s="51"/>
      <c r="B11" s="51"/>
      <c r="C11" s="51" t="s">
        <v>43</v>
      </c>
      <c r="D11" s="52">
        <v>6.4373927069769674E-2</v>
      </c>
      <c r="E11" s="52">
        <v>4.1215332334563523E-2</v>
      </c>
      <c r="F11" s="51"/>
      <c r="G11" s="51"/>
      <c r="H11" s="51"/>
    </row>
    <row r="12" spans="1:8">
      <c r="A12" s="51"/>
      <c r="B12" s="51"/>
      <c r="C12" s="51" t="s">
        <v>44</v>
      </c>
      <c r="D12" s="52">
        <v>8.3088576650996629E-2</v>
      </c>
      <c r="E12" s="52">
        <v>3.8759177069235366E-2</v>
      </c>
      <c r="F12" s="51"/>
      <c r="G12" s="51"/>
      <c r="H12" s="51"/>
    </row>
    <row r="13" spans="1:8">
      <c r="A13" s="51"/>
      <c r="B13" s="51"/>
      <c r="C13" s="51" t="s">
        <v>45</v>
      </c>
      <c r="D13" s="52">
        <v>-4.5307295540833188E-2</v>
      </c>
      <c r="E13" s="52">
        <v>3.7070767584459048E-2</v>
      </c>
      <c r="F13" s="51"/>
      <c r="G13" s="51"/>
      <c r="H13" s="51"/>
    </row>
    <row r="14" spans="1:8">
      <c r="A14" s="51"/>
      <c r="B14" s="51"/>
      <c r="C14" s="51"/>
      <c r="D14" s="51"/>
      <c r="E14" s="51"/>
      <c r="F14" s="51"/>
      <c r="G14" s="51"/>
      <c r="H14" s="51"/>
    </row>
    <row r="17" spans="1:5" ht="18.75">
      <c r="A17" s="14" t="s">
        <v>46</v>
      </c>
      <c r="B17" s="17">
        <v>2014</v>
      </c>
      <c r="C17" s="17">
        <v>2015</v>
      </c>
      <c r="D17" s="17">
        <v>2016</v>
      </c>
      <c r="E17" s="17">
        <v>2017</v>
      </c>
    </row>
    <row r="18" spans="1:5">
      <c r="A18" s="68" t="s">
        <v>47</v>
      </c>
      <c r="B18" s="68">
        <v>943</v>
      </c>
      <c r="C18" s="68">
        <v>1002</v>
      </c>
      <c r="D18" s="68">
        <v>1046</v>
      </c>
      <c r="E18" s="68">
        <v>1080</v>
      </c>
    </row>
    <row r="19" spans="1:5">
      <c r="A19" s="68" t="s">
        <v>48</v>
      </c>
      <c r="B19" s="71">
        <v>1483468.4210976723</v>
      </c>
      <c r="C19" s="71">
        <v>1544610.0650810432</v>
      </c>
      <c r="D19" s="71">
        <v>1608271.6822406701</v>
      </c>
      <c r="E19" s="71">
        <v>1674557.1341084868</v>
      </c>
    </row>
    <row r="20" spans="1:5">
      <c r="A20" s="69" t="s">
        <v>32</v>
      </c>
      <c r="B20" s="72">
        <v>1398910721.0951049</v>
      </c>
      <c r="C20" s="72">
        <v>1547699285.2112052</v>
      </c>
      <c r="D20" s="72">
        <v>1682252179.6237409</v>
      </c>
      <c r="E20" s="72">
        <v>1808521704.8371658</v>
      </c>
    </row>
    <row r="21" spans="1:5">
      <c r="A21" s="68" t="s">
        <v>49</v>
      </c>
      <c r="B21" s="68">
        <v>1867</v>
      </c>
      <c r="C21" s="68">
        <v>1914</v>
      </c>
      <c r="D21" s="68">
        <v>2006</v>
      </c>
      <c r="E21" s="68">
        <v>2139</v>
      </c>
    </row>
    <row r="22" spans="1:5">
      <c r="A22" s="68" t="s">
        <v>48</v>
      </c>
      <c r="B22" s="71">
        <v>1141681.5138516093</v>
      </c>
      <c r="C22" s="71">
        <v>1185932.1498036566</v>
      </c>
      <c r="D22" s="71">
        <v>1231897.9039899956</v>
      </c>
      <c r="E22" s="71">
        <v>1279645.2529819638</v>
      </c>
    </row>
    <row r="23" spans="1:5">
      <c r="A23" s="69" t="s">
        <v>32</v>
      </c>
      <c r="B23" s="72">
        <v>2131519386.3609545</v>
      </c>
      <c r="C23" s="72">
        <v>2269874134.7241988</v>
      </c>
      <c r="D23" s="72">
        <v>2471187195.4039311</v>
      </c>
      <c r="E23" s="72">
        <v>2737161196.1284204</v>
      </c>
    </row>
    <row r="24" spans="1:5">
      <c r="A24" s="68" t="s">
        <v>50</v>
      </c>
      <c r="B24" s="68">
        <v>873</v>
      </c>
      <c r="C24" s="68">
        <v>893</v>
      </c>
      <c r="D24" s="68">
        <v>895</v>
      </c>
      <c r="E24" s="68">
        <v>893</v>
      </c>
    </row>
    <row r="25" spans="1:5">
      <c r="A25" s="68" t="s">
        <v>48</v>
      </c>
      <c r="B25" s="71">
        <v>755804.73056634271</v>
      </c>
      <c r="C25" s="71">
        <v>783822.99207240227</v>
      </c>
      <c r="D25" s="71">
        <v>812879.91203887353</v>
      </c>
      <c r="E25" s="71">
        <v>843013.99433214217</v>
      </c>
    </row>
    <row r="26" spans="1:5">
      <c r="A26" s="69" t="s">
        <v>32</v>
      </c>
      <c r="B26" s="72">
        <v>659817529.78441715</v>
      </c>
      <c r="C26" s="72">
        <v>699953931.92065525</v>
      </c>
      <c r="D26" s="72">
        <v>727527521.27479184</v>
      </c>
      <c r="E26" s="72">
        <v>752811496.93860292</v>
      </c>
    </row>
    <row r="27" spans="1:5" ht="15.75" thickBot="1">
      <c r="A27" s="70" t="s">
        <v>46</v>
      </c>
      <c r="B27" s="73">
        <v>4190247637.2404766</v>
      </c>
      <c r="C27" s="73">
        <v>4517527351.8560591</v>
      </c>
      <c r="D27" s="73">
        <v>4880966896.3024635</v>
      </c>
      <c r="E27" s="73">
        <v>5298494397.9041882</v>
      </c>
    </row>
  </sheetData>
  <pageMargins left="0.7" right="0.7" top="0.75" bottom="0.75" header="0.3" footer="0.3"/>
  <pageSetup paperSize="9" scale="92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P41"/>
  <sheetViews>
    <sheetView workbookViewId="0">
      <selection activeCell="A45" sqref="A45:XFD47"/>
    </sheetView>
  </sheetViews>
  <sheetFormatPr baseColWidth="10" defaultRowHeight="15"/>
  <cols>
    <col min="1" max="1" width="37.42578125" style="76" customWidth="1"/>
  </cols>
  <sheetData>
    <row r="3" spans="1:16">
      <c r="B3" s="74"/>
      <c r="C3" s="74"/>
      <c r="D3" s="74"/>
      <c r="E3" s="74"/>
      <c r="F3" s="74"/>
      <c r="G3" s="74"/>
      <c r="H3" s="74"/>
      <c r="I3" s="74"/>
      <c r="J3" s="74"/>
      <c r="K3" s="80"/>
      <c r="L3" s="74"/>
      <c r="M3" s="74"/>
      <c r="N3" s="74"/>
      <c r="O3" s="74"/>
      <c r="P3" s="74"/>
    </row>
    <row r="4" spans="1:16" s="76" customFormat="1">
      <c r="A4" s="66" t="s">
        <v>0</v>
      </c>
      <c r="B4" s="62">
        <v>2011</v>
      </c>
      <c r="C4" s="62">
        <v>2012</v>
      </c>
      <c r="D4" s="62">
        <v>2013</v>
      </c>
      <c r="E4" s="62">
        <v>2014</v>
      </c>
      <c r="F4" s="62">
        <v>2015</v>
      </c>
      <c r="G4" s="62">
        <v>2016</v>
      </c>
      <c r="H4" s="62">
        <v>2017</v>
      </c>
      <c r="K4" s="90"/>
    </row>
    <row r="5" spans="1:16">
      <c r="A5" s="78" t="s">
        <v>51</v>
      </c>
      <c r="B5" s="84">
        <v>146</v>
      </c>
      <c r="C5" s="83">
        <v>160</v>
      </c>
      <c r="D5" s="83">
        <v>165</v>
      </c>
      <c r="E5" s="86">
        <v>170.15625</v>
      </c>
      <c r="F5" s="87">
        <v>175.4736328125</v>
      </c>
      <c r="G5" s="87">
        <v>180.95718383789062</v>
      </c>
      <c r="H5" s="87">
        <v>186.61209583282471</v>
      </c>
      <c r="I5" s="74"/>
      <c r="J5" s="74"/>
      <c r="K5" s="80"/>
      <c r="L5" s="74"/>
      <c r="M5" s="74"/>
      <c r="N5" s="74"/>
      <c r="O5" s="74"/>
      <c r="P5" s="74"/>
    </row>
    <row r="7" spans="1:16">
      <c r="B7" s="81" t="s">
        <v>34</v>
      </c>
      <c r="C7" s="80">
        <v>9.5890410958904104E-2</v>
      </c>
      <c r="D7" s="80">
        <v>3.125E-2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9" spans="1:16" s="76" customFormat="1">
      <c r="A9" s="66" t="s">
        <v>0</v>
      </c>
      <c r="B9" s="62">
        <v>2011</v>
      </c>
      <c r="C9" s="62">
        <v>2012</v>
      </c>
      <c r="D9" s="62">
        <v>2013</v>
      </c>
      <c r="E9" s="62">
        <v>2014</v>
      </c>
      <c r="F9" s="62">
        <v>2015</v>
      </c>
      <c r="G9" s="62">
        <v>2016</v>
      </c>
      <c r="H9" s="62">
        <v>2017</v>
      </c>
    </row>
    <row r="10" spans="1:16">
      <c r="A10" s="63" t="s">
        <v>52</v>
      </c>
      <c r="B10" s="83">
        <v>3600</v>
      </c>
      <c r="C10" s="83">
        <v>3800</v>
      </c>
      <c r="D10" s="83">
        <v>3950</v>
      </c>
      <c r="E10" s="86">
        <v>4105.9210526315792</v>
      </c>
      <c r="F10" s="87">
        <v>4267.9968836565104</v>
      </c>
      <c r="G10" s="87">
        <v>4436.4704448534776</v>
      </c>
      <c r="H10" s="87">
        <v>4611.594278202957</v>
      </c>
    </row>
    <row r="12" spans="1:16">
      <c r="B12" s="81" t="s">
        <v>34</v>
      </c>
      <c r="C12" s="80">
        <v>5.5555555555555552E-2</v>
      </c>
      <c r="D12" s="80">
        <v>3.9473684210526314E-2</v>
      </c>
      <c r="E12" s="74"/>
      <c r="F12" s="74"/>
      <c r="G12" s="74"/>
      <c r="H12" s="74"/>
    </row>
    <row r="14" spans="1:16">
      <c r="B14" s="74"/>
      <c r="C14" s="88"/>
      <c r="D14" s="74"/>
      <c r="E14" s="74"/>
      <c r="F14" s="74"/>
      <c r="G14" s="74"/>
      <c r="H14" s="74"/>
    </row>
    <row r="15" spans="1:16" s="76" customFormat="1">
      <c r="A15" s="62" t="s">
        <v>0</v>
      </c>
      <c r="B15" s="62">
        <v>2011</v>
      </c>
      <c r="C15" s="62">
        <v>2012</v>
      </c>
      <c r="D15" s="62">
        <v>2013</v>
      </c>
      <c r="E15" s="62">
        <v>2014</v>
      </c>
      <c r="F15" s="62">
        <v>2015</v>
      </c>
      <c r="G15" s="62">
        <v>2016</v>
      </c>
      <c r="H15" s="62">
        <v>2017</v>
      </c>
    </row>
    <row r="16" spans="1:16">
      <c r="A16" s="65" t="s">
        <v>53</v>
      </c>
      <c r="B16" s="84">
        <v>279</v>
      </c>
      <c r="C16" s="83">
        <v>327</v>
      </c>
      <c r="D16" s="83">
        <v>348</v>
      </c>
      <c r="E16" s="86">
        <v>370.348623853211</v>
      </c>
      <c r="F16" s="86">
        <v>394.13248043094012</v>
      </c>
      <c r="G16" s="86">
        <v>419.44374064210143</v>
      </c>
      <c r="H16" s="86">
        <v>446.38049462829144</v>
      </c>
    </row>
    <row r="18" spans="1:8">
      <c r="B18" s="81" t="s">
        <v>34</v>
      </c>
      <c r="C18" s="80">
        <v>0.17204301075268819</v>
      </c>
      <c r="D18" s="80">
        <v>6.4220183486238536E-2</v>
      </c>
      <c r="E18" s="74"/>
      <c r="F18" s="74"/>
      <c r="G18" s="74"/>
      <c r="H18" s="74"/>
    </row>
    <row r="20" spans="1:8">
      <c r="B20" s="74"/>
      <c r="C20" s="74"/>
      <c r="D20" s="74"/>
      <c r="E20" s="74"/>
      <c r="F20" s="74"/>
      <c r="G20" s="74"/>
      <c r="H20" s="74"/>
    </row>
    <row r="21" spans="1:8" s="76" customFormat="1">
      <c r="A21" s="62" t="s">
        <v>0</v>
      </c>
      <c r="B21" s="62">
        <v>2012</v>
      </c>
      <c r="C21" s="62">
        <v>2013</v>
      </c>
      <c r="D21" s="62">
        <v>2014</v>
      </c>
      <c r="E21" s="62">
        <v>2015</v>
      </c>
      <c r="F21" s="62">
        <v>2016</v>
      </c>
      <c r="G21" s="62">
        <v>2017</v>
      </c>
    </row>
    <row r="22" spans="1:8">
      <c r="A22" s="64" t="s">
        <v>54</v>
      </c>
      <c r="B22" s="83">
        <v>1050</v>
      </c>
      <c r="C22" s="83">
        <v>1320</v>
      </c>
      <c r="D22" s="83">
        <v>1659.4285714285713</v>
      </c>
      <c r="E22" s="83">
        <v>2086.1387755102041</v>
      </c>
      <c r="F22" s="83">
        <v>2622.5744606413996</v>
      </c>
      <c r="G22" s="83">
        <v>3296.9507505206166</v>
      </c>
      <c r="H22" s="74"/>
    </row>
    <row r="23" spans="1:8">
      <c r="B23" s="74"/>
      <c r="C23" s="74"/>
      <c r="D23" s="74"/>
      <c r="E23" s="74"/>
      <c r="F23" s="74"/>
      <c r="G23" s="74"/>
      <c r="H23" s="74"/>
    </row>
    <row r="24" spans="1:8">
      <c r="B24" s="74" t="s">
        <v>34</v>
      </c>
      <c r="C24" s="80">
        <v>0.25714285714285712</v>
      </c>
      <c r="D24" s="74"/>
      <c r="E24" s="74"/>
      <c r="F24" s="74"/>
      <c r="G24" s="74"/>
      <c r="H24" s="74"/>
    </row>
    <row r="26" spans="1:8" s="76" customFormat="1">
      <c r="A26" s="62" t="s">
        <v>0</v>
      </c>
      <c r="B26" s="77">
        <v>2011</v>
      </c>
      <c r="C26" s="62">
        <v>2012</v>
      </c>
      <c r="D26" s="62">
        <v>2013</v>
      </c>
      <c r="E26" s="62">
        <v>2014</v>
      </c>
      <c r="F26" s="62">
        <v>2015</v>
      </c>
      <c r="G26" s="62">
        <v>2016</v>
      </c>
      <c r="H26" s="62">
        <v>2017</v>
      </c>
    </row>
    <row r="27" spans="1:8">
      <c r="A27" s="64" t="s">
        <v>55</v>
      </c>
      <c r="B27" s="85">
        <v>607</v>
      </c>
      <c r="C27" s="83">
        <v>1000</v>
      </c>
      <c r="D27" s="83">
        <v>1200</v>
      </c>
      <c r="E27" s="83">
        <v>1440</v>
      </c>
      <c r="F27" s="83">
        <v>1728</v>
      </c>
      <c r="G27" s="83">
        <v>2073.6</v>
      </c>
      <c r="H27" s="83">
        <v>2488.3199999999997</v>
      </c>
    </row>
    <row r="29" spans="1:8">
      <c r="B29" s="80" t="s">
        <v>34</v>
      </c>
      <c r="C29" s="80">
        <v>0.64744645799011535</v>
      </c>
      <c r="D29" s="80">
        <v>0.2</v>
      </c>
      <c r="E29" s="74"/>
      <c r="F29" s="74"/>
      <c r="G29" s="74"/>
      <c r="H29" s="74"/>
    </row>
    <row r="32" spans="1:8" s="76" customFormat="1">
      <c r="A32" s="62" t="s">
        <v>0</v>
      </c>
      <c r="B32" s="62">
        <v>2012</v>
      </c>
      <c r="C32" s="62">
        <v>2013</v>
      </c>
      <c r="D32" s="62">
        <v>2014</v>
      </c>
      <c r="E32" s="62">
        <v>2015</v>
      </c>
      <c r="F32" s="62">
        <v>2016</v>
      </c>
      <c r="G32" s="62">
        <v>2017</v>
      </c>
    </row>
    <row r="33" spans="1:8">
      <c r="A33" s="67" t="s">
        <v>56</v>
      </c>
      <c r="B33" s="83">
        <v>5</v>
      </c>
      <c r="C33" s="83">
        <v>10</v>
      </c>
      <c r="D33" s="75"/>
      <c r="E33" s="75"/>
      <c r="F33" s="75"/>
      <c r="G33" s="75"/>
      <c r="H33" s="74"/>
    </row>
    <row r="36" spans="1:8" s="76" customFormat="1">
      <c r="A36" s="62" t="s">
        <v>0</v>
      </c>
      <c r="B36" s="62">
        <v>2012</v>
      </c>
      <c r="C36" s="62">
        <v>2013</v>
      </c>
      <c r="D36" s="62">
        <v>2014</v>
      </c>
      <c r="E36" s="62">
        <v>2015</v>
      </c>
      <c r="F36" s="62">
        <v>2016</v>
      </c>
      <c r="G36" s="62">
        <v>2017</v>
      </c>
    </row>
    <row r="37" spans="1:8">
      <c r="A37" s="78" t="s">
        <v>57</v>
      </c>
      <c r="B37" s="79">
        <v>967</v>
      </c>
      <c r="C37" s="79">
        <v>1015</v>
      </c>
      <c r="D37" s="79">
        <v>1065.3826266804549</v>
      </c>
      <c r="E37" s="79">
        <v>1118.2661489975819</v>
      </c>
      <c r="F37" s="79">
        <v>1173.7747065486512</v>
      </c>
      <c r="G37" s="79">
        <v>1232.0386009791944</v>
      </c>
    </row>
    <row r="38" spans="1:8">
      <c r="A38" s="78" t="s">
        <v>58</v>
      </c>
      <c r="B38" s="79">
        <v>800</v>
      </c>
      <c r="C38" s="79">
        <v>858</v>
      </c>
      <c r="D38" s="79">
        <v>920.20500000000004</v>
      </c>
      <c r="E38" s="79">
        <v>986.91986250000002</v>
      </c>
      <c r="F38" s="79">
        <v>1058.4715525312499</v>
      </c>
      <c r="G38" s="79">
        <v>1135.2107400897655</v>
      </c>
    </row>
    <row r="40" spans="1:8">
      <c r="A40" s="89" t="s">
        <v>57</v>
      </c>
      <c r="B40" s="82">
        <v>4.963805584281282E-2</v>
      </c>
      <c r="C40" s="74"/>
      <c r="D40" s="74"/>
      <c r="E40" s="74"/>
      <c r="F40" s="74"/>
      <c r="G40" s="74"/>
    </row>
    <row r="41" spans="1:8">
      <c r="A41" s="89" t="s">
        <v>58</v>
      </c>
      <c r="B41" s="82">
        <v>7.2499999999999995E-2</v>
      </c>
      <c r="C41" s="74"/>
      <c r="D41" s="74"/>
      <c r="E41" s="74"/>
      <c r="F41" s="74"/>
      <c r="G41" s="74"/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VENTE ELEC</vt:lpstr>
      <vt:lpstr>VENTE GAZ</vt:lpstr>
      <vt:lpstr>achat Elec</vt:lpstr>
      <vt:lpstr>achat Gaz</vt:lpstr>
      <vt:lpstr>Services</vt:lpstr>
      <vt:lpstr>Frais Personnel</vt:lpstr>
      <vt:lpstr>Autres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nabila</dc:creator>
  <cp:lastModifiedBy>bellounes</cp:lastModifiedBy>
  <cp:lastPrinted>2012-11-20T08:26:06Z</cp:lastPrinted>
  <dcterms:created xsi:type="dcterms:W3CDTF">2012-11-19T19:35:40Z</dcterms:created>
  <dcterms:modified xsi:type="dcterms:W3CDTF">2012-12-06T11:08:28Z</dcterms:modified>
</cp:coreProperties>
</file>