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Concession Elec" sheetId="1" r:id="rId1"/>
    <sheet name="Concession Gaz" sheetId="4" r:id="rId2"/>
    <sheet name="control" sheetId="3" r:id="rId3"/>
  </sheets>
  <calcPr calcId="124519"/>
</workbook>
</file>

<file path=xl/calcChain.xml><?xml version="1.0" encoding="utf-8"?>
<calcChain xmlns="http://schemas.openxmlformats.org/spreadsheetml/2006/main">
  <c r="H159" i="1"/>
  <c r="C159"/>
  <c r="D159"/>
  <c r="E159"/>
  <c r="G159"/>
  <c r="B159"/>
  <c r="C158"/>
  <c r="D158"/>
  <c r="E158"/>
  <c r="G158"/>
  <c r="H158"/>
  <c r="B158"/>
  <c r="C155"/>
  <c r="C160" s="1"/>
  <c r="D155"/>
  <c r="D160" s="1"/>
  <c r="E155"/>
  <c r="E160" s="1"/>
  <c r="G155"/>
  <c r="G160" s="1"/>
  <c r="H155"/>
  <c r="H160" s="1"/>
  <c r="B155"/>
  <c r="B160" s="1"/>
  <c r="I156"/>
  <c r="I158" s="1"/>
  <c r="F156"/>
  <c r="F158" s="1"/>
  <c r="I153"/>
  <c r="I155" s="1"/>
  <c r="I160" s="1"/>
  <c r="F153"/>
  <c r="F159" s="1"/>
  <c r="C58" i="3"/>
  <c r="B49"/>
  <c r="G71"/>
  <c r="H71"/>
  <c r="I71"/>
  <c r="E71"/>
  <c r="I70"/>
  <c r="H70"/>
  <c r="G70"/>
  <c r="F70"/>
  <c r="E70"/>
  <c r="I69"/>
  <c r="H69"/>
  <c r="G69"/>
  <c r="F69"/>
  <c r="F71" s="1"/>
  <c r="E69"/>
  <c r="G68"/>
  <c r="H68"/>
  <c r="I68"/>
  <c r="E68"/>
  <c r="I67"/>
  <c r="H67"/>
  <c r="G67"/>
  <c r="F67"/>
  <c r="E67"/>
  <c r="I66"/>
  <c r="H66"/>
  <c r="G66"/>
  <c r="F66"/>
  <c r="F68" s="1"/>
  <c r="E66"/>
  <c r="G64"/>
  <c r="H64"/>
  <c r="I64"/>
  <c r="I63"/>
  <c r="H63"/>
  <c r="G63"/>
  <c r="F63"/>
  <c r="E63"/>
  <c r="I62"/>
  <c r="H62"/>
  <c r="G62"/>
  <c r="E48"/>
  <c r="E49"/>
  <c r="C59"/>
  <c r="C60" s="1"/>
  <c r="E59"/>
  <c r="F59"/>
  <c r="G59"/>
  <c r="H59"/>
  <c r="I59"/>
  <c r="E58"/>
  <c r="E60" s="1"/>
  <c r="F58"/>
  <c r="F60" s="1"/>
  <c r="G58"/>
  <c r="G60" s="1"/>
  <c r="H58"/>
  <c r="H60" s="1"/>
  <c r="I58"/>
  <c r="I60" s="1"/>
  <c r="B51"/>
  <c r="C52"/>
  <c r="E52"/>
  <c r="F52"/>
  <c r="G52"/>
  <c r="H52"/>
  <c r="I52"/>
  <c r="C51"/>
  <c r="C53" s="1"/>
  <c r="E51"/>
  <c r="E53" s="1"/>
  <c r="F51"/>
  <c r="F53" s="1"/>
  <c r="G51"/>
  <c r="G53" s="1"/>
  <c r="H51"/>
  <c r="H53" s="1"/>
  <c r="I51"/>
  <c r="I53" s="1"/>
  <c r="C48"/>
  <c r="C49" s="1"/>
  <c r="F48"/>
  <c r="F49" s="1"/>
  <c r="G48"/>
  <c r="G49" s="1"/>
  <c r="H48"/>
  <c r="H49" s="1"/>
  <c r="I48"/>
  <c r="I49" s="1"/>
  <c r="C47"/>
  <c r="E47"/>
  <c r="F47"/>
  <c r="G47"/>
  <c r="H47"/>
  <c r="I47"/>
  <c r="B48"/>
  <c r="B52"/>
  <c r="B53"/>
  <c r="B58"/>
  <c r="B60" s="1"/>
  <c r="B59"/>
  <c r="B47"/>
  <c r="I19"/>
  <c r="H19"/>
  <c r="G19"/>
  <c r="F19"/>
  <c r="E19"/>
  <c r="D19"/>
  <c r="C19"/>
  <c r="B19"/>
  <c r="I18"/>
  <c r="H18"/>
  <c r="G18"/>
  <c r="F18"/>
  <c r="D18"/>
  <c r="I17"/>
  <c r="H17"/>
  <c r="G17"/>
  <c r="F17"/>
  <c r="D17"/>
  <c r="D15"/>
  <c r="C15"/>
  <c r="B15"/>
  <c r="D14"/>
  <c r="C14"/>
  <c r="B14"/>
  <c r="I12"/>
  <c r="H12"/>
  <c r="G12"/>
  <c r="F12"/>
  <c r="E12"/>
  <c r="D12"/>
  <c r="C12"/>
  <c r="B12"/>
  <c r="D11"/>
  <c r="D10"/>
  <c r="I8"/>
  <c r="H8"/>
  <c r="G8"/>
  <c r="F8"/>
  <c r="E8"/>
  <c r="D8"/>
  <c r="C8"/>
  <c r="B8"/>
  <c r="D7"/>
  <c r="D6"/>
  <c r="B107" i="4"/>
  <c r="C106" s="1"/>
  <c r="B103"/>
  <c r="B109" s="1"/>
  <c r="D99"/>
  <c r="A96"/>
  <c r="C96" s="1"/>
  <c r="B106" i="1"/>
  <c r="C105" s="1"/>
  <c r="B102"/>
  <c r="B109" s="1"/>
  <c r="D98"/>
  <c r="A95"/>
  <c r="C95" s="1"/>
  <c r="I129"/>
  <c r="I130"/>
  <c r="I131"/>
  <c r="I132"/>
  <c r="H129"/>
  <c r="H130"/>
  <c r="H131"/>
  <c r="H132"/>
  <c r="G129"/>
  <c r="G130"/>
  <c r="G131"/>
  <c r="G132"/>
  <c r="F129"/>
  <c r="F130"/>
  <c r="F131"/>
  <c r="F132"/>
  <c r="E129"/>
  <c r="E130"/>
  <c r="E131"/>
  <c r="E132"/>
  <c r="G33" i="4"/>
  <c r="H63"/>
  <c r="G63"/>
  <c r="E63"/>
  <c r="D63"/>
  <c r="C63"/>
  <c r="B63"/>
  <c r="I62"/>
  <c r="F62"/>
  <c r="I61"/>
  <c r="I63" s="1"/>
  <c r="F61"/>
  <c r="F63" s="1"/>
  <c r="H60"/>
  <c r="G60"/>
  <c r="E60"/>
  <c r="D60"/>
  <c r="C60"/>
  <c r="B60"/>
  <c r="I59"/>
  <c r="F59"/>
  <c r="B83" s="1"/>
  <c r="I58"/>
  <c r="I60" s="1"/>
  <c r="F58"/>
  <c r="H57"/>
  <c r="G57"/>
  <c r="E57"/>
  <c r="D57"/>
  <c r="C57"/>
  <c r="B57"/>
  <c r="I56"/>
  <c r="F56"/>
  <c r="I55"/>
  <c r="I57" s="1"/>
  <c r="F55"/>
  <c r="F57" s="1"/>
  <c r="H49"/>
  <c r="G49"/>
  <c r="E49"/>
  <c r="D49"/>
  <c r="C49"/>
  <c r="B49"/>
  <c r="I48"/>
  <c r="F48"/>
  <c r="C90" s="1"/>
  <c r="I47"/>
  <c r="I49" s="1"/>
  <c r="F47"/>
  <c r="C89" s="1"/>
  <c r="H46"/>
  <c r="G46"/>
  <c r="E46"/>
  <c r="D46"/>
  <c r="C46"/>
  <c r="B46"/>
  <c r="I45"/>
  <c r="F45"/>
  <c r="I44"/>
  <c r="I46" s="1"/>
  <c r="F44"/>
  <c r="F46" s="1"/>
  <c r="H43"/>
  <c r="G43"/>
  <c r="E43"/>
  <c r="D43"/>
  <c r="C43"/>
  <c r="B43"/>
  <c r="I42"/>
  <c r="F42"/>
  <c r="C79" s="1"/>
  <c r="I41"/>
  <c r="I43" s="1"/>
  <c r="F41"/>
  <c r="C78" s="1"/>
  <c r="C80" s="1"/>
  <c r="H33"/>
  <c r="E33"/>
  <c r="D33"/>
  <c r="C33"/>
  <c r="B33"/>
  <c r="I32"/>
  <c r="F32"/>
  <c r="E90" s="1"/>
  <c r="I31"/>
  <c r="I33" s="1"/>
  <c r="F31"/>
  <c r="F33" s="1"/>
  <c r="H30"/>
  <c r="G30"/>
  <c r="E30"/>
  <c r="D30"/>
  <c r="C30"/>
  <c r="B30"/>
  <c r="I29"/>
  <c r="F29"/>
  <c r="E83" s="1"/>
  <c r="I28"/>
  <c r="I30" s="1"/>
  <c r="F28"/>
  <c r="F30" s="1"/>
  <c r="H27"/>
  <c r="G27"/>
  <c r="E27"/>
  <c r="D27"/>
  <c r="C27"/>
  <c r="B27"/>
  <c r="I26"/>
  <c r="F26"/>
  <c r="E79" s="1"/>
  <c r="I25"/>
  <c r="I27" s="1"/>
  <c r="F25"/>
  <c r="F27" s="1"/>
  <c r="D6"/>
  <c r="D9"/>
  <c r="D10"/>
  <c r="D16"/>
  <c r="D17"/>
  <c r="D5"/>
  <c r="I17"/>
  <c r="H17"/>
  <c r="G17"/>
  <c r="F17"/>
  <c r="I16"/>
  <c r="H16"/>
  <c r="G16"/>
  <c r="F16"/>
  <c r="G11" i="1"/>
  <c r="F11"/>
  <c r="I7"/>
  <c r="H7"/>
  <c r="G7"/>
  <c r="F7"/>
  <c r="C14" i="4"/>
  <c r="C13"/>
  <c r="B14"/>
  <c r="B13"/>
  <c r="C18"/>
  <c r="B18"/>
  <c r="C11"/>
  <c r="B11"/>
  <c r="C7"/>
  <c r="D7" s="1"/>
  <c r="B7"/>
  <c r="F41" i="1"/>
  <c r="C77" s="1"/>
  <c r="C122" s="1"/>
  <c r="H63"/>
  <c r="G63"/>
  <c r="E63"/>
  <c r="D63"/>
  <c r="C63"/>
  <c r="B63"/>
  <c r="I62"/>
  <c r="F62"/>
  <c r="B89" s="1"/>
  <c r="B134" s="1"/>
  <c r="I61"/>
  <c r="I63" s="1"/>
  <c r="F61"/>
  <c r="B88" s="1"/>
  <c r="B133" s="1"/>
  <c r="H60"/>
  <c r="G60"/>
  <c r="E60"/>
  <c r="D60"/>
  <c r="C60"/>
  <c r="B60"/>
  <c r="I59"/>
  <c r="F59"/>
  <c r="B82" s="1"/>
  <c r="B127" s="1"/>
  <c r="I58"/>
  <c r="I60" s="1"/>
  <c r="F58"/>
  <c r="B81" s="1"/>
  <c r="B83" s="1"/>
  <c r="H57"/>
  <c r="G57"/>
  <c r="E57"/>
  <c r="D57"/>
  <c r="C57"/>
  <c r="B57"/>
  <c r="I56"/>
  <c r="F56"/>
  <c r="B78" s="1"/>
  <c r="B123" s="1"/>
  <c r="I55"/>
  <c r="I57" s="1"/>
  <c r="F55"/>
  <c r="B77" s="1"/>
  <c r="B79" s="1"/>
  <c r="H49"/>
  <c r="G49"/>
  <c r="E49"/>
  <c r="D49"/>
  <c r="C49"/>
  <c r="B49"/>
  <c r="I48"/>
  <c r="F48"/>
  <c r="C89" s="1"/>
  <c r="C134" s="1"/>
  <c r="I47"/>
  <c r="I49" s="1"/>
  <c r="F47"/>
  <c r="C88" s="1"/>
  <c r="C133" s="1"/>
  <c r="H46"/>
  <c r="G46"/>
  <c r="E46"/>
  <c r="D46"/>
  <c r="C46"/>
  <c r="B46"/>
  <c r="I45"/>
  <c r="F45"/>
  <c r="C82" s="1"/>
  <c r="C127" s="1"/>
  <c r="I44"/>
  <c r="I46" s="1"/>
  <c r="F44"/>
  <c r="C81" s="1"/>
  <c r="C83" s="1"/>
  <c r="D83" s="1"/>
  <c r="H43"/>
  <c r="G43"/>
  <c r="E43"/>
  <c r="D43"/>
  <c r="C43"/>
  <c r="B43"/>
  <c r="I42"/>
  <c r="F42"/>
  <c r="C78" s="1"/>
  <c r="C123" s="1"/>
  <c r="I41"/>
  <c r="I43" s="1"/>
  <c r="H33"/>
  <c r="G33"/>
  <c r="E33"/>
  <c r="D33"/>
  <c r="C33"/>
  <c r="B33"/>
  <c r="C30"/>
  <c r="D30"/>
  <c r="E30"/>
  <c r="G30"/>
  <c r="H30"/>
  <c r="B30"/>
  <c r="C27"/>
  <c r="D27"/>
  <c r="E27"/>
  <c r="G27"/>
  <c r="H27"/>
  <c r="B27"/>
  <c r="I26"/>
  <c r="I28"/>
  <c r="I29"/>
  <c r="I31"/>
  <c r="I32"/>
  <c r="I25"/>
  <c r="F26"/>
  <c r="E78" s="1"/>
  <c r="E123" s="1"/>
  <c r="F28"/>
  <c r="J28" s="1"/>
  <c r="F29"/>
  <c r="E82" s="1"/>
  <c r="E127" s="1"/>
  <c r="F31"/>
  <c r="J31" s="1"/>
  <c r="F32"/>
  <c r="E89" s="1"/>
  <c r="E134" s="1"/>
  <c r="F25"/>
  <c r="J25" s="1"/>
  <c r="F16"/>
  <c r="D6"/>
  <c r="D9"/>
  <c r="D10"/>
  <c r="D16"/>
  <c r="D17"/>
  <c r="D5"/>
  <c r="E18" i="4"/>
  <c r="I11"/>
  <c r="H11"/>
  <c r="G11"/>
  <c r="F11"/>
  <c r="E11"/>
  <c r="I7"/>
  <c r="H7"/>
  <c r="G7"/>
  <c r="F7"/>
  <c r="E7"/>
  <c r="E18" i="1"/>
  <c r="E11"/>
  <c r="E7"/>
  <c r="I17"/>
  <c r="I16"/>
  <c r="I18" s="1"/>
  <c r="F17"/>
  <c r="G17"/>
  <c r="H17"/>
  <c r="G16"/>
  <c r="G18" s="1"/>
  <c r="H16"/>
  <c r="C14"/>
  <c r="C13"/>
  <c r="B14"/>
  <c r="B13"/>
  <c r="F18"/>
  <c r="C18"/>
  <c r="B18"/>
  <c r="H11"/>
  <c r="I11"/>
  <c r="C11"/>
  <c r="C128" s="1"/>
  <c r="B11"/>
  <c r="B128" s="1"/>
  <c r="C7"/>
  <c r="B7"/>
  <c r="B124" s="1"/>
  <c r="F155" l="1"/>
  <c r="F160" s="1"/>
  <c r="I159"/>
  <c r="J156"/>
  <c r="J158" s="1"/>
  <c r="B108"/>
  <c r="D89"/>
  <c r="D81"/>
  <c r="D78"/>
  <c r="D88"/>
  <c r="D82"/>
  <c r="D77"/>
  <c r="D122" s="1"/>
  <c r="J153"/>
  <c r="C105" i="4"/>
  <c r="D11"/>
  <c r="D18"/>
  <c r="C114"/>
  <c r="A97"/>
  <c r="C97" s="1"/>
  <c r="B110"/>
  <c r="B111" s="1"/>
  <c r="C126" i="1"/>
  <c r="B122"/>
  <c r="C104"/>
  <c r="A96"/>
  <c r="C96" s="1"/>
  <c r="H18"/>
  <c r="B126"/>
  <c r="C90"/>
  <c r="C85"/>
  <c r="C86"/>
  <c r="C79"/>
  <c r="B90"/>
  <c r="B135" s="1"/>
  <c r="B85"/>
  <c r="B86"/>
  <c r="E77"/>
  <c r="E122" s="1"/>
  <c r="E81"/>
  <c r="E88"/>
  <c r="D14" i="4"/>
  <c r="D13"/>
  <c r="E78"/>
  <c r="E82"/>
  <c r="B82"/>
  <c r="E89"/>
  <c r="J31"/>
  <c r="K31" s="1"/>
  <c r="J62"/>
  <c r="J56"/>
  <c r="J45"/>
  <c r="C91"/>
  <c r="J25"/>
  <c r="L25" s="1"/>
  <c r="J26"/>
  <c r="K26" s="1"/>
  <c r="J28"/>
  <c r="L28" s="1"/>
  <c r="J29"/>
  <c r="K29" s="1"/>
  <c r="J32"/>
  <c r="K32" s="1"/>
  <c r="J41"/>
  <c r="J44"/>
  <c r="J47"/>
  <c r="J55"/>
  <c r="J58"/>
  <c r="J61"/>
  <c r="B78"/>
  <c r="B79"/>
  <c r="D79" s="1"/>
  <c r="C82"/>
  <c r="C83"/>
  <c r="B89"/>
  <c r="B90"/>
  <c r="B87" s="1"/>
  <c r="K25"/>
  <c r="F78" s="1"/>
  <c r="K28"/>
  <c r="J42"/>
  <c r="F43"/>
  <c r="J48"/>
  <c r="F49"/>
  <c r="J59"/>
  <c r="F60"/>
  <c r="J62" i="1"/>
  <c r="J61"/>
  <c r="J58"/>
  <c r="I27"/>
  <c r="I33"/>
  <c r="I30"/>
  <c r="J55"/>
  <c r="J56"/>
  <c r="J48"/>
  <c r="J47"/>
  <c r="J45"/>
  <c r="J44"/>
  <c r="F27"/>
  <c r="F30"/>
  <c r="F33"/>
  <c r="J42"/>
  <c r="J59"/>
  <c r="J60" s="1"/>
  <c r="J41"/>
  <c r="F57"/>
  <c r="F60"/>
  <c r="F63"/>
  <c r="F43"/>
  <c r="F46"/>
  <c r="F49"/>
  <c r="L25"/>
  <c r="L31"/>
  <c r="G143" s="1"/>
  <c r="L28"/>
  <c r="K25"/>
  <c r="K31"/>
  <c r="M31" s="1"/>
  <c r="K28"/>
  <c r="J32"/>
  <c r="L32" s="1"/>
  <c r="F144" s="1"/>
  <c r="J29"/>
  <c r="L29" s="1"/>
  <c r="J26"/>
  <c r="L26" s="1"/>
  <c r="F138" s="1"/>
  <c r="D7"/>
  <c r="D11"/>
  <c r="D18"/>
  <c r="D14"/>
  <c r="D13"/>
  <c r="F18" i="4"/>
  <c r="G18"/>
  <c r="H18"/>
  <c r="I18"/>
  <c r="J155" i="1" l="1"/>
  <c r="J160" s="1"/>
  <c r="J159"/>
  <c r="G137"/>
  <c r="F137"/>
  <c r="C124"/>
  <c r="D79"/>
  <c r="D85"/>
  <c r="C135"/>
  <c r="D90"/>
  <c r="B110"/>
  <c r="C113"/>
  <c r="D86"/>
  <c r="E62" i="3"/>
  <c r="E64" s="1"/>
  <c r="F62"/>
  <c r="F64" s="1"/>
  <c r="E91" i="4"/>
  <c r="E80"/>
  <c r="D89"/>
  <c r="D82"/>
  <c r="D78"/>
  <c r="B84"/>
  <c r="E84"/>
  <c r="I141" i="1"/>
  <c r="G141"/>
  <c r="H141"/>
  <c r="F141"/>
  <c r="I140"/>
  <c r="I142" s="1"/>
  <c r="G140"/>
  <c r="G142" s="1"/>
  <c r="H140"/>
  <c r="H142" s="1"/>
  <c r="F140"/>
  <c r="F142" s="1"/>
  <c r="H137"/>
  <c r="I137"/>
  <c r="I144"/>
  <c r="I143"/>
  <c r="H144"/>
  <c r="H143"/>
  <c r="F143"/>
  <c r="F145" s="1"/>
  <c r="I138"/>
  <c r="G138"/>
  <c r="H138"/>
  <c r="G144"/>
  <c r="G145" s="1"/>
  <c r="E90"/>
  <c r="E135" s="1"/>
  <c r="E133"/>
  <c r="E79"/>
  <c r="E124" s="1"/>
  <c r="E83"/>
  <c r="E128" s="1"/>
  <c r="E126"/>
  <c r="M25" i="4"/>
  <c r="L26"/>
  <c r="J57"/>
  <c r="D90"/>
  <c r="C87"/>
  <c r="D87" s="1"/>
  <c r="D83"/>
  <c r="L31"/>
  <c r="M31" s="1"/>
  <c r="J63"/>
  <c r="B80"/>
  <c r="J46"/>
  <c r="C84"/>
  <c r="L32"/>
  <c r="M28"/>
  <c r="L29"/>
  <c r="J27"/>
  <c r="J33"/>
  <c r="J30"/>
  <c r="H83"/>
  <c r="F83"/>
  <c r="I83"/>
  <c r="G83"/>
  <c r="I78"/>
  <c r="G78"/>
  <c r="H78"/>
  <c r="B91"/>
  <c r="B86"/>
  <c r="I79"/>
  <c r="G79"/>
  <c r="H79"/>
  <c r="F79"/>
  <c r="J60"/>
  <c r="J49"/>
  <c r="J43"/>
  <c r="H82"/>
  <c r="F82"/>
  <c r="I82"/>
  <c r="G82"/>
  <c r="C86"/>
  <c r="D86" s="1"/>
  <c r="J63" i="1"/>
  <c r="J57"/>
  <c r="J49"/>
  <c r="J46"/>
  <c r="J30"/>
  <c r="J27"/>
  <c r="M28"/>
  <c r="H81"/>
  <c r="H126" s="1"/>
  <c r="F81"/>
  <c r="F126" s="1"/>
  <c r="I81"/>
  <c r="I126" s="1"/>
  <c r="G81"/>
  <c r="G126" s="1"/>
  <c r="M25"/>
  <c r="H77"/>
  <c r="H122" s="1"/>
  <c r="F77"/>
  <c r="F122" s="1"/>
  <c r="I77"/>
  <c r="I122" s="1"/>
  <c r="G77"/>
  <c r="G122" s="1"/>
  <c r="J43"/>
  <c r="J33"/>
  <c r="K26"/>
  <c r="K32"/>
  <c r="M32" s="1"/>
  <c r="K29"/>
  <c r="H145" l="1"/>
  <c r="I145"/>
  <c r="F89" i="4"/>
  <c r="D91"/>
  <c r="G90"/>
  <c r="F90"/>
  <c r="D84"/>
  <c r="D80"/>
  <c r="I90"/>
  <c r="H90"/>
  <c r="M29"/>
  <c r="M32"/>
  <c r="M26"/>
  <c r="I139" i="1"/>
  <c r="H139"/>
  <c r="G139"/>
  <c r="F139"/>
  <c r="G89" i="4"/>
  <c r="G84"/>
  <c r="F91"/>
  <c r="F84"/>
  <c r="H80"/>
  <c r="I80"/>
  <c r="I89"/>
  <c r="I84"/>
  <c r="H89"/>
  <c r="H84"/>
  <c r="F80"/>
  <c r="G80"/>
  <c r="M29" i="1"/>
  <c r="I82"/>
  <c r="G82"/>
  <c r="H82"/>
  <c r="F82"/>
  <c r="M26"/>
  <c r="H78"/>
  <c r="H123" s="1"/>
  <c r="F78"/>
  <c r="F123" s="1"/>
  <c r="I78"/>
  <c r="I123" s="1"/>
  <c r="G78"/>
  <c r="G123" s="1"/>
  <c r="G88"/>
  <c r="G83"/>
  <c r="G128" s="1"/>
  <c r="F88"/>
  <c r="F83"/>
  <c r="F128" s="1"/>
  <c r="I79"/>
  <c r="I124" s="1"/>
  <c r="H79"/>
  <c r="H124" s="1"/>
  <c r="I88"/>
  <c r="I83"/>
  <c r="I128" s="1"/>
  <c r="H88"/>
  <c r="H83"/>
  <c r="H128" s="1"/>
  <c r="G79"/>
  <c r="G124" s="1"/>
  <c r="F79"/>
  <c r="F124" s="1"/>
  <c r="H91" i="4" l="1"/>
  <c r="I91"/>
  <c r="G91"/>
  <c r="H133" i="1"/>
  <c r="I133"/>
  <c r="F133"/>
  <c r="G133"/>
  <c r="F89"/>
  <c r="F134" s="1"/>
  <c r="F127"/>
  <c r="G89"/>
  <c r="G134" s="1"/>
  <c r="G127"/>
  <c r="H89"/>
  <c r="H134" s="1"/>
  <c r="H127"/>
  <c r="I89"/>
  <c r="I134" s="1"/>
  <c r="I127"/>
  <c r="G90" l="1"/>
  <c r="G135" s="1"/>
  <c r="F90"/>
  <c r="F135" s="1"/>
  <c r="I90"/>
  <c r="I135" s="1"/>
  <c r="H90"/>
  <c r="H135" s="1"/>
</calcChain>
</file>

<file path=xl/comments1.xml><?xml version="1.0" encoding="utf-8"?>
<comments xmlns="http://schemas.openxmlformats.org/spreadsheetml/2006/main">
  <authors>
    <author>bellounes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5556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1546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bian 2011 532</t>
        </r>
      </text>
    </comment>
    <comment ref="J2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6798</t>
        </r>
      </text>
    </comment>
    <comment ref="J2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1905</t>
        </r>
      </text>
    </comment>
    <comment ref="J32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BUDGET 625</t>
        </r>
      </text>
    </comment>
    <comment ref="J44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6217</t>
        </r>
      </text>
    </comment>
    <comment ref="J47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1 975</t>
        </r>
      </text>
    </comment>
    <comment ref="J4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 544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5555,8</t>
        </r>
      </text>
    </comment>
    <comment ref="J5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1546,2</t>
        </r>
      </text>
    </comment>
  </commentList>
</comments>
</file>

<file path=xl/comments2.xml><?xml version="1.0" encoding="utf-8"?>
<comments xmlns="http://schemas.openxmlformats.org/spreadsheetml/2006/main">
  <authors>
    <author>bellounes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5556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bilan 2011 1546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bian 2011 532</t>
        </r>
      </text>
    </comment>
  </commentList>
</comments>
</file>

<file path=xl/sharedStrings.xml><?xml version="1.0" encoding="utf-8"?>
<sst xmlns="http://schemas.openxmlformats.org/spreadsheetml/2006/main" count="411" uniqueCount="98">
  <si>
    <t>TE%</t>
  </si>
  <si>
    <t>Nbre clients BT</t>
  </si>
  <si>
    <t>Nbre clients MT</t>
  </si>
  <si>
    <t>Total clients</t>
  </si>
  <si>
    <t>Vtes Elec BT</t>
  </si>
  <si>
    <t>Vtes Elec MT</t>
  </si>
  <si>
    <t>Total Vtes</t>
  </si>
  <si>
    <t>Prix vte BT</t>
  </si>
  <si>
    <t>Prix vte MT</t>
  </si>
  <si>
    <t>Chiffre d'affaires BT</t>
  </si>
  <si>
    <t>Total CA</t>
  </si>
  <si>
    <t>Chiffre d'affaires MT</t>
  </si>
  <si>
    <t>LIBELE</t>
  </si>
  <si>
    <t>PARAMETRES AVANT TRANSFERT</t>
  </si>
  <si>
    <t>PARAMETRES APRES TRANSFERT</t>
  </si>
  <si>
    <t>MT</t>
  </si>
  <si>
    <t>LIBELLE</t>
  </si>
  <si>
    <t>Source: Plan de développement 2011-2021</t>
  </si>
  <si>
    <t>Nbre clients BP</t>
  </si>
  <si>
    <t>Nbre clients MP</t>
  </si>
  <si>
    <t>Prix vte BP</t>
  </si>
  <si>
    <t>Prix vte MP</t>
  </si>
  <si>
    <t>Chiffre d'affaires BP</t>
  </si>
  <si>
    <t>Chiffre d'affaires MP</t>
  </si>
  <si>
    <t>BZD</t>
  </si>
  <si>
    <t>BOL</t>
  </si>
  <si>
    <t>gue</t>
  </si>
  <si>
    <t>EL HAR</t>
  </si>
  <si>
    <t>Eligible données DCM</t>
  </si>
  <si>
    <t>NON Eligible</t>
  </si>
  <si>
    <t>Rt de l'exercice 2011 SDA</t>
  </si>
  <si>
    <t>DD BDES</t>
  </si>
  <si>
    <t>Rt de l'exercice 2011 sans les 2 DD</t>
  </si>
  <si>
    <t>Rts négatifs</t>
  </si>
  <si>
    <t>Tota CA 2011</t>
  </si>
  <si>
    <t>Résultat 2011 Elec</t>
  </si>
  <si>
    <t>Résultat 2011 Gaz</t>
  </si>
  <si>
    <t>Rentabilité du segment Elec = REX /CA</t>
  </si>
  <si>
    <t>Vtes Gaz BP</t>
  </si>
  <si>
    <t>Vtes Gaz MP</t>
  </si>
  <si>
    <t>DD TIPASA</t>
  </si>
  <si>
    <t xml:space="preserve">Prix 2012 BT *Vtes </t>
  </si>
  <si>
    <t>Plan Dévelop 2011-2021</t>
  </si>
  <si>
    <t>Plan Dévelop 2011-2022</t>
  </si>
  <si>
    <t>Prix Budget 2012</t>
  </si>
  <si>
    <t>Prix Budget 2011</t>
  </si>
  <si>
    <t>Prix 2012 BT *Vtes Plan Dévelop</t>
  </si>
  <si>
    <t>Total</t>
  </si>
  <si>
    <t>CHIFFRES VALIDES PAR LE CA</t>
  </si>
  <si>
    <t>PREVISIONS</t>
  </si>
  <si>
    <t>DD BZD</t>
  </si>
  <si>
    <t>DD BOL</t>
  </si>
  <si>
    <t>GUE CONS</t>
  </si>
  <si>
    <t>BDES</t>
  </si>
  <si>
    <t>TIP</t>
  </si>
  <si>
    <t>SDA</t>
  </si>
  <si>
    <t>TOTAL ALGER</t>
  </si>
  <si>
    <t>TOTAL BDES+TIP</t>
  </si>
  <si>
    <t>% ALGER</t>
  </si>
  <si>
    <t>% BDES+TIP</t>
  </si>
  <si>
    <t>TOTAL %</t>
  </si>
  <si>
    <t>REPARTITION BUDGET 2012</t>
  </si>
  <si>
    <t>TOTAL</t>
  </si>
  <si>
    <t>Plan Dévelop 2011-2021 *70,2%</t>
  </si>
  <si>
    <t>Plan Dévelop 2011-2021 *66,7%</t>
  </si>
  <si>
    <t>Plan Dévelop 2011-2021 *73,6%</t>
  </si>
  <si>
    <t>Plan Dévelop 2011-2021 *77,1%</t>
  </si>
  <si>
    <t>REALISATION 2010 ALGER</t>
  </si>
  <si>
    <t>REALISATION 2011 ALGER</t>
  </si>
  <si>
    <t>OK</t>
  </si>
  <si>
    <t>Vtes Elec BP</t>
  </si>
  <si>
    <t>Vtes Elec MP</t>
  </si>
  <si>
    <t>Plan Dévelop 2011-2021 *82,9%</t>
  </si>
  <si>
    <t>Plan Dévelop 2011-2021 *79,8%</t>
  </si>
  <si>
    <t>Plan Dévelop 2011-2021 *83,1%</t>
  </si>
  <si>
    <t>Plan Dévelop 2011-2021 *73,0%</t>
  </si>
  <si>
    <t xml:space="preserve"> BDES+TIP</t>
  </si>
  <si>
    <t xml:space="preserve">Budget 2012 </t>
  </si>
  <si>
    <t xml:space="preserve">Bilan 2011 </t>
  </si>
  <si>
    <t xml:space="preserve">Bilan 2010 </t>
  </si>
  <si>
    <t>Bilan 2010</t>
  </si>
  <si>
    <t>BDES+TIP</t>
  </si>
  <si>
    <t>CONTRÔLE PARAMETRES BDES ET TIPAZA PAR DIFFERENCE (AVANT TRANSFERT-APRES TRANSFERT)</t>
  </si>
  <si>
    <t>ok</t>
  </si>
  <si>
    <t>CA Elec 2011 (gestionnaire)</t>
  </si>
  <si>
    <t>CA Gaz 2011 (gestionnaire)</t>
  </si>
  <si>
    <t>ok Contrôle</t>
  </si>
  <si>
    <t>BDES+TIPAZA  (avant transfert-après transfert)</t>
  </si>
  <si>
    <t>GAZ</t>
  </si>
  <si>
    <t>ELEC</t>
  </si>
  <si>
    <t>VENTES HT 2011</t>
  </si>
  <si>
    <t>Vtes Elec HT</t>
  </si>
  <si>
    <t>Vtes Elec MT Eligible</t>
  </si>
  <si>
    <t>Chiffre d'affaires HT</t>
  </si>
  <si>
    <t>Prix vte HT</t>
  </si>
  <si>
    <t>Chiffre d'affaires MT Eligible</t>
  </si>
  <si>
    <t>Vtes Elec HT+MT Eligible</t>
  </si>
  <si>
    <t>Chiffre d'affaires HT+MT Eligible</t>
  </si>
</sst>
</file>

<file path=xl/styles.xml><?xml version="1.0" encoding="utf-8"?>
<styleSheet xmlns="http://schemas.openxmlformats.org/spreadsheetml/2006/main">
  <numFmts count="12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\ _€_-;\-* #,##0.0\ _€_-;_-* &quot;-&quot;?\ _€_-;_-@_-"/>
    <numFmt numFmtId="170" formatCode="0.0%"/>
    <numFmt numFmtId="171" formatCode="_-* #,##0.0000000\ _€_-;\-* #,##0.0000000\ _€_-;_-* &quot;-&quot;??\ _€_-;_-@_-"/>
    <numFmt numFmtId="172" formatCode="_-* #,##0.0000000\ _€_-;\-* #,##0.0000000\ _€_-;_-* &quot;-&quot;???????\ _€_-;_-@_-"/>
    <numFmt numFmtId="173" formatCode="_-* #,##0\ _€_-;\-* #,##0\ _€_-;_-* &quot;-&quot;?\ _€_-;_-@_-"/>
    <numFmt numFmtId="174" formatCode="_-* #,##0.000\ _€_-;\-* #,##0.000\ _€_-;_-* &quot;-&quot;??\ _€_-;_-@_-"/>
  </numFmts>
  <fonts count="11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FF0000"/>
      <name val="Candara"/>
      <family val="2"/>
    </font>
    <font>
      <sz val="11"/>
      <name val="Candara"/>
      <family val="2"/>
    </font>
    <font>
      <sz val="12"/>
      <color rgb="FFFF0000"/>
      <name val="Candara"/>
      <family val="2"/>
    </font>
    <font>
      <b/>
      <sz val="18"/>
      <color theme="1"/>
      <name val="Candara"/>
      <family val="2"/>
    </font>
    <font>
      <sz val="11"/>
      <color theme="4" tint="-0.249977111117893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7FED0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2" xfId="0" applyFont="1" applyBorder="1"/>
    <xf numFmtId="0" fontId="4" fillId="3" borderId="0" xfId="0" applyFont="1" applyFill="1"/>
    <xf numFmtId="0" fontId="4" fillId="3" borderId="13" xfId="0" applyFont="1" applyFill="1" applyBorder="1"/>
    <xf numFmtId="0" fontId="4" fillId="3" borderId="0" xfId="0" applyFont="1" applyFill="1" applyAlignment="1">
      <alignment horizontal="right"/>
    </xf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3" fontId="6" fillId="0" borderId="13" xfId="0" applyNumberFormat="1" applyFont="1" applyBorder="1"/>
    <xf numFmtId="165" fontId="6" fillId="0" borderId="13" xfId="1" applyNumberFormat="1" applyFont="1" applyBorder="1"/>
    <xf numFmtId="167" fontId="5" fillId="0" borderId="0" xfId="0" applyNumberFormat="1" applyFont="1"/>
    <xf numFmtId="165" fontId="5" fillId="0" borderId="13" xfId="1" applyNumberFormat="1" applyFont="1" applyBorder="1"/>
    <xf numFmtId="165" fontId="5" fillId="0" borderId="7" xfId="1" applyNumberFormat="1" applyFont="1" applyBorder="1"/>
    <xf numFmtId="165" fontId="5" fillId="0" borderId="0" xfId="1" applyNumberFormat="1" applyFont="1" applyBorder="1"/>
    <xf numFmtId="165" fontId="5" fillId="0" borderId="8" xfId="1" applyNumberFormat="1" applyFont="1" applyBorder="1"/>
    <xf numFmtId="0" fontId="5" fillId="2" borderId="0" xfId="0" applyFont="1" applyFill="1"/>
    <xf numFmtId="3" fontId="5" fillId="2" borderId="13" xfId="0" applyNumberFormat="1" applyFont="1" applyFill="1" applyBorder="1"/>
    <xf numFmtId="165" fontId="5" fillId="2" borderId="13" xfId="1" applyNumberFormat="1" applyFont="1" applyFill="1" applyBorder="1"/>
    <xf numFmtId="167" fontId="5" fillId="2" borderId="0" xfId="0" applyNumberFormat="1" applyFont="1" applyFill="1"/>
    <xf numFmtId="165" fontId="5" fillId="2" borderId="7" xfId="1" applyNumberFormat="1" applyFont="1" applyFill="1" applyBorder="1"/>
    <xf numFmtId="165" fontId="5" fillId="2" borderId="0" xfId="1" applyNumberFormat="1" applyFont="1" applyFill="1" applyBorder="1"/>
    <xf numFmtId="165" fontId="5" fillId="2" borderId="8" xfId="1" applyNumberFormat="1" applyFont="1" applyFill="1" applyBorder="1"/>
    <xf numFmtId="0" fontId="5" fillId="0" borderId="13" xfId="0" applyFont="1" applyBorder="1"/>
    <xf numFmtId="3" fontId="5" fillId="2" borderId="7" xfId="0" applyNumberFormat="1" applyFont="1" applyFill="1" applyBorder="1"/>
    <xf numFmtId="3" fontId="5" fillId="2" borderId="0" xfId="0" applyNumberFormat="1" applyFont="1" applyFill="1" applyBorder="1"/>
    <xf numFmtId="3" fontId="5" fillId="2" borderId="8" xfId="0" applyNumberFormat="1" applyFont="1" applyFill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166" fontId="5" fillId="0" borderId="13" xfId="0" applyNumberFormat="1" applyFont="1" applyBorder="1"/>
    <xf numFmtId="166" fontId="5" fillId="0" borderId="0" xfId="0" applyNumberFormat="1" applyFont="1"/>
    <xf numFmtId="3" fontId="5" fillId="2" borderId="14" xfId="0" applyNumberFormat="1" applyFont="1" applyFill="1" applyBorder="1"/>
    <xf numFmtId="3" fontId="5" fillId="2" borderId="9" xfId="0" applyNumberFormat="1" applyFont="1" applyFill="1" applyBorder="1"/>
    <xf numFmtId="3" fontId="5" fillId="2" borderId="10" xfId="0" applyNumberFormat="1" applyFont="1" applyFill="1" applyBorder="1"/>
    <xf numFmtId="3" fontId="5" fillId="2" borderId="11" xfId="0" applyNumberFormat="1" applyFont="1" applyFill="1" applyBorder="1"/>
    <xf numFmtId="165" fontId="5" fillId="0" borderId="1" xfId="1" applyNumberFormat="1" applyFont="1" applyBorder="1"/>
    <xf numFmtId="0" fontId="5" fillId="0" borderId="1" xfId="0" applyFont="1" applyBorder="1"/>
    <xf numFmtId="0" fontId="6" fillId="0" borderId="0" xfId="0" applyFont="1"/>
    <xf numFmtId="9" fontId="6" fillId="0" borderId="0" xfId="2" applyFont="1"/>
    <xf numFmtId="0" fontId="5" fillId="0" borderId="0" xfId="0" applyFont="1" applyAlignment="1">
      <alignment horizontal="right"/>
    </xf>
    <xf numFmtId="170" fontId="5" fillId="0" borderId="0" xfId="2" applyNumberFormat="1" applyFont="1"/>
    <xf numFmtId="9" fontId="5" fillId="0" borderId="0" xfId="0" applyNumberFormat="1" applyFont="1"/>
    <xf numFmtId="1" fontId="5" fillId="0" borderId="0" xfId="0" applyNumberFormat="1" applyFont="1"/>
    <xf numFmtId="1" fontId="5" fillId="2" borderId="0" xfId="0" applyNumberFormat="1" applyFont="1" applyFill="1"/>
    <xf numFmtId="2" fontId="5" fillId="2" borderId="0" xfId="0" applyNumberFormat="1" applyFont="1" applyFill="1"/>
    <xf numFmtId="0" fontId="5" fillId="0" borderId="0" xfId="0" applyFont="1" applyFill="1"/>
    <xf numFmtId="168" fontId="6" fillId="0" borderId="13" xfId="0" applyNumberFormat="1" applyFont="1" applyBorder="1"/>
    <xf numFmtId="3" fontId="6" fillId="0" borderId="1" xfId="0" applyNumberFormat="1" applyFont="1" applyBorder="1"/>
    <xf numFmtId="166" fontId="6" fillId="0" borderId="13" xfId="0" applyNumberFormat="1" applyFont="1" applyBorder="1"/>
    <xf numFmtId="0" fontId="6" fillId="0" borderId="13" xfId="0" applyFont="1" applyBorder="1"/>
    <xf numFmtId="166" fontId="6" fillId="0" borderId="7" xfId="0" applyNumberFormat="1" applyFont="1" applyBorder="1"/>
    <xf numFmtId="0" fontId="6" fillId="0" borderId="7" xfId="0" applyFont="1" applyBorder="1"/>
    <xf numFmtId="166" fontId="6" fillId="0" borderId="8" xfId="0" applyNumberFormat="1" applyFont="1" applyBorder="1"/>
    <xf numFmtId="0" fontId="6" fillId="0" borderId="8" xfId="0" applyFont="1" applyBorder="1"/>
    <xf numFmtId="166" fontId="6" fillId="0" borderId="0" xfId="0" applyNumberFormat="1" applyFont="1" applyBorder="1"/>
    <xf numFmtId="0" fontId="6" fillId="0" borderId="0" xfId="0" applyFont="1" applyBorder="1"/>
    <xf numFmtId="165" fontId="6" fillId="0" borderId="7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5" fillId="0" borderId="0" xfId="1" applyNumberFormat="1" applyFont="1" applyFill="1"/>
    <xf numFmtId="165" fontId="5" fillId="0" borderId="0" xfId="0" applyNumberFormat="1" applyFont="1" applyFill="1"/>
    <xf numFmtId="3" fontId="6" fillId="0" borderId="7" xfId="0" applyNumberFormat="1" applyFont="1" applyBorder="1"/>
    <xf numFmtId="3" fontId="6" fillId="0" borderId="0" xfId="0" applyNumberFormat="1" applyFont="1" applyBorder="1"/>
    <xf numFmtId="3" fontId="6" fillId="0" borderId="8" xfId="0" applyNumberFormat="1" applyFont="1" applyBorder="1"/>
    <xf numFmtId="3" fontId="6" fillId="2" borderId="14" xfId="0" applyNumberFormat="1" applyFont="1" applyFill="1" applyBorder="1"/>
    <xf numFmtId="3" fontId="6" fillId="2" borderId="13" xfId="0" applyNumberFormat="1" applyFont="1" applyFill="1" applyBorder="1"/>
    <xf numFmtId="165" fontId="6" fillId="2" borderId="13" xfId="1" applyNumberFormat="1" applyFont="1" applyFill="1" applyBorder="1"/>
    <xf numFmtId="0" fontId="4" fillId="5" borderId="1" xfId="0" applyFont="1" applyFill="1" applyBorder="1"/>
    <xf numFmtId="165" fontId="6" fillId="0" borderId="1" xfId="1" applyNumberFormat="1" applyFont="1" applyBorder="1"/>
    <xf numFmtId="165" fontId="5" fillId="6" borderId="1" xfId="1" applyNumberFormat="1" applyFont="1" applyFill="1" applyBorder="1"/>
    <xf numFmtId="3" fontId="5" fillId="6" borderId="1" xfId="0" applyNumberFormat="1" applyFont="1" applyFill="1" applyBorder="1"/>
    <xf numFmtId="0" fontId="6" fillId="0" borderId="1" xfId="0" applyFont="1" applyBorder="1"/>
    <xf numFmtId="3" fontId="6" fillId="6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165" fontId="7" fillId="0" borderId="1" xfId="1" applyNumberFormat="1" applyFont="1" applyBorder="1"/>
    <xf numFmtId="0" fontId="6" fillId="6" borderId="1" xfId="0" applyFont="1" applyFill="1" applyBorder="1"/>
    <xf numFmtId="165" fontId="7" fillId="6" borderId="1" xfId="1" applyNumberFormat="1" applyFont="1" applyFill="1" applyBorder="1"/>
    <xf numFmtId="0" fontId="4" fillId="0" borderId="0" xfId="0" applyFont="1" applyFill="1"/>
    <xf numFmtId="164" fontId="5" fillId="0" borderId="1" xfId="0" applyNumberFormat="1" applyFont="1" applyFill="1" applyBorder="1"/>
    <xf numFmtId="164" fontId="5" fillId="4" borderId="1" xfId="0" applyNumberFormat="1" applyFont="1" applyFill="1" applyBorder="1"/>
    <xf numFmtId="43" fontId="5" fillId="4" borderId="1" xfId="0" applyNumberFormat="1" applyFont="1" applyFill="1" applyBorder="1"/>
    <xf numFmtId="164" fontId="6" fillId="4" borderId="1" xfId="0" applyNumberFormat="1" applyFont="1" applyFill="1" applyBorder="1"/>
    <xf numFmtId="170" fontId="5" fillId="0" borderId="0" xfId="0" applyNumberFormat="1" applyFont="1" applyFill="1"/>
    <xf numFmtId="0" fontId="6" fillId="7" borderId="1" xfId="0" applyFont="1" applyFill="1" applyBorder="1"/>
    <xf numFmtId="165" fontId="7" fillId="7" borderId="1" xfId="1" applyNumberFormat="1" applyFont="1" applyFill="1" applyBorder="1"/>
    <xf numFmtId="165" fontId="6" fillId="7" borderId="1" xfId="1" applyNumberFormat="1" applyFont="1" applyFill="1" applyBorder="1"/>
    <xf numFmtId="0" fontId="5" fillId="7" borderId="1" xfId="0" applyFont="1" applyFill="1" applyBorder="1"/>
    <xf numFmtId="164" fontId="5" fillId="7" borderId="1" xfId="0" applyNumberFormat="1" applyFont="1" applyFill="1" applyBorder="1"/>
    <xf numFmtId="164" fontId="6" fillId="7" borderId="1" xfId="0" applyNumberFormat="1" applyFont="1" applyFill="1" applyBorder="1"/>
    <xf numFmtId="43" fontId="5" fillId="4" borderId="0" xfId="0" applyNumberFormat="1" applyFont="1" applyFill="1" applyBorder="1"/>
    <xf numFmtId="165" fontId="6" fillId="0" borderId="0" xfId="1" applyNumberFormat="1" applyFont="1" applyFill="1" applyBorder="1"/>
    <xf numFmtId="164" fontId="5" fillId="0" borderId="0" xfId="0" applyNumberFormat="1" applyFont="1" applyFill="1" applyBorder="1"/>
    <xf numFmtId="164" fontId="7" fillId="0" borderId="1" xfId="1" applyNumberFormat="1" applyFont="1" applyBorder="1"/>
    <xf numFmtId="164" fontId="6" fillId="0" borderId="1" xfId="1" applyNumberFormat="1" applyFont="1" applyBorder="1"/>
    <xf numFmtId="168" fontId="6" fillId="2" borderId="13" xfId="0" applyNumberFormat="1" applyFont="1" applyFill="1" applyBorder="1"/>
    <xf numFmtId="168" fontId="6" fillId="2" borderId="14" xfId="0" applyNumberFormat="1" applyFont="1" applyFill="1" applyBorder="1"/>
    <xf numFmtId="164" fontId="7" fillId="0" borderId="0" xfId="0" applyNumberFormat="1" applyFont="1" applyFill="1" applyBorder="1"/>
    <xf numFmtId="43" fontId="6" fillId="0" borderId="1" xfId="1" applyNumberFormat="1" applyFont="1" applyBorder="1"/>
    <xf numFmtId="43" fontId="6" fillId="7" borderId="1" xfId="1" applyNumberFormat="1" applyFont="1" applyFill="1" applyBorder="1"/>
    <xf numFmtId="164" fontId="7" fillId="7" borderId="1" xfId="1" applyNumberFormat="1" applyFont="1" applyFill="1" applyBorder="1"/>
    <xf numFmtId="164" fontId="7" fillId="6" borderId="1" xfId="1" applyNumberFormat="1" applyFont="1" applyFill="1" applyBorder="1"/>
    <xf numFmtId="166" fontId="6" fillId="0" borderId="1" xfId="0" applyNumberFormat="1" applyFont="1" applyBorder="1"/>
    <xf numFmtId="0" fontId="5" fillId="0" borderId="0" xfId="0" applyFont="1" applyAlignment="1">
      <alignment horizontal="center" vertical="center"/>
    </xf>
    <xf numFmtId="171" fontId="5" fillId="0" borderId="0" xfId="0" applyNumberFormat="1" applyFont="1" applyFill="1"/>
    <xf numFmtId="172" fontId="5" fillId="0" borderId="0" xfId="0" applyNumberFormat="1" applyFont="1" applyFill="1"/>
    <xf numFmtId="165" fontId="7" fillId="0" borderId="0" xfId="1" applyNumberFormat="1" applyFont="1" applyBorder="1"/>
    <xf numFmtId="9" fontId="5" fillId="0" borderId="1" xfId="0" applyNumberFormat="1" applyFont="1" applyBorder="1"/>
    <xf numFmtId="0" fontId="5" fillId="0" borderId="0" xfId="0" applyFon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69" fontId="0" fillId="0" borderId="0" xfId="0" applyNumberFormat="1"/>
    <xf numFmtId="173" fontId="0" fillId="0" borderId="0" xfId="0" applyNumberFormat="1"/>
    <xf numFmtId="0" fontId="8" fillId="0" borderId="0" xfId="0" applyFont="1"/>
    <xf numFmtId="1" fontId="8" fillId="0" borderId="0" xfId="0" applyNumberFormat="1" applyFont="1"/>
    <xf numFmtId="169" fontId="8" fillId="0" borderId="0" xfId="0" applyNumberFormat="1" applyFont="1"/>
    <xf numFmtId="0" fontId="5" fillId="0" borderId="0" xfId="0" applyFont="1" applyFill="1" applyBorder="1"/>
    <xf numFmtId="169" fontId="5" fillId="0" borderId="0" xfId="0" applyNumberFormat="1" applyFont="1" applyFill="1"/>
    <xf numFmtId="0" fontId="6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3" fontId="6" fillId="0" borderId="0" xfId="0" applyNumberFormat="1" applyFont="1" applyFill="1" applyBorder="1"/>
    <xf numFmtId="167" fontId="5" fillId="0" borderId="0" xfId="0" applyNumberFormat="1" applyFont="1" applyFill="1" applyBorder="1"/>
    <xf numFmtId="165" fontId="5" fillId="0" borderId="0" xfId="1" applyNumberFormat="1" applyFont="1" applyFill="1" applyBorder="1"/>
    <xf numFmtId="3" fontId="5" fillId="0" borderId="0" xfId="0" applyNumberFormat="1" applyFont="1" applyFill="1" applyBorder="1"/>
    <xf numFmtId="166" fontId="5" fillId="0" borderId="0" xfId="0" applyNumberFormat="1" applyFont="1" applyFill="1" applyBorder="1"/>
    <xf numFmtId="165" fontId="7" fillId="0" borderId="0" xfId="1" applyNumberFormat="1" applyFont="1" applyFill="1" applyBorder="1"/>
    <xf numFmtId="0" fontId="9" fillId="0" borderId="0" xfId="0" applyFont="1"/>
    <xf numFmtId="0" fontId="6" fillId="0" borderId="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4" fontId="7" fillId="0" borderId="1" xfId="1" applyNumberFormat="1" applyFont="1" applyBorder="1"/>
    <xf numFmtId="165" fontId="6" fillId="6" borderId="1" xfId="1" applyNumberFormat="1" applyFont="1" applyFill="1" applyBorder="1"/>
    <xf numFmtId="0" fontId="10" fillId="0" borderId="1" xfId="0" applyFont="1" applyBorder="1"/>
    <xf numFmtId="165" fontId="10" fillId="0" borderId="1" xfId="1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colors>
    <mruColors>
      <color rgb="FFF7FED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5"/>
  <sheetViews>
    <sheetView tabSelected="1" topLeftCell="C146" workbookViewId="0">
      <selection activeCell="F153" sqref="F153:F155"/>
    </sheetView>
  </sheetViews>
  <sheetFormatPr baseColWidth="10" defaultColWidth="13.77734375" defaultRowHeight="15"/>
  <cols>
    <col min="1" max="1" width="23.88671875" style="2" customWidth="1"/>
    <col min="2" max="2" width="11.77734375" style="2" customWidth="1"/>
    <col min="3" max="3" width="9.33203125" style="2" customWidth="1"/>
    <col min="4" max="4" width="9.109375" style="2" customWidth="1"/>
    <col min="5" max="5" width="10" style="2" customWidth="1"/>
    <col min="6" max="6" width="10.44140625" style="2" customWidth="1"/>
    <col min="7" max="7" width="9.44140625" style="2" customWidth="1"/>
    <col min="8" max="8" width="8.88671875" style="2" customWidth="1"/>
    <col min="9" max="9" width="10.77734375" style="2" customWidth="1"/>
    <col min="10" max="10" width="14" style="2" customWidth="1"/>
    <col min="11" max="11" width="14.5546875" style="2" customWidth="1"/>
    <col min="12" max="12" width="13.6640625" style="2" customWidth="1"/>
    <col min="13" max="13" width="8" style="2" customWidth="1"/>
    <col min="14" max="14" width="7.5546875" style="2" customWidth="1"/>
    <col min="15" max="16384" width="13.77734375" style="2"/>
  </cols>
  <sheetData>
    <row r="1" spans="1:10">
      <c r="A1" s="1" t="s">
        <v>13</v>
      </c>
      <c r="B1" s="1"/>
    </row>
    <row r="2" spans="1:10" ht="15.75" thickBot="1"/>
    <row r="3" spans="1:10">
      <c r="B3" s="3" t="s">
        <v>79</v>
      </c>
      <c r="C3" s="3" t="s">
        <v>78</v>
      </c>
      <c r="E3" s="3" t="s">
        <v>77</v>
      </c>
      <c r="F3" s="130" t="s">
        <v>17</v>
      </c>
      <c r="G3" s="131"/>
      <c r="H3" s="131"/>
      <c r="I3" s="132"/>
    </row>
    <row r="4" spans="1:10">
      <c r="A4" s="4" t="s">
        <v>12</v>
      </c>
      <c r="B4" s="5">
        <v>2010</v>
      </c>
      <c r="C4" s="5">
        <v>2011</v>
      </c>
      <c r="D4" s="6" t="s">
        <v>0</v>
      </c>
      <c r="E4" s="7">
        <v>2012</v>
      </c>
      <c r="F4" s="69">
        <v>2013</v>
      </c>
      <c r="G4" s="69">
        <v>2014</v>
      </c>
      <c r="H4" s="69">
        <v>2015</v>
      </c>
      <c r="I4" s="69">
        <v>2016</v>
      </c>
    </row>
    <row r="5" spans="1:10">
      <c r="A5" s="2" t="s">
        <v>1</v>
      </c>
      <c r="B5" s="10">
        <v>959553</v>
      </c>
      <c r="C5" s="11">
        <v>1012356</v>
      </c>
      <c r="D5" s="12">
        <f>+(C5-B5)/B5*100</f>
        <v>5.5028747760676069</v>
      </c>
      <c r="E5" s="58">
        <v>1037898</v>
      </c>
      <c r="F5" s="70">
        <v>1096802</v>
      </c>
      <c r="G5" s="70">
        <v>1147694</v>
      </c>
      <c r="H5" s="70">
        <v>1199914</v>
      </c>
      <c r="I5" s="70">
        <v>1256310</v>
      </c>
      <c r="J5" s="2" t="s">
        <v>42</v>
      </c>
    </row>
    <row r="6" spans="1:10">
      <c r="A6" s="2" t="s">
        <v>2</v>
      </c>
      <c r="B6" s="10">
        <v>5555</v>
      </c>
      <c r="C6" s="11">
        <v>5698</v>
      </c>
      <c r="D6" s="12">
        <f t="shared" ref="D6:D18" si="0">+(C6-B6)/B6*100</f>
        <v>2.5742574257425743</v>
      </c>
      <c r="E6" s="58">
        <v>5863</v>
      </c>
      <c r="F6" s="70">
        <v>5993</v>
      </c>
      <c r="G6" s="70">
        <v>6143</v>
      </c>
      <c r="H6" s="70">
        <v>6303</v>
      </c>
      <c r="I6" s="70">
        <v>6479</v>
      </c>
      <c r="J6" s="2" t="s">
        <v>43</v>
      </c>
    </row>
    <row r="7" spans="1:10">
      <c r="A7" s="17" t="s">
        <v>3</v>
      </c>
      <c r="B7" s="67">
        <f>SUM(B5:B6)</f>
        <v>965108</v>
      </c>
      <c r="C7" s="68">
        <f>SUM(C5:C6)</f>
        <v>1018054</v>
      </c>
      <c r="D7" s="20">
        <f t="shared" si="0"/>
        <v>5.4860181451195098</v>
      </c>
      <c r="E7" s="21">
        <f>SUM(E5:E6)</f>
        <v>1043761</v>
      </c>
      <c r="F7" s="71">
        <f>SUM(F5:F6)</f>
        <v>1102795</v>
      </c>
      <c r="G7" s="71">
        <f>SUM(G5:G6)</f>
        <v>1153837</v>
      </c>
      <c r="H7" s="71">
        <f>SUM(H5:H6)</f>
        <v>1206217</v>
      </c>
      <c r="I7" s="71">
        <f>SUM(I5:I6)</f>
        <v>1262789</v>
      </c>
    </row>
    <row r="8" spans="1:10">
      <c r="B8" s="24"/>
      <c r="C8" s="24"/>
      <c r="D8" s="12"/>
      <c r="E8" s="14"/>
      <c r="F8" s="37"/>
      <c r="G8" s="37"/>
      <c r="H8" s="37"/>
      <c r="I8" s="37"/>
    </row>
    <row r="9" spans="1:10">
      <c r="A9" s="2" t="s">
        <v>4</v>
      </c>
      <c r="B9" s="10">
        <v>2787</v>
      </c>
      <c r="C9" s="11">
        <v>2955</v>
      </c>
      <c r="D9" s="12">
        <f t="shared" si="0"/>
        <v>6.0279870828848221</v>
      </c>
      <c r="E9" s="58">
        <v>3040</v>
      </c>
      <c r="F9" s="70">
        <v>3378</v>
      </c>
      <c r="G9" s="70">
        <v>3565</v>
      </c>
      <c r="H9" s="70">
        <v>3701</v>
      </c>
      <c r="I9" s="70">
        <v>3901</v>
      </c>
      <c r="J9" s="2" t="s">
        <v>42</v>
      </c>
    </row>
    <row r="10" spans="1:10">
      <c r="A10" s="2" t="s">
        <v>5</v>
      </c>
      <c r="B10" s="10">
        <v>2109</v>
      </c>
      <c r="C10" s="11">
        <v>2246</v>
      </c>
      <c r="D10" s="12">
        <f t="shared" si="0"/>
        <v>6.4959696538643907</v>
      </c>
      <c r="E10" s="58">
        <v>2310</v>
      </c>
      <c r="F10" s="70">
        <v>2780</v>
      </c>
      <c r="G10" s="70">
        <v>2979</v>
      </c>
      <c r="H10" s="70">
        <v>3136</v>
      </c>
      <c r="I10" s="70">
        <v>3264</v>
      </c>
      <c r="J10" s="2" t="s">
        <v>43</v>
      </c>
    </row>
    <row r="11" spans="1:10">
      <c r="A11" s="17" t="s">
        <v>6</v>
      </c>
      <c r="B11" s="67">
        <f>SUM(B9:B10)</f>
        <v>4896</v>
      </c>
      <c r="C11" s="67">
        <f>SUM(C9:C10)</f>
        <v>5201</v>
      </c>
      <c r="D11" s="20">
        <f t="shared" si="0"/>
        <v>6.2295751633986924</v>
      </c>
      <c r="E11" s="25">
        <f>SUM(E9:E10)</f>
        <v>5350</v>
      </c>
      <c r="F11" s="72">
        <f>SUM(F9:F10)</f>
        <v>6158</v>
      </c>
      <c r="G11" s="72">
        <f>SUM(G9:G10)</f>
        <v>6544</v>
      </c>
      <c r="H11" s="72">
        <f t="shared" ref="H11:I11" si="1">SUM(H9:H10)</f>
        <v>6837</v>
      </c>
      <c r="I11" s="72">
        <f t="shared" si="1"/>
        <v>7165</v>
      </c>
    </row>
    <row r="12" spans="1:10">
      <c r="B12" s="24"/>
      <c r="C12" s="24"/>
      <c r="E12" s="28"/>
      <c r="F12" s="38"/>
      <c r="G12" s="38"/>
      <c r="H12" s="38"/>
      <c r="I12" s="38"/>
    </row>
    <row r="13" spans="1:10">
      <c r="A13" s="2" t="s">
        <v>7</v>
      </c>
      <c r="B13" s="31">
        <f>B16/B9</f>
        <v>3.9608898457122352</v>
      </c>
      <c r="C13" s="31">
        <f>C16/C9</f>
        <v>3.9874788494077835</v>
      </c>
      <c r="D13" s="32">
        <f t="shared" si="0"/>
        <v>0.6712886429884326</v>
      </c>
      <c r="E13" s="53">
        <v>3.9420000000000002</v>
      </c>
      <c r="F13" s="73">
        <v>3.9420000000000002</v>
      </c>
      <c r="G13" s="73">
        <v>3.9420000000000002</v>
      </c>
      <c r="H13" s="73">
        <v>3.9420000000000002</v>
      </c>
      <c r="I13" s="73">
        <v>3.9420000000000002</v>
      </c>
      <c r="J13" s="2" t="s">
        <v>45</v>
      </c>
    </row>
    <row r="14" spans="1:10">
      <c r="A14" s="2" t="s">
        <v>8</v>
      </c>
      <c r="B14" s="31">
        <f>+B17/B10</f>
        <v>3.2844950213371265</v>
      </c>
      <c r="C14" s="31">
        <f>+C17/C10</f>
        <v>3.2511130899376668</v>
      </c>
      <c r="D14" s="32">
        <f t="shared" si="0"/>
        <v>-1.0163489724478192</v>
      </c>
      <c r="E14" s="53">
        <v>3.3109999999999999</v>
      </c>
      <c r="F14" s="73">
        <v>3.3109999999999999</v>
      </c>
      <c r="G14" s="73">
        <v>3.3109999999999999</v>
      </c>
      <c r="H14" s="73">
        <v>3.3109999999999999</v>
      </c>
      <c r="I14" s="73">
        <v>3.3109999999999999</v>
      </c>
      <c r="J14" s="2" t="s">
        <v>44</v>
      </c>
    </row>
    <row r="15" spans="1:10">
      <c r="B15" s="24"/>
      <c r="C15" s="24"/>
      <c r="E15" s="53"/>
      <c r="F15" s="73"/>
      <c r="G15" s="73"/>
      <c r="H15" s="73"/>
      <c r="I15" s="73"/>
    </row>
    <row r="16" spans="1:10">
      <c r="A16" s="2" t="s">
        <v>9</v>
      </c>
      <c r="B16" s="10">
        <v>11039</v>
      </c>
      <c r="C16" s="10">
        <v>11783</v>
      </c>
      <c r="D16" s="12">
        <f t="shared" si="0"/>
        <v>6.7397409185614636</v>
      </c>
      <c r="E16" s="63">
        <v>11982</v>
      </c>
      <c r="F16" s="49">
        <f>+F9*F13</f>
        <v>13316.076000000001</v>
      </c>
      <c r="G16" s="49">
        <f t="shared" ref="G16:H16" si="2">+G9*G13</f>
        <v>14053.230000000001</v>
      </c>
      <c r="H16" s="49">
        <f t="shared" si="2"/>
        <v>14589.342000000001</v>
      </c>
      <c r="I16" s="49">
        <f>+I9*I13</f>
        <v>15377.742</v>
      </c>
      <c r="J16" s="2" t="s">
        <v>46</v>
      </c>
    </row>
    <row r="17" spans="1:13">
      <c r="A17" s="2" t="s">
        <v>11</v>
      </c>
      <c r="B17" s="10">
        <v>6927</v>
      </c>
      <c r="C17" s="10">
        <v>7302</v>
      </c>
      <c r="D17" s="12">
        <f t="shared" si="0"/>
        <v>5.4135989605889989</v>
      </c>
      <c r="E17" s="63">
        <v>7647</v>
      </c>
      <c r="F17" s="49">
        <f>F10*F14</f>
        <v>9204.58</v>
      </c>
      <c r="G17" s="49">
        <f t="shared" ref="G17:H17" si="3">G10*G14</f>
        <v>9863.4689999999991</v>
      </c>
      <c r="H17" s="49">
        <f t="shared" si="3"/>
        <v>10383.296</v>
      </c>
      <c r="I17" s="49">
        <f>I10*I14</f>
        <v>10807.103999999999</v>
      </c>
      <c r="J17" s="2" t="s">
        <v>46</v>
      </c>
    </row>
    <row r="18" spans="1:13" ht="15.75" thickBot="1">
      <c r="A18" s="17" t="s">
        <v>10</v>
      </c>
      <c r="B18" s="66">
        <f>SUM(B16:B17)</f>
        <v>17966</v>
      </c>
      <c r="C18" s="66">
        <f>SUM(C16:C17)</f>
        <v>19085</v>
      </c>
      <c r="D18" s="20">
        <f t="shared" si="0"/>
        <v>6.2284314816876325</v>
      </c>
      <c r="E18" s="34">
        <f>SUM(E16:E17)</f>
        <v>19629</v>
      </c>
      <c r="F18" s="74">
        <f t="shared" ref="F18:I18" si="4">SUM(F16:F17)</f>
        <v>22520.656000000003</v>
      </c>
      <c r="G18" s="74">
        <f t="shared" si="4"/>
        <v>23916.699000000001</v>
      </c>
      <c r="H18" s="74">
        <f t="shared" si="4"/>
        <v>24972.637999999999</v>
      </c>
      <c r="I18" s="74">
        <f t="shared" si="4"/>
        <v>26184.845999999998</v>
      </c>
      <c r="J18" s="2" t="s">
        <v>47</v>
      </c>
    </row>
    <row r="20" spans="1:13">
      <c r="A20" s="47"/>
      <c r="B20" s="136" t="s">
        <v>48</v>
      </c>
      <c r="C20" s="137"/>
      <c r="D20" s="137"/>
      <c r="E20" s="138"/>
      <c r="F20" s="136" t="s">
        <v>49</v>
      </c>
      <c r="G20" s="137"/>
      <c r="H20" s="137"/>
      <c r="I20" s="138"/>
      <c r="J20" s="47"/>
      <c r="K20" s="47"/>
      <c r="L20" s="47"/>
    </row>
    <row r="21" spans="1:1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3">
      <c r="A22" s="80" t="s">
        <v>61</v>
      </c>
      <c r="B22" s="80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3"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3">
      <c r="A24" s="76" t="s">
        <v>16</v>
      </c>
      <c r="B24" s="76" t="s">
        <v>50</v>
      </c>
      <c r="C24" s="76" t="s">
        <v>51</v>
      </c>
      <c r="D24" s="76" t="s">
        <v>27</v>
      </c>
      <c r="E24" s="76" t="s">
        <v>52</v>
      </c>
      <c r="F24" s="86" t="s">
        <v>56</v>
      </c>
      <c r="G24" s="76" t="s">
        <v>53</v>
      </c>
      <c r="H24" s="76" t="s">
        <v>54</v>
      </c>
      <c r="I24" s="78" t="s">
        <v>81</v>
      </c>
      <c r="J24" s="76" t="s">
        <v>55</v>
      </c>
      <c r="K24" s="89" t="s">
        <v>58</v>
      </c>
      <c r="L24" s="75" t="s">
        <v>59</v>
      </c>
      <c r="M24" s="75" t="s">
        <v>60</v>
      </c>
    </row>
    <row r="25" spans="1:13">
      <c r="A25" s="38" t="s">
        <v>1</v>
      </c>
      <c r="B25" s="77">
        <v>176893</v>
      </c>
      <c r="C25" s="77">
        <v>193833</v>
      </c>
      <c r="D25" s="77">
        <v>205072</v>
      </c>
      <c r="E25" s="77">
        <v>152907</v>
      </c>
      <c r="F25" s="87">
        <f>SUM(B25:E25)</f>
        <v>728705</v>
      </c>
      <c r="G25" s="77">
        <v>185747</v>
      </c>
      <c r="H25" s="77">
        <v>123446</v>
      </c>
      <c r="I25" s="79">
        <f>+G25+H25</f>
        <v>309193</v>
      </c>
      <c r="J25" s="70">
        <f>+F25+I25</f>
        <v>1037898</v>
      </c>
      <c r="K25" s="90">
        <f>+F25/J25*100</f>
        <v>70.209693052689175</v>
      </c>
      <c r="L25" s="81">
        <f>+I25/J25*100</f>
        <v>29.790306947310814</v>
      </c>
      <c r="M25" s="81">
        <f>+K25+L25</f>
        <v>99.999999999999986</v>
      </c>
    </row>
    <row r="26" spans="1:13">
      <c r="A26" s="38" t="s">
        <v>2</v>
      </c>
      <c r="B26" s="77">
        <v>905</v>
      </c>
      <c r="C26" s="77">
        <v>887</v>
      </c>
      <c r="D26" s="77">
        <v>1400</v>
      </c>
      <c r="E26" s="77">
        <v>721</v>
      </c>
      <c r="F26" s="87">
        <f>SUM(B26:E26)</f>
        <v>3913</v>
      </c>
      <c r="G26" s="77">
        <v>1012</v>
      </c>
      <c r="H26" s="77">
        <v>938</v>
      </c>
      <c r="I26" s="79">
        <f t="shared" ref="I26:I32" si="5">+G26+H26</f>
        <v>1950</v>
      </c>
      <c r="J26" s="70">
        <f t="shared" ref="J26:J32" si="6">+F26+I26</f>
        <v>5863</v>
      </c>
      <c r="K26" s="90">
        <f t="shared" ref="K26:K32" si="7">+F26/J26*100</f>
        <v>66.740576496674052</v>
      </c>
      <c r="L26" s="81">
        <f t="shared" ref="L26:L32" si="8">+I26/J26*100</f>
        <v>33.259423503325941</v>
      </c>
      <c r="M26" s="81">
        <f t="shared" ref="M26:M32" si="9">+K26+L26</f>
        <v>100</v>
      </c>
    </row>
    <row r="27" spans="1:13">
      <c r="A27" s="73" t="s">
        <v>62</v>
      </c>
      <c r="B27" s="70">
        <f>SUM(B25:B26)</f>
        <v>177798</v>
      </c>
      <c r="C27" s="70">
        <f t="shared" ref="C27:J27" si="10">SUM(C25:C26)</f>
        <v>194720</v>
      </c>
      <c r="D27" s="70">
        <f t="shared" si="10"/>
        <v>206472</v>
      </c>
      <c r="E27" s="70">
        <f t="shared" si="10"/>
        <v>153628</v>
      </c>
      <c r="F27" s="88">
        <f t="shared" si="10"/>
        <v>732618</v>
      </c>
      <c r="G27" s="70">
        <f t="shared" si="10"/>
        <v>186759</v>
      </c>
      <c r="H27" s="70">
        <f t="shared" si="10"/>
        <v>124384</v>
      </c>
      <c r="I27" s="70">
        <f t="shared" si="10"/>
        <v>311143</v>
      </c>
      <c r="J27" s="70">
        <f t="shared" si="10"/>
        <v>1043761</v>
      </c>
      <c r="K27" s="88"/>
      <c r="L27" s="70"/>
      <c r="M27" s="96"/>
    </row>
    <row r="28" spans="1:13">
      <c r="A28" s="38" t="s">
        <v>4</v>
      </c>
      <c r="B28" s="77">
        <v>521</v>
      </c>
      <c r="C28" s="77">
        <v>536</v>
      </c>
      <c r="D28" s="77">
        <v>682</v>
      </c>
      <c r="E28" s="77">
        <v>498</v>
      </c>
      <c r="F28" s="87">
        <f>SUM(B28:E28)</f>
        <v>2237</v>
      </c>
      <c r="G28" s="77">
        <v>491</v>
      </c>
      <c r="H28" s="77">
        <v>312</v>
      </c>
      <c r="I28" s="79">
        <f t="shared" si="5"/>
        <v>803</v>
      </c>
      <c r="J28" s="70">
        <f t="shared" si="6"/>
        <v>3040</v>
      </c>
      <c r="K28" s="90">
        <f t="shared" si="7"/>
        <v>73.58552631578948</v>
      </c>
      <c r="L28" s="81">
        <f t="shared" si="8"/>
        <v>26.414473684210527</v>
      </c>
      <c r="M28" s="81">
        <f t="shared" si="9"/>
        <v>100</v>
      </c>
    </row>
    <row r="29" spans="1:13">
      <c r="A29" s="38" t="s">
        <v>5</v>
      </c>
      <c r="B29" s="77">
        <v>435</v>
      </c>
      <c r="C29" s="77">
        <v>394</v>
      </c>
      <c r="D29" s="77">
        <v>663</v>
      </c>
      <c r="E29" s="77">
        <v>290</v>
      </c>
      <c r="F29" s="87">
        <f>SUM(B29:E29)</f>
        <v>1782</v>
      </c>
      <c r="G29" s="77">
        <v>309</v>
      </c>
      <c r="H29" s="77">
        <v>219</v>
      </c>
      <c r="I29" s="79">
        <f t="shared" si="5"/>
        <v>528</v>
      </c>
      <c r="J29" s="70">
        <f t="shared" si="6"/>
        <v>2310</v>
      </c>
      <c r="K29" s="90">
        <f t="shared" si="7"/>
        <v>77.142857142857153</v>
      </c>
      <c r="L29" s="81">
        <f t="shared" si="8"/>
        <v>22.857142857142858</v>
      </c>
      <c r="M29" s="81">
        <f t="shared" si="9"/>
        <v>100.00000000000001</v>
      </c>
    </row>
    <row r="30" spans="1:13">
      <c r="A30" s="73" t="s">
        <v>62</v>
      </c>
      <c r="B30" s="70">
        <f>SUM(B28:B29)</f>
        <v>956</v>
      </c>
      <c r="C30" s="70">
        <f t="shared" ref="C30:J30" si="11">SUM(C28:C29)</f>
        <v>930</v>
      </c>
      <c r="D30" s="70">
        <f t="shared" si="11"/>
        <v>1345</v>
      </c>
      <c r="E30" s="70">
        <f t="shared" si="11"/>
        <v>788</v>
      </c>
      <c r="F30" s="88">
        <f t="shared" si="11"/>
        <v>4019</v>
      </c>
      <c r="G30" s="70">
        <f t="shared" si="11"/>
        <v>800</v>
      </c>
      <c r="H30" s="70">
        <f t="shared" si="11"/>
        <v>531</v>
      </c>
      <c r="I30" s="70">
        <f t="shared" si="11"/>
        <v>1331</v>
      </c>
      <c r="J30" s="70">
        <f t="shared" si="11"/>
        <v>5350</v>
      </c>
      <c r="K30" s="91"/>
      <c r="L30" s="84"/>
      <c r="M30" s="84"/>
    </row>
    <row r="31" spans="1:13">
      <c r="A31" s="38" t="s">
        <v>9</v>
      </c>
      <c r="B31" s="77">
        <v>2054</v>
      </c>
      <c r="C31" s="77">
        <v>2112</v>
      </c>
      <c r="D31" s="77">
        <v>2688</v>
      </c>
      <c r="E31" s="77">
        <v>1964</v>
      </c>
      <c r="F31" s="87">
        <f>SUM(B31:E31)</f>
        <v>8818</v>
      </c>
      <c r="G31" s="77">
        <v>1936</v>
      </c>
      <c r="H31" s="77">
        <v>1229</v>
      </c>
      <c r="I31" s="79">
        <f t="shared" si="5"/>
        <v>3165</v>
      </c>
      <c r="J31" s="70">
        <f t="shared" si="6"/>
        <v>11983</v>
      </c>
      <c r="K31" s="90">
        <f t="shared" si="7"/>
        <v>73.587582408411919</v>
      </c>
      <c r="L31" s="81">
        <f t="shared" si="8"/>
        <v>26.412417591588085</v>
      </c>
      <c r="M31" s="81">
        <f t="shared" si="9"/>
        <v>100</v>
      </c>
    </row>
    <row r="32" spans="1:13">
      <c r="A32" s="38" t="s">
        <v>11</v>
      </c>
      <c r="B32" s="77">
        <v>1439</v>
      </c>
      <c r="C32" s="77">
        <v>1305</v>
      </c>
      <c r="D32" s="77">
        <v>2195</v>
      </c>
      <c r="E32" s="77">
        <v>959</v>
      </c>
      <c r="F32" s="87">
        <f>SUM(B32:E32)</f>
        <v>5898</v>
      </c>
      <c r="G32" s="77">
        <v>1024</v>
      </c>
      <c r="H32" s="77">
        <v>725</v>
      </c>
      <c r="I32" s="79">
        <f t="shared" si="5"/>
        <v>1749</v>
      </c>
      <c r="J32" s="70">
        <f t="shared" si="6"/>
        <v>7647</v>
      </c>
      <c r="K32" s="90">
        <f t="shared" si="7"/>
        <v>77.128285602196939</v>
      </c>
      <c r="L32" s="81">
        <f t="shared" si="8"/>
        <v>22.871714397803061</v>
      </c>
      <c r="M32" s="81">
        <f t="shared" si="9"/>
        <v>100</v>
      </c>
    </row>
    <row r="33" spans="1:14">
      <c r="A33" s="73" t="s">
        <v>62</v>
      </c>
      <c r="B33" s="70">
        <f>SUM(B31:B32)</f>
        <v>3493</v>
      </c>
      <c r="C33" s="70">
        <f t="shared" ref="C33" si="12">SUM(C31:C32)</f>
        <v>3417</v>
      </c>
      <c r="D33" s="70">
        <f t="shared" ref="D33" si="13">SUM(D31:D32)</f>
        <v>4883</v>
      </c>
      <c r="E33" s="70">
        <f t="shared" ref="E33" si="14">SUM(E31:E32)</f>
        <v>2923</v>
      </c>
      <c r="F33" s="88">
        <f t="shared" ref="F33" si="15">SUM(F31:F32)</f>
        <v>14716</v>
      </c>
      <c r="G33" s="70">
        <f t="shared" ref="G33" si="16">SUM(G31:G32)</f>
        <v>2960</v>
      </c>
      <c r="H33" s="70">
        <f t="shared" ref="H33" si="17">SUM(H31:H32)</f>
        <v>1954</v>
      </c>
      <c r="I33" s="70">
        <f t="shared" ref="I33" si="18">SUM(I31:I32)</f>
        <v>4914</v>
      </c>
      <c r="J33" s="70">
        <f t="shared" ref="J33" si="19">SUM(J31:J32)</f>
        <v>19630</v>
      </c>
      <c r="K33" s="90"/>
      <c r="L33" s="82"/>
      <c r="M33" s="83"/>
    </row>
    <row r="34" spans="1:14">
      <c r="A34" s="57"/>
      <c r="B34" s="59"/>
      <c r="C34" s="59"/>
      <c r="D34" s="59"/>
      <c r="E34" s="59"/>
      <c r="F34" s="59"/>
      <c r="G34" s="93"/>
      <c r="H34" s="93"/>
      <c r="I34" s="93"/>
      <c r="J34" s="93"/>
      <c r="K34" s="93"/>
      <c r="L34" s="94"/>
      <c r="M34" s="94"/>
      <c r="N34" s="92"/>
    </row>
    <row r="35" spans="1:14">
      <c r="A35" s="57"/>
      <c r="B35" s="59"/>
      <c r="C35" s="59"/>
      <c r="D35" s="59"/>
      <c r="E35" s="59"/>
      <c r="F35" s="59"/>
      <c r="G35" s="93"/>
      <c r="H35" s="93"/>
      <c r="I35" s="93"/>
      <c r="J35" s="93"/>
      <c r="K35" s="93"/>
      <c r="L35" s="94"/>
      <c r="M35" s="94"/>
      <c r="N35" s="92"/>
    </row>
    <row r="36" spans="1:14">
      <c r="A36" s="57"/>
      <c r="B36" s="59"/>
      <c r="C36" s="59"/>
      <c r="D36" s="59"/>
      <c r="E36" s="59"/>
      <c r="F36" s="59"/>
      <c r="G36" s="93"/>
      <c r="H36" s="93"/>
      <c r="I36" s="93"/>
      <c r="J36" s="93"/>
      <c r="K36" s="93"/>
      <c r="L36" s="94"/>
      <c r="M36" s="94"/>
      <c r="N36" s="92"/>
    </row>
    <row r="37" spans="1:14">
      <c r="A37" s="57"/>
      <c r="B37" s="59"/>
      <c r="C37" s="59"/>
      <c r="D37" s="59"/>
      <c r="E37" s="59"/>
      <c r="F37" s="59"/>
      <c r="G37" s="93"/>
      <c r="H37" s="93"/>
      <c r="I37" s="93"/>
      <c r="J37" s="93"/>
      <c r="K37" s="93"/>
      <c r="L37" s="94"/>
      <c r="M37" s="94"/>
      <c r="N37" s="92"/>
    </row>
    <row r="38" spans="1:14">
      <c r="A38" s="80" t="s">
        <v>68</v>
      </c>
      <c r="B38" s="80"/>
      <c r="C38" s="59"/>
      <c r="D38" s="59"/>
      <c r="E38" s="59"/>
      <c r="F38" s="59"/>
      <c r="G38" s="93"/>
      <c r="H38" s="93"/>
      <c r="I38" s="93"/>
      <c r="J38" s="93"/>
      <c r="K38" s="93"/>
      <c r="L38" s="94"/>
      <c r="M38" s="94"/>
      <c r="N38" s="92"/>
    </row>
    <row r="39" spans="1:14"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94"/>
      <c r="N39" s="92"/>
    </row>
    <row r="40" spans="1:14">
      <c r="A40" s="76" t="s">
        <v>16</v>
      </c>
      <c r="B40" s="76" t="s">
        <v>50</v>
      </c>
      <c r="C40" s="76" t="s">
        <v>51</v>
      </c>
      <c r="D40" s="76" t="s">
        <v>27</v>
      </c>
      <c r="E40" s="76" t="s">
        <v>52</v>
      </c>
      <c r="F40" s="86" t="s">
        <v>56</v>
      </c>
      <c r="G40" s="76" t="s">
        <v>53</v>
      </c>
      <c r="H40" s="76" t="s">
        <v>54</v>
      </c>
      <c r="I40" s="78" t="s">
        <v>76</v>
      </c>
      <c r="J40" s="76" t="s">
        <v>55</v>
      </c>
      <c r="K40" s="94"/>
      <c r="L40" s="92"/>
    </row>
    <row r="41" spans="1:14">
      <c r="A41" s="38" t="s">
        <v>1</v>
      </c>
      <c r="B41" s="77">
        <v>176059</v>
      </c>
      <c r="C41" s="77">
        <v>189200</v>
      </c>
      <c r="D41" s="77">
        <v>202029</v>
      </c>
      <c r="E41" s="77">
        <v>145798</v>
      </c>
      <c r="F41" s="87">
        <f>SUM(B41:E41)</f>
        <v>713086</v>
      </c>
      <c r="G41" s="77">
        <v>178183</v>
      </c>
      <c r="H41" s="77">
        <v>121087</v>
      </c>
      <c r="I41" s="79">
        <f>+G41+H41</f>
        <v>299270</v>
      </c>
      <c r="J41" s="70">
        <f>+F41+I41</f>
        <v>1012356</v>
      </c>
      <c r="K41" s="94"/>
      <c r="L41" s="92"/>
    </row>
    <row r="42" spans="1:14">
      <c r="A42" s="38" t="s">
        <v>2</v>
      </c>
      <c r="B42" s="77">
        <v>893</v>
      </c>
      <c r="C42" s="77">
        <v>860</v>
      </c>
      <c r="D42" s="77">
        <v>1376</v>
      </c>
      <c r="E42" s="77">
        <v>692</v>
      </c>
      <c r="F42" s="87">
        <f>SUM(B42:E42)</f>
        <v>3821</v>
      </c>
      <c r="G42" s="77">
        <v>970</v>
      </c>
      <c r="H42" s="77">
        <v>907</v>
      </c>
      <c r="I42" s="79">
        <f t="shared" ref="I42" si="20">+G42+H42</f>
        <v>1877</v>
      </c>
      <c r="J42" s="70">
        <f t="shared" ref="J42" si="21">+F42+I42</f>
        <v>5698</v>
      </c>
      <c r="K42" s="94"/>
      <c r="L42" s="92"/>
    </row>
    <row r="43" spans="1:14">
      <c r="A43" s="73" t="s">
        <v>62</v>
      </c>
      <c r="B43" s="70">
        <f>SUM(B41:B42)</f>
        <v>176952</v>
      </c>
      <c r="C43" s="70">
        <f t="shared" ref="C43" si="22">SUM(C41:C42)</f>
        <v>190060</v>
      </c>
      <c r="D43" s="70">
        <f t="shared" ref="D43" si="23">SUM(D41:D42)</f>
        <v>203405</v>
      </c>
      <c r="E43" s="70">
        <f t="shared" ref="E43" si="24">SUM(E41:E42)</f>
        <v>146490</v>
      </c>
      <c r="F43" s="88">
        <f t="shared" ref="F43" si="25">SUM(F41:F42)</f>
        <v>716907</v>
      </c>
      <c r="G43" s="70">
        <f t="shared" ref="G43" si="26">SUM(G41:G42)</f>
        <v>179153</v>
      </c>
      <c r="H43" s="70">
        <f t="shared" ref="H43" si="27">SUM(H41:H42)</f>
        <v>121994</v>
      </c>
      <c r="I43" s="70">
        <f t="shared" ref="I43" si="28">SUM(I41:I42)</f>
        <v>301147</v>
      </c>
      <c r="J43" s="70">
        <f t="shared" ref="J43" si="29">SUM(J41:J42)</f>
        <v>1018054</v>
      </c>
      <c r="K43" s="94"/>
      <c r="L43" s="92"/>
    </row>
    <row r="44" spans="1:14">
      <c r="A44" s="38" t="s">
        <v>4</v>
      </c>
      <c r="B44" s="77">
        <v>524</v>
      </c>
      <c r="C44" s="77">
        <v>504</v>
      </c>
      <c r="D44" s="77">
        <v>681</v>
      </c>
      <c r="E44" s="77">
        <v>478</v>
      </c>
      <c r="F44" s="87">
        <f>SUM(B44:E44)</f>
        <v>2187</v>
      </c>
      <c r="G44" s="77">
        <v>477</v>
      </c>
      <c r="H44" s="77">
        <v>292</v>
      </c>
      <c r="I44" s="79">
        <f t="shared" ref="I44:I45" si="30">+G44+H44</f>
        <v>769</v>
      </c>
      <c r="J44" s="70">
        <f t="shared" ref="J44:J45" si="31">+F44+I44</f>
        <v>2956</v>
      </c>
      <c r="K44" s="94"/>
      <c r="L44" s="92"/>
    </row>
    <row r="45" spans="1:14">
      <c r="A45" s="38" t="s">
        <v>5</v>
      </c>
      <c r="B45" s="77">
        <v>418</v>
      </c>
      <c r="C45" s="77">
        <v>375</v>
      </c>
      <c r="D45" s="77">
        <v>674</v>
      </c>
      <c r="E45" s="77">
        <v>274</v>
      </c>
      <c r="F45" s="87">
        <f>SUM(B45:E45)</f>
        <v>1741</v>
      </c>
      <c r="G45" s="77">
        <v>299</v>
      </c>
      <c r="H45" s="77">
        <v>206</v>
      </c>
      <c r="I45" s="79">
        <f t="shared" si="30"/>
        <v>505</v>
      </c>
      <c r="J45" s="70">
        <f t="shared" si="31"/>
        <v>2246</v>
      </c>
      <c r="K45" s="94"/>
      <c r="L45" s="92"/>
    </row>
    <row r="46" spans="1:14">
      <c r="A46" s="73" t="s">
        <v>62</v>
      </c>
      <c r="B46" s="70">
        <f>SUM(B44:B45)</f>
        <v>942</v>
      </c>
      <c r="C46" s="70">
        <f t="shared" ref="C46" si="32">SUM(C44:C45)</f>
        <v>879</v>
      </c>
      <c r="D46" s="70">
        <f t="shared" ref="D46" si="33">SUM(D44:D45)</f>
        <v>1355</v>
      </c>
      <c r="E46" s="70">
        <f t="shared" ref="E46" si="34">SUM(E44:E45)</f>
        <v>752</v>
      </c>
      <c r="F46" s="88">
        <f t="shared" ref="F46" si="35">SUM(F44:F45)</f>
        <v>3928</v>
      </c>
      <c r="G46" s="70">
        <f t="shared" ref="G46" si="36">SUM(G44:G45)</f>
        <v>776</v>
      </c>
      <c r="H46" s="70">
        <f t="shared" ref="H46" si="37">SUM(H44:H45)</f>
        <v>498</v>
      </c>
      <c r="I46" s="70">
        <f t="shared" ref="I46" si="38">SUM(I44:I45)</f>
        <v>1274</v>
      </c>
      <c r="J46" s="70">
        <f t="shared" ref="J46" si="39">SUM(J44:J45)</f>
        <v>5202</v>
      </c>
      <c r="K46" s="94"/>
      <c r="L46" s="92"/>
    </row>
    <row r="47" spans="1:14">
      <c r="A47" s="38" t="s">
        <v>9</v>
      </c>
      <c r="B47" s="77">
        <v>2060</v>
      </c>
      <c r="C47" s="77">
        <v>2041</v>
      </c>
      <c r="D47" s="77">
        <v>2681</v>
      </c>
      <c r="E47" s="77">
        <v>1931</v>
      </c>
      <c r="F47" s="87">
        <f>SUM(B47:E47)</f>
        <v>8713</v>
      </c>
      <c r="G47" s="77">
        <v>1902</v>
      </c>
      <c r="H47" s="77">
        <v>1167</v>
      </c>
      <c r="I47" s="79">
        <f t="shared" ref="I47:I48" si="40">+G47+H47</f>
        <v>3069</v>
      </c>
      <c r="J47" s="70">
        <f t="shared" ref="J47:J48" si="41">+F47+I47</f>
        <v>11782</v>
      </c>
      <c r="K47" s="94"/>
      <c r="L47" s="92"/>
    </row>
    <row r="48" spans="1:14">
      <c r="A48" s="38" t="s">
        <v>11</v>
      </c>
      <c r="B48" s="77">
        <v>1366</v>
      </c>
      <c r="C48" s="77">
        <v>1225</v>
      </c>
      <c r="D48" s="77">
        <v>2174</v>
      </c>
      <c r="E48" s="77">
        <v>892</v>
      </c>
      <c r="F48" s="87">
        <f>SUM(B48:E48)</f>
        <v>5657</v>
      </c>
      <c r="G48" s="77">
        <v>936</v>
      </c>
      <c r="H48" s="77">
        <v>709</v>
      </c>
      <c r="I48" s="79">
        <f t="shared" si="40"/>
        <v>1645</v>
      </c>
      <c r="J48" s="70">
        <f t="shared" si="41"/>
        <v>7302</v>
      </c>
      <c r="K48" s="94"/>
      <c r="L48" s="92"/>
    </row>
    <row r="49" spans="1:13">
      <c r="A49" s="73" t="s">
        <v>62</v>
      </c>
      <c r="B49" s="70">
        <f>SUM(B47:B48)</f>
        <v>3426</v>
      </c>
      <c r="C49" s="70">
        <f t="shared" ref="C49" si="42">SUM(C47:C48)</f>
        <v>3266</v>
      </c>
      <c r="D49" s="70">
        <f t="shared" ref="D49" si="43">SUM(D47:D48)</f>
        <v>4855</v>
      </c>
      <c r="E49" s="70">
        <f t="shared" ref="E49" si="44">SUM(E47:E48)</f>
        <v>2823</v>
      </c>
      <c r="F49" s="88">
        <f t="shared" ref="F49" si="45">SUM(F47:F48)</f>
        <v>14370</v>
      </c>
      <c r="G49" s="70">
        <f t="shared" ref="G49" si="46">SUM(G47:G48)</f>
        <v>2838</v>
      </c>
      <c r="H49" s="70">
        <f t="shared" ref="H49" si="47">SUM(H47:H48)</f>
        <v>1876</v>
      </c>
      <c r="I49" s="70">
        <f t="shared" ref="I49" si="48">SUM(I47:I48)</f>
        <v>4714</v>
      </c>
      <c r="J49" s="70">
        <f t="shared" ref="J49" si="49">SUM(J47:J48)</f>
        <v>19084</v>
      </c>
      <c r="K49" s="94"/>
      <c r="L49" s="92"/>
    </row>
    <row r="50" spans="1:1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3">
      <c r="A52" s="80" t="s">
        <v>67</v>
      </c>
      <c r="B52" s="80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3"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94"/>
    </row>
    <row r="54" spans="1:13">
      <c r="A54" s="76" t="s">
        <v>16</v>
      </c>
      <c r="B54" s="76" t="s">
        <v>50</v>
      </c>
      <c r="C54" s="76" t="s">
        <v>51</v>
      </c>
      <c r="D54" s="76" t="s">
        <v>27</v>
      </c>
      <c r="E54" s="76" t="s">
        <v>52</v>
      </c>
      <c r="F54" s="86" t="s">
        <v>56</v>
      </c>
      <c r="G54" s="76" t="s">
        <v>53</v>
      </c>
      <c r="H54" s="76" t="s">
        <v>54</v>
      </c>
      <c r="I54" s="78" t="s">
        <v>76</v>
      </c>
      <c r="J54" s="76" t="s">
        <v>55</v>
      </c>
      <c r="K54" s="94"/>
    </row>
    <row r="55" spans="1:13">
      <c r="A55" s="38" t="s">
        <v>1</v>
      </c>
      <c r="B55" s="77">
        <v>175304</v>
      </c>
      <c r="C55" s="77">
        <v>178677</v>
      </c>
      <c r="D55" s="77">
        <v>194801</v>
      </c>
      <c r="E55" s="77">
        <v>131438</v>
      </c>
      <c r="F55" s="87">
        <f>SUM(B55:E55)</f>
        <v>680220</v>
      </c>
      <c r="G55" s="77">
        <v>164079</v>
      </c>
      <c r="H55" s="77">
        <v>115254</v>
      </c>
      <c r="I55" s="79">
        <f>+G55+H55</f>
        <v>279333</v>
      </c>
      <c r="J55" s="70">
        <f>+F55+I55</f>
        <v>959553</v>
      </c>
      <c r="K55" s="94"/>
    </row>
    <row r="56" spans="1:13">
      <c r="A56" s="38" t="s">
        <v>2</v>
      </c>
      <c r="B56" s="77">
        <v>896</v>
      </c>
      <c r="C56" s="77">
        <v>856</v>
      </c>
      <c r="D56" s="77">
        <v>1344</v>
      </c>
      <c r="E56" s="77">
        <v>674</v>
      </c>
      <c r="F56" s="87">
        <f>SUM(B56:E56)</f>
        <v>3770</v>
      </c>
      <c r="G56" s="77">
        <v>920</v>
      </c>
      <c r="H56" s="77">
        <v>865</v>
      </c>
      <c r="I56" s="79">
        <f t="shared" ref="I56" si="50">+G56+H56</f>
        <v>1785</v>
      </c>
      <c r="J56" s="70">
        <f t="shared" ref="J56" si="51">+F56+I56</f>
        <v>5555</v>
      </c>
      <c r="K56" s="94"/>
    </row>
    <row r="57" spans="1:13">
      <c r="A57" s="73" t="s">
        <v>62</v>
      </c>
      <c r="B57" s="70">
        <f>SUM(B55:B56)</f>
        <v>176200</v>
      </c>
      <c r="C57" s="70">
        <f t="shared" ref="C57" si="52">SUM(C55:C56)</f>
        <v>179533</v>
      </c>
      <c r="D57" s="70">
        <f t="shared" ref="D57" si="53">SUM(D55:D56)</f>
        <v>196145</v>
      </c>
      <c r="E57" s="70">
        <f t="shared" ref="E57" si="54">SUM(E55:E56)</f>
        <v>132112</v>
      </c>
      <c r="F57" s="88">
        <f t="shared" ref="F57" si="55">SUM(F55:F56)</f>
        <v>683990</v>
      </c>
      <c r="G57" s="70">
        <f t="shared" ref="G57" si="56">SUM(G55:G56)</f>
        <v>164999</v>
      </c>
      <c r="H57" s="70">
        <f t="shared" ref="H57" si="57">SUM(H55:H56)</f>
        <v>116119</v>
      </c>
      <c r="I57" s="70">
        <f t="shared" ref="I57" si="58">SUM(I55:I56)</f>
        <v>281118</v>
      </c>
      <c r="J57" s="70">
        <f t="shared" ref="J57" si="59">SUM(J55:J56)</f>
        <v>965108</v>
      </c>
      <c r="K57" s="94"/>
    </row>
    <row r="58" spans="1:13">
      <c r="A58" s="38" t="s">
        <v>4</v>
      </c>
      <c r="B58" s="95">
        <v>486.5</v>
      </c>
      <c r="C58" s="95">
        <v>542.4</v>
      </c>
      <c r="D58" s="95">
        <v>636.1</v>
      </c>
      <c r="E58" s="95">
        <v>424.2</v>
      </c>
      <c r="F58" s="87">
        <f>SUM(B58:E58)</f>
        <v>2089.1999999999998</v>
      </c>
      <c r="G58" s="95">
        <v>428.9</v>
      </c>
      <c r="H58" s="95">
        <v>268.5</v>
      </c>
      <c r="I58" s="79">
        <f t="shared" ref="I58:I59" si="60">+G58+H58</f>
        <v>697.4</v>
      </c>
      <c r="J58" s="96">
        <f t="shared" ref="J58:J59" si="61">+F58+I58</f>
        <v>2786.6</v>
      </c>
      <c r="K58" s="94"/>
    </row>
    <row r="59" spans="1:13">
      <c r="A59" s="38" t="s">
        <v>5</v>
      </c>
      <c r="B59" s="95">
        <v>396.9</v>
      </c>
      <c r="C59" s="95">
        <v>355.3</v>
      </c>
      <c r="D59" s="95">
        <v>628</v>
      </c>
      <c r="E59" s="95">
        <v>251.9</v>
      </c>
      <c r="F59" s="87">
        <f>SUM(B59:E59)</f>
        <v>1632.1000000000001</v>
      </c>
      <c r="G59" s="95">
        <v>278</v>
      </c>
      <c r="H59" s="95">
        <v>199.3</v>
      </c>
      <c r="I59" s="79">
        <f t="shared" si="60"/>
        <v>477.3</v>
      </c>
      <c r="J59" s="96">
        <f t="shared" si="61"/>
        <v>2109.4</v>
      </c>
      <c r="K59" s="94"/>
    </row>
    <row r="60" spans="1:13">
      <c r="A60" s="73" t="s">
        <v>62</v>
      </c>
      <c r="B60" s="70">
        <f>SUM(B58:B59)</f>
        <v>883.4</v>
      </c>
      <c r="C60" s="70">
        <f t="shared" ref="C60" si="62">SUM(C58:C59)</f>
        <v>897.7</v>
      </c>
      <c r="D60" s="70">
        <f t="shared" ref="D60" si="63">SUM(D58:D59)</f>
        <v>1264.0999999999999</v>
      </c>
      <c r="E60" s="70">
        <f t="shared" ref="E60" si="64">SUM(E58:E59)</f>
        <v>676.1</v>
      </c>
      <c r="F60" s="88">
        <f t="shared" ref="F60" si="65">SUM(F58:F59)</f>
        <v>3721.3</v>
      </c>
      <c r="G60" s="70">
        <f t="shared" ref="G60" si="66">SUM(G58:G59)</f>
        <v>706.9</v>
      </c>
      <c r="H60" s="70">
        <f t="shared" ref="H60" si="67">SUM(H58:H59)</f>
        <v>467.8</v>
      </c>
      <c r="I60" s="70">
        <f t="shared" ref="I60" si="68">SUM(I58:I59)</f>
        <v>1174.7</v>
      </c>
      <c r="J60" s="70">
        <f t="shared" ref="J60" si="69">SUM(J58:J59)</f>
        <v>4896</v>
      </c>
      <c r="K60" s="94"/>
    </row>
    <row r="61" spans="1:13">
      <c r="A61" s="38" t="s">
        <v>9</v>
      </c>
      <c r="B61" s="77">
        <v>1903</v>
      </c>
      <c r="C61" s="77">
        <v>2192</v>
      </c>
      <c r="D61" s="77">
        <v>2473</v>
      </c>
      <c r="E61" s="77">
        <v>1712</v>
      </c>
      <c r="F61" s="87">
        <f>SUM(B61:E61)</f>
        <v>8280</v>
      </c>
      <c r="G61" s="77">
        <v>1694</v>
      </c>
      <c r="H61" s="77">
        <v>1066</v>
      </c>
      <c r="I61" s="79">
        <f t="shared" ref="I61:I62" si="70">+G61+H61</f>
        <v>2760</v>
      </c>
      <c r="J61" s="70">
        <f t="shared" ref="J61:J62" si="71">+F61+I61</f>
        <v>11040</v>
      </c>
      <c r="K61" s="94"/>
    </row>
    <row r="62" spans="1:13">
      <c r="A62" s="38" t="s">
        <v>11</v>
      </c>
      <c r="B62" s="77">
        <v>1351</v>
      </c>
      <c r="C62" s="77">
        <v>1196</v>
      </c>
      <c r="D62" s="77">
        <v>2019</v>
      </c>
      <c r="E62" s="77">
        <v>836</v>
      </c>
      <c r="F62" s="87">
        <f>SUM(B62:E62)</f>
        <v>5402</v>
      </c>
      <c r="G62" s="77">
        <v>877</v>
      </c>
      <c r="H62" s="77">
        <v>648</v>
      </c>
      <c r="I62" s="79">
        <f t="shared" si="70"/>
        <v>1525</v>
      </c>
      <c r="J62" s="70">
        <f t="shared" si="71"/>
        <v>6927</v>
      </c>
      <c r="K62" s="94"/>
    </row>
    <row r="63" spans="1:13">
      <c r="A63" s="73" t="s">
        <v>62</v>
      </c>
      <c r="B63" s="70">
        <f>SUM(B61:B62)</f>
        <v>3254</v>
      </c>
      <c r="C63" s="70">
        <f t="shared" ref="C63" si="72">SUM(C61:C62)</f>
        <v>3388</v>
      </c>
      <c r="D63" s="70">
        <f t="shared" ref="D63" si="73">SUM(D61:D62)</f>
        <v>4492</v>
      </c>
      <c r="E63" s="70">
        <f t="shared" ref="E63" si="74">SUM(E61:E62)</f>
        <v>2548</v>
      </c>
      <c r="F63" s="88">
        <f t="shared" ref="F63" si="75">SUM(F61:F62)</f>
        <v>13682</v>
      </c>
      <c r="G63" s="70">
        <f t="shared" ref="G63" si="76">SUM(G61:G62)</f>
        <v>2571</v>
      </c>
      <c r="H63" s="70">
        <f t="shared" ref="H63" si="77">SUM(H61:H62)</f>
        <v>1714</v>
      </c>
      <c r="I63" s="70">
        <f t="shared" ref="I63" si="78">SUM(I61:I62)</f>
        <v>4285</v>
      </c>
      <c r="J63" s="70">
        <f t="shared" ref="J63" si="79">SUM(J61:J62)</f>
        <v>17967</v>
      </c>
      <c r="K63" s="94"/>
    </row>
    <row r="64" spans="1:1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>
      <c r="A73" s="1" t="s">
        <v>14</v>
      </c>
      <c r="B73" s="1"/>
      <c r="C73" s="47"/>
      <c r="D73" s="47"/>
      <c r="E73" s="62"/>
      <c r="F73" s="62"/>
      <c r="G73" s="62"/>
      <c r="H73" s="62"/>
      <c r="I73" s="62"/>
      <c r="J73" s="47"/>
      <c r="K73" s="47"/>
      <c r="L73" s="47"/>
    </row>
    <row r="74" spans="1:12" ht="15.75" thickBot="1">
      <c r="L74" s="47"/>
    </row>
    <row r="75" spans="1:12">
      <c r="B75" s="3" t="s">
        <v>79</v>
      </c>
      <c r="C75" s="3" t="s">
        <v>78</v>
      </c>
      <c r="E75" s="3" t="s">
        <v>77</v>
      </c>
      <c r="F75" s="130" t="s">
        <v>17</v>
      </c>
      <c r="G75" s="131"/>
      <c r="H75" s="131"/>
      <c r="I75" s="132"/>
      <c r="L75" s="47"/>
    </row>
    <row r="76" spans="1:12">
      <c r="A76" s="4" t="s">
        <v>12</v>
      </c>
      <c r="B76" s="5">
        <v>2010</v>
      </c>
      <c r="C76" s="5">
        <v>2011</v>
      </c>
      <c r="D76" s="6" t="s">
        <v>0</v>
      </c>
      <c r="E76" s="7">
        <v>2012</v>
      </c>
      <c r="F76" s="69">
        <v>2013</v>
      </c>
      <c r="G76" s="69">
        <v>2014</v>
      </c>
      <c r="H76" s="69">
        <v>2015</v>
      </c>
      <c r="I76" s="69">
        <v>2016</v>
      </c>
      <c r="L76" s="47"/>
    </row>
    <row r="77" spans="1:12">
      <c r="A77" s="2" t="s">
        <v>1</v>
      </c>
      <c r="B77" s="10">
        <f>+F55</f>
        <v>680220</v>
      </c>
      <c r="C77" s="11">
        <f>+F41</f>
        <v>713086</v>
      </c>
      <c r="D77" s="12">
        <f>+(C77-B77)/B77*100</f>
        <v>4.8316721060833263</v>
      </c>
      <c r="E77" s="58">
        <f>+F25</f>
        <v>728705</v>
      </c>
      <c r="F77" s="70">
        <f>+F5*K25/100</f>
        <v>770061.31759575591</v>
      </c>
      <c r="G77" s="70">
        <f>+G5*K25/100</f>
        <v>805792.43458413053</v>
      </c>
      <c r="H77" s="70">
        <f>+H5*K25/100</f>
        <v>842455.93629624485</v>
      </c>
      <c r="I77" s="70">
        <f>+I5*K25/100</f>
        <v>882051.39479023928</v>
      </c>
      <c r="J77" s="2" t="s">
        <v>63</v>
      </c>
      <c r="L77" s="85"/>
    </row>
    <row r="78" spans="1:12">
      <c r="A78" s="2" t="s">
        <v>2</v>
      </c>
      <c r="B78" s="10">
        <f>+F56</f>
        <v>3770</v>
      </c>
      <c r="C78" s="11">
        <f>+F42</f>
        <v>3821</v>
      </c>
      <c r="D78" s="12">
        <f t="shared" ref="D78:D90" si="80">+(C78-B78)/B78*100</f>
        <v>1.3527851458885942</v>
      </c>
      <c r="E78" s="58">
        <f>+F26</f>
        <v>3913</v>
      </c>
      <c r="F78" s="70">
        <f>+F6*K26/100</f>
        <v>3999.762749445676</v>
      </c>
      <c r="G78" s="70">
        <f>+G6*K26/100</f>
        <v>4099.8736141906875</v>
      </c>
      <c r="H78" s="70">
        <f>+H6*K26/100</f>
        <v>4206.6585365853653</v>
      </c>
      <c r="I78" s="70">
        <f>+I6*K26/100</f>
        <v>4324.1219512195121</v>
      </c>
      <c r="J78" s="2" t="s">
        <v>64</v>
      </c>
      <c r="L78" s="85"/>
    </row>
    <row r="79" spans="1:12">
      <c r="A79" s="17" t="s">
        <v>3</v>
      </c>
      <c r="B79" s="67">
        <f>SUM(B77:B78)</f>
        <v>683990</v>
      </c>
      <c r="C79" s="68">
        <f>SUM(C77:C78)</f>
        <v>716907</v>
      </c>
      <c r="D79" s="20">
        <f t="shared" si="80"/>
        <v>4.8124972587318533</v>
      </c>
      <c r="E79" s="21">
        <f>SUM(E77:E78)</f>
        <v>732618</v>
      </c>
      <c r="F79" s="71">
        <f t="shared" ref="F79:I79" si="81">SUM(F77:F78)</f>
        <v>774061.08034520154</v>
      </c>
      <c r="G79" s="71">
        <f t="shared" si="81"/>
        <v>809892.30819832126</v>
      </c>
      <c r="H79" s="71">
        <f t="shared" si="81"/>
        <v>846662.59483283025</v>
      </c>
      <c r="I79" s="71">
        <f t="shared" si="81"/>
        <v>886375.51674145879</v>
      </c>
      <c r="L79" s="47"/>
    </row>
    <row r="80" spans="1:12">
      <c r="B80" s="24"/>
      <c r="C80" s="24"/>
      <c r="D80" s="12"/>
      <c r="E80" s="14"/>
      <c r="F80" s="37"/>
      <c r="G80" s="37"/>
      <c r="H80" s="37"/>
      <c r="I80" s="37"/>
      <c r="L80" s="47"/>
    </row>
    <row r="81" spans="1:12">
      <c r="A81" s="2" t="s">
        <v>4</v>
      </c>
      <c r="B81" s="10">
        <f>+F58</f>
        <v>2089.1999999999998</v>
      </c>
      <c r="C81" s="11">
        <f>+F44</f>
        <v>2187</v>
      </c>
      <c r="D81" s="12">
        <f t="shared" si="80"/>
        <v>4.6812176909822032</v>
      </c>
      <c r="E81" s="58">
        <f>+F28</f>
        <v>2237</v>
      </c>
      <c r="F81" s="70">
        <f>+F9*K28/100</f>
        <v>2485.7190789473684</v>
      </c>
      <c r="G81" s="70">
        <f>+G9*K28/100</f>
        <v>2623.324013157895</v>
      </c>
      <c r="H81" s="70">
        <f>+H9*K28/100</f>
        <v>2723.4003289473685</v>
      </c>
      <c r="I81" s="70">
        <f>+I9*K28/100</f>
        <v>2870.5713815789477</v>
      </c>
      <c r="J81" s="2" t="s">
        <v>65</v>
      </c>
      <c r="L81" s="85"/>
    </row>
    <row r="82" spans="1:12">
      <c r="A82" s="2" t="s">
        <v>5</v>
      </c>
      <c r="B82" s="10">
        <f>+F59</f>
        <v>1632.1000000000001</v>
      </c>
      <c r="C82" s="11">
        <f>+F45</f>
        <v>1741</v>
      </c>
      <c r="D82" s="12">
        <f t="shared" si="80"/>
        <v>6.672385270510377</v>
      </c>
      <c r="E82" s="58">
        <f>+F29</f>
        <v>1782</v>
      </c>
      <c r="F82" s="70">
        <f>+F10*K29/100</f>
        <v>2144.5714285714289</v>
      </c>
      <c r="G82" s="70">
        <f>+G10*K29/100</f>
        <v>2298.0857142857144</v>
      </c>
      <c r="H82" s="70">
        <f>+H10*K29/100</f>
        <v>2419.2000000000003</v>
      </c>
      <c r="I82" s="70">
        <f>+I10*K29/100</f>
        <v>2517.9428571428575</v>
      </c>
      <c r="J82" s="2" t="s">
        <v>66</v>
      </c>
      <c r="L82" s="85"/>
    </row>
    <row r="83" spans="1:12">
      <c r="A83" s="17" t="s">
        <v>6</v>
      </c>
      <c r="B83" s="67">
        <f>SUM(B81:B82)</f>
        <v>3721.3</v>
      </c>
      <c r="C83" s="67">
        <f>SUM(C81:C82)</f>
        <v>3928</v>
      </c>
      <c r="D83" s="20">
        <f t="shared" si="80"/>
        <v>5.5545105205170184</v>
      </c>
      <c r="E83" s="25">
        <f>SUM(E81:E82)</f>
        <v>4019</v>
      </c>
      <c r="F83" s="72">
        <f t="shared" ref="F83:I83" si="82">SUM(F81:F82)</f>
        <v>4630.2905075187973</v>
      </c>
      <c r="G83" s="72">
        <f t="shared" si="82"/>
        <v>4921.4097274436099</v>
      </c>
      <c r="H83" s="72">
        <f t="shared" si="82"/>
        <v>5142.6003289473683</v>
      </c>
      <c r="I83" s="72">
        <f t="shared" si="82"/>
        <v>5388.5142387218057</v>
      </c>
      <c r="L83" s="47"/>
    </row>
    <row r="84" spans="1:12">
      <c r="B84" s="24"/>
      <c r="C84" s="24"/>
      <c r="E84" s="28"/>
      <c r="F84" s="38"/>
      <c r="G84" s="38"/>
      <c r="H84" s="38"/>
      <c r="I84" s="38"/>
      <c r="L84" s="47"/>
    </row>
    <row r="85" spans="1:12">
      <c r="A85" s="2" t="s">
        <v>7</v>
      </c>
      <c r="B85" s="31">
        <f>B88/B81</f>
        <v>3.9632395175186677</v>
      </c>
      <c r="C85" s="31">
        <f>C88/C81</f>
        <v>3.9839963420210336</v>
      </c>
      <c r="D85" s="12">
        <f t="shared" si="80"/>
        <v>0.52373378925534908</v>
      </c>
      <c r="E85" s="53">
        <v>3.9420000000000002</v>
      </c>
      <c r="F85" s="73">
        <v>3.9420000000000002</v>
      </c>
      <c r="G85" s="73">
        <v>3.9420000000000002</v>
      </c>
      <c r="H85" s="73">
        <v>3.9420000000000002</v>
      </c>
      <c r="I85" s="73">
        <v>3.9420000000000002</v>
      </c>
      <c r="J85" s="2" t="s">
        <v>45</v>
      </c>
      <c r="L85" s="47"/>
    </row>
    <row r="86" spans="1:12">
      <c r="A86" s="2" t="s">
        <v>8</v>
      </c>
      <c r="B86" s="31">
        <f>+B89/B82</f>
        <v>3.3098462104037738</v>
      </c>
      <c r="C86" s="31">
        <f>+C89/C82</f>
        <v>3.2492820218265366</v>
      </c>
      <c r="D86" s="12">
        <f t="shared" si="80"/>
        <v>-1.8298188111238223</v>
      </c>
      <c r="E86" s="53">
        <v>3.3109999999999999</v>
      </c>
      <c r="F86" s="73">
        <v>3.3109999999999999</v>
      </c>
      <c r="G86" s="73">
        <v>3.3109999999999999</v>
      </c>
      <c r="H86" s="73">
        <v>3.3109999999999999</v>
      </c>
      <c r="I86" s="73">
        <v>3.3109999999999999</v>
      </c>
      <c r="J86" s="2" t="s">
        <v>44</v>
      </c>
      <c r="L86" s="47"/>
    </row>
    <row r="87" spans="1:12">
      <c r="B87" s="24"/>
      <c r="C87" s="24"/>
      <c r="E87" s="53"/>
      <c r="F87" s="73"/>
      <c r="G87" s="73"/>
      <c r="H87" s="73"/>
      <c r="I87" s="73"/>
      <c r="L87" s="47"/>
    </row>
    <row r="88" spans="1:12">
      <c r="A88" s="2" t="s">
        <v>9</v>
      </c>
      <c r="B88" s="10">
        <f>+F61</f>
        <v>8280</v>
      </c>
      <c r="C88" s="10">
        <f>+F47</f>
        <v>8713</v>
      </c>
      <c r="D88" s="12">
        <f t="shared" si="80"/>
        <v>5.229468599033817</v>
      </c>
      <c r="E88" s="63">
        <f>+F31</f>
        <v>8818</v>
      </c>
      <c r="F88" s="49">
        <f>+F81*F85</f>
        <v>9798.7046092105265</v>
      </c>
      <c r="G88" s="49">
        <f t="shared" ref="G88:H88" si="83">+G81*G85</f>
        <v>10341.143259868422</v>
      </c>
      <c r="H88" s="49">
        <f t="shared" si="83"/>
        <v>10735.644096710526</v>
      </c>
      <c r="I88" s="49">
        <f>+I81*I85</f>
        <v>11315.792386184212</v>
      </c>
      <c r="J88" s="2" t="s">
        <v>41</v>
      </c>
      <c r="L88" s="47"/>
    </row>
    <row r="89" spans="1:12">
      <c r="A89" s="2" t="s">
        <v>11</v>
      </c>
      <c r="B89" s="10">
        <f>+F62</f>
        <v>5402</v>
      </c>
      <c r="C89" s="10">
        <f>+F48</f>
        <v>5657</v>
      </c>
      <c r="D89" s="12">
        <f t="shared" si="80"/>
        <v>4.720473898556091</v>
      </c>
      <c r="E89" s="63">
        <f>+F32</f>
        <v>5898</v>
      </c>
      <c r="F89" s="49">
        <f>F82*F86</f>
        <v>7100.6760000000013</v>
      </c>
      <c r="G89" s="49">
        <f t="shared" ref="G89:H89" si="84">G82*G86</f>
        <v>7608.9618</v>
      </c>
      <c r="H89" s="49">
        <f t="shared" si="84"/>
        <v>8009.9712000000009</v>
      </c>
      <c r="I89" s="49">
        <f>I82*I86</f>
        <v>8336.9088000000011</v>
      </c>
      <c r="J89" s="2" t="s">
        <v>41</v>
      </c>
      <c r="L89" s="47"/>
    </row>
    <row r="90" spans="1:12" ht="15.75" thickBot="1">
      <c r="A90" s="17" t="s">
        <v>10</v>
      </c>
      <c r="B90" s="66">
        <f>SUM(B88:B89)</f>
        <v>13682</v>
      </c>
      <c r="C90" s="66">
        <f>SUM(C88:C89)</f>
        <v>14370</v>
      </c>
      <c r="D90" s="20">
        <f t="shared" si="80"/>
        <v>5.0285046045899717</v>
      </c>
      <c r="E90" s="34">
        <f>SUM(E88:E89)</f>
        <v>14716</v>
      </c>
      <c r="F90" s="74">
        <f t="shared" ref="F90:I90" si="85">SUM(F88:F89)</f>
        <v>16899.38060921053</v>
      </c>
      <c r="G90" s="74">
        <f t="shared" si="85"/>
        <v>17950.105059868423</v>
      </c>
      <c r="H90" s="74">
        <f t="shared" si="85"/>
        <v>18745.615296710526</v>
      </c>
      <c r="I90" s="74">
        <f t="shared" si="85"/>
        <v>19652.701186184211</v>
      </c>
      <c r="J90" s="2" t="s">
        <v>47</v>
      </c>
      <c r="L90" s="47"/>
    </row>
    <row r="91" spans="1:12">
      <c r="L91" s="47"/>
    </row>
    <row r="92" spans="1:12">
      <c r="A92" s="47"/>
      <c r="B92" s="136" t="s">
        <v>48</v>
      </c>
      <c r="C92" s="137"/>
      <c r="D92" s="137"/>
      <c r="E92" s="138"/>
      <c r="F92" s="136" t="s">
        <v>49</v>
      </c>
      <c r="G92" s="137"/>
      <c r="H92" s="137"/>
      <c r="I92" s="138"/>
      <c r="J92" s="47"/>
      <c r="K92" s="47"/>
      <c r="L92" s="47"/>
    </row>
    <row r="93" spans="1:12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</row>
    <row r="94" spans="1:12">
      <c r="A94" s="2">
        <v>3821</v>
      </c>
      <c r="B94" s="2" t="s">
        <v>15</v>
      </c>
      <c r="D94" s="2">
        <v>19</v>
      </c>
      <c r="E94" s="2" t="s">
        <v>24</v>
      </c>
      <c r="F94" s="59"/>
      <c r="G94" s="61"/>
      <c r="H94" s="61"/>
      <c r="I94" s="61"/>
      <c r="J94" s="106"/>
      <c r="K94" s="47"/>
      <c r="L94" s="47"/>
    </row>
    <row r="95" spans="1:12">
      <c r="A95" s="39">
        <f>19+16+10+31</f>
        <v>76</v>
      </c>
      <c r="B95" s="2" t="s">
        <v>28</v>
      </c>
      <c r="C95" s="40">
        <f>+A95/A94</f>
        <v>1.9890081130594085E-2</v>
      </c>
      <c r="D95" s="2">
        <v>16</v>
      </c>
      <c r="E95" s="2" t="s">
        <v>25</v>
      </c>
      <c r="F95" s="59"/>
      <c r="G95" s="61"/>
      <c r="H95" s="61"/>
      <c r="I95" s="61"/>
      <c r="J95" s="106"/>
      <c r="K95" s="47"/>
      <c r="L95" s="47"/>
    </row>
    <row r="96" spans="1:12">
      <c r="A96" s="2">
        <f>+A94-A95</f>
        <v>3745</v>
      </c>
      <c r="B96" s="2" t="s">
        <v>29</v>
      </c>
      <c r="C96" s="40">
        <f>+A96/A94</f>
        <v>0.98010991886940591</v>
      </c>
      <c r="D96" s="2">
        <v>10</v>
      </c>
      <c r="E96" s="2" t="s">
        <v>26</v>
      </c>
      <c r="F96" s="59"/>
      <c r="G96" s="61"/>
      <c r="H96" s="61"/>
      <c r="I96" s="61"/>
      <c r="J96" s="106"/>
      <c r="K96" s="47"/>
      <c r="L96" s="47"/>
    </row>
    <row r="97" spans="1:12">
      <c r="D97" s="2">
        <v>31</v>
      </c>
      <c r="E97" s="2" t="s">
        <v>27</v>
      </c>
      <c r="F97" s="59"/>
      <c r="G97" s="61"/>
      <c r="H97" s="61"/>
      <c r="I97" s="61"/>
      <c r="J97" s="106"/>
      <c r="K97" s="47"/>
      <c r="L97" s="47"/>
    </row>
    <row r="98" spans="1:12">
      <c r="D98" s="73">
        <f>SUM(D94:D97)</f>
        <v>76</v>
      </c>
      <c r="E98" s="38" t="s">
        <v>47</v>
      </c>
      <c r="F98" s="59"/>
      <c r="G98" s="61"/>
      <c r="H98" s="61"/>
      <c r="I98" s="61"/>
      <c r="J98" s="106"/>
      <c r="K98" s="47"/>
      <c r="L98" s="47"/>
    </row>
    <row r="99" spans="1:12">
      <c r="A99" s="2" t="s">
        <v>30</v>
      </c>
      <c r="B99" s="41">
        <v>-4750.3900000000003</v>
      </c>
      <c r="C99" s="105" t="s">
        <v>33</v>
      </c>
      <c r="F99" s="59"/>
      <c r="G99" s="61"/>
      <c r="H99" s="61"/>
      <c r="I99" s="61"/>
      <c r="J99" s="106"/>
      <c r="K99" s="47"/>
      <c r="L99" s="47"/>
    </row>
    <row r="100" spans="1:12">
      <c r="A100" s="2" t="s">
        <v>31</v>
      </c>
      <c r="B100" s="2">
        <v>-826.38699999999994</v>
      </c>
      <c r="C100" s="105"/>
      <c r="F100" s="59"/>
      <c r="G100" s="61"/>
      <c r="H100" s="61"/>
      <c r="I100" s="61"/>
      <c r="J100" s="106"/>
      <c r="K100" s="47"/>
      <c r="L100" s="47"/>
    </row>
    <row r="101" spans="1:12">
      <c r="A101" s="2" t="s">
        <v>40</v>
      </c>
      <c r="B101" s="2">
        <v>-832.80200000000002</v>
      </c>
      <c r="C101" s="105"/>
      <c r="F101" s="59"/>
      <c r="G101" s="61"/>
      <c r="H101" s="61"/>
      <c r="I101" s="61"/>
      <c r="J101" s="106"/>
      <c r="K101" s="47"/>
      <c r="L101" s="47"/>
    </row>
    <row r="102" spans="1:12">
      <c r="A102" s="17" t="s">
        <v>32</v>
      </c>
      <c r="B102" s="17">
        <f>+B99-B100-B101</f>
        <v>-3091.2010000000005</v>
      </c>
      <c r="C102" s="105"/>
      <c r="F102" s="59"/>
      <c r="G102" s="61"/>
      <c r="H102" s="61"/>
      <c r="I102" s="61"/>
      <c r="J102" s="106"/>
      <c r="K102" s="47"/>
      <c r="L102" s="47"/>
    </row>
    <row r="103" spans="1:12">
      <c r="F103" s="59"/>
      <c r="G103" s="61"/>
      <c r="H103" s="61"/>
      <c r="I103" s="61"/>
      <c r="J103" s="106"/>
      <c r="K103" s="47"/>
      <c r="L103" s="47"/>
    </row>
    <row r="104" spans="1:12">
      <c r="A104" s="2" t="s">
        <v>84</v>
      </c>
      <c r="B104" s="2">
        <v>20228</v>
      </c>
      <c r="C104" s="42">
        <f>+B104/B106</f>
        <v>0.87665770997659709</v>
      </c>
      <c r="F104" s="59"/>
      <c r="G104" s="47"/>
      <c r="H104" s="47"/>
      <c r="I104" s="47"/>
      <c r="J104" s="107"/>
      <c r="K104" s="47"/>
      <c r="L104" s="47"/>
    </row>
    <row r="105" spans="1:12">
      <c r="A105" s="2" t="s">
        <v>85</v>
      </c>
      <c r="B105" s="2">
        <v>2846</v>
      </c>
      <c r="C105" s="42">
        <f>+B105/B106</f>
        <v>0.12334229002340297</v>
      </c>
      <c r="F105" s="62"/>
      <c r="G105" s="47"/>
      <c r="H105" s="47"/>
      <c r="I105" s="47"/>
      <c r="J105" s="47"/>
      <c r="K105" s="47"/>
      <c r="L105" s="47"/>
    </row>
    <row r="106" spans="1:12">
      <c r="A106" s="38" t="s">
        <v>34</v>
      </c>
      <c r="B106" s="38">
        <f>SUM(B104:B105)</f>
        <v>23074</v>
      </c>
      <c r="C106" s="109">
        <v>1</v>
      </c>
      <c r="F106" s="61"/>
      <c r="G106" s="59"/>
      <c r="H106" s="59"/>
      <c r="I106" s="59"/>
      <c r="J106" s="47"/>
      <c r="K106" s="47"/>
      <c r="L106" s="47"/>
    </row>
    <row r="107" spans="1:12">
      <c r="F107" s="47"/>
      <c r="G107" s="47"/>
      <c r="H107" s="47"/>
      <c r="I107" s="47"/>
      <c r="J107" s="47"/>
      <c r="K107" s="47"/>
      <c r="L107" s="47"/>
    </row>
    <row r="108" spans="1:12">
      <c r="A108" s="2" t="s">
        <v>35</v>
      </c>
      <c r="B108" s="44">
        <f>+B102*C108</f>
        <v>-2710.9832770000003</v>
      </c>
      <c r="C108" s="42">
        <v>0.877</v>
      </c>
      <c r="F108" s="47"/>
      <c r="G108" s="47"/>
      <c r="H108" s="47"/>
      <c r="I108" s="47"/>
      <c r="J108" s="47"/>
      <c r="K108" s="47"/>
      <c r="L108" s="47"/>
    </row>
    <row r="109" spans="1:12">
      <c r="A109" s="2" t="s">
        <v>36</v>
      </c>
      <c r="B109" s="44">
        <f>B102*C109</f>
        <v>-380.21772300000003</v>
      </c>
      <c r="C109" s="42">
        <v>0.123</v>
      </c>
      <c r="F109" s="47"/>
      <c r="G109" s="47"/>
      <c r="H109" s="47"/>
      <c r="I109" s="47"/>
      <c r="J109" s="47"/>
      <c r="K109" s="47"/>
      <c r="L109" s="47"/>
    </row>
    <row r="110" spans="1:12">
      <c r="A110" s="17" t="s">
        <v>32</v>
      </c>
      <c r="B110" s="45">
        <f>SUM(B108:B109)</f>
        <v>-3091.2010000000005</v>
      </c>
      <c r="C110" s="43">
        <v>1</v>
      </c>
      <c r="F110" s="47"/>
      <c r="G110" s="47"/>
      <c r="H110" s="47"/>
      <c r="I110" s="47"/>
      <c r="J110" s="47"/>
      <c r="K110" s="47"/>
      <c r="L110" s="47"/>
    </row>
    <row r="111" spans="1:12">
      <c r="F111" s="47"/>
      <c r="G111" s="47"/>
      <c r="H111" s="47"/>
      <c r="I111" s="47"/>
      <c r="J111" s="47"/>
      <c r="K111" s="47"/>
      <c r="L111" s="47"/>
    </row>
    <row r="112" spans="1:12">
      <c r="F112" s="47"/>
      <c r="G112" s="47"/>
      <c r="H112" s="47"/>
      <c r="I112" s="47"/>
      <c r="J112" s="47"/>
      <c r="K112" s="47"/>
      <c r="L112" s="47"/>
    </row>
    <row r="113" spans="1:12">
      <c r="A113" s="17" t="s">
        <v>37</v>
      </c>
      <c r="B113" s="17"/>
      <c r="C113" s="46">
        <f>+B108/B104</f>
        <v>-0.13402132079296028</v>
      </c>
      <c r="F113" s="47"/>
      <c r="G113" s="47"/>
      <c r="H113" s="47"/>
      <c r="I113" s="47"/>
      <c r="J113" s="47"/>
      <c r="K113" s="47"/>
      <c r="L113" s="47"/>
    </row>
    <row r="114" spans="1:12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</row>
    <row r="115" spans="1:12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</row>
    <row r="116" spans="1:12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</row>
    <row r="117" spans="1:12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</row>
    <row r="118" spans="1:12">
      <c r="A118" s="1" t="s">
        <v>82</v>
      </c>
      <c r="B118" s="1"/>
      <c r="C118" s="47"/>
      <c r="D118" s="47"/>
      <c r="E118" s="62"/>
      <c r="F118" s="62"/>
      <c r="G118" s="62"/>
      <c r="H118" s="62"/>
      <c r="I118" s="62"/>
      <c r="J118" s="47"/>
      <c r="K118" s="47"/>
      <c r="L118" s="47"/>
    </row>
    <row r="119" spans="1:12" ht="15.75" thickBot="1">
      <c r="J119" s="47"/>
      <c r="K119" s="47"/>
      <c r="L119" s="47"/>
    </row>
    <row r="120" spans="1:12">
      <c r="B120" s="3" t="s">
        <v>79</v>
      </c>
      <c r="C120" s="3" t="s">
        <v>78</v>
      </c>
      <c r="E120" s="3" t="s">
        <v>77</v>
      </c>
      <c r="F120" s="139" t="s">
        <v>17</v>
      </c>
      <c r="G120" s="140"/>
      <c r="H120" s="140"/>
      <c r="I120" s="141"/>
      <c r="J120" s="47"/>
      <c r="K120" s="47"/>
      <c r="L120" s="47"/>
    </row>
    <row r="121" spans="1:12">
      <c r="A121" s="4" t="s">
        <v>12</v>
      </c>
      <c r="B121" s="5">
        <v>2010</v>
      </c>
      <c r="C121" s="5">
        <v>2011</v>
      </c>
      <c r="D121" s="6" t="s">
        <v>0</v>
      </c>
      <c r="E121" s="7">
        <v>2012</v>
      </c>
      <c r="F121" s="69">
        <v>2013</v>
      </c>
      <c r="G121" s="69">
        <v>2014</v>
      </c>
      <c r="H121" s="69">
        <v>2015</v>
      </c>
      <c r="I121" s="69">
        <v>2016</v>
      </c>
      <c r="J121" s="47"/>
      <c r="K121" s="47"/>
      <c r="L121" s="47"/>
    </row>
    <row r="122" spans="1:12">
      <c r="A122" s="2" t="s">
        <v>1</v>
      </c>
      <c r="B122" s="10">
        <f>+B5-B77</f>
        <v>279333</v>
      </c>
      <c r="C122" s="10">
        <f t="shared" ref="C122:I122" si="86">+C5-C77</f>
        <v>299270</v>
      </c>
      <c r="D122" s="10">
        <f t="shared" si="86"/>
        <v>0.67120266998428058</v>
      </c>
      <c r="E122" s="10">
        <f t="shared" si="86"/>
        <v>309193</v>
      </c>
      <c r="F122" s="10">
        <f t="shared" si="86"/>
        <v>326740.68240424409</v>
      </c>
      <c r="G122" s="10">
        <f t="shared" si="86"/>
        <v>341901.56541586947</v>
      </c>
      <c r="H122" s="10">
        <f t="shared" si="86"/>
        <v>357458.06370375515</v>
      </c>
      <c r="I122" s="10">
        <f t="shared" si="86"/>
        <v>374258.60520976072</v>
      </c>
      <c r="J122" s="47"/>
      <c r="K122" s="47"/>
      <c r="L122" s="47"/>
    </row>
    <row r="123" spans="1:12">
      <c r="A123" s="2" t="s">
        <v>2</v>
      </c>
      <c r="B123" s="10">
        <f t="shared" ref="B123:C135" si="87">+B6-B78</f>
        <v>1785</v>
      </c>
      <c r="C123" s="11">
        <f t="shared" si="87"/>
        <v>1877</v>
      </c>
      <c r="D123" s="12"/>
      <c r="E123" s="58">
        <f t="shared" ref="E123:I123" si="88">+E6-E78</f>
        <v>1950</v>
      </c>
      <c r="F123" s="70">
        <f t="shared" si="88"/>
        <v>1993.237250554324</v>
      </c>
      <c r="G123" s="70">
        <f t="shared" si="88"/>
        <v>2043.1263858093125</v>
      </c>
      <c r="H123" s="70">
        <f t="shared" si="88"/>
        <v>2096.3414634146347</v>
      </c>
      <c r="I123" s="70">
        <f t="shared" si="88"/>
        <v>2154.8780487804879</v>
      </c>
      <c r="J123" s="47"/>
      <c r="K123" s="47"/>
      <c r="L123" s="47"/>
    </row>
    <row r="124" spans="1:12">
      <c r="A124" s="17" t="s">
        <v>3</v>
      </c>
      <c r="B124" s="67">
        <f t="shared" si="87"/>
        <v>281118</v>
      </c>
      <c r="C124" s="68">
        <f t="shared" si="87"/>
        <v>301147</v>
      </c>
      <c r="D124" s="20"/>
      <c r="E124" s="21">
        <f t="shared" ref="E124:I124" si="89">+E7-E79</f>
        <v>311143</v>
      </c>
      <c r="F124" s="71">
        <f t="shared" si="89"/>
        <v>328733.91965479846</v>
      </c>
      <c r="G124" s="71">
        <f t="shared" si="89"/>
        <v>343944.69180167874</v>
      </c>
      <c r="H124" s="71">
        <f t="shared" si="89"/>
        <v>359554.40516716975</v>
      </c>
      <c r="I124" s="71">
        <f t="shared" si="89"/>
        <v>376413.48325854121</v>
      </c>
      <c r="J124" s="47"/>
      <c r="K124" s="47"/>
      <c r="L124" s="47"/>
    </row>
    <row r="125" spans="1:12">
      <c r="B125" s="24"/>
      <c r="C125" s="24"/>
      <c r="D125" s="12"/>
      <c r="E125" s="14"/>
      <c r="F125" s="37"/>
      <c r="G125" s="37"/>
      <c r="H125" s="37"/>
      <c r="I125" s="37"/>
      <c r="J125" s="47"/>
      <c r="K125" s="47"/>
      <c r="L125" s="47"/>
    </row>
    <row r="126" spans="1:12">
      <c r="A126" s="2" t="s">
        <v>4</v>
      </c>
      <c r="B126" s="10">
        <f t="shared" si="87"/>
        <v>697.80000000000018</v>
      </c>
      <c r="C126" s="11">
        <f t="shared" si="87"/>
        <v>768</v>
      </c>
      <c r="D126" s="12"/>
      <c r="E126" s="58">
        <f t="shared" ref="E126:I126" si="90">+E9-E81</f>
        <v>803</v>
      </c>
      <c r="F126" s="70">
        <f t="shared" si="90"/>
        <v>892.28092105263158</v>
      </c>
      <c r="G126" s="70">
        <f t="shared" si="90"/>
        <v>941.67598684210498</v>
      </c>
      <c r="H126" s="70">
        <f t="shared" si="90"/>
        <v>977.59967105263149</v>
      </c>
      <c r="I126" s="70">
        <f t="shared" si="90"/>
        <v>1030.4286184210523</v>
      </c>
      <c r="J126" s="47"/>
      <c r="K126" s="47"/>
      <c r="L126" s="47"/>
    </row>
    <row r="127" spans="1:12">
      <c r="A127" s="2" t="s">
        <v>5</v>
      </c>
      <c r="B127" s="10">
        <f t="shared" si="87"/>
        <v>476.89999999999986</v>
      </c>
      <c r="C127" s="11">
        <f t="shared" si="87"/>
        <v>505</v>
      </c>
      <c r="D127" s="12"/>
      <c r="E127" s="58">
        <f t="shared" ref="E127:I127" si="91">+E10-E82</f>
        <v>528</v>
      </c>
      <c r="F127" s="70">
        <f t="shared" si="91"/>
        <v>635.4285714285711</v>
      </c>
      <c r="G127" s="70">
        <f t="shared" si="91"/>
        <v>680.9142857142856</v>
      </c>
      <c r="H127" s="70">
        <f t="shared" si="91"/>
        <v>716.79999999999973</v>
      </c>
      <c r="I127" s="70">
        <f t="shared" si="91"/>
        <v>746.05714285714248</v>
      </c>
      <c r="J127" s="47"/>
      <c r="K127" s="47"/>
      <c r="L127" s="47"/>
    </row>
    <row r="128" spans="1:12">
      <c r="A128" s="17" t="s">
        <v>6</v>
      </c>
      <c r="B128" s="67">
        <f t="shared" si="87"/>
        <v>1174.6999999999998</v>
      </c>
      <c r="C128" s="67">
        <f t="shared" si="87"/>
        <v>1273</v>
      </c>
      <c r="D128" s="20"/>
      <c r="E128" s="25">
        <f t="shared" ref="E128:I128" si="92">+E11-E83</f>
        <v>1331</v>
      </c>
      <c r="F128" s="72">
        <f t="shared" si="92"/>
        <v>1527.7094924812027</v>
      </c>
      <c r="G128" s="72">
        <f t="shared" si="92"/>
        <v>1622.5902725563901</v>
      </c>
      <c r="H128" s="72">
        <f t="shared" si="92"/>
        <v>1694.3996710526317</v>
      </c>
      <c r="I128" s="72">
        <f t="shared" si="92"/>
        <v>1776.4857612781943</v>
      </c>
      <c r="J128" s="47"/>
      <c r="K128" s="47"/>
      <c r="L128" s="47"/>
    </row>
    <row r="129" spans="1:12">
      <c r="B129" s="24"/>
      <c r="C129" s="24"/>
      <c r="E129" s="28">
        <f t="shared" ref="E129:I129" si="93">+E12-E84</f>
        <v>0</v>
      </c>
      <c r="F129" s="38">
        <f t="shared" si="93"/>
        <v>0</v>
      </c>
      <c r="G129" s="38">
        <f t="shared" si="93"/>
        <v>0</v>
      </c>
      <c r="H129" s="38">
        <f t="shared" si="93"/>
        <v>0</v>
      </c>
      <c r="I129" s="38">
        <f t="shared" si="93"/>
        <v>0</v>
      </c>
      <c r="J129" s="47"/>
      <c r="K129" s="47"/>
      <c r="L129" s="47"/>
    </row>
    <row r="130" spans="1:12">
      <c r="A130" s="2" t="s">
        <v>7</v>
      </c>
      <c r="B130" s="31"/>
      <c r="C130" s="31"/>
      <c r="D130" s="32"/>
      <c r="E130" s="53">
        <f t="shared" ref="E130:I130" si="94">+E13-E85</f>
        <v>0</v>
      </c>
      <c r="F130" s="73">
        <f t="shared" si="94"/>
        <v>0</v>
      </c>
      <c r="G130" s="73">
        <f t="shared" si="94"/>
        <v>0</v>
      </c>
      <c r="H130" s="73">
        <f t="shared" si="94"/>
        <v>0</v>
      </c>
      <c r="I130" s="73">
        <f t="shared" si="94"/>
        <v>0</v>
      </c>
      <c r="J130" s="47"/>
      <c r="K130" s="47"/>
      <c r="L130" s="47"/>
    </row>
    <row r="131" spans="1:12">
      <c r="A131" s="2" t="s">
        <v>8</v>
      </c>
      <c r="B131" s="31"/>
      <c r="C131" s="31"/>
      <c r="D131" s="32"/>
      <c r="E131" s="53">
        <f t="shared" ref="E131:I131" si="95">+E14-E86</f>
        <v>0</v>
      </c>
      <c r="F131" s="73">
        <f t="shared" si="95"/>
        <v>0</v>
      </c>
      <c r="G131" s="73">
        <f t="shared" si="95"/>
        <v>0</v>
      </c>
      <c r="H131" s="73">
        <f t="shared" si="95"/>
        <v>0</v>
      </c>
      <c r="I131" s="73">
        <f t="shared" si="95"/>
        <v>0</v>
      </c>
      <c r="J131" s="47"/>
      <c r="K131" s="47"/>
      <c r="L131" s="47"/>
    </row>
    <row r="132" spans="1:12">
      <c r="B132" s="24"/>
      <c r="C132" s="24"/>
      <c r="E132" s="53">
        <f t="shared" ref="E132:I132" si="96">+E15-E87</f>
        <v>0</v>
      </c>
      <c r="F132" s="73">
        <f t="shared" si="96"/>
        <v>0</v>
      </c>
      <c r="G132" s="73">
        <f t="shared" si="96"/>
        <v>0</v>
      </c>
      <c r="H132" s="73">
        <f t="shared" si="96"/>
        <v>0</v>
      </c>
      <c r="I132" s="73">
        <f t="shared" si="96"/>
        <v>0</v>
      </c>
      <c r="J132" s="47"/>
      <c r="K132" s="47"/>
      <c r="L132" s="47"/>
    </row>
    <row r="133" spans="1:12">
      <c r="A133" s="2" t="s">
        <v>9</v>
      </c>
      <c r="B133" s="10">
        <f t="shared" si="87"/>
        <v>2759</v>
      </c>
      <c r="C133" s="10">
        <f t="shared" si="87"/>
        <v>3070</v>
      </c>
      <c r="D133" s="12"/>
      <c r="E133" s="63">
        <f t="shared" ref="E133:I133" si="97">+E16-E88</f>
        <v>3164</v>
      </c>
      <c r="F133" s="49">
        <f t="shared" si="97"/>
        <v>3517.3713907894744</v>
      </c>
      <c r="G133" s="49">
        <f t="shared" si="97"/>
        <v>3712.0867401315791</v>
      </c>
      <c r="H133" s="49">
        <f t="shared" si="97"/>
        <v>3853.6979032894742</v>
      </c>
      <c r="I133" s="49">
        <f t="shared" si="97"/>
        <v>4061.9496138157883</v>
      </c>
      <c r="J133" s="47"/>
      <c r="K133" s="47"/>
      <c r="L133" s="47"/>
    </row>
    <row r="134" spans="1:12">
      <c r="A134" s="2" t="s">
        <v>11</v>
      </c>
      <c r="B134" s="10">
        <f t="shared" si="87"/>
        <v>1525</v>
      </c>
      <c r="C134" s="10">
        <f t="shared" si="87"/>
        <v>1645</v>
      </c>
      <c r="D134" s="12"/>
      <c r="E134" s="63">
        <f t="shared" ref="E134:I134" si="98">+E17-E89</f>
        <v>1749</v>
      </c>
      <c r="F134" s="49">
        <f t="shared" si="98"/>
        <v>2103.9039999999986</v>
      </c>
      <c r="G134" s="49">
        <f t="shared" si="98"/>
        <v>2254.5071999999991</v>
      </c>
      <c r="H134" s="49">
        <f t="shared" si="98"/>
        <v>2373.3247999999994</v>
      </c>
      <c r="I134" s="49">
        <f t="shared" si="98"/>
        <v>2470.1951999999983</v>
      </c>
      <c r="J134" s="47"/>
      <c r="K134" s="47"/>
      <c r="L134" s="47"/>
    </row>
    <row r="135" spans="1:12" ht="15.75" thickBot="1">
      <c r="A135" s="17" t="s">
        <v>10</v>
      </c>
      <c r="B135" s="66">
        <f t="shared" si="87"/>
        <v>4284</v>
      </c>
      <c r="C135" s="66">
        <f t="shared" si="87"/>
        <v>4715</v>
      </c>
      <c r="D135" s="20"/>
      <c r="E135" s="34">
        <f t="shared" ref="E135:I135" si="99">+E18-E90</f>
        <v>4913</v>
      </c>
      <c r="F135" s="74">
        <f t="shared" si="99"/>
        <v>5621.275390789473</v>
      </c>
      <c r="G135" s="74">
        <f t="shared" si="99"/>
        <v>5966.5939401315773</v>
      </c>
      <c r="H135" s="74">
        <f t="shared" si="99"/>
        <v>6227.0227032894727</v>
      </c>
      <c r="I135" s="74">
        <f t="shared" si="99"/>
        <v>6532.1448138157866</v>
      </c>
      <c r="J135" s="47"/>
      <c r="K135" s="47"/>
      <c r="L135" s="47"/>
    </row>
    <row r="136" spans="1:12">
      <c r="B136" s="2" t="s">
        <v>83</v>
      </c>
      <c r="C136" s="2" t="s">
        <v>83</v>
      </c>
      <c r="E136" s="2" t="s">
        <v>83</v>
      </c>
      <c r="J136" s="47"/>
      <c r="K136" s="47"/>
      <c r="L136" s="47"/>
    </row>
    <row r="137" spans="1:12">
      <c r="A137" s="47"/>
      <c r="B137" s="47"/>
      <c r="C137" s="47"/>
      <c r="D137" s="47"/>
      <c r="E137" s="47"/>
      <c r="F137" s="108">
        <f>+F5*L25/100</f>
        <v>326740.68240424397</v>
      </c>
      <c r="G137" s="108">
        <f>+G5*L25/100</f>
        <v>341901.56541586935</v>
      </c>
      <c r="H137" s="108">
        <f>+H5*L25/100</f>
        <v>357458.06370375509</v>
      </c>
      <c r="I137" s="108">
        <f>+I5*L25/100</f>
        <v>374258.60520976054</v>
      </c>
      <c r="J137" s="75" t="s">
        <v>59</v>
      </c>
      <c r="K137" s="47"/>
      <c r="L137" s="47"/>
    </row>
    <row r="138" spans="1:12">
      <c r="A138" s="47"/>
      <c r="B138" s="47"/>
      <c r="C138" s="47"/>
      <c r="D138" s="47"/>
      <c r="E138" s="47"/>
      <c r="F138" s="108">
        <f>+F6*L26/100</f>
        <v>1993.2372505543235</v>
      </c>
      <c r="G138" s="108">
        <f>+G6*L26/100</f>
        <v>2043.1263858093125</v>
      </c>
      <c r="H138" s="108">
        <f>+H6*L26/100</f>
        <v>2096.3414634146338</v>
      </c>
      <c r="I138" s="108">
        <f>+I6*L26/100</f>
        <v>2154.8780487804879</v>
      </c>
      <c r="J138" s="81">
        <v>29.790306947310814</v>
      </c>
      <c r="K138" s="119"/>
      <c r="L138" s="119"/>
    </row>
    <row r="139" spans="1:12">
      <c r="A139" s="47"/>
      <c r="B139" s="47"/>
      <c r="C139" s="47"/>
      <c r="D139" s="47"/>
      <c r="E139" s="47"/>
      <c r="F139" s="59">
        <f>SUM(F137:F138)</f>
        <v>328733.91965479829</v>
      </c>
      <c r="G139" s="59">
        <f t="shared" ref="G139:I139" si="100">SUM(G137:G138)</f>
        <v>343944.69180167868</v>
      </c>
      <c r="H139" s="59">
        <f t="shared" si="100"/>
        <v>359554.40516716975</v>
      </c>
      <c r="I139" s="59">
        <f t="shared" si="100"/>
        <v>376413.48325854103</v>
      </c>
      <c r="J139" s="81">
        <v>33.259423503325941</v>
      </c>
      <c r="K139" s="47"/>
      <c r="L139" s="47"/>
    </row>
    <row r="140" spans="1:12">
      <c r="A140" s="47"/>
      <c r="B140" s="47"/>
      <c r="C140" s="47"/>
      <c r="D140" s="47"/>
      <c r="E140" s="47"/>
      <c r="F140" s="108">
        <f>+F9*L28/100</f>
        <v>892.28092105263158</v>
      </c>
      <c r="G140" s="108">
        <f>+G9*L28/100</f>
        <v>941.67598684210532</v>
      </c>
      <c r="H140" s="108">
        <f>+H9*L28/100</f>
        <v>977.59967105263161</v>
      </c>
      <c r="I140" s="108">
        <f>+I9*L28/100</f>
        <v>1030.4286184210528</v>
      </c>
      <c r="J140" s="70"/>
      <c r="K140" s="47"/>
      <c r="L140" s="47"/>
    </row>
    <row r="141" spans="1:12">
      <c r="A141" s="47"/>
      <c r="B141" s="47"/>
      <c r="C141" s="47"/>
      <c r="D141" s="47"/>
      <c r="E141" s="47"/>
      <c r="F141" s="108">
        <f>+F10*L29/100</f>
        <v>635.42857142857144</v>
      </c>
      <c r="G141" s="108">
        <f>+G10*L29/100</f>
        <v>680.91428571428582</v>
      </c>
      <c r="H141" s="108">
        <f>+H10*L29/100</f>
        <v>716.8</v>
      </c>
      <c r="I141" s="108">
        <f>+I10*L29/100</f>
        <v>746.05714285714294</v>
      </c>
      <c r="J141" s="81">
        <v>26.414473684210527</v>
      </c>
      <c r="K141" s="47"/>
      <c r="L141" s="47"/>
    </row>
    <row r="142" spans="1:12">
      <c r="A142" s="47"/>
      <c r="B142" s="47"/>
      <c r="C142" s="47"/>
      <c r="D142" s="47"/>
      <c r="E142" s="47"/>
      <c r="F142" s="59">
        <f>SUM(F140:F141)</f>
        <v>1527.7094924812031</v>
      </c>
      <c r="G142" s="59">
        <f t="shared" ref="G142:I142" si="101">SUM(G140:G141)</f>
        <v>1622.590272556391</v>
      </c>
      <c r="H142" s="59">
        <f t="shared" si="101"/>
        <v>1694.3996710526317</v>
      </c>
      <c r="I142" s="59">
        <f t="shared" si="101"/>
        <v>1776.4857612781957</v>
      </c>
      <c r="J142" s="81">
        <v>22.857142857142858</v>
      </c>
      <c r="K142" s="47"/>
      <c r="L142" s="47"/>
    </row>
    <row r="143" spans="1:12">
      <c r="A143" s="47"/>
      <c r="B143" s="47"/>
      <c r="C143" s="47"/>
      <c r="D143" s="47"/>
      <c r="E143" s="47"/>
      <c r="F143" s="108">
        <f>+F16*L31/100</f>
        <v>3517.0975999332395</v>
      </c>
      <c r="G143" s="108">
        <f>+G16*L31/100</f>
        <v>3711.7977927063348</v>
      </c>
      <c r="H143" s="108">
        <f>+H16*L31/100</f>
        <v>3853.3979329049489</v>
      </c>
      <c r="I143" s="108">
        <f>+I16*L31/100</f>
        <v>4061.6334331970297</v>
      </c>
      <c r="J143" s="84"/>
      <c r="K143" s="47"/>
      <c r="L143" s="47"/>
    </row>
    <row r="144" spans="1:12">
      <c r="F144" s="108">
        <f>+F17*L32/100</f>
        <v>2105.2452491173008</v>
      </c>
      <c r="G144" s="108">
        <f>+G17*L32/100</f>
        <v>2255.9444593958415</v>
      </c>
      <c r="H144" s="108">
        <f>+H17*L32/100</f>
        <v>2374.8378061985095</v>
      </c>
      <c r="I144" s="108">
        <f>+I17*L32/100</f>
        <v>2471.7699615535503</v>
      </c>
      <c r="J144" s="81">
        <v>26.412417591588085</v>
      </c>
      <c r="K144" s="47"/>
      <c r="L144" s="47"/>
    </row>
    <row r="145" spans="1:12">
      <c r="F145" s="59">
        <f>SUM(F143:F144)</f>
        <v>5622.3428490505403</v>
      </c>
      <c r="G145" s="59">
        <f t="shared" ref="G145:I145" si="102">SUM(G143:G144)</f>
        <v>5967.7422521021763</v>
      </c>
      <c r="H145" s="59">
        <f t="shared" si="102"/>
        <v>6228.2357391034584</v>
      </c>
      <c r="I145" s="59">
        <f t="shared" si="102"/>
        <v>6533.4033947505795</v>
      </c>
      <c r="J145" s="81">
        <v>22.871714397803061</v>
      </c>
      <c r="K145" s="47"/>
      <c r="L145" s="47"/>
    </row>
    <row r="146" spans="1:12">
      <c r="F146" s="59"/>
      <c r="G146" s="59"/>
      <c r="H146" s="59"/>
      <c r="I146" s="59"/>
      <c r="J146" s="82"/>
      <c r="K146" s="47"/>
      <c r="L146" s="47"/>
    </row>
    <row r="147" spans="1:12">
      <c r="F147" s="59"/>
      <c r="G147" s="59"/>
      <c r="H147" s="59"/>
      <c r="I147" s="59"/>
      <c r="J147" s="47"/>
      <c r="K147" s="47"/>
      <c r="L147" s="47"/>
    </row>
    <row r="148" spans="1:12">
      <c r="G148" s="59"/>
      <c r="H148" s="59"/>
      <c r="I148" s="59"/>
      <c r="J148" s="47"/>
      <c r="K148" s="47"/>
      <c r="L148" s="47"/>
    </row>
    <row r="149" spans="1:12">
      <c r="G149" s="59"/>
      <c r="H149" s="59"/>
      <c r="I149" s="59"/>
      <c r="J149" s="47"/>
      <c r="K149" s="47"/>
      <c r="L149" s="47"/>
    </row>
    <row r="150" spans="1:12">
      <c r="A150" s="80" t="s">
        <v>90</v>
      </c>
      <c r="B150" s="80"/>
      <c r="C150" s="59"/>
      <c r="D150" s="59"/>
      <c r="E150" s="59"/>
      <c r="F150" s="59"/>
      <c r="G150" s="93"/>
      <c r="H150" s="93"/>
      <c r="I150" s="93"/>
      <c r="J150" s="93"/>
      <c r="K150" s="47"/>
      <c r="L150" s="47"/>
    </row>
    <row r="151" spans="1:12">
      <c r="C151" s="47"/>
      <c r="D151" s="47"/>
      <c r="E151" s="47"/>
      <c r="F151" s="47"/>
      <c r="G151" s="47"/>
      <c r="H151" s="47"/>
      <c r="I151" s="47"/>
      <c r="J151" s="47"/>
      <c r="K151" s="47"/>
      <c r="L151" s="47"/>
    </row>
    <row r="152" spans="1:12">
      <c r="A152" s="76" t="s">
        <v>16</v>
      </c>
      <c r="B152" s="76" t="s">
        <v>50</v>
      </c>
      <c r="C152" s="76" t="s">
        <v>51</v>
      </c>
      <c r="D152" s="76" t="s">
        <v>27</v>
      </c>
      <c r="E152" s="76" t="s">
        <v>52</v>
      </c>
      <c r="F152" s="86" t="s">
        <v>56</v>
      </c>
      <c r="G152" s="76" t="s">
        <v>53</v>
      </c>
      <c r="H152" s="76" t="s">
        <v>54</v>
      </c>
      <c r="I152" s="78" t="s">
        <v>76</v>
      </c>
      <c r="J152" s="76" t="s">
        <v>55</v>
      </c>
      <c r="K152" s="47"/>
      <c r="L152" s="47"/>
    </row>
    <row r="153" spans="1:12">
      <c r="A153" s="73" t="s">
        <v>91</v>
      </c>
      <c r="B153" s="70">
        <v>233</v>
      </c>
      <c r="C153" s="70">
        <v>0</v>
      </c>
      <c r="D153" s="70">
        <v>110</v>
      </c>
      <c r="E153" s="70">
        <v>0</v>
      </c>
      <c r="F153" s="88">
        <f>SUM(B153:E153)</f>
        <v>343</v>
      </c>
      <c r="G153" s="70">
        <v>42</v>
      </c>
      <c r="H153" s="70">
        <v>97</v>
      </c>
      <c r="I153" s="146">
        <f t="shared" ref="I153:I156" si="103">+G153+H153</f>
        <v>139</v>
      </c>
      <c r="J153" s="70">
        <f t="shared" ref="J153:J156" si="104">+F153+I153</f>
        <v>482</v>
      </c>
      <c r="K153" s="47"/>
      <c r="L153" s="47"/>
    </row>
    <row r="154" spans="1:12">
      <c r="A154" s="2" t="s">
        <v>94</v>
      </c>
      <c r="B154" s="145">
        <v>2.3719999999999999</v>
      </c>
      <c r="C154" s="145">
        <v>2.3719999999999999</v>
      </c>
      <c r="D154" s="145">
        <v>2.3719999999999999</v>
      </c>
      <c r="E154" s="145">
        <v>2.3719999999999999</v>
      </c>
      <c r="F154" s="145">
        <v>2.3719999999999999</v>
      </c>
      <c r="G154" s="145">
        <v>2.3719999999999999</v>
      </c>
      <c r="H154" s="145">
        <v>2.3719999999999999</v>
      </c>
      <c r="I154" s="145">
        <v>2.3719999999999999</v>
      </c>
      <c r="J154" s="145">
        <v>2.3719999999999999</v>
      </c>
      <c r="K154" s="47"/>
      <c r="L154" s="47"/>
    </row>
    <row r="155" spans="1:12">
      <c r="A155" s="147" t="s">
        <v>93</v>
      </c>
      <c r="B155" s="148">
        <f>+B153*B154</f>
        <v>552.67599999999993</v>
      </c>
      <c r="C155" s="148">
        <f t="shared" ref="C155:J155" si="105">+C153*C154</f>
        <v>0</v>
      </c>
      <c r="D155" s="148">
        <f t="shared" si="105"/>
        <v>260.91999999999996</v>
      </c>
      <c r="E155" s="148">
        <f t="shared" si="105"/>
        <v>0</v>
      </c>
      <c r="F155" s="148">
        <f t="shared" si="105"/>
        <v>813.596</v>
      </c>
      <c r="G155" s="148">
        <f t="shared" si="105"/>
        <v>99.623999999999995</v>
      </c>
      <c r="H155" s="148">
        <f t="shared" si="105"/>
        <v>230.084</v>
      </c>
      <c r="I155" s="148">
        <f t="shared" si="105"/>
        <v>329.70799999999997</v>
      </c>
      <c r="J155" s="148">
        <f t="shared" si="105"/>
        <v>1143.3039999999999</v>
      </c>
      <c r="K155" s="47"/>
      <c r="L155" s="47"/>
    </row>
    <row r="156" spans="1:12">
      <c r="A156" s="73" t="s">
        <v>92</v>
      </c>
      <c r="B156" s="70">
        <v>19</v>
      </c>
      <c r="C156" s="70">
        <v>16</v>
      </c>
      <c r="D156" s="70">
        <v>31</v>
      </c>
      <c r="E156" s="70">
        <v>10</v>
      </c>
      <c r="F156" s="88">
        <f>SUM(B156:E156)</f>
        <v>76</v>
      </c>
      <c r="G156" s="70">
        <v>0</v>
      </c>
      <c r="H156" s="70">
        <v>0</v>
      </c>
      <c r="I156" s="146">
        <f t="shared" si="103"/>
        <v>0</v>
      </c>
      <c r="J156" s="70">
        <f t="shared" si="104"/>
        <v>76</v>
      </c>
      <c r="K156" s="47"/>
      <c r="L156" s="47"/>
    </row>
    <row r="157" spans="1:12">
      <c r="A157" s="2" t="s">
        <v>8</v>
      </c>
      <c r="B157" s="145">
        <v>3.2509999999999999</v>
      </c>
      <c r="C157" s="145">
        <v>3.2509999999999999</v>
      </c>
      <c r="D157" s="145">
        <v>3.2509999999999999</v>
      </c>
      <c r="E157" s="145">
        <v>3.2509999999999999</v>
      </c>
      <c r="F157" s="145">
        <v>3.2509999999999999</v>
      </c>
      <c r="G157" s="145">
        <v>3.2509999999999999</v>
      </c>
      <c r="H157" s="145">
        <v>3.2509999999999999</v>
      </c>
      <c r="I157" s="145">
        <v>3.2509999999999999</v>
      </c>
      <c r="J157" s="145">
        <v>3.2509999999999999</v>
      </c>
      <c r="K157" s="47"/>
      <c r="L157" s="47"/>
    </row>
    <row r="158" spans="1:12">
      <c r="A158" s="147" t="s">
        <v>95</v>
      </c>
      <c r="B158" s="148">
        <f>+B156*B157</f>
        <v>61.768999999999998</v>
      </c>
      <c r="C158" s="148">
        <f t="shared" ref="C158:J158" si="106">+C156*C157</f>
        <v>52.015999999999998</v>
      </c>
      <c r="D158" s="148">
        <f t="shared" si="106"/>
        <v>100.78099999999999</v>
      </c>
      <c r="E158" s="148">
        <f t="shared" si="106"/>
        <v>32.51</v>
      </c>
      <c r="F158" s="148">
        <f t="shared" si="106"/>
        <v>247.07599999999999</v>
      </c>
      <c r="G158" s="148">
        <f t="shared" si="106"/>
        <v>0</v>
      </c>
      <c r="H158" s="148">
        <f t="shared" si="106"/>
        <v>0</v>
      </c>
      <c r="I158" s="148">
        <f t="shared" si="106"/>
        <v>0</v>
      </c>
      <c r="J158" s="148">
        <f t="shared" si="106"/>
        <v>247.07599999999999</v>
      </c>
      <c r="K158" s="62"/>
      <c r="L158" s="47"/>
    </row>
    <row r="159" spans="1:12">
      <c r="A159" s="73" t="s">
        <v>96</v>
      </c>
      <c r="B159" s="70">
        <f>+B153+B156</f>
        <v>252</v>
      </c>
      <c r="C159" s="70">
        <f t="shared" ref="C159:J159" si="107">+C153+C156</f>
        <v>16</v>
      </c>
      <c r="D159" s="70">
        <f t="shared" si="107"/>
        <v>141</v>
      </c>
      <c r="E159" s="70">
        <f t="shared" si="107"/>
        <v>10</v>
      </c>
      <c r="F159" s="70">
        <f t="shared" si="107"/>
        <v>419</v>
      </c>
      <c r="G159" s="70">
        <f t="shared" si="107"/>
        <v>42</v>
      </c>
      <c r="H159" s="70">
        <f t="shared" si="107"/>
        <v>97</v>
      </c>
      <c r="I159" s="70">
        <f t="shared" si="107"/>
        <v>139</v>
      </c>
      <c r="J159" s="70">
        <f t="shared" si="107"/>
        <v>558</v>
      </c>
      <c r="K159" s="47"/>
      <c r="L159" s="47"/>
    </row>
    <row r="160" spans="1:12">
      <c r="A160" s="147" t="s">
        <v>97</v>
      </c>
      <c r="B160" s="148">
        <f>+B155+B158</f>
        <v>614.44499999999994</v>
      </c>
      <c r="C160" s="148">
        <f t="shared" ref="C160:J160" si="108">+C155+C158</f>
        <v>52.015999999999998</v>
      </c>
      <c r="D160" s="148">
        <f t="shared" si="108"/>
        <v>361.70099999999996</v>
      </c>
      <c r="E160" s="148">
        <f t="shared" si="108"/>
        <v>32.51</v>
      </c>
      <c r="F160" s="148">
        <f t="shared" si="108"/>
        <v>1060.672</v>
      </c>
      <c r="G160" s="148">
        <f t="shared" si="108"/>
        <v>99.623999999999995</v>
      </c>
      <c r="H160" s="148">
        <f t="shared" si="108"/>
        <v>230.084</v>
      </c>
      <c r="I160" s="148">
        <f t="shared" si="108"/>
        <v>329.70799999999997</v>
      </c>
      <c r="J160" s="148">
        <f t="shared" si="108"/>
        <v>1390.3799999999999</v>
      </c>
      <c r="K160" s="47"/>
      <c r="L160" s="47"/>
    </row>
    <row r="161" spans="1:12">
      <c r="G161" s="47"/>
      <c r="H161" s="47"/>
      <c r="I161" s="47"/>
      <c r="J161" s="47"/>
      <c r="K161" s="47"/>
      <c r="L161" s="47"/>
    </row>
    <row r="162" spans="1:12">
      <c r="G162" s="47"/>
      <c r="H162" s="47"/>
      <c r="I162" s="47"/>
      <c r="J162" s="47"/>
      <c r="K162" s="47"/>
      <c r="L162" s="47"/>
    </row>
    <row r="163" spans="1:12">
      <c r="A163" s="47"/>
      <c r="B163" s="47"/>
      <c r="C163" s="47"/>
      <c r="F163" s="47"/>
      <c r="G163" s="47"/>
      <c r="H163" s="47"/>
      <c r="I163" s="47"/>
      <c r="J163" s="47"/>
      <c r="K163" s="47"/>
      <c r="L163" s="47"/>
    </row>
    <row r="164" spans="1:12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</row>
    <row r="165" spans="1:12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</row>
  </sheetData>
  <mergeCells count="7">
    <mergeCell ref="F3:I3"/>
    <mergeCell ref="B20:E20"/>
    <mergeCell ref="F20:I20"/>
    <mergeCell ref="F75:I75"/>
    <mergeCell ref="B92:E92"/>
    <mergeCell ref="F92:I92"/>
    <mergeCell ref="F120:I120"/>
  </mergeCell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topLeftCell="A72" workbookViewId="0">
      <selection activeCell="E87" sqref="E87:I87"/>
    </sheetView>
  </sheetViews>
  <sheetFormatPr baseColWidth="10" defaultRowHeight="15"/>
  <cols>
    <col min="1" max="1" width="15.33203125" style="2" customWidth="1"/>
    <col min="2" max="2" width="8.5546875" style="2" customWidth="1"/>
    <col min="3" max="3" width="9.109375" style="2" customWidth="1"/>
    <col min="4" max="4" width="9.21875" style="2" customWidth="1"/>
    <col min="5" max="5" width="9.6640625" style="2" customWidth="1"/>
    <col min="6" max="6" width="11" style="2" customWidth="1"/>
    <col min="7" max="7" width="8.109375" style="2" customWidth="1"/>
    <col min="8" max="8" width="8.44140625" style="2" customWidth="1"/>
    <col min="9" max="9" width="14.88671875" style="2" customWidth="1"/>
    <col min="10" max="10" width="8.109375" style="2" customWidth="1"/>
    <col min="11" max="11" width="7.33203125" style="2" customWidth="1"/>
    <col min="12" max="12" width="8.88671875" style="2" customWidth="1"/>
    <col min="13" max="13" width="10.21875" style="2" customWidth="1"/>
    <col min="14" max="16384" width="11.5546875" style="2"/>
  </cols>
  <sheetData>
    <row r="1" spans="1:10">
      <c r="A1" s="1" t="s">
        <v>13</v>
      </c>
    </row>
    <row r="2" spans="1:10" ht="15.75" thickBot="1">
      <c r="B2" s="1"/>
    </row>
    <row r="3" spans="1:10" ht="15.75" thickBot="1">
      <c r="B3" s="3" t="s">
        <v>79</v>
      </c>
      <c r="C3" s="3" t="s">
        <v>78</v>
      </c>
      <c r="E3" s="3" t="s">
        <v>77</v>
      </c>
      <c r="F3" s="133" t="s">
        <v>17</v>
      </c>
      <c r="G3" s="134"/>
      <c r="H3" s="134"/>
      <c r="I3" s="135"/>
    </row>
    <row r="4" spans="1:10">
      <c r="A4" s="4" t="s">
        <v>12</v>
      </c>
      <c r="B4" s="5">
        <v>2010</v>
      </c>
      <c r="C4" s="5">
        <v>2011</v>
      </c>
      <c r="D4" s="6" t="s">
        <v>0</v>
      </c>
      <c r="E4" s="5">
        <v>2012</v>
      </c>
      <c r="F4" s="7">
        <v>2013</v>
      </c>
      <c r="G4" s="8">
        <v>2014</v>
      </c>
      <c r="H4" s="8">
        <v>2015</v>
      </c>
      <c r="I4" s="9">
        <v>2016</v>
      </c>
    </row>
    <row r="5" spans="1:10">
      <c r="A5" s="2" t="s">
        <v>18</v>
      </c>
      <c r="B5" s="10">
        <v>480611</v>
      </c>
      <c r="C5" s="11">
        <v>517388</v>
      </c>
      <c r="D5" s="12">
        <f>+(C5-B5)/C5*100</f>
        <v>7.1082050608054308</v>
      </c>
      <c r="E5" s="11">
        <v>534564</v>
      </c>
      <c r="F5" s="58">
        <v>567550</v>
      </c>
      <c r="G5" s="59">
        <v>602738</v>
      </c>
      <c r="H5" s="59">
        <v>640711</v>
      </c>
      <c r="I5" s="60">
        <v>681716</v>
      </c>
      <c r="J5" s="2" t="s">
        <v>42</v>
      </c>
    </row>
    <row r="6" spans="1:10">
      <c r="A6" s="2" t="s">
        <v>19</v>
      </c>
      <c r="B6" s="10">
        <v>799</v>
      </c>
      <c r="C6" s="11">
        <v>852</v>
      </c>
      <c r="D6" s="12">
        <f t="shared" ref="D6:D18" si="0">+(C6-B6)/C6*100</f>
        <v>6.220657276995305</v>
      </c>
      <c r="E6" s="11">
        <v>868</v>
      </c>
      <c r="F6" s="58">
        <v>944</v>
      </c>
      <c r="G6" s="59">
        <v>991</v>
      </c>
      <c r="H6" s="59">
        <v>1040</v>
      </c>
      <c r="I6" s="60">
        <v>1092</v>
      </c>
      <c r="J6" s="2" t="s">
        <v>43</v>
      </c>
    </row>
    <row r="7" spans="1:10">
      <c r="A7" s="17" t="s">
        <v>3</v>
      </c>
      <c r="B7" s="67">
        <f>SUM(B5:B6)</f>
        <v>481410</v>
      </c>
      <c r="C7" s="68">
        <f>SUM(C5:C6)</f>
        <v>518240</v>
      </c>
      <c r="D7" s="20">
        <f t="shared" si="0"/>
        <v>7.1067459092312451</v>
      </c>
      <c r="E7" s="19">
        <f>SUM(E5:E6)</f>
        <v>535432</v>
      </c>
      <c r="F7" s="21">
        <f t="shared" ref="F7:I7" si="1">SUM(F5:F6)</f>
        <v>568494</v>
      </c>
      <c r="G7" s="22">
        <f t="shared" si="1"/>
        <v>603729</v>
      </c>
      <c r="H7" s="22">
        <f t="shared" si="1"/>
        <v>641751</v>
      </c>
      <c r="I7" s="23">
        <f t="shared" si="1"/>
        <v>682808</v>
      </c>
    </row>
    <row r="8" spans="1:10">
      <c r="B8" s="51"/>
      <c r="C8" s="51"/>
      <c r="D8" s="12"/>
      <c r="E8" s="13"/>
      <c r="F8" s="14"/>
      <c r="G8" s="15"/>
      <c r="H8" s="15"/>
      <c r="I8" s="16"/>
    </row>
    <row r="9" spans="1:10">
      <c r="A9" s="2" t="s">
        <v>38</v>
      </c>
      <c r="B9" s="48">
        <v>5555.8</v>
      </c>
      <c r="C9" s="11">
        <v>6217</v>
      </c>
      <c r="D9" s="12">
        <f t="shared" si="0"/>
        <v>10.635354672671705</v>
      </c>
      <c r="E9" s="11">
        <v>6798</v>
      </c>
      <c r="F9" s="58">
        <v>6488</v>
      </c>
      <c r="G9" s="59">
        <v>6768</v>
      </c>
      <c r="H9" s="59">
        <v>7119</v>
      </c>
      <c r="I9" s="60">
        <v>7483</v>
      </c>
      <c r="J9" s="2" t="s">
        <v>42</v>
      </c>
    </row>
    <row r="10" spans="1:10">
      <c r="A10" s="2" t="s">
        <v>39</v>
      </c>
      <c r="B10" s="48">
        <v>1546.2</v>
      </c>
      <c r="C10" s="11">
        <v>1549</v>
      </c>
      <c r="D10" s="12">
        <f t="shared" si="0"/>
        <v>0.18076178179470334</v>
      </c>
      <c r="E10" s="11">
        <v>1905</v>
      </c>
      <c r="F10" s="58">
        <v>1862</v>
      </c>
      <c r="G10" s="59">
        <v>1972</v>
      </c>
      <c r="H10" s="59">
        <v>2085</v>
      </c>
      <c r="I10" s="60">
        <v>2205</v>
      </c>
      <c r="J10" s="2" t="s">
        <v>43</v>
      </c>
    </row>
    <row r="11" spans="1:10">
      <c r="A11" s="17" t="s">
        <v>6</v>
      </c>
      <c r="B11" s="97">
        <f>SUM(B9:B10)</f>
        <v>7102</v>
      </c>
      <c r="C11" s="67">
        <f>SUM(C9:C10)</f>
        <v>7766</v>
      </c>
      <c r="D11" s="20">
        <f t="shared" si="0"/>
        <v>8.5500901364924022</v>
      </c>
      <c r="E11" s="18">
        <f>SUM(E9:E10)</f>
        <v>8703</v>
      </c>
      <c r="F11" s="25">
        <f t="shared" ref="F11:I11" si="2">SUM(F9:F10)</f>
        <v>8350</v>
      </c>
      <c r="G11" s="26">
        <f t="shared" si="2"/>
        <v>8740</v>
      </c>
      <c r="H11" s="26">
        <f t="shared" si="2"/>
        <v>9204</v>
      </c>
      <c r="I11" s="27">
        <f t="shared" si="2"/>
        <v>9688</v>
      </c>
    </row>
    <row r="12" spans="1:10">
      <c r="B12" s="24"/>
      <c r="C12" s="24"/>
      <c r="E12" s="24"/>
      <c r="F12" s="28"/>
      <c r="G12" s="29"/>
      <c r="H12" s="29"/>
      <c r="I12" s="30"/>
    </row>
    <row r="13" spans="1:10">
      <c r="A13" s="2" t="s">
        <v>20</v>
      </c>
      <c r="B13" s="31">
        <f>B16/B9</f>
        <v>0.31714604557399473</v>
      </c>
      <c r="C13" s="31">
        <f>C16/C9</f>
        <v>0.31767733633585332</v>
      </c>
      <c r="D13" s="32">
        <f t="shared" si="0"/>
        <v>0.16724226159366468</v>
      </c>
      <c r="E13" s="50">
        <v>0.32</v>
      </c>
      <c r="F13" s="52">
        <v>0.32</v>
      </c>
      <c r="G13" s="56">
        <v>0.32</v>
      </c>
      <c r="H13" s="56">
        <v>0.32</v>
      </c>
      <c r="I13" s="54">
        <v>0.32</v>
      </c>
      <c r="J13" s="2" t="s">
        <v>45</v>
      </c>
    </row>
    <row r="14" spans="1:10">
      <c r="A14" s="2" t="s">
        <v>21</v>
      </c>
      <c r="B14" s="31">
        <f>+B17/B10</f>
        <v>0.34413400595007115</v>
      </c>
      <c r="C14" s="31">
        <f>+C17/C10</f>
        <v>0.35119431891542929</v>
      </c>
      <c r="D14" s="32">
        <f t="shared" si="0"/>
        <v>2.0103722028198088</v>
      </c>
      <c r="E14" s="51">
        <v>0.32800000000000001</v>
      </c>
      <c r="F14" s="53">
        <v>0.32800000000000001</v>
      </c>
      <c r="G14" s="57">
        <v>0.32800000000000001</v>
      </c>
      <c r="H14" s="57">
        <v>0.32800000000000001</v>
      </c>
      <c r="I14" s="55">
        <v>0.32800000000000001</v>
      </c>
      <c r="J14" s="2" t="s">
        <v>44</v>
      </c>
    </row>
    <row r="15" spans="1:10">
      <c r="B15" s="24"/>
      <c r="C15" s="24"/>
      <c r="E15" s="24"/>
      <c r="F15" s="28"/>
      <c r="G15" s="29"/>
      <c r="H15" s="29"/>
      <c r="I15" s="30"/>
    </row>
    <row r="16" spans="1:10">
      <c r="A16" s="2" t="s">
        <v>22</v>
      </c>
      <c r="B16" s="48">
        <v>1762</v>
      </c>
      <c r="C16" s="10">
        <v>1975</v>
      </c>
      <c r="D16" s="12">
        <f t="shared" si="0"/>
        <v>10.784810126582279</v>
      </c>
      <c r="E16" s="10">
        <v>2175</v>
      </c>
      <c r="F16" s="63">
        <f>+F9*F13</f>
        <v>2076.16</v>
      </c>
      <c r="G16" s="64">
        <f>+G9*G13</f>
        <v>2165.7600000000002</v>
      </c>
      <c r="H16" s="64">
        <f>+H9*H13</f>
        <v>2278.08</v>
      </c>
      <c r="I16" s="65">
        <f>+I9*I13</f>
        <v>2394.56</v>
      </c>
      <c r="J16" s="2" t="s">
        <v>46</v>
      </c>
    </row>
    <row r="17" spans="1:13">
      <c r="A17" s="2" t="s">
        <v>23</v>
      </c>
      <c r="B17" s="48">
        <v>532.1</v>
      </c>
      <c r="C17" s="10">
        <v>544</v>
      </c>
      <c r="D17" s="12">
        <f t="shared" si="0"/>
        <v>2.1874999999999956</v>
      </c>
      <c r="E17" s="10">
        <v>625</v>
      </c>
      <c r="F17" s="63">
        <f>F10*F14</f>
        <v>610.73599999999999</v>
      </c>
      <c r="G17" s="64">
        <f>G10*G14</f>
        <v>646.81600000000003</v>
      </c>
      <c r="H17" s="64">
        <f>H10*H14</f>
        <v>683.88</v>
      </c>
      <c r="I17" s="65">
        <f>I10*I14</f>
        <v>723.24</v>
      </c>
      <c r="J17" s="2" t="s">
        <v>46</v>
      </c>
    </row>
    <row r="18" spans="1:13" ht="15.75" thickBot="1">
      <c r="A18" s="17" t="s">
        <v>10</v>
      </c>
      <c r="B18" s="98">
        <f>SUM(B16:B17)</f>
        <v>2294.1</v>
      </c>
      <c r="C18" s="66">
        <f>SUM(C16:C17)</f>
        <v>2519</v>
      </c>
      <c r="D18" s="20">
        <f t="shared" si="0"/>
        <v>8.9281460897181457</v>
      </c>
      <c r="E18" s="33">
        <f>SUM(E16:E17)</f>
        <v>2800</v>
      </c>
      <c r="F18" s="34">
        <f t="shared" ref="F18:I18" si="3">SUM(F16:F17)</f>
        <v>2686.8959999999997</v>
      </c>
      <c r="G18" s="35">
        <f t="shared" si="3"/>
        <v>2812.576</v>
      </c>
      <c r="H18" s="35">
        <f t="shared" si="3"/>
        <v>2961.96</v>
      </c>
      <c r="I18" s="36">
        <f t="shared" si="3"/>
        <v>3117.8</v>
      </c>
      <c r="J18" s="2" t="s">
        <v>47</v>
      </c>
    </row>
    <row r="20" spans="1:13">
      <c r="B20" s="136" t="s">
        <v>48</v>
      </c>
      <c r="C20" s="137"/>
      <c r="D20" s="137"/>
      <c r="E20" s="138"/>
      <c r="F20" s="136" t="s">
        <v>49</v>
      </c>
      <c r="G20" s="137"/>
      <c r="H20" s="137"/>
      <c r="I20" s="138"/>
    </row>
    <row r="22" spans="1:13">
      <c r="A22" s="80" t="s">
        <v>61</v>
      </c>
      <c r="B22" s="80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3">
      <c r="A23" s="80"/>
      <c r="B23" s="80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3">
      <c r="A24" s="76" t="s">
        <v>16</v>
      </c>
      <c r="B24" s="76" t="s">
        <v>50</v>
      </c>
      <c r="C24" s="76" t="s">
        <v>51</v>
      </c>
      <c r="D24" s="76" t="s">
        <v>27</v>
      </c>
      <c r="E24" s="76" t="s">
        <v>52</v>
      </c>
      <c r="F24" s="86" t="s">
        <v>56</v>
      </c>
      <c r="G24" s="76" t="s">
        <v>53</v>
      </c>
      <c r="H24" s="76" t="s">
        <v>54</v>
      </c>
      <c r="I24" s="78" t="s">
        <v>76</v>
      </c>
      <c r="J24" s="76" t="s">
        <v>55</v>
      </c>
      <c r="K24" s="89" t="s">
        <v>58</v>
      </c>
      <c r="L24" s="75" t="s">
        <v>59</v>
      </c>
      <c r="M24" s="75" t="s">
        <v>60</v>
      </c>
    </row>
    <row r="25" spans="1:13">
      <c r="A25" s="38" t="s">
        <v>18</v>
      </c>
      <c r="B25" s="77">
        <v>125559</v>
      </c>
      <c r="C25" s="77">
        <v>106430</v>
      </c>
      <c r="D25" s="77">
        <v>125519</v>
      </c>
      <c r="E25" s="77">
        <v>85462</v>
      </c>
      <c r="F25" s="87">
        <f>SUM(B25:E25)</f>
        <v>442970</v>
      </c>
      <c r="G25" s="77">
        <v>49604</v>
      </c>
      <c r="H25" s="77">
        <v>41990</v>
      </c>
      <c r="I25" s="79">
        <f>+G25+H25</f>
        <v>91594</v>
      </c>
      <c r="J25" s="70">
        <f>+F25+I25</f>
        <v>534564</v>
      </c>
      <c r="K25" s="90">
        <f>+F25/J25*100</f>
        <v>82.865662483818596</v>
      </c>
      <c r="L25" s="81">
        <f>+I25/J25*100</f>
        <v>17.134337516181411</v>
      </c>
      <c r="M25" s="81">
        <f>+K25+L25</f>
        <v>100</v>
      </c>
    </row>
    <row r="26" spans="1:13">
      <c r="A26" s="38" t="s">
        <v>19</v>
      </c>
      <c r="B26" s="77">
        <v>190</v>
      </c>
      <c r="C26" s="77">
        <v>190</v>
      </c>
      <c r="D26" s="77">
        <v>235</v>
      </c>
      <c r="E26" s="77">
        <v>78</v>
      </c>
      <c r="F26" s="87">
        <f>SUM(B26:E26)</f>
        <v>693</v>
      </c>
      <c r="G26" s="77">
        <v>124</v>
      </c>
      <c r="H26" s="77">
        <v>51</v>
      </c>
      <c r="I26" s="79">
        <f t="shared" ref="I26:I32" si="4">+G26+H26</f>
        <v>175</v>
      </c>
      <c r="J26" s="70">
        <f t="shared" ref="J26:J32" si="5">+F26+I26</f>
        <v>868</v>
      </c>
      <c r="K26" s="90">
        <f t="shared" ref="K26:K32" si="6">+F26/J26*100</f>
        <v>79.838709677419345</v>
      </c>
      <c r="L26" s="81">
        <f t="shared" ref="L26:L32" si="7">+I26/J26*100</f>
        <v>20.161290322580644</v>
      </c>
      <c r="M26" s="81">
        <f t="shared" ref="M26:M32" si="8">+K26+L26</f>
        <v>99.999999999999986</v>
      </c>
    </row>
    <row r="27" spans="1:13">
      <c r="A27" s="73" t="s">
        <v>62</v>
      </c>
      <c r="B27" s="70">
        <f>SUM(B25:B26)</f>
        <v>125749</v>
      </c>
      <c r="C27" s="70">
        <f t="shared" ref="C27:J27" si="9">SUM(C25:C26)</f>
        <v>106620</v>
      </c>
      <c r="D27" s="70">
        <f t="shared" si="9"/>
        <v>125754</v>
      </c>
      <c r="E27" s="70">
        <f t="shared" si="9"/>
        <v>85540</v>
      </c>
      <c r="F27" s="88">
        <f t="shared" si="9"/>
        <v>443663</v>
      </c>
      <c r="G27" s="70">
        <f t="shared" si="9"/>
        <v>49728</v>
      </c>
      <c r="H27" s="70">
        <f t="shared" si="9"/>
        <v>42041</v>
      </c>
      <c r="I27" s="70">
        <f t="shared" si="9"/>
        <v>91769</v>
      </c>
      <c r="J27" s="70">
        <f t="shared" si="9"/>
        <v>535432</v>
      </c>
      <c r="K27" s="88"/>
      <c r="L27" s="70"/>
      <c r="M27" s="96"/>
    </row>
    <row r="28" spans="1:13">
      <c r="A28" s="38" t="s">
        <v>70</v>
      </c>
      <c r="B28" s="77">
        <v>1506</v>
      </c>
      <c r="C28" s="77">
        <v>1500</v>
      </c>
      <c r="D28" s="77">
        <v>1546</v>
      </c>
      <c r="E28" s="77">
        <v>1098</v>
      </c>
      <c r="F28" s="87">
        <f>SUM(B28:E28)</f>
        <v>5650</v>
      </c>
      <c r="G28" s="77">
        <v>636</v>
      </c>
      <c r="H28" s="77">
        <v>513</v>
      </c>
      <c r="I28" s="79">
        <f t="shared" si="4"/>
        <v>1149</v>
      </c>
      <c r="J28" s="70">
        <f t="shared" si="5"/>
        <v>6799</v>
      </c>
      <c r="K28" s="90">
        <f t="shared" si="6"/>
        <v>83.100455949404335</v>
      </c>
      <c r="L28" s="81">
        <f t="shared" si="7"/>
        <v>16.899544050595676</v>
      </c>
      <c r="M28" s="81">
        <f t="shared" si="8"/>
        <v>100.00000000000001</v>
      </c>
    </row>
    <row r="29" spans="1:13">
      <c r="A29" s="38" t="s">
        <v>71</v>
      </c>
      <c r="B29" s="77">
        <v>196</v>
      </c>
      <c r="C29" s="77">
        <v>338</v>
      </c>
      <c r="D29" s="77">
        <v>590</v>
      </c>
      <c r="E29" s="77">
        <v>267</v>
      </c>
      <c r="F29" s="87">
        <f>SUM(B29:E29)</f>
        <v>1391</v>
      </c>
      <c r="G29" s="77">
        <v>226</v>
      </c>
      <c r="H29" s="77">
        <v>289</v>
      </c>
      <c r="I29" s="79">
        <f t="shared" si="4"/>
        <v>515</v>
      </c>
      <c r="J29" s="70">
        <f t="shared" si="5"/>
        <v>1906</v>
      </c>
      <c r="K29" s="90">
        <f t="shared" si="6"/>
        <v>72.980062959076591</v>
      </c>
      <c r="L29" s="81">
        <f t="shared" si="7"/>
        <v>27.019937040923399</v>
      </c>
      <c r="M29" s="81">
        <f t="shared" si="8"/>
        <v>99.999999999999986</v>
      </c>
    </row>
    <row r="30" spans="1:13">
      <c r="A30" s="73" t="s">
        <v>62</v>
      </c>
      <c r="B30" s="70">
        <f>SUM(B28:B29)</f>
        <v>1702</v>
      </c>
      <c r="C30" s="70">
        <f t="shared" ref="C30:J30" si="10">SUM(C28:C29)</f>
        <v>1838</v>
      </c>
      <c r="D30" s="70">
        <f t="shared" si="10"/>
        <v>2136</v>
      </c>
      <c r="E30" s="70">
        <f t="shared" si="10"/>
        <v>1365</v>
      </c>
      <c r="F30" s="88">
        <f t="shared" si="10"/>
        <v>7041</v>
      </c>
      <c r="G30" s="70">
        <f t="shared" si="10"/>
        <v>862</v>
      </c>
      <c r="H30" s="70">
        <f t="shared" si="10"/>
        <v>802</v>
      </c>
      <c r="I30" s="70">
        <f t="shared" si="10"/>
        <v>1664</v>
      </c>
      <c r="J30" s="70">
        <f t="shared" si="10"/>
        <v>8705</v>
      </c>
      <c r="K30" s="91"/>
      <c r="L30" s="84"/>
      <c r="M30" s="84"/>
    </row>
    <row r="31" spans="1:13">
      <c r="A31" s="38" t="s">
        <v>22</v>
      </c>
      <c r="B31" s="77">
        <v>482</v>
      </c>
      <c r="C31" s="77">
        <v>480</v>
      </c>
      <c r="D31" s="77">
        <v>495</v>
      </c>
      <c r="E31" s="77">
        <v>351</v>
      </c>
      <c r="F31" s="87">
        <f>SUM(B31:E31)</f>
        <v>1808</v>
      </c>
      <c r="G31" s="77">
        <v>203</v>
      </c>
      <c r="H31" s="77">
        <v>164</v>
      </c>
      <c r="I31" s="79">
        <f t="shared" si="4"/>
        <v>367</v>
      </c>
      <c r="J31" s="70">
        <f>+F31+I31</f>
        <v>2175</v>
      </c>
      <c r="K31" s="90">
        <f>+F31/J31*100</f>
        <v>83.126436781609186</v>
      </c>
      <c r="L31" s="81">
        <f t="shared" si="7"/>
        <v>16.873563218390807</v>
      </c>
      <c r="M31" s="81">
        <f t="shared" si="8"/>
        <v>100</v>
      </c>
    </row>
    <row r="32" spans="1:13">
      <c r="A32" s="38" t="s">
        <v>23</v>
      </c>
      <c r="B32" s="77">
        <v>64</v>
      </c>
      <c r="C32" s="77">
        <v>111</v>
      </c>
      <c r="D32" s="77">
        <v>193</v>
      </c>
      <c r="E32" s="77">
        <v>87</v>
      </c>
      <c r="F32" s="87">
        <f>SUM(B32:E32)</f>
        <v>455</v>
      </c>
      <c r="G32" s="77">
        <v>74</v>
      </c>
      <c r="H32" s="77">
        <v>95</v>
      </c>
      <c r="I32" s="79">
        <f t="shared" si="4"/>
        <v>169</v>
      </c>
      <c r="J32" s="70">
        <f t="shared" si="5"/>
        <v>624</v>
      </c>
      <c r="K32" s="90">
        <f t="shared" si="6"/>
        <v>72.916666666666657</v>
      </c>
      <c r="L32" s="81">
        <f t="shared" si="7"/>
        <v>27.083333333333332</v>
      </c>
      <c r="M32" s="81">
        <f t="shared" si="8"/>
        <v>99.999999999999986</v>
      </c>
    </row>
    <row r="33" spans="1:13">
      <c r="A33" s="73" t="s">
        <v>62</v>
      </c>
      <c r="B33" s="70">
        <f>SUM(B31:B32)</f>
        <v>546</v>
      </c>
      <c r="C33" s="70">
        <f t="shared" ref="C33:J33" si="11">SUM(C31:C32)</f>
        <v>591</v>
      </c>
      <c r="D33" s="70">
        <f t="shared" si="11"/>
        <v>688</v>
      </c>
      <c r="E33" s="70">
        <f t="shared" si="11"/>
        <v>438</v>
      </c>
      <c r="F33" s="88">
        <f t="shared" si="11"/>
        <v>2263</v>
      </c>
      <c r="G33" s="70">
        <f t="shared" si="11"/>
        <v>277</v>
      </c>
      <c r="H33" s="70">
        <f t="shared" si="11"/>
        <v>259</v>
      </c>
      <c r="I33" s="70">
        <f t="shared" si="11"/>
        <v>536</v>
      </c>
      <c r="J33" s="70">
        <f t="shared" si="11"/>
        <v>2799</v>
      </c>
      <c r="K33" s="90"/>
      <c r="L33" s="82"/>
      <c r="M33" s="83"/>
    </row>
    <row r="34" spans="1:13">
      <c r="A34" s="57"/>
      <c r="B34" s="59"/>
      <c r="C34" s="59"/>
      <c r="D34" s="59"/>
      <c r="E34" s="59"/>
      <c r="F34" s="59"/>
      <c r="G34" s="93"/>
      <c r="H34" s="93"/>
      <c r="I34" s="93"/>
      <c r="J34" s="93"/>
      <c r="K34" s="93"/>
      <c r="L34" s="94"/>
    </row>
    <row r="35" spans="1:13">
      <c r="A35" s="57"/>
      <c r="B35" s="59"/>
      <c r="C35" s="59"/>
      <c r="D35" s="59"/>
      <c r="E35" s="59"/>
      <c r="F35" s="59"/>
      <c r="G35" s="93"/>
      <c r="H35" s="93"/>
      <c r="I35" s="93"/>
      <c r="J35" s="93"/>
      <c r="K35" s="93"/>
      <c r="L35" s="94"/>
    </row>
    <row r="36" spans="1:13">
      <c r="A36" s="57"/>
      <c r="B36" s="59"/>
      <c r="C36" s="59"/>
      <c r="D36" s="59"/>
      <c r="E36" s="59"/>
      <c r="F36" s="59"/>
      <c r="G36" s="93"/>
      <c r="H36" s="93"/>
      <c r="I36" s="93"/>
      <c r="J36" s="93"/>
      <c r="K36" s="93"/>
      <c r="L36" s="94"/>
    </row>
    <row r="37" spans="1:13">
      <c r="A37" s="57"/>
      <c r="B37" s="59"/>
      <c r="C37" s="59"/>
      <c r="D37" s="59"/>
      <c r="E37" s="59"/>
      <c r="F37" s="59"/>
      <c r="G37" s="93"/>
      <c r="H37" s="93"/>
      <c r="I37" s="93"/>
      <c r="J37" s="93"/>
      <c r="K37" s="93"/>
      <c r="L37" s="94"/>
    </row>
    <row r="38" spans="1:13">
      <c r="A38" s="80" t="s">
        <v>68</v>
      </c>
      <c r="B38" s="80"/>
      <c r="C38" s="59"/>
      <c r="D38" s="59"/>
      <c r="E38" s="59"/>
      <c r="F38" s="59"/>
      <c r="G38" s="93"/>
      <c r="H38" s="93"/>
      <c r="I38" s="93"/>
      <c r="J38" s="93"/>
      <c r="K38" s="93"/>
      <c r="L38" s="94"/>
    </row>
    <row r="39" spans="1:13"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1:13">
      <c r="A40" s="76" t="s">
        <v>16</v>
      </c>
      <c r="B40" s="76" t="s">
        <v>50</v>
      </c>
      <c r="C40" s="76" t="s">
        <v>51</v>
      </c>
      <c r="D40" s="76" t="s">
        <v>27</v>
      </c>
      <c r="E40" s="76" t="s">
        <v>52</v>
      </c>
      <c r="F40" s="86" t="s">
        <v>56</v>
      </c>
      <c r="G40" s="76" t="s">
        <v>53</v>
      </c>
      <c r="H40" s="76" t="s">
        <v>54</v>
      </c>
      <c r="I40" s="78" t="s">
        <v>57</v>
      </c>
      <c r="J40" s="76" t="s">
        <v>55</v>
      </c>
      <c r="K40" s="94"/>
    </row>
    <row r="41" spans="1:13">
      <c r="A41" s="38" t="s">
        <v>18</v>
      </c>
      <c r="B41" s="77">
        <v>125079</v>
      </c>
      <c r="C41" s="77">
        <v>104134</v>
      </c>
      <c r="D41" s="77">
        <v>122079</v>
      </c>
      <c r="E41" s="77">
        <v>79094</v>
      </c>
      <c r="F41" s="87">
        <f>SUM(B41:E41)</f>
        <v>430386</v>
      </c>
      <c r="G41" s="77">
        <v>45955</v>
      </c>
      <c r="H41" s="77">
        <v>41047</v>
      </c>
      <c r="I41" s="79">
        <f>+G41+H41</f>
        <v>87002</v>
      </c>
      <c r="J41" s="70">
        <f>+F41+I41</f>
        <v>517388</v>
      </c>
      <c r="K41" s="99"/>
    </row>
    <row r="42" spans="1:13">
      <c r="A42" s="38" t="s">
        <v>19</v>
      </c>
      <c r="B42" s="77">
        <v>191</v>
      </c>
      <c r="C42" s="77">
        <v>189</v>
      </c>
      <c r="D42" s="77">
        <v>234</v>
      </c>
      <c r="E42" s="77">
        <v>74</v>
      </c>
      <c r="F42" s="87">
        <f>SUM(B42:E42)</f>
        <v>688</v>
      </c>
      <c r="G42" s="77">
        <v>112</v>
      </c>
      <c r="H42" s="77">
        <v>52</v>
      </c>
      <c r="I42" s="79">
        <f t="shared" ref="I42" si="12">+G42+H42</f>
        <v>164</v>
      </c>
      <c r="J42" s="70">
        <f t="shared" ref="J42" si="13">+F42+I42</f>
        <v>852</v>
      </c>
      <c r="K42" s="99"/>
    </row>
    <row r="43" spans="1:13">
      <c r="A43" s="73" t="s">
        <v>62</v>
      </c>
      <c r="B43" s="70">
        <f>SUM(B41:B42)</f>
        <v>125270</v>
      </c>
      <c r="C43" s="70">
        <f t="shared" ref="C43:J43" si="14">SUM(C41:C42)</f>
        <v>104323</v>
      </c>
      <c r="D43" s="70">
        <f t="shared" si="14"/>
        <v>122313</v>
      </c>
      <c r="E43" s="70">
        <f t="shared" si="14"/>
        <v>79168</v>
      </c>
      <c r="F43" s="88">
        <f t="shared" si="14"/>
        <v>431074</v>
      </c>
      <c r="G43" s="70">
        <f t="shared" si="14"/>
        <v>46067</v>
      </c>
      <c r="H43" s="70">
        <f t="shared" si="14"/>
        <v>41099</v>
      </c>
      <c r="I43" s="70">
        <f t="shared" si="14"/>
        <v>87166</v>
      </c>
      <c r="J43" s="70">
        <f t="shared" si="14"/>
        <v>518240</v>
      </c>
      <c r="K43" s="99"/>
    </row>
    <row r="44" spans="1:13">
      <c r="A44" s="38" t="s">
        <v>70</v>
      </c>
      <c r="B44" s="77">
        <v>1284</v>
      </c>
      <c r="C44" s="77">
        <v>1376</v>
      </c>
      <c r="D44" s="77">
        <v>1475</v>
      </c>
      <c r="E44" s="77">
        <v>1119</v>
      </c>
      <c r="F44" s="87">
        <f>SUM(B44:E44)</f>
        <v>5254</v>
      </c>
      <c r="G44" s="77">
        <v>506</v>
      </c>
      <c r="H44" s="77">
        <v>456</v>
      </c>
      <c r="I44" s="79">
        <f t="shared" ref="I44:I45" si="15">+G44+H44</f>
        <v>962</v>
      </c>
      <c r="J44" s="70">
        <f t="shared" ref="J44:J45" si="16">+F44+I44</f>
        <v>6216</v>
      </c>
      <c r="K44" s="99"/>
    </row>
    <row r="45" spans="1:13">
      <c r="A45" s="38" t="s">
        <v>71</v>
      </c>
      <c r="B45" s="77">
        <v>143</v>
      </c>
      <c r="C45" s="77">
        <v>286</v>
      </c>
      <c r="D45" s="77">
        <v>515</v>
      </c>
      <c r="E45" s="77">
        <v>204</v>
      </c>
      <c r="F45" s="87">
        <f>SUM(B45:E45)</f>
        <v>1148</v>
      </c>
      <c r="G45" s="77">
        <v>179</v>
      </c>
      <c r="H45" s="77">
        <v>222</v>
      </c>
      <c r="I45" s="79">
        <f t="shared" si="15"/>
        <v>401</v>
      </c>
      <c r="J45" s="70">
        <f t="shared" si="16"/>
        <v>1549</v>
      </c>
      <c r="K45" s="99"/>
    </row>
    <row r="46" spans="1:13">
      <c r="A46" s="73" t="s">
        <v>62</v>
      </c>
      <c r="B46" s="70">
        <f>SUM(B44:B45)</f>
        <v>1427</v>
      </c>
      <c r="C46" s="70">
        <f t="shared" ref="C46:J46" si="17">SUM(C44:C45)</f>
        <v>1662</v>
      </c>
      <c r="D46" s="70">
        <f t="shared" si="17"/>
        <v>1990</v>
      </c>
      <c r="E46" s="70">
        <f t="shared" si="17"/>
        <v>1323</v>
      </c>
      <c r="F46" s="88">
        <f t="shared" si="17"/>
        <v>6402</v>
      </c>
      <c r="G46" s="70">
        <f t="shared" si="17"/>
        <v>685</v>
      </c>
      <c r="H46" s="70">
        <f t="shared" si="17"/>
        <v>678</v>
      </c>
      <c r="I46" s="70">
        <f t="shared" si="17"/>
        <v>1363</v>
      </c>
      <c r="J46" s="70">
        <f t="shared" si="17"/>
        <v>7765</v>
      </c>
      <c r="K46" s="99"/>
    </row>
    <row r="47" spans="1:13">
      <c r="A47" s="38" t="s">
        <v>22</v>
      </c>
      <c r="B47" s="77">
        <v>412</v>
      </c>
      <c r="C47" s="77">
        <v>437</v>
      </c>
      <c r="D47" s="77">
        <v>463</v>
      </c>
      <c r="E47" s="77">
        <v>353</v>
      </c>
      <c r="F47" s="87">
        <f>SUM(B47:E47)</f>
        <v>1665</v>
      </c>
      <c r="G47" s="77">
        <v>160</v>
      </c>
      <c r="H47" s="77">
        <v>149</v>
      </c>
      <c r="I47" s="79">
        <f t="shared" ref="I47:I48" si="18">+G47+H47</f>
        <v>309</v>
      </c>
      <c r="J47" s="70">
        <f t="shared" ref="J47:J48" si="19">+F47+I47</f>
        <v>1974</v>
      </c>
      <c r="K47" s="99"/>
    </row>
    <row r="48" spans="1:13">
      <c r="A48" s="38" t="s">
        <v>23</v>
      </c>
      <c r="B48" s="77">
        <v>72</v>
      </c>
      <c r="C48" s="77">
        <v>119</v>
      </c>
      <c r="D48" s="77">
        <v>177</v>
      </c>
      <c r="E48" s="77">
        <v>64</v>
      </c>
      <c r="F48" s="87">
        <f>SUM(B48:E48)</f>
        <v>432</v>
      </c>
      <c r="G48" s="77">
        <v>56</v>
      </c>
      <c r="H48" s="77">
        <v>57</v>
      </c>
      <c r="I48" s="79">
        <f t="shared" si="18"/>
        <v>113</v>
      </c>
      <c r="J48" s="70">
        <f t="shared" si="19"/>
        <v>545</v>
      </c>
      <c r="K48" s="99"/>
    </row>
    <row r="49" spans="1:12">
      <c r="A49" s="73" t="s">
        <v>62</v>
      </c>
      <c r="B49" s="70">
        <f>SUM(B47:B48)</f>
        <v>484</v>
      </c>
      <c r="C49" s="70">
        <f t="shared" ref="C49:J49" si="20">SUM(C47:C48)</f>
        <v>556</v>
      </c>
      <c r="D49" s="70">
        <f t="shared" si="20"/>
        <v>640</v>
      </c>
      <c r="E49" s="70">
        <f t="shared" si="20"/>
        <v>417</v>
      </c>
      <c r="F49" s="88">
        <f t="shared" si="20"/>
        <v>2097</v>
      </c>
      <c r="G49" s="70">
        <f t="shared" si="20"/>
        <v>216</v>
      </c>
      <c r="H49" s="70">
        <f t="shared" si="20"/>
        <v>206</v>
      </c>
      <c r="I49" s="70">
        <f t="shared" si="20"/>
        <v>422</v>
      </c>
      <c r="J49" s="70">
        <f t="shared" si="20"/>
        <v>2519</v>
      </c>
      <c r="K49" s="94"/>
    </row>
    <row r="50" spans="1:1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>
      <c r="A52" s="80" t="s">
        <v>67</v>
      </c>
      <c r="B52" s="80"/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>
      <c r="A54" s="76" t="s">
        <v>16</v>
      </c>
      <c r="B54" s="76" t="s">
        <v>50</v>
      </c>
      <c r="C54" s="76" t="s">
        <v>51</v>
      </c>
      <c r="D54" s="76" t="s">
        <v>27</v>
      </c>
      <c r="E54" s="76" t="s">
        <v>52</v>
      </c>
      <c r="F54" s="86" t="s">
        <v>56</v>
      </c>
      <c r="G54" s="76" t="s">
        <v>53</v>
      </c>
      <c r="H54" s="76" t="s">
        <v>54</v>
      </c>
      <c r="I54" s="78" t="s">
        <v>57</v>
      </c>
      <c r="J54" s="76" t="s">
        <v>55</v>
      </c>
      <c r="K54" s="94"/>
    </row>
    <row r="55" spans="1:12">
      <c r="A55" s="38" t="s">
        <v>18</v>
      </c>
      <c r="B55" s="77">
        <v>123981</v>
      </c>
      <c r="C55" s="77">
        <v>96754</v>
      </c>
      <c r="D55" s="77">
        <v>115144</v>
      </c>
      <c r="E55" s="77">
        <v>67528</v>
      </c>
      <c r="F55" s="87">
        <f>SUM(B55:E55)</f>
        <v>403407</v>
      </c>
      <c r="G55" s="77">
        <v>38878</v>
      </c>
      <c r="H55" s="77">
        <v>38326</v>
      </c>
      <c r="I55" s="79">
        <f>+G55+H55</f>
        <v>77204</v>
      </c>
      <c r="J55" s="70">
        <f>+F55+I55</f>
        <v>480611</v>
      </c>
      <c r="K55" s="99"/>
    </row>
    <row r="56" spans="1:12">
      <c r="A56" s="38" t="s">
        <v>19</v>
      </c>
      <c r="B56" s="77">
        <v>186</v>
      </c>
      <c r="C56" s="77">
        <v>179</v>
      </c>
      <c r="D56" s="77">
        <v>222</v>
      </c>
      <c r="E56" s="77">
        <v>68</v>
      </c>
      <c r="F56" s="87">
        <f>SUM(B56:E56)</f>
        <v>655</v>
      </c>
      <c r="G56" s="77">
        <v>93</v>
      </c>
      <c r="H56" s="77">
        <v>51</v>
      </c>
      <c r="I56" s="79">
        <f t="shared" ref="I56" si="21">+G56+H56</f>
        <v>144</v>
      </c>
      <c r="J56" s="70">
        <f t="shared" ref="J56" si="22">+F56+I56</f>
        <v>799</v>
      </c>
      <c r="K56" s="99"/>
    </row>
    <row r="57" spans="1:12">
      <c r="A57" s="73" t="s">
        <v>62</v>
      </c>
      <c r="B57" s="70">
        <f>SUM(B55:B56)</f>
        <v>124167</v>
      </c>
      <c r="C57" s="70">
        <f t="shared" ref="C57:J57" si="23">SUM(C55:C56)</f>
        <v>96933</v>
      </c>
      <c r="D57" s="70">
        <f t="shared" si="23"/>
        <v>115366</v>
      </c>
      <c r="E57" s="70">
        <f t="shared" si="23"/>
        <v>67596</v>
      </c>
      <c r="F57" s="88">
        <f t="shared" si="23"/>
        <v>404062</v>
      </c>
      <c r="G57" s="70">
        <f t="shared" si="23"/>
        <v>38971</v>
      </c>
      <c r="H57" s="70">
        <f t="shared" si="23"/>
        <v>38377</v>
      </c>
      <c r="I57" s="70">
        <f t="shared" si="23"/>
        <v>77348</v>
      </c>
      <c r="J57" s="70">
        <f t="shared" si="23"/>
        <v>481410</v>
      </c>
      <c r="K57" s="94"/>
    </row>
    <row r="58" spans="1:12">
      <c r="A58" s="38" t="s">
        <v>70</v>
      </c>
      <c r="B58" s="95">
        <v>1232.8</v>
      </c>
      <c r="C58" s="95">
        <v>1233.4000000000001</v>
      </c>
      <c r="D58" s="95">
        <v>1281.7</v>
      </c>
      <c r="E58" s="95">
        <v>966.7</v>
      </c>
      <c r="F58" s="102">
        <f>SUM(B58:E58)</f>
        <v>4714.5999999999995</v>
      </c>
      <c r="G58" s="95">
        <v>438.9</v>
      </c>
      <c r="H58" s="95">
        <v>402.2</v>
      </c>
      <c r="I58" s="103">
        <f t="shared" ref="I58:I59" si="24">+G58+H58</f>
        <v>841.09999999999991</v>
      </c>
      <c r="J58" s="96">
        <f t="shared" ref="J58:J59" si="25">+F58+I58</f>
        <v>5555.6999999999989</v>
      </c>
      <c r="K58" s="94"/>
    </row>
    <row r="59" spans="1:12">
      <c r="A59" s="38" t="s">
        <v>71</v>
      </c>
      <c r="B59" s="95">
        <v>164.2</v>
      </c>
      <c r="C59" s="95">
        <v>257.7</v>
      </c>
      <c r="D59" s="95">
        <v>503.4</v>
      </c>
      <c r="E59" s="95">
        <v>194</v>
      </c>
      <c r="F59" s="102">
        <f>SUM(B59:E59)</f>
        <v>1119.3</v>
      </c>
      <c r="G59" s="95">
        <v>172.6</v>
      </c>
      <c r="H59" s="95">
        <v>254.4</v>
      </c>
      <c r="I59" s="103">
        <f t="shared" si="24"/>
        <v>427</v>
      </c>
      <c r="J59" s="96">
        <f t="shared" si="25"/>
        <v>1546.3</v>
      </c>
      <c r="K59" s="94"/>
    </row>
    <row r="60" spans="1:12">
      <c r="A60" s="73" t="s">
        <v>62</v>
      </c>
      <c r="B60" s="100">
        <f>SUM(B58:B59)</f>
        <v>1397</v>
      </c>
      <c r="C60" s="100">
        <f t="shared" ref="C60:J60" si="26">SUM(C58:C59)</f>
        <v>1491.1000000000001</v>
      </c>
      <c r="D60" s="96">
        <f t="shared" si="26"/>
        <v>1785.1</v>
      </c>
      <c r="E60" s="100">
        <f t="shared" si="26"/>
        <v>1160.7</v>
      </c>
      <c r="F60" s="101">
        <f t="shared" si="26"/>
        <v>5833.9</v>
      </c>
      <c r="G60" s="100">
        <f t="shared" si="26"/>
        <v>611.5</v>
      </c>
      <c r="H60" s="100">
        <f t="shared" si="26"/>
        <v>656.6</v>
      </c>
      <c r="I60" s="100">
        <f t="shared" si="26"/>
        <v>1268.0999999999999</v>
      </c>
      <c r="J60" s="100">
        <f t="shared" si="26"/>
        <v>7101.9999999999991</v>
      </c>
      <c r="K60" s="94"/>
    </row>
    <row r="61" spans="1:12">
      <c r="A61" s="38" t="s">
        <v>22</v>
      </c>
      <c r="B61" s="77">
        <v>395.6</v>
      </c>
      <c r="C61" s="77">
        <v>390.5</v>
      </c>
      <c r="D61" s="77">
        <v>402.1</v>
      </c>
      <c r="E61" s="77">
        <v>303.8</v>
      </c>
      <c r="F61" s="87">
        <f>SUM(B61:E61)</f>
        <v>1492</v>
      </c>
      <c r="G61" s="77">
        <v>138.4</v>
      </c>
      <c r="H61" s="77">
        <v>131.6</v>
      </c>
      <c r="I61" s="79">
        <f t="shared" ref="I61:I62" si="27">+G61+H61</f>
        <v>270</v>
      </c>
      <c r="J61" s="70">
        <f t="shared" ref="J61:J62" si="28">+F61+I61</f>
        <v>1762</v>
      </c>
      <c r="K61" s="94" t="s">
        <v>69</v>
      </c>
    </row>
    <row r="62" spans="1:12">
      <c r="A62" s="38" t="s">
        <v>23</v>
      </c>
      <c r="B62" s="77">
        <v>75.099999999999994</v>
      </c>
      <c r="C62" s="77">
        <v>110.2</v>
      </c>
      <c r="D62" s="77">
        <v>172</v>
      </c>
      <c r="E62" s="77">
        <v>62</v>
      </c>
      <c r="F62" s="87">
        <f>SUM(B62:E62)</f>
        <v>419.3</v>
      </c>
      <c r="G62" s="77">
        <v>51.8</v>
      </c>
      <c r="H62" s="77">
        <v>61.1</v>
      </c>
      <c r="I62" s="79">
        <f t="shared" si="27"/>
        <v>112.9</v>
      </c>
      <c r="J62" s="70">
        <f t="shared" si="28"/>
        <v>532.20000000000005</v>
      </c>
      <c r="K62" s="94" t="s">
        <v>69</v>
      </c>
    </row>
    <row r="63" spans="1:12">
      <c r="A63" s="73" t="s">
        <v>62</v>
      </c>
      <c r="B63" s="70">
        <f>SUM(B61:B62)</f>
        <v>470.70000000000005</v>
      </c>
      <c r="C63" s="70">
        <f t="shared" ref="C63:J63" si="29">SUM(C61:C62)</f>
        <v>500.7</v>
      </c>
      <c r="D63" s="70">
        <f t="shared" si="29"/>
        <v>574.1</v>
      </c>
      <c r="E63" s="70">
        <f t="shared" si="29"/>
        <v>365.8</v>
      </c>
      <c r="F63" s="88">
        <f t="shared" si="29"/>
        <v>1911.3</v>
      </c>
      <c r="G63" s="70">
        <f t="shared" si="29"/>
        <v>190.2</v>
      </c>
      <c r="H63" s="70">
        <f t="shared" si="29"/>
        <v>192.7</v>
      </c>
      <c r="I63" s="70">
        <f t="shared" si="29"/>
        <v>382.9</v>
      </c>
      <c r="J63" s="70">
        <f t="shared" si="29"/>
        <v>2294.1999999999998</v>
      </c>
      <c r="K63" s="94"/>
    </row>
    <row r="64" spans="1:1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</row>
    <row r="65" spans="1:1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</row>
    <row r="66" spans="1:1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</row>
    <row r="68" spans="1:1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</row>
    <row r="69" spans="1:1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</row>
    <row r="71" spans="1:1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</row>
    <row r="72" spans="1:1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</row>
    <row r="73" spans="1:1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</row>
    <row r="74" spans="1:12">
      <c r="A74" s="1" t="s">
        <v>14</v>
      </c>
      <c r="B74" s="1"/>
      <c r="C74" s="47"/>
      <c r="D74" s="47"/>
      <c r="E74" s="62"/>
      <c r="F74" s="62"/>
      <c r="G74" s="62"/>
      <c r="H74" s="62"/>
      <c r="I74" s="62"/>
      <c r="J74" s="47"/>
      <c r="K74" s="47"/>
      <c r="L74" s="47"/>
    </row>
    <row r="75" spans="1:12" ht="15.75" thickBot="1">
      <c r="L75" s="47"/>
    </row>
    <row r="76" spans="1:12">
      <c r="B76" s="3" t="s">
        <v>80</v>
      </c>
      <c r="C76" s="3" t="s">
        <v>78</v>
      </c>
      <c r="E76" s="3" t="s">
        <v>77</v>
      </c>
      <c r="F76" s="130" t="s">
        <v>17</v>
      </c>
      <c r="G76" s="131"/>
      <c r="H76" s="131"/>
      <c r="I76" s="132"/>
      <c r="L76" s="47"/>
    </row>
    <row r="77" spans="1:12">
      <c r="A77" s="4" t="s">
        <v>12</v>
      </c>
      <c r="B77" s="5">
        <v>2010</v>
      </c>
      <c r="C77" s="5">
        <v>2011</v>
      </c>
      <c r="D77" s="6" t="s">
        <v>0</v>
      </c>
      <c r="E77" s="7">
        <v>2012</v>
      </c>
      <c r="F77" s="69">
        <v>2013</v>
      </c>
      <c r="G77" s="69">
        <v>2014</v>
      </c>
      <c r="H77" s="69">
        <v>2015</v>
      </c>
      <c r="I77" s="69">
        <v>2016</v>
      </c>
      <c r="L77" s="47"/>
    </row>
    <row r="78" spans="1:12">
      <c r="A78" s="2" t="s">
        <v>18</v>
      </c>
      <c r="B78" s="10">
        <f>+F55</f>
        <v>403407</v>
      </c>
      <c r="C78" s="11">
        <f>+F41</f>
        <v>430386</v>
      </c>
      <c r="D78" s="12">
        <f>+(C78-B78)/B78*100</f>
        <v>6.687786776134276</v>
      </c>
      <c r="E78" s="58">
        <f>+F25</f>
        <v>442970</v>
      </c>
      <c r="F78" s="70">
        <f>+F5*K25/100</f>
        <v>470304.06742691243</v>
      </c>
      <c r="G78" s="70">
        <f>+G5*K25/100</f>
        <v>499462.83674171852</v>
      </c>
      <c r="H78" s="70">
        <f>+H5*K25/100</f>
        <v>530929.414756699</v>
      </c>
      <c r="I78" s="70">
        <f>+I5*K25/100</f>
        <v>564908.47965818876</v>
      </c>
      <c r="J78" s="2" t="s">
        <v>72</v>
      </c>
      <c r="L78" s="85"/>
    </row>
    <row r="79" spans="1:12">
      <c r="A79" s="2" t="s">
        <v>19</v>
      </c>
      <c r="B79" s="10">
        <f>+F56</f>
        <v>655</v>
      </c>
      <c r="C79" s="11">
        <f>+F42</f>
        <v>688</v>
      </c>
      <c r="D79" s="12">
        <f t="shared" ref="D79:D91" si="30">+(C79-B79)/B79*100</f>
        <v>5.0381679389312977</v>
      </c>
      <c r="E79" s="58">
        <f>+F26</f>
        <v>693</v>
      </c>
      <c r="F79" s="70">
        <f>+F6*K26/100</f>
        <v>753.67741935483866</v>
      </c>
      <c r="G79" s="70">
        <f>+G6*K26/100</f>
        <v>791.20161290322574</v>
      </c>
      <c r="H79" s="70">
        <f>+H6*K26/100</f>
        <v>830.32258064516122</v>
      </c>
      <c r="I79" s="70">
        <f>+I6*K26/100</f>
        <v>871.83870967741927</v>
      </c>
      <c r="J79" s="2" t="s">
        <v>73</v>
      </c>
      <c r="L79" s="85"/>
    </row>
    <row r="80" spans="1:12">
      <c r="A80" s="17" t="s">
        <v>3</v>
      </c>
      <c r="B80" s="67">
        <f>SUM(B78:B79)</f>
        <v>404062</v>
      </c>
      <c r="C80" s="68">
        <f>SUM(C78:C79)</f>
        <v>431074</v>
      </c>
      <c r="D80" s="20">
        <f t="shared" si="30"/>
        <v>6.6851126807272152</v>
      </c>
      <c r="E80" s="21">
        <f>SUM(E78:E79)</f>
        <v>443663</v>
      </c>
      <c r="F80" s="71">
        <f t="shared" ref="F80:I80" si="31">SUM(F78:F79)</f>
        <v>471057.74484626728</v>
      </c>
      <c r="G80" s="71">
        <f t="shared" si="31"/>
        <v>500254.03835462173</v>
      </c>
      <c r="H80" s="71">
        <f t="shared" si="31"/>
        <v>531759.73733734421</v>
      </c>
      <c r="I80" s="71">
        <f t="shared" si="31"/>
        <v>565780.31836786622</v>
      </c>
      <c r="L80" s="47"/>
    </row>
    <row r="81" spans="1:12">
      <c r="B81" s="24"/>
      <c r="C81" s="24"/>
      <c r="D81" s="12"/>
      <c r="E81" s="14"/>
      <c r="F81" s="37"/>
      <c r="G81" s="37"/>
      <c r="H81" s="37"/>
      <c r="I81" s="37"/>
      <c r="L81" s="47"/>
    </row>
    <row r="82" spans="1:12">
      <c r="A82" s="2" t="s">
        <v>70</v>
      </c>
      <c r="B82" s="10">
        <f>+F58</f>
        <v>4714.5999999999995</v>
      </c>
      <c r="C82" s="11">
        <f>+F44</f>
        <v>5254</v>
      </c>
      <c r="D82" s="12">
        <f t="shared" si="30"/>
        <v>11.441055444788542</v>
      </c>
      <c r="E82" s="58">
        <f>+F28</f>
        <v>5650</v>
      </c>
      <c r="F82" s="70">
        <f>+F9*K28/100</f>
        <v>5391.5575819973528</v>
      </c>
      <c r="G82" s="70">
        <f>+G9*K28/100</f>
        <v>5624.2388586556854</v>
      </c>
      <c r="H82" s="70">
        <f>+H9*K28/100</f>
        <v>5915.9214590380943</v>
      </c>
      <c r="I82" s="70">
        <f>+I9*K28/100</f>
        <v>6218.4071186939263</v>
      </c>
      <c r="J82" s="2" t="s">
        <v>74</v>
      </c>
      <c r="L82" s="85"/>
    </row>
    <row r="83" spans="1:12">
      <c r="A83" s="2" t="s">
        <v>71</v>
      </c>
      <c r="B83" s="10">
        <f>+F59</f>
        <v>1119.3</v>
      </c>
      <c r="C83" s="11">
        <f>+F45</f>
        <v>1148</v>
      </c>
      <c r="D83" s="12">
        <f t="shared" si="30"/>
        <v>2.5641025641025683</v>
      </c>
      <c r="E83" s="58">
        <f>+F29</f>
        <v>1391</v>
      </c>
      <c r="F83" s="70">
        <f>+F10*K29/100</f>
        <v>1358.8887722980062</v>
      </c>
      <c r="G83" s="70">
        <f>+G10*K29/100</f>
        <v>1439.1668415529903</v>
      </c>
      <c r="H83" s="70">
        <f>+H10*K29/100</f>
        <v>1521.6343126967467</v>
      </c>
      <c r="I83" s="70">
        <f>+I10*K29/100</f>
        <v>1609.2103882476388</v>
      </c>
      <c r="J83" s="2" t="s">
        <v>75</v>
      </c>
      <c r="L83" s="85"/>
    </row>
    <row r="84" spans="1:12">
      <c r="A84" s="17" t="s">
        <v>6</v>
      </c>
      <c r="B84" s="67">
        <f>SUM(B82:B83)</f>
        <v>5833.9</v>
      </c>
      <c r="C84" s="67">
        <f>SUM(C82:C83)</f>
        <v>6402</v>
      </c>
      <c r="D84" s="20">
        <f t="shared" si="30"/>
        <v>9.7379111743430702</v>
      </c>
      <c r="E84" s="25">
        <f>SUM(E82:E83)</f>
        <v>7041</v>
      </c>
      <c r="F84" s="72">
        <f t="shared" ref="F84:I84" si="32">SUM(F82:F83)</f>
        <v>6750.446354295359</v>
      </c>
      <c r="G84" s="72">
        <f t="shared" si="32"/>
        <v>7063.4057002086756</v>
      </c>
      <c r="H84" s="72">
        <f t="shared" si="32"/>
        <v>7437.5557717348411</v>
      </c>
      <c r="I84" s="72">
        <f t="shared" si="32"/>
        <v>7827.6175069415649</v>
      </c>
      <c r="L84" s="47"/>
    </row>
    <row r="85" spans="1:12">
      <c r="B85" s="24"/>
      <c r="C85" s="24"/>
      <c r="E85" s="28"/>
      <c r="F85" s="38"/>
      <c r="G85" s="38"/>
      <c r="H85" s="38"/>
      <c r="I85" s="38"/>
      <c r="L85" s="47"/>
    </row>
    <row r="86" spans="1:12">
      <c r="A86" s="2" t="s">
        <v>20</v>
      </c>
      <c r="B86" s="31">
        <f>B89/B82</f>
        <v>0.31646375090145507</v>
      </c>
      <c r="C86" s="31">
        <f>C89/C82</f>
        <v>0.31690140845070425</v>
      </c>
      <c r="D86" s="32">
        <f t="shared" si="30"/>
        <v>0.13829626552883328</v>
      </c>
      <c r="E86" s="52">
        <v>0.32</v>
      </c>
      <c r="F86" s="104">
        <v>0.32</v>
      </c>
      <c r="G86" s="104">
        <v>0.32</v>
      </c>
      <c r="H86" s="104">
        <v>0.32</v>
      </c>
      <c r="I86" s="104">
        <v>0.32</v>
      </c>
      <c r="J86" s="2" t="s">
        <v>45</v>
      </c>
      <c r="L86" s="47"/>
    </row>
    <row r="87" spans="1:12">
      <c r="A87" s="2" t="s">
        <v>21</v>
      </c>
      <c r="B87" s="31">
        <f>+B90/B83</f>
        <v>0.37460913070669172</v>
      </c>
      <c r="C87" s="31">
        <f>+C90/C83</f>
        <v>0.37630662020905925</v>
      </c>
      <c r="D87" s="32">
        <f t="shared" si="30"/>
        <v>0.45313617934652506</v>
      </c>
      <c r="E87" s="53">
        <v>0.32800000000000001</v>
      </c>
      <c r="F87" s="73">
        <v>0.32800000000000001</v>
      </c>
      <c r="G87" s="73">
        <v>0.32800000000000001</v>
      </c>
      <c r="H87" s="73">
        <v>0.32800000000000001</v>
      </c>
      <c r="I87" s="73">
        <v>0.32800000000000001</v>
      </c>
      <c r="J87" s="2" t="s">
        <v>44</v>
      </c>
      <c r="L87" s="47"/>
    </row>
    <row r="88" spans="1:12">
      <c r="B88" s="24"/>
      <c r="C88" s="24"/>
      <c r="E88" s="53"/>
      <c r="F88" s="73"/>
      <c r="G88" s="73"/>
      <c r="H88" s="73"/>
      <c r="I88" s="73"/>
      <c r="L88" s="47"/>
    </row>
    <row r="89" spans="1:12">
      <c r="A89" s="2" t="s">
        <v>22</v>
      </c>
      <c r="B89" s="10">
        <f>+F61</f>
        <v>1492</v>
      </c>
      <c r="C89" s="10">
        <f>+F47</f>
        <v>1665</v>
      </c>
      <c r="D89" s="12">
        <f t="shared" si="30"/>
        <v>11.595174262734584</v>
      </c>
      <c r="E89" s="63">
        <f>+F31</f>
        <v>1808</v>
      </c>
      <c r="F89" s="49">
        <f>+F82*F86</f>
        <v>1725.2984262391528</v>
      </c>
      <c r="G89" s="49">
        <f t="shared" ref="G89:H89" si="33">+G82*G86</f>
        <v>1799.7564347698194</v>
      </c>
      <c r="H89" s="49">
        <f t="shared" si="33"/>
        <v>1893.0948668921901</v>
      </c>
      <c r="I89" s="49">
        <f>+I82*I86</f>
        <v>1989.8902779820564</v>
      </c>
      <c r="J89" s="2" t="s">
        <v>41</v>
      </c>
      <c r="L89" s="47"/>
    </row>
    <row r="90" spans="1:12">
      <c r="A90" s="2" t="s">
        <v>23</v>
      </c>
      <c r="B90" s="10">
        <f>+F62</f>
        <v>419.3</v>
      </c>
      <c r="C90" s="10">
        <f>+F48</f>
        <v>432</v>
      </c>
      <c r="D90" s="12">
        <f t="shared" si="30"/>
        <v>3.0288576198425918</v>
      </c>
      <c r="E90" s="63">
        <f>+F32</f>
        <v>455</v>
      </c>
      <c r="F90" s="49">
        <f>F83*F87</f>
        <v>445.71551731374603</v>
      </c>
      <c r="G90" s="49">
        <f t="shared" ref="G90:H90" si="34">G83*G87</f>
        <v>472.04672402938081</v>
      </c>
      <c r="H90" s="49">
        <f t="shared" si="34"/>
        <v>499.09605456453295</v>
      </c>
      <c r="I90" s="49">
        <f>I83*I87</f>
        <v>527.82100734522555</v>
      </c>
      <c r="J90" s="2" t="s">
        <v>41</v>
      </c>
      <c r="L90" s="47"/>
    </row>
    <row r="91" spans="1:12" ht="15.75" thickBot="1">
      <c r="A91" s="17" t="s">
        <v>10</v>
      </c>
      <c r="B91" s="66">
        <f>SUM(B89:B90)</f>
        <v>1911.3</v>
      </c>
      <c r="C91" s="66">
        <f>SUM(C89:C90)</f>
        <v>2097</v>
      </c>
      <c r="D91" s="20">
        <f t="shared" si="30"/>
        <v>9.7159001726573564</v>
      </c>
      <c r="E91" s="34">
        <f>SUM(E89:E90)</f>
        <v>2263</v>
      </c>
      <c r="F91" s="74">
        <f t="shared" ref="F91:I91" si="35">SUM(F89:F90)</f>
        <v>2171.013943552899</v>
      </c>
      <c r="G91" s="74">
        <f t="shared" si="35"/>
        <v>2271.8031587992</v>
      </c>
      <c r="H91" s="74">
        <f t="shared" si="35"/>
        <v>2392.1909214567231</v>
      </c>
      <c r="I91" s="74">
        <f t="shared" si="35"/>
        <v>2517.711285327282</v>
      </c>
      <c r="J91" s="2" t="s">
        <v>47</v>
      </c>
      <c r="L91" s="47"/>
    </row>
    <row r="92" spans="1:12">
      <c r="B92" s="39"/>
      <c r="C92" s="39"/>
      <c r="E92" s="39"/>
      <c r="L92" s="47"/>
    </row>
    <row r="93" spans="1:12">
      <c r="B93" s="136" t="s">
        <v>48</v>
      </c>
      <c r="C93" s="137"/>
      <c r="D93" s="137"/>
      <c r="E93" s="138"/>
      <c r="F93" s="136" t="s">
        <v>49</v>
      </c>
      <c r="G93" s="137"/>
      <c r="H93" s="137"/>
      <c r="I93" s="138"/>
    </row>
    <row r="95" spans="1:12">
      <c r="A95" s="2">
        <v>3821</v>
      </c>
      <c r="B95" s="2" t="s">
        <v>15</v>
      </c>
      <c r="D95" s="2">
        <v>19</v>
      </c>
      <c r="E95" s="2" t="s">
        <v>24</v>
      </c>
      <c r="F95" s="59"/>
      <c r="G95" s="61"/>
      <c r="H95" s="61"/>
      <c r="I95" s="61"/>
      <c r="J95" s="106"/>
      <c r="K95" s="47"/>
    </row>
    <row r="96" spans="1:12">
      <c r="A96" s="39">
        <f>19+16+10+31</f>
        <v>76</v>
      </c>
      <c r="B96" s="2" t="s">
        <v>28</v>
      </c>
      <c r="C96" s="40">
        <f>+A96/A95</f>
        <v>1.9890081130594085E-2</v>
      </c>
      <c r="D96" s="2">
        <v>16</v>
      </c>
      <c r="E96" s="2" t="s">
        <v>25</v>
      </c>
      <c r="F96" s="59"/>
      <c r="G96" s="61"/>
      <c r="H96" s="61"/>
      <c r="I96" s="61"/>
      <c r="J96" s="106"/>
      <c r="K96" s="47"/>
    </row>
    <row r="97" spans="1:11">
      <c r="A97" s="2">
        <f>+A95-A96</f>
        <v>3745</v>
      </c>
      <c r="B97" s="2" t="s">
        <v>29</v>
      </c>
      <c r="C97" s="40">
        <f>+A97/A95</f>
        <v>0.98010991886940591</v>
      </c>
      <c r="D97" s="2">
        <v>10</v>
      </c>
      <c r="E97" s="2" t="s">
        <v>26</v>
      </c>
      <c r="F97" s="59"/>
      <c r="G97" s="61"/>
      <c r="H97" s="61"/>
      <c r="I97" s="61"/>
      <c r="J97" s="106"/>
      <c r="K97" s="47"/>
    </row>
    <row r="98" spans="1:11">
      <c r="D98" s="2">
        <v>31</v>
      </c>
      <c r="E98" s="2" t="s">
        <v>27</v>
      </c>
      <c r="F98" s="59"/>
      <c r="G98" s="61"/>
      <c r="H98" s="61"/>
      <c r="I98" s="61"/>
      <c r="J98" s="106"/>
      <c r="K98" s="47"/>
    </row>
    <row r="99" spans="1:11">
      <c r="D99" s="73">
        <f>SUM(D95:D98)</f>
        <v>76</v>
      </c>
      <c r="E99" s="38" t="s">
        <v>47</v>
      </c>
      <c r="F99" s="59"/>
      <c r="G99" s="61"/>
      <c r="H99" s="61"/>
      <c r="I99" s="61"/>
      <c r="J99" s="106"/>
      <c r="K99" s="47"/>
    </row>
    <row r="100" spans="1:11">
      <c r="A100" s="2" t="s">
        <v>30</v>
      </c>
      <c r="B100" s="41">
        <v>-4750.3900000000003</v>
      </c>
      <c r="C100" s="110" t="s">
        <v>33</v>
      </c>
      <c r="F100" s="59"/>
      <c r="G100" s="61"/>
      <c r="H100" s="61"/>
      <c r="I100" s="61"/>
      <c r="J100" s="106"/>
      <c r="K100" s="47"/>
    </row>
    <row r="101" spans="1:11">
      <c r="A101" s="2" t="s">
        <v>31</v>
      </c>
      <c r="B101" s="2">
        <v>-826.38699999999994</v>
      </c>
      <c r="C101" s="110"/>
      <c r="F101" s="59"/>
      <c r="G101" s="61"/>
      <c r="H101" s="61"/>
      <c r="I101" s="61"/>
      <c r="J101" s="106"/>
      <c r="K101" s="47"/>
    </row>
    <row r="102" spans="1:11">
      <c r="A102" s="2" t="s">
        <v>40</v>
      </c>
      <c r="B102" s="2">
        <v>-832.80200000000002</v>
      </c>
      <c r="C102" s="110"/>
      <c r="F102" s="59"/>
      <c r="G102" s="61"/>
      <c r="H102" s="61"/>
      <c r="I102" s="61"/>
      <c r="J102" s="106"/>
      <c r="K102" s="47"/>
    </row>
    <row r="103" spans="1:11">
      <c r="A103" s="17" t="s">
        <v>32</v>
      </c>
      <c r="B103" s="17">
        <f>+B100-B101-B102</f>
        <v>-3091.2010000000005</v>
      </c>
      <c r="C103" s="110"/>
      <c r="F103" s="59"/>
      <c r="G103" s="61"/>
      <c r="H103" s="61"/>
      <c r="I103" s="61"/>
      <c r="J103" s="106"/>
      <c r="K103" s="47"/>
    </row>
    <row r="104" spans="1:11">
      <c r="F104" s="59"/>
      <c r="G104" s="61"/>
      <c r="H104" s="61"/>
      <c r="I104" s="61"/>
      <c r="J104" s="106"/>
      <c r="K104" s="47"/>
    </row>
    <row r="105" spans="1:11">
      <c r="A105" s="2" t="s">
        <v>84</v>
      </c>
      <c r="B105" s="2">
        <v>20228</v>
      </c>
      <c r="C105" s="42">
        <f>+B105/B107</f>
        <v>0.87665770997659709</v>
      </c>
      <c r="F105" s="59"/>
      <c r="G105" s="47"/>
      <c r="H105" s="47"/>
      <c r="I105" s="47"/>
      <c r="J105" s="107"/>
      <c r="K105" s="47"/>
    </row>
    <row r="106" spans="1:11">
      <c r="A106" s="2" t="s">
        <v>85</v>
      </c>
      <c r="B106" s="2">
        <v>2846</v>
      </c>
      <c r="C106" s="42">
        <f>+B106/B107</f>
        <v>0.12334229002340297</v>
      </c>
      <c r="F106" s="62"/>
      <c r="G106" s="47"/>
      <c r="H106" s="47"/>
      <c r="I106" s="47"/>
      <c r="J106" s="47"/>
      <c r="K106" s="47"/>
    </row>
    <row r="107" spans="1:11">
      <c r="A107" s="38" t="s">
        <v>34</v>
      </c>
      <c r="B107" s="38">
        <f>SUM(B105:B106)</f>
        <v>23074</v>
      </c>
      <c r="C107" s="109">
        <v>1</v>
      </c>
      <c r="F107" s="61"/>
      <c r="G107" s="59"/>
      <c r="H107" s="59"/>
      <c r="I107" s="59"/>
      <c r="J107" s="47"/>
      <c r="K107" s="47"/>
    </row>
    <row r="108" spans="1:11">
      <c r="F108" s="47"/>
      <c r="G108" s="47"/>
      <c r="H108" s="47"/>
      <c r="I108" s="47"/>
      <c r="J108" s="47"/>
      <c r="K108" s="47"/>
    </row>
    <row r="109" spans="1:11">
      <c r="A109" s="2" t="s">
        <v>35</v>
      </c>
      <c r="B109" s="44">
        <f>+B103*C109</f>
        <v>-2710.9832770000003</v>
      </c>
      <c r="C109" s="42">
        <v>0.877</v>
      </c>
      <c r="F109" s="47"/>
      <c r="G109" s="47"/>
      <c r="H109" s="47"/>
      <c r="I109" s="47"/>
      <c r="J109" s="47"/>
      <c r="K109" s="47"/>
    </row>
    <row r="110" spans="1:11">
      <c r="A110" s="2" t="s">
        <v>36</v>
      </c>
      <c r="B110" s="44">
        <f>B103*C110</f>
        <v>-380.21772300000003</v>
      </c>
      <c r="C110" s="42">
        <v>0.123</v>
      </c>
      <c r="F110" s="47"/>
      <c r="G110" s="47"/>
      <c r="H110" s="47"/>
      <c r="I110" s="47"/>
      <c r="J110" s="47"/>
      <c r="K110" s="47"/>
    </row>
    <row r="111" spans="1:11">
      <c r="A111" s="17" t="s">
        <v>32</v>
      </c>
      <c r="B111" s="45">
        <f>SUM(B109:B110)</f>
        <v>-3091.2010000000005</v>
      </c>
      <c r="C111" s="43">
        <v>1</v>
      </c>
      <c r="F111" s="47"/>
      <c r="G111" s="47"/>
      <c r="H111" s="47"/>
      <c r="I111" s="47"/>
      <c r="J111" s="47"/>
      <c r="K111" s="47"/>
    </row>
    <row r="112" spans="1:11">
      <c r="F112" s="47"/>
      <c r="G112" s="47"/>
      <c r="H112" s="47"/>
      <c r="I112" s="47"/>
      <c r="J112" s="47"/>
      <c r="K112" s="47"/>
    </row>
    <row r="113" spans="1:11">
      <c r="F113" s="47"/>
      <c r="G113" s="47"/>
      <c r="H113" s="47"/>
      <c r="I113" s="47"/>
      <c r="J113" s="47"/>
      <c r="K113" s="47"/>
    </row>
    <row r="114" spans="1:11">
      <c r="A114" s="17" t="s">
        <v>37</v>
      </c>
      <c r="B114" s="17"/>
      <c r="C114" s="46">
        <f>+B109/B105</f>
        <v>-0.13402132079296028</v>
      </c>
      <c r="F114" s="47"/>
      <c r="G114" s="47"/>
      <c r="H114" s="47"/>
      <c r="I114" s="47"/>
      <c r="J114" s="47"/>
      <c r="K114" s="47"/>
    </row>
    <row r="115" spans="1:1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</row>
    <row r="116" spans="1:1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</row>
    <row r="117" spans="1:1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</row>
    <row r="118" spans="1:1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</row>
    <row r="119" spans="1:11">
      <c r="A119" s="1" t="s">
        <v>82</v>
      </c>
      <c r="B119" s="1"/>
      <c r="C119" s="47"/>
      <c r="D119" s="47"/>
      <c r="E119" s="62"/>
      <c r="F119" s="62"/>
      <c r="G119" s="62"/>
      <c r="H119" s="62"/>
      <c r="I119" s="62"/>
      <c r="J119" s="47"/>
      <c r="K119" s="47"/>
    </row>
    <row r="120" spans="1:11">
      <c r="J120" s="47"/>
      <c r="K120" s="47"/>
    </row>
    <row r="121" spans="1:11">
      <c r="A121" s="118"/>
      <c r="B121" s="120"/>
      <c r="C121" s="120"/>
      <c r="D121" s="118"/>
      <c r="E121" s="120"/>
      <c r="F121" s="142"/>
      <c r="G121" s="142"/>
      <c r="H121" s="142"/>
      <c r="I121" s="142"/>
      <c r="J121" s="118"/>
      <c r="K121" s="47"/>
    </row>
    <row r="122" spans="1:11">
      <c r="A122" s="121"/>
      <c r="B122" s="121"/>
      <c r="C122" s="121"/>
      <c r="D122" s="122"/>
      <c r="E122" s="121"/>
      <c r="F122" s="121"/>
      <c r="G122" s="121"/>
      <c r="H122" s="121"/>
      <c r="I122" s="121"/>
      <c r="J122" s="118"/>
      <c r="K122" s="47"/>
    </row>
    <row r="123" spans="1:11">
      <c r="A123" s="118"/>
      <c r="B123" s="123"/>
      <c r="C123" s="123"/>
      <c r="D123" s="123"/>
      <c r="E123" s="123"/>
      <c r="F123" s="123"/>
      <c r="G123" s="123"/>
      <c r="H123" s="123"/>
      <c r="I123" s="123"/>
      <c r="J123" s="118"/>
      <c r="K123" s="47"/>
    </row>
    <row r="124" spans="1:11">
      <c r="A124" s="118"/>
      <c r="B124" s="123"/>
      <c r="C124" s="93"/>
      <c r="D124" s="124"/>
      <c r="E124" s="93"/>
      <c r="F124" s="93"/>
      <c r="G124" s="93"/>
      <c r="H124" s="93"/>
      <c r="I124" s="93"/>
      <c r="J124" s="118"/>
      <c r="K124" s="47"/>
    </row>
    <row r="125" spans="1:11">
      <c r="A125" s="118"/>
      <c r="B125" s="123"/>
      <c r="C125" s="93"/>
      <c r="D125" s="124"/>
      <c r="E125" s="125"/>
      <c r="F125" s="125"/>
      <c r="G125" s="125"/>
      <c r="H125" s="125"/>
      <c r="I125" s="125"/>
      <c r="J125" s="118"/>
      <c r="K125" s="47"/>
    </row>
    <row r="126" spans="1:11">
      <c r="A126" s="118"/>
      <c r="B126" s="118"/>
      <c r="C126" s="118"/>
      <c r="D126" s="124"/>
      <c r="E126" s="125"/>
      <c r="F126" s="125"/>
      <c r="G126" s="125"/>
      <c r="H126" s="125"/>
      <c r="I126" s="125"/>
      <c r="J126" s="118"/>
      <c r="K126" s="47"/>
    </row>
    <row r="127" spans="1:11">
      <c r="A127" s="118"/>
      <c r="B127" s="123"/>
      <c r="C127" s="93"/>
      <c r="D127" s="124"/>
      <c r="E127" s="93"/>
      <c r="F127" s="93"/>
      <c r="G127" s="93"/>
      <c r="H127" s="93"/>
      <c r="I127" s="93"/>
      <c r="J127" s="118"/>
      <c r="K127" s="47"/>
    </row>
    <row r="128" spans="1:11">
      <c r="A128" s="118"/>
      <c r="B128" s="123"/>
      <c r="C128" s="93"/>
      <c r="D128" s="124"/>
      <c r="E128" s="93"/>
      <c r="F128" s="93"/>
      <c r="G128" s="93"/>
      <c r="H128" s="93"/>
      <c r="I128" s="93"/>
      <c r="J128" s="118"/>
      <c r="K128" s="47"/>
    </row>
    <row r="129" spans="1:11">
      <c r="A129" s="118"/>
      <c r="B129" s="123"/>
      <c r="C129" s="123"/>
      <c r="D129" s="124"/>
      <c r="E129" s="126"/>
      <c r="F129" s="126"/>
      <c r="G129" s="126"/>
      <c r="H129" s="126"/>
      <c r="I129" s="126"/>
      <c r="J129" s="118"/>
      <c r="K129" s="47"/>
    </row>
    <row r="130" spans="1:1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47"/>
    </row>
    <row r="131" spans="1:11">
      <c r="A131" s="118"/>
      <c r="B131" s="127"/>
      <c r="C131" s="127"/>
      <c r="D131" s="127"/>
      <c r="E131" s="120"/>
      <c r="F131" s="120"/>
      <c r="G131" s="120"/>
      <c r="H131" s="120"/>
      <c r="I131" s="120"/>
      <c r="J131" s="118"/>
      <c r="K131" s="47"/>
    </row>
    <row r="132" spans="1:11">
      <c r="A132" s="118"/>
      <c r="B132" s="127"/>
      <c r="C132" s="127"/>
      <c r="D132" s="127"/>
      <c r="E132" s="120"/>
      <c r="F132" s="120"/>
      <c r="G132" s="120"/>
      <c r="H132" s="120"/>
      <c r="I132" s="120"/>
      <c r="J132" s="118"/>
      <c r="K132" s="47"/>
    </row>
    <row r="133" spans="1:11">
      <c r="A133" s="118"/>
      <c r="B133" s="118"/>
      <c r="C133" s="118"/>
      <c r="D133" s="118"/>
      <c r="E133" s="120"/>
      <c r="F133" s="120"/>
      <c r="G133" s="120"/>
      <c r="H133" s="120"/>
      <c r="I133" s="120"/>
      <c r="J133" s="118"/>
      <c r="K133" s="47"/>
    </row>
    <row r="134" spans="1:11">
      <c r="A134" s="118"/>
      <c r="B134" s="123"/>
      <c r="C134" s="123"/>
      <c r="D134" s="124"/>
      <c r="E134" s="123"/>
      <c r="F134" s="123"/>
      <c r="G134" s="123"/>
      <c r="H134" s="123"/>
      <c r="I134" s="123"/>
      <c r="J134" s="118"/>
      <c r="K134" s="47"/>
    </row>
    <row r="135" spans="1:11">
      <c r="A135" s="118"/>
      <c r="B135" s="123"/>
      <c r="C135" s="123"/>
      <c r="D135" s="124"/>
      <c r="E135" s="123"/>
      <c r="F135" s="123"/>
      <c r="G135" s="123"/>
      <c r="H135" s="123"/>
      <c r="I135" s="123"/>
      <c r="J135" s="118"/>
      <c r="K135" s="47"/>
    </row>
    <row r="136" spans="1:11">
      <c r="A136" s="118"/>
      <c r="B136" s="123"/>
      <c r="C136" s="123"/>
      <c r="D136" s="124"/>
      <c r="E136" s="126"/>
      <c r="F136" s="123"/>
      <c r="G136" s="123"/>
      <c r="H136" s="123"/>
      <c r="I136" s="123"/>
      <c r="J136" s="118"/>
      <c r="K136" s="47"/>
    </row>
    <row r="137" spans="1:1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47"/>
    </row>
    <row r="138" spans="1:11">
      <c r="A138" s="118"/>
      <c r="B138" s="118"/>
      <c r="C138" s="118"/>
      <c r="D138" s="118"/>
      <c r="E138" s="118"/>
      <c r="F138" s="128"/>
      <c r="G138" s="128"/>
      <c r="H138" s="128"/>
      <c r="I138" s="128"/>
      <c r="J138" s="118"/>
      <c r="K138" s="47"/>
    </row>
    <row r="139" spans="1:11">
      <c r="A139" s="118"/>
      <c r="B139" s="118"/>
      <c r="C139" s="118"/>
      <c r="D139" s="118"/>
      <c r="E139" s="118"/>
      <c r="F139" s="128"/>
      <c r="G139" s="128"/>
      <c r="H139" s="128"/>
      <c r="I139" s="128"/>
      <c r="J139" s="118"/>
      <c r="K139" s="47"/>
    </row>
    <row r="140" spans="1:11">
      <c r="A140" s="118"/>
      <c r="B140" s="118"/>
      <c r="C140" s="118"/>
      <c r="D140" s="118"/>
      <c r="E140" s="118"/>
      <c r="F140" s="93"/>
      <c r="G140" s="93"/>
      <c r="H140" s="93"/>
      <c r="I140" s="93"/>
      <c r="J140" s="118"/>
      <c r="K140" s="47"/>
    </row>
    <row r="141" spans="1:11">
      <c r="A141" s="118"/>
      <c r="B141" s="118"/>
      <c r="C141" s="118"/>
      <c r="D141" s="118"/>
      <c r="E141" s="118"/>
      <c r="F141" s="128"/>
      <c r="G141" s="128"/>
      <c r="H141" s="128"/>
      <c r="I141" s="128"/>
      <c r="J141" s="118"/>
      <c r="K141" s="47"/>
    </row>
    <row r="142" spans="1:11">
      <c r="A142" s="118"/>
      <c r="B142" s="118"/>
      <c r="C142" s="118"/>
      <c r="D142" s="118"/>
      <c r="E142" s="118"/>
      <c r="F142" s="128"/>
      <c r="G142" s="128"/>
      <c r="H142" s="128"/>
      <c r="I142" s="128"/>
      <c r="J142" s="118"/>
      <c r="K142" s="47"/>
    </row>
    <row r="143" spans="1:11">
      <c r="A143" s="118"/>
      <c r="B143" s="118"/>
      <c r="C143" s="118"/>
      <c r="D143" s="118"/>
      <c r="E143" s="118"/>
      <c r="F143" s="93"/>
      <c r="G143" s="93"/>
      <c r="H143" s="93"/>
      <c r="I143" s="93"/>
      <c r="J143" s="118"/>
      <c r="K143" s="47"/>
    </row>
    <row r="144" spans="1:11">
      <c r="A144" s="118"/>
      <c r="B144" s="118"/>
      <c r="C144" s="118"/>
      <c r="D144" s="118"/>
      <c r="E144" s="118"/>
      <c r="F144" s="128"/>
      <c r="G144" s="128"/>
      <c r="H144" s="128"/>
      <c r="I144" s="128"/>
      <c r="J144" s="118"/>
      <c r="K144" s="47"/>
    </row>
    <row r="145" spans="1:11">
      <c r="A145" s="118"/>
      <c r="B145" s="118"/>
      <c r="C145" s="118"/>
      <c r="D145" s="118"/>
      <c r="E145" s="118"/>
      <c r="F145" s="128"/>
      <c r="G145" s="128"/>
      <c r="H145" s="128"/>
      <c r="I145" s="128"/>
      <c r="J145" s="118"/>
      <c r="K145" s="47"/>
    </row>
    <row r="146" spans="1:11">
      <c r="A146" s="118"/>
      <c r="B146" s="118"/>
      <c r="C146" s="118"/>
      <c r="D146" s="118"/>
      <c r="E146" s="118"/>
      <c r="F146" s="93"/>
      <c r="G146" s="93"/>
      <c r="H146" s="93"/>
      <c r="I146" s="93"/>
      <c r="J146" s="118"/>
      <c r="K146" s="47"/>
    </row>
    <row r="147" spans="1:11">
      <c r="A147" s="118"/>
      <c r="B147" s="118"/>
      <c r="C147" s="118"/>
      <c r="D147" s="118"/>
      <c r="E147" s="118"/>
      <c r="F147" s="93"/>
      <c r="G147" s="93"/>
      <c r="H147" s="93"/>
      <c r="I147" s="93"/>
      <c r="J147" s="118"/>
      <c r="K147" s="47"/>
    </row>
    <row r="148" spans="1:11">
      <c r="A148" s="118"/>
      <c r="B148" s="118"/>
      <c r="C148" s="118"/>
      <c r="D148" s="118"/>
      <c r="E148" s="118"/>
      <c r="F148" s="93"/>
      <c r="G148" s="93"/>
      <c r="H148" s="93"/>
      <c r="I148" s="93"/>
      <c r="J148" s="118"/>
      <c r="K148" s="47"/>
    </row>
    <row r="149" spans="1:11">
      <c r="A149" s="118"/>
      <c r="B149" s="118"/>
      <c r="C149" s="118"/>
      <c r="D149" s="118"/>
      <c r="E149" s="118"/>
      <c r="F149" s="118"/>
      <c r="G149" s="93"/>
      <c r="H149" s="93"/>
      <c r="I149" s="93"/>
      <c r="J149" s="118"/>
      <c r="K149" s="47"/>
    </row>
    <row r="150" spans="1:11">
      <c r="G150" s="59"/>
      <c r="H150" s="59"/>
      <c r="I150" s="59"/>
      <c r="J150" s="47"/>
      <c r="K150" s="47"/>
    </row>
    <row r="151" spans="1:11">
      <c r="G151" s="59"/>
      <c r="H151" s="59"/>
      <c r="I151" s="59"/>
      <c r="J151" s="47"/>
      <c r="K151" s="47"/>
    </row>
    <row r="152" spans="1:11">
      <c r="G152" s="59"/>
      <c r="H152" s="59"/>
      <c r="I152" s="59"/>
      <c r="J152" s="47"/>
      <c r="K152" s="47"/>
    </row>
  </sheetData>
  <mergeCells count="7">
    <mergeCell ref="F121:I121"/>
    <mergeCell ref="F3:I3"/>
    <mergeCell ref="B20:E20"/>
    <mergeCell ref="F20:I20"/>
    <mergeCell ref="F76:I76"/>
    <mergeCell ref="B93:E93"/>
    <mergeCell ref="F93:I93"/>
  </mergeCells>
  <pageMargins left="0.7" right="0.7" top="0.75" bottom="0.75" header="0.3" footer="0.3"/>
  <pageSetup paperSize="9" scale="9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6"/>
  <sheetViews>
    <sheetView topLeftCell="A79" workbookViewId="0">
      <selection activeCell="F74" sqref="F74"/>
    </sheetView>
  </sheetViews>
  <sheetFormatPr baseColWidth="10" defaultRowHeight="15.75"/>
  <cols>
    <col min="1" max="1" width="20.44140625" customWidth="1"/>
  </cols>
  <sheetData>
    <row r="1" spans="1:9" ht="23.25">
      <c r="A1" s="129" t="s">
        <v>88</v>
      </c>
    </row>
    <row r="2" spans="1:9">
      <c r="A2" s="1" t="s">
        <v>13</v>
      </c>
      <c r="B2" s="2"/>
      <c r="C2" s="2"/>
      <c r="D2" s="2"/>
      <c r="E2" s="2"/>
      <c r="F2" s="2"/>
      <c r="G2" s="2"/>
      <c r="H2" s="2"/>
      <c r="I2" s="2"/>
    </row>
    <row r="3" spans="1:9" ht="16.5" thickBot="1">
      <c r="A3" s="2"/>
      <c r="B3" s="1"/>
      <c r="C3" s="2"/>
      <c r="D3" s="2"/>
      <c r="E3" s="2"/>
      <c r="F3" s="2"/>
      <c r="G3" s="2"/>
      <c r="H3" s="2"/>
      <c r="I3" s="2"/>
    </row>
    <row r="4" spans="1:9" ht="16.5" thickBot="1">
      <c r="A4" s="2"/>
      <c r="B4" s="3" t="s">
        <v>79</v>
      </c>
      <c r="C4" s="3" t="s">
        <v>78</v>
      </c>
      <c r="D4" s="2"/>
      <c r="E4" s="3" t="s">
        <v>77</v>
      </c>
      <c r="F4" s="133" t="s">
        <v>17</v>
      </c>
      <c r="G4" s="134"/>
      <c r="H4" s="134"/>
      <c r="I4" s="135"/>
    </row>
    <row r="5" spans="1:9">
      <c r="A5" s="4" t="s">
        <v>12</v>
      </c>
      <c r="B5" s="5">
        <v>2010</v>
      </c>
      <c r="C5" s="5">
        <v>2011</v>
      </c>
      <c r="D5" s="6" t="s">
        <v>0</v>
      </c>
      <c r="E5" s="5">
        <v>2012</v>
      </c>
      <c r="F5" s="7">
        <v>2013</v>
      </c>
      <c r="G5" s="8">
        <v>2014</v>
      </c>
      <c r="H5" s="8">
        <v>2015</v>
      </c>
      <c r="I5" s="9">
        <v>2016</v>
      </c>
    </row>
    <row r="6" spans="1:9">
      <c r="A6" s="2" t="s">
        <v>18</v>
      </c>
      <c r="B6" s="10">
        <v>480611</v>
      </c>
      <c r="C6" s="11">
        <v>517388</v>
      </c>
      <c r="D6" s="12">
        <f>+(C6-B6)/C6*100</f>
        <v>7.1082050608054308</v>
      </c>
      <c r="E6" s="11">
        <v>534564</v>
      </c>
      <c r="F6" s="58">
        <v>567550</v>
      </c>
      <c r="G6" s="59">
        <v>602738</v>
      </c>
      <c r="H6" s="59">
        <v>640711</v>
      </c>
      <c r="I6" s="60">
        <v>681716</v>
      </c>
    </row>
    <row r="7" spans="1:9">
      <c r="A7" s="2" t="s">
        <v>19</v>
      </c>
      <c r="B7" s="10">
        <v>799</v>
      </c>
      <c r="C7" s="11">
        <v>852</v>
      </c>
      <c r="D7" s="12">
        <f t="shared" ref="D7:D19" si="0">+(C7-B7)/C7*100</f>
        <v>6.220657276995305</v>
      </c>
      <c r="E7" s="11">
        <v>868</v>
      </c>
      <c r="F7" s="58">
        <v>944</v>
      </c>
      <c r="G7" s="59">
        <v>991</v>
      </c>
      <c r="H7" s="59">
        <v>1040</v>
      </c>
      <c r="I7" s="60">
        <v>1092</v>
      </c>
    </row>
    <row r="8" spans="1:9">
      <c r="A8" s="17" t="s">
        <v>3</v>
      </c>
      <c r="B8" s="67">
        <f>SUM(B6:B7)</f>
        <v>481410</v>
      </c>
      <c r="C8" s="68">
        <f>SUM(C6:C7)</f>
        <v>518240</v>
      </c>
      <c r="D8" s="20">
        <f t="shared" si="0"/>
        <v>7.1067459092312451</v>
      </c>
      <c r="E8" s="19">
        <f>SUM(E6:E7)</f>
        <v>535432</v>
      </c>
      <c r="F8" s="21">
        <f t="shared" ref="F8:I8" si="1">SUM(F6:F7)</f>
        <v>568494</v>
      </c>
      <c r="G8" s="22">
        <f t="shared" si="1"/>
        <v>603729</v>
      </c>
      <c r="H8" s="22">
        <f t="shared" si="1"/>
        <v>641751</v>
      </c>
      <c r="I8" s="23">
        <f t="shared" si="1"/>
        <v>682808</v>
      </c>
    </row>
    <row r="9" spans="1:9">
      <c r="A9" s="2"/>
      <c r="B9" s="51"/>
      <c r="C9" s="51"/>
      <c r="D9" s="12"/>
      <c r="E9" s="13"/>
      <c r="F9" s="14"/>
      <c r="G9" s="15"/>
      <c r="H9" s="15"/>
      <c r="I9" s="16"/>
    </row>
    <row r="10" spans="1:9">
      <c r="A10" s="2" t="s">
        <v>38</v>
      </c>
      <c r="B10" s="48">
        <v>5555.8</v>
      </c>
      <c r="C10" s="11">
        <v>6217</v>
      </c>
      <c r="D10" s="12">
        <f t="shared" si="0"/>
        <v>10.635354672671705</v>
      </c>
      <c r="E10" s="11">
        <v>6798</v>
      </c>
      <c r="F10" s="58">
        <v>6488</v>
      </c>
      <c r="G10" s="59">
        <v>6768</v>
      </c>
      <c r="H10" s="59">
        <v>7119</v>
      </c>
      <c r="I10" s="60">
        <v>7483</v>
      </c>
    </row>
    <row r="11" spans="1:9">
      <c r="A11" s="2" t="s">
        <v>39</v>
      </c>
      <c r="B11" s="48">
        <v>1546.2</v>
      </c>
      <c r="C11" s="11">
        <v>1549</v>
      </c>
      <c r="D11" s="12">
        <f t="shared" si="0"/>
        <v>0.18076178179470334</v>
      </c>
      <c r="E11" s="11">
        <v>1905</v>
      </c>
      <c r="F11" s="58">
        <v>1862</v>
      </c>
      <c r="G11" s="59">
        <v>1972</v>
      </c>
      <c r="H11" s="59">
        <v>2085</v>
      </c>
      <c r="I11" s="60">
        <v>2205</v>
      </c>
    </row>
    <row r="12" spans="1:9">
      <c r="A12" s="17" t="s">
        <v>6</v>
      </c>
      <c r="B12" s="97">
        <f>SUM(B10:B11)</f>
        <v>7102</v>
      </c>
      <c r="C12" s="67">
        <f>SUM(C10:C11)</f>
        <v>7766</v>
      </c>
      <c r="D12" s="20">
        <f t="shared" si="0"/>
        <v>8.5500901364924022</v>
      </c>
      <c r="E12" s="18">
        <f>SUM(E10:E11)</f>
        <v>8703</v>
      </c>
      <c r="F12" s="25">
        <f t="shared" ref="F12:I12" si="2">SUM(F10:F11)</f>
        <v>8350</v>
      </c>
      <c r="G12" s="26">
        <f t="shared" si="2"/>
        <v>8740</v>
      </c>
      <c r="H12" s="26">
        <f t="shared" si="2"/>
        <v>9204</v>
      </c>
      <c r="I12" s="27">
        <f t="shared" si="2"/>
        <v>9688</v>
      </c>
    </row>
    <row r="13" spans="1:9">
      <c r="A13" s="2"/>
      <c r="B13" s="24"/>
      <c r="C13" s="24"/>
      <c r="D13" s="2"/>
      <c r="E13" s="24"/>
      <c r="F13" s="28"/>
      <c r="G13" s="29"/>
      <c r="H13" s="29"/>
      <c r="I13" s="30"/>
    </row>
    <row r="14" spans="1:9">
      <c r="A14" s="2" t="s">
        <v>20</v>
      </c>
      <c r="B14" s="31">
        <f>B17/B10</f>
        <v>0.31714604557399473</v>
      </c>
      <c r="C14" s="31">
        <f>C17/C10</f>
        <v>0.31767733633585332</v>
      </c>
      <c r="D14" s="32">
        <f t="shared" si="0"/>
        <v>0.16724226159366468</v>
      </c>
      <c r="E14" s="50">
        <v>0.32</v>
      </c>
      <c r="F14" s="52">
        <v>0.32</v>
      </c>
      <c r="G14" s="56">
        <v>0.32</v>
      </c>
      <c r="H14" s="56">
        <v>0.32</v>
      </c>
      <c r="I14" s="54">
        <v>0.32</v>
      </c>
    </row>
    <row r="15" spans="1:9">
      <c r="A15" s="2" t="s">
        <v>21</v>
      </c>
      <c r="B15" s="31">
        <f>+B18/B11</f>
        <v>0.34413400595007115</v>
      </c>
      <c r="C15" s="31">
        <f>+C18/C11</f>
        <v>0.35119431891542929</v>
      </c>
      <c r="D15" s="32">
        <f t="shared" si="0"/>
        <v>2.0103722028198088</v>
      </c>
      <c r="E15" s="51">
        <v>0.32800000000000001</v>
      </c>
      <c r="F15" s="53">
        <v>0.32800000000000001</v>
      </c>
      <c r="G15" s="57">
        <v>0.32800000000000001</v>
      </c>
      <c r="H15" s="57">
        <v>0.32800000000000001</v>
      </c>
      <c r="I15" s="55">
        <v>0.32800000000000001</v>
      </c>
    </row>
    <row r="16" spans="1:9">
      <c r="A16" s="2"/>
      <c r="B16" s="24"/>
      <c r="C16" s="24"/>
      <c r="D16" s="2"/>
      <c r="E16" s="24"/>
      <c r="F16" s="28"/>
      <c r="G16" s="29"/>
      <c r="H16" s="29"/>
      <c r="I16" s="30"/>
    </row>
    <row r="17" spans="1:9">
      <c r="A17" s="2" t="s">
        <v>22</v>
      </c>
      <c r="B17" s="48">
        <v>1762</v>
      </c>
      <c r="C17" s="10">
        <v>1975</v>
      </c>
      <c r="D17" s="12">
        <f t="shared" si="0"/>
        <v>10.784810126582279</v>
      </c>
      <c r="E17" s="10">
        <v>2175</v>
      </c>
      <c r="F17" s="63">
        <f>+F10*F14</f>
        <v>2076.16</v>
      </c>
      <c r="G17" s="64">
        <f>+G10*G14</f>
        <v>2165.7600000000002</v>
      </c>
      <c r="H17" s="64">
        <f>+H10*H14</f>
        <v>2278.08</v>
      </c>
      <c r="I17" s="65">
        <f>+I10*I14</f>
        <v>2394.56</v>
      </c>
    </row>
    <row r="18" spans="1:9">
      <c r="A18" s="2" t="s">
        <v>23</v>
      </c>
      <c r="B18" s="48">
        <v>532.1</v>
      </c>
      <c r="C18" s="10">
        <v>544</v>
      </c>
      <c r="D18" s="12">
        <f t="shared" si="0"/>
        <v>2.1874999999999956</v>
      </c>
      <c r="E18" s="10">
        <v>625</v>
      </c>
      <c r="F18" s="63">
        <f>F11*F15</f>
        <v>610.73599999999999</v>
      </c>
      <c r="G18" s="64">
        <f>G11*G15</f>
        <v>646.81600000000003</v>
      </c>
      <c r="H18" s="64">
        <f>H11*H15</f>
        <v>683.88</v>
      </c>
      <c r="I18" s="65">
        <f>I11*I15</f>
        <v>723.24</v>
      </c>
    </row>
    <row r="19" spans="1:9" ht="16.5" thickBot="1">
      <c r="A19" s="17" t="s">
        <v>10</v>
      </c>
      <c r="B19" s="98">
        <f>SUM(B17:B18)</f>
        <v>2294.1</v>
      </c>
      <c r="C19" s="66">
        <f>SUM(C17:C18)</f>
        <v>2519</v>
      </c>
      <c r="D19" s="20">
        <f t="shared" si="0"/>
        <v>8.9281460897181457</v>
      </c>
      <c r="E19" s="33">
        <f>SUM(E17:E18)</f>
        <v>2800</v>
      </c>
      <c r="F19" s="34">
        <f t="shared" ref="F19:I19" si="3">SUM(F17:F18)</f>
        <v>2686.8959999999997</v>
      </c>
      <c r="G19" s="35">
        <f t="shared" si="3"/>
        <v>2812.576</v>
      </c>
      <c r="H19" s="35">
        <f t="shared" si="3"/>
        <v>2961.96</v>
      </c>
      <c r="I19" s="36">
        <f t="shared" si="3"/>
        <v>3117.8</v>
      </c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136" t="s">
        <v>48</v>
      </c>
      <c r="C21" s="137"/>
      <c r="D21" s="137"/>
      <c r="E21" s="138"/>
      <c r="F21" s="136" t="s">
        <v>49</v>
      </c>
      <c r="G21" s="137"/>
      <c r="H21" s="137"/>
      <c r="I21" s="138"/>
    </row>
    <row r="23" spans="1:9">
      <c r="A23" t="s">
        <v>14</v>
      </c>
      <c r="E23" s="111"/>
      <c r="F23" s="111"/>
      <c r="G23" s="111"/>
      <c r="H23" s="111"/>
      <c r="I23" s="111"/>
    </row>
    <row r="24" spans="1:9" ht="16.5" thickBot="1"/>
    <row r="25" spans="1:9" ht="16.5" thickBot="1">
      <c r="A25" s="2"/>
      <c r="B25" s="3" t="s">
        <v>80</v>
      </c>
      <c r="C25" s="3" t="s">
        <v>78</v>
      </c>
      <c r="D25" s="2"/>
      <c r="E25" s="3" t="s">
        <v>77</v>
      </c>
      <c r="F25" s="133" t="s">
        <v>17</v>
      </c>
      <c r="G25" s="134"/>
      <c r="H25" s="134"/>
      <c r="I25" s="135"/>
    </row>
    <row r="26" spans="1:9">
      <c r="A26" s="4" t="s">
        <v>12</v>
      </c>
      <c r="B26" s="5">
        <v>2010</v>
      </c>
      <c r="C26" s="5">
        <v>2011</v>
      </c>
      <c r="D26" s="6" t="s">
        <v>0</v>
      </c>
      <c r="E26" s="5">
        <v>2012</v>
      </c>
      <c r="F26" s="7">
        <v>2013</v>
      </c>
      <c r="G26" s="8">
        <v>2014</v>
      </c>
      <c r="H26" s="8">
        <v>2015</v>
      </c>
      <c r="I26" s="9">
        <v>2016</v>
      </c>
    </row>
    <row r="27" spans="1:9">
      <c r="A27" s="2" t="s">
        <v>1</v>
      </c>
      <c r="B27" s="10">
        <v>403407</v>
      </c>
      <c r="C27" s="11">
        <v>430386</v>
      </c>
      <c r="D27" s="12">
        <v>6.687786776134276</v>
      </c>
      <c r="E27" s="11">
        <v>442970</v>
      </c>
      <c r="F27" s="58">
        <v>470304.06742691243</v>
      </c>
      <c r="G27" s="59">
        <v>499462.83674171852</v>
      </c>
      <c r="H27" s="59">
        <v>530929.414756699</v>
      </c>
      <c r="I27" s="60">
        <v>564908.47965818876</v>
      </c>
    </row>
    <row r="28" spans="1:9">
      <c r="A28" s="2" t="s">
        <v>2</v>
      </c>
      <c r="B28" s="10">
        <v>655</v>
      </c>
      <c r="C28" s="11">
        <v>688</v>
      </c>
      <c r="D28" s="12">
        <v>5.0381679389312977</v>
      </c>
      <c r="E28" s="11">
        <v>693</v>
      </c>
      <c r="F28" s="58">
        <v>753.67741935483866</v>
      </c>
      <c r="G28" s="59">
        <v>791.20161290322574</v>
      </c>
      <c r="H28" s="59">
        <v>830.32258064516122</v>
      </c>
      <c r="I28" s="60">
        <v>871.83870967741927</v>
      </c>
    </row>
    <row r="29" spans="1:9">
      <c r="A29" s="17" t="s">
        <v>3</v>
      </c>
      <c r="B29" s="67">
        <v>404062</v>
      </c>
      <c r="C29" s="68">
        <v>431074</v>
      </c>
      <c r="D29" s="20">
        <v>6.6851126807272152</v>
      </c>
      <c r="E29" s="19">
        <v>443663</v>
      </c>
      <c r="F29" s="21">
        <v>471057.74484626728</v>
      </c>
      <c r="G29" s="22">
        <v>500254.03835462173</v>
      </c>
      <c r="H29" s="22">
        <v>531759.73733734421</v>
      </c>
      <c r="I29" s="23">
        <v>565780.31836786622</v>
      </c>
    </row>
    <row r="30" spans="1:9">
      <c r="A30" s="2"/>
      <c r="B30" s="51"/>
      <c r="C30" s="51"/>
      <c r="D30" s="12"/>
      <c r="E30" s="13"/>
      <c r="F30" s="14"/>
      <c r="G30" s="15"/>
      <c r="H30" s="15"/>
      <c r="I30" s="16"/>
    </row>
    <row r="31" spans="1:9">
      <c r="A31" s="2" t="s">
        <v>4</v>
      </c>
      <c r="B31" s="48">
        <v>4714.5999999999995</v>
      </c>
      <c r="C31" s="11">
        <v>5254</v>
      </c>
      <c r="D31" s="12">
        <v>11.441055444788542</v>
      </c>
      <c r="E31" s="11">
        <v>5650</v>
      </c>
      <c r="F31" s="58">
        <v>5391.5575819973528</v>
      </c>
      <c r="G31" s="59">
        <v>5624.2388586556854</v>
      </c>
      <c r="H31" s="59">
        <v>5915.9214590380943</v>
      </c>
      <c r="I31" s="60">
        <v>6218.4071186939263</v>
      </c>
    </row>
    <row r="32" spans="1:9">
      <c r="A32" s="2" t="s">
        <v>5</v>
      </c>
      <c r="B32" s="48">
        <v>1119.3</v>
      </c>
      <c r="C32" s="11">
        <v>1148</v>
      </c>
      <c r="D32" s="12">
        <v>2.5641025641025683</v>
      </c>
      <c r="E32" s="11">
        <v>1391</v>
      </c>
      <c r="F32" s="58">
        <v>1358.8887722980062</v>
      </c>
      <c r="G32" s="59">
        <v>1439.1668415529903</v>
      </c>
      <c r="H32" s="59">
        <v>1521.6343126967467</v>
      </c>
      <c r="I32" s="60">
        <v>1609.2103882476388</v>
      </c>
    </row>
    <row r="33" spans="1:9">
      <c r="A33" s="17" t="s">
        <v>6</v>
      </c>
      <c r="B33" s="97">
        <v>5833.9</v>
      </c>
      <c r="C33" s="67">
        <v>6402</v>
      </c>
      <c r="D33" s="20">
        <v>9.7379111743430702</v>
      </c>
      <c r="E33" s="18">
        <v>7041</v>
      </c>
      <c r="F33" s="25">
        <v>6750.446354295359</v>
      </c>
      <c r="G33" s="26">
        <v>7063.4057002086756</v>
      </c>
      <c r="H33" s="26">
        <v>7437.5557717348411</v>
      </c>
      <c r="I33" s="27">
        <v>7827.6175069415649</v>
      </c>
    </row>
    <row r="34" spans="1:9">
      <c r="A34" s="2"/>
      <c r="B34" s="24"/>
      <c r="C34" s="24"/>
      <c r="D34" s="2"/>
      <c r="E34" s="24"/>
      <c r="F34" s="28"/>
      <c r="G34" s="29"/>
      <c r="H34" s="29"/>
      <c r="I34" s="30"/>
    </row>
    <row r="35" spans="1:9">
      <c r="A35" s="2" t="s">
        <v>7</v>
      </c>
      <c r="B35" s="31">
        <v>0.31646375090145507</v>
      </c>
      <c r="C35" s="31">
        <v>0.31690140845070425</v>
      </c>
      <c r="D35" s="32">
        <v>0.13829626552883328</v>
      </c>
      <c r="E35" s="50">
        <v>0.32</v>
      </c>
      <c r="F35" s="52">
        <v>0.32</v>
      </c>
      <c r="G35" s="56">
        <v>0.32</v>
      </c>
      <c r="H35" s="56">
        <v>0.32</v>
      </c>
      <c r="I35" s="54">
        <v>0.32</v>
      </c>
    </row>
    <row r="36" spans="1:9">
      <c r="A36" s="2" t="s">
        <v>8</v>
      </c>
      <c r="B36" s="31">
        <v>0.37460913070669172</v>
      </c>
      <c r="C36" s="31">
        <v>0.37630662020905925</v>
      </c>
      <c r="D36" s="32">
        <v>0.45313617934652506</v>
      </c>
      <c r="E36" s="51">
        <v>0.32800000000000001</v>
      </c>
      <c r="F36" s="53">
        <v>0.32800000000000001</v>
      </c>
      <c r="G36" s="57">
        <v>0.32800000000000001</v>
      </c>
      <c r="H36" s="57">
        <v>0.32800000000000001</v>
      </c>
      <c r="I36" s="55">
        <v>0.32800000000000001</v>
      </c>
    </row>
    <row r="37" spans="1:9">
      <c r="A37" s="2"/>
      <c r="B37" s="24"/>
      <c r="C37" s="24"/>
      <c r="D37" s="2"/>
      <c r="E37" s="24"/>
      <c r="F37" s="28"/>
      <c r="G37" s="29"/>
      <c r="H37" s="29"/>
      <c r="I37" s="30"/>
    </row>
    <row r="38" spans="1:9">
      <c r="A38" s="2" t="s">
        <v>9</v>
      </c>
      <c r="B38" s="48">
        <v>1492</v>
      </c>
      <c r="C38" s="10">
        <v>1665</v>
      </c>
      <c r="D38" s="12">
        <v>11.595174262734584</v>
      </c>
      <c r="E38" s="10">
        <v>1808</v>
      </c>
      <c r="F38" s="63">
        <v>1725.2984262391528</v>
      </c>
      <c r="G38" s="64">
        <v>1799.7564347698194</v>
      </c>
      <c r="H38" s="64">
        <v>1893.0948668921901</v>
      </c>
      <c r="I38" s="65">
        <v>1989.8902779820564</v>
      </c>
    </row>
    <row r="39" spans="1:9">
      <c r="A39" s="2" t="s">
        <v>11</v>
      </c>
      <c r="B39" s="48">
        <v>419.3</v>
      </c>
      <c r="C39" s="10">
        <v>432</v>
      </c>
      <c r="D39" s="12">
        <v>3.0288576198425918</v>
      </c>
      <c r="E39" s="10">
        <v>455</v>
      </c>
      <c r="F39" s="63">
        <v>445.71551731374603</v>
      </c>
      <c r="G39" s="64">
        <v>472.04672402938081</v>
      </c>
      <c r="H39" s="64">
        <v>499.09605456453295</v>
      </c>
      <c r="I39" s="65">
        <v>527.82100734522555</v>
      </c>
    </row>
    <row r="40" spans="1:9" ht="16.5" thickBot="1">
      <c r="A40" s="17" t="s">
        <v>10</v>
      </c>
      <c r="B40" s="98">
        <v>1911.3</v>
      </c>
      <c r="C40" s="66">
        <v>2097</v>
      </c>
      <c r="D40" s="20">
        <v>9.7159001726573564</v>
      </c>
      <c r="E40" s="33">
        <v>2263</v>
      </c>
      <c r="F40" s="34">
        <v>2171.013943552899</v>
      </c>
      <c r="G40" s="35">
        <v>2271.8031587992</v>
      </c>
      <c r="H40" s="35">
        <v>2392.1909214567231</v>
      </c>
      <c r="I40" s="36">
        <v>2517.711285327282</v>
      </c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144"/>
      <c r="C42" s="144"/>
      <c r="D42" s="144"/>
      <c r="E42" s="144"/>
      <c r="F42" s="144"/>
      <c r="G42" s="144"/>
      <c r="H42" s="144"/>
      <c r="I42" s="144"/>
    </row>
    <row r="43" spans="1:9">
      <c r="A43" s="118" t="s">
        <v>87</v>
      </c>
    </row>
    <row r="44" spans="1:9" ht="16.5" thickBot="1"/>
    <row r="45" spans="1:9" ht="16.5" thickBot="1">
      <c r="A45" s="2"/>
      <c r="B45" s="3" t="s">
        <v>80</v>
      </c>
      <c r="C45" s="3" t="s">
        <v>78</v>
      </c>
      <c r="D45" s="2"/>
      <c r="E45" s="3" t="s">
        <v>77</v>
      </c>
      <c r="F45" s="133" t="s">
        <v>17</v>
      </c>
      <c r="G45" s="134"/>
      <c r="H45" s="134"/>
      <c r="I45" s="135"/>
    </row>
    <row r="46" spans="1:9">
      <c r="A46" s="4" t="s">
        <v>12</v>
      </c>
      <c r="B46" s="5">
        <v>2010</v>
      </c>
      <c r="C46" s="5">
        <v>2011</v>
      </c>
      <c r="D46" s="6" t="s">
        <v>0</v>
      </c>
      <c r="E46" s="5">
        <v>2012</v>
      </c>
      <c r="F46" s="7">
        <v>2013</v>
      </c>
      <c r="G46" s="8">
        <v>2014</v>
      </c>
      <c r="H46" s="8">
        <v>2015</v>
      </c>
      <c r="I46" s="9">
        <v>2016</v>
      </c>
    </row>
    <row r="47" spans="1:9">
      <c r="A47" s="2" t="s">
        <v>1</v>
      </c>
      <c r="B47" s="10">
        <f>+B6-B27</f>
        <v>77204</v>
      </c>
      <c r="C47" s="11">
        <f t="shared" ref="C47:I47" si="4">+C6-C27</f>
        <v>87002</v>
      </c>
      <c r="D47" s="12"/>
      <c r="E47" s="11">
        <f t="shared" si="4"/>
        <v>91594</v>
      </c>
      <c r="F47" s="58">
        <f t="shared" si="4"/>
        <v>97245.932573087572</v>
      </c>
      <c r="G47" s="59">
        <f t="shared" si="4"/>
        <v>103275.16325828148</v>
      </c>
      <c r="H47" s="59">
        <f t="shared" si="4"/>
        <v>109781.585243301</v>
      </c>
      <c r="I47" s="60">
        <f t="shared" si="4"/>
        <v>116807.52034181124</v>
      </c>
    </row>
    <row r="48" spans="1:9">
      <c r="A48" s="2" t="s">
        <v>2</v>
      </c>
      <c r="B48" s="10">
        <f t="shared" ref="B48:I59" si="5">+B7-B28</f>
        <v>144</v>
      </c>
      <c r="C48" s="11">
        <f t="shared" si="5"/>
        <v>164</v>
      </c>
      <c r="D48" s="12"/>
      <c r="E48" s="11">
        <f>+E7-E28</f>
        <v>175</v>
      </c>
      <c r="F48" s="58">
        <f t="shared" si="5"/>
        <v>190.32258064516134</v>
      </c>
      <c r="G48" s="59">
        <f t="shared" si="5"/>
        <v>199.79838709677426</v>
      </c>
      <c r="H48" s="59">
        <f t="shared" si="5"/>
        <v>209.67741935483878</v>
      </c>
      <c r="I48" s="60">
        <f t="shared" si="5"/>
        <v>220.16129032258073</v>
      </c>
    </row>
    <row r="49" spans="1:10">
      <c r="A49" s="17" t="s">
        <v>3</v>
      </c>
      <c r="B49" s="67">
        <f>+B8-B29</f>
        <v>77348</v>
      </c>
      <c r="C49" s="68">
        <f>SUM(C47:C48)</f>
        <v>87166</v>
      </c>
      <c r="D49" s="20"/>
      <c r="E49" s="19">
        <f>SUM(E47:E48)</f>
        <v>91769</v>
      </c>
      <c r="F49" s="19">
        <f t="shared" ref="F49:I49" si="6">SUM(F47:F48)</f>
        <v>97436.255153732738</v>
      </c>
      <c r="G49" s="19">
        <f t="shared" si="6"/>
        <v>103474.96164537825</v>
      </c>
      <c r="H49" s="19">
        <f t="shared" si="6"/>
        <v>109991.26266265583</v>
      </c>
      <c r="I49" s="19">
        <f t="shared" si="6"/>
        <v>117027.68163213381</v>
      </c>
    </row>
    <row r="50" spans="1:10">
      <c r="A50" s="2"/>
      <c r="B50" s="51"/>
      <c r="C50" s="51"/>
      <c r="D50" s="12"/>
      <c r="E50" s="13"/>
      <c r="F50" s="14"/>
      <c r="G50" s="15"/>
      <c r="H50" s="15"/>
      <c r="I50" s="16"/>
    </row>
    <row r="51" spans="1:10">
      <c r="A51" s="2" t="s">
        <v>4</v>
      </c>
      <c r="B51" s="48">
        <f>+B10-B31</f>
        <v>841.20000000000073</v>
      </c>
      <c r="C51" s="48">
        <f t="shared" si="5"/>
        <v>963</v>
      </c>
      <c r="D51" s="48"/>
      <c r="E51" s="48">
        <f t="shared" si="5"/>
        <v>1148</v>
      </c>
      <c r="F51" s="48">
        <f t="shared" si="5"/>
        <v>1096.4424180026472</v>
      </c>
      <c r="G51" s="48">
        <f t="shared" si="5"/>
        <v>1143.7611413443146</v>
      </c>
      <c r="H51" s="59">
        <f t="shared" si="5"/>
        <v>1203.0785409619057</v>
      </c>
      <c r="I51" s="60">
        <f t="shared" si="5"/>
        <v>1264.5928813060737</v>
      </c>
    </row>
    <row r="52" spans="1:10">
      <c r="A52" s="2" t="s">
        <v>5</v>
      </c>
      <c r="B52" s="48">
        <f t="shared" si="5"/>
        <v>426.90000000000009</v>
      </c>
      <c r="C52" s="11">
        <f t="shared" si="5"/>
        <v>401</v>
      </c>
      <c r="D52" s="12"/>
      <c r="E52" s="11">
        <f t="shared" si="5"/>
        <v>514</v>
      </c>
      <c r="F52" s="58">
        <f t="shared" si="5"/>
        <v>503.11122770199381</v>
      </c>
      <c r="G52" s="59">
        <f t="shared" si="5"/>
        <v>532.83315844700974</v>
      </c>
      <c r="H52" s="59">
        <f t="shared" si="5"/>
        <v>563.36568730325325</v>
      </c>
      <c r="I52" s="60">
        <f t="shared" si="5"/>
        <v>595.78961175236122</v>
      </c>
    </row>
    <row r="53" spans="1:10">
      <c r="A53" s="17" t="s">
        <v>6</v>
      </c>
      <c r="B53" s="97">
        <f t="shared" si="5"/>
        <v>1268.1000000000004</v>
      </c>
      <c r="C53" s="67">
        <f>SUM(C51:C52)</f>
        <v>1364</v>
      </c>
      <c r="D53" s="20"/>
      <c r="E53" s="18">
        <f>SUM(E51:E52)</f>
        <v>1662</v>
      </c>
      <c r="F53" s="25">
        <f t="shared" ref="F53:I53" si="7">SUM(F51:F52)</f>
        <v>1599.553645704641</v>
      </c>
      <c r="G53" s="26">
        <f t="shared" si="7"/>
        <v>1676.5942997913244</v>
      </c>
      <c r="H53" s="26">
        <f t="shared" si="7"/>
        <v>1766.4442282651589</v>
      </c>
      <c r="I53" s="27">
        <f t="shared" si="7"/>
        <v>1860.3824930584349</v>
      </c>
    </row>
    <row r="54" spans="1:10">
      <c r="A54" s="2"/>
      <c r="B54" s="24"/>
      <c r="C54" s="24"/>
      <c r="D54" s="2"/>
      <c r="E54" s="24"/>
      <c r="F54" s="28"/>
      <c r="G54" s="29"/>
      <c r="H54" s="29"/>
      <c r="I54" s="30"/>
    </row>
    <row r="55" spans="1:10">
      <c r="A55" s="2" t="s">
        <v>7</v>
      </c>
      <c r="B55" s="31"/>
      <c r="C55" s="31"/>
      <c r="D55" s="32"/>
      <c r="E55" s="50"/>
      <c r="F55" s="52"/>
      <c r="G55" s="56"/>
      <c r="H55" s="56"/>
      <c r="I55" s="54"/>
    </row>
    <row r="56" spans="1:10">
      <c r="A56" s="2" t="s">
        <v>8</v>
      </c>
      <c r="B56" s="31"/>
      <c r="C56" s="31"/>
      <c r="D56" s="32"/>
      <c r="E56" s="51"/>
      <c r="F56" s="53"/>
      <c r="G56" s="57"/>
      <c r="H56" s="57"/>
      <c r="I56" s="55"/>
    </row>
    <row r="57" spans="1:10">
      <c r="A57" s="2"/>
      <c r="B57" s="24"/>
      <c r="C57" s="24"/>
      <c r="D57" s="2"/>
      <c r="E57" s="24"/>
      <c r="F57" s="28"/>
      <c r="G57" s="29"/>
      <c r="H57" s="29"/>
      <c r="I57" s="30"/>
    </row>
    <row r="58" spans="1:10">
      <c r="A58" s="2" t="s">
        <v>9</v>
      </c>
      <c r="B58" s="48">
        <f t="shared" si="5"/>
        <v>270</v>
      </c>
      <c r="C58" s="48">
        <f>+C17-C38</f>
        <v>310</v>
      </c>
      <c r="D58" s="48"/>
      <c r="E58" s="48">
        <f t="shared" si="5"/>
        <v>367</v>
      </c>
      <c r="F58" s="48">
        <f t="shared" si="5"/>
        <v>350.86157376084702</v>
      </c>
      <c r="G58" s="48">
        <f t="shared" si="5"/>
        <v>366.00356523018081</v>
      </c>
      <c r="H58" s="48">
        <f t="shared" si="5"/>
        <v>384.98513310780982</v>
      </c>
      <c r="I58" s="48">
        <f t="shared" si="5"/>
        <v>404.66972201794351</v>
      </c>
    </row>
    <row r="59" spans="1:10">
      <c r="A59" s="2" t="s">
        <v>11</v>
      </c>
      <c r="B59" s="48">
        <f t="shared" si="5"/>
        <v>112.80000000000001</v>
      </c>
      <c r="C59" s="10">
        <f t="shared" si="5"/>
        <v>112</v>
      </c>
      <c r="D59" s="12"/>
      <c r="E59" s="10">
        <f t="shared" si="5"/>
        <v>170</v>
      </c>
      <c r="F59" s="63">
        <f t="shared" si="5"/>
        <v>165.02048268625396</v>
      </c>
      <c r="G59" s="64">
        <f t="shared" si="5"/>
        <v>174.76927597061922</v>
      </c>
      <c r="H59" s="64">
        <f t="shared" si="5"/>
        <v>184.78394543546705</v>
      </c>
      <c r="I59" s="65">
        <f t="shared" si="5"/>
        <v>195.41899265477446</v>
      </c>
    </row>
    <row r="60" spans="1:10" ht="16.5" thickBot="1">
      <c r="A60" s="17" t="s">
        <v>10</v>
      </c>
      <c r="B60" s="98">
        <f>SUM(B58:B59)</f>
        <v>382.8</v>
      </c>
      <c r="C60" s="98">
        <f>SUM(C58:C59)</f>
        <v>422</v>
      </c>
      <c r="D60" s="20"/>
      <c r="E60" s="33">
        <f>SUM(E58:E59)</f>
        <v>537</v>
      </c>
      <c r="F60" s="34">
        <f t="shared" ref="F60:I60" si="8">SUM(F58:F59)</f>
        <v>515.88205644710092</v>
      </c>
      <c r="G60" s="35">
        <f t="shared" si="8"/>
        <v>540.77284120080003</v>
      </c>
      <c r="H60" s="35">
        <f t="shared" si="8"/>
        <v>569.76907854327692</v>
      </c>
      <c r="I60" s="36">
        <f t="shared" si="8"/>
        <v>600.08871467271797</v>
      </c>
    </row>
    <row r="62" spans="1:10">
      <c r="B62" t="s">
        <v>83</v>
      </c>
      <c r="C62" t="s">
        <v>83</v>
      </c>
      <c r="D62" s="143" t="s">
        <v>86</v>
      </c>
      <c r="E62">
        <f>+E6*'Concession Gaz'!L25/100</f>
        <v>91594</v>
      </c>
      <c r="F62" s="112">
        <f>+F6*'Concession Gaz'!L25/100</f>
        <v>97245.932573087601</v>
      </c>
      <c r="G62" s="112">
        <f>+G6*J63/100</f>
        <v>103275.16325828152</v>
      </c>
      <c r="H62" s="112">
        <f>+H6*J63/100</f>
        <v>109781.58524330107</v>
      </c>
      <c r="I62" s="112">
        <f>+I6*J63/100</f>
        <v>116807.52034181128</v>
      </c>
      <c r="J62" s="75" t="s">
        <v>59</v>
      </c>
    </row>
    <row r="63" spans="1:10">
      <c r="D63" s="143"/>
      <c r="E63" s="114">
        <f>+E7*J64/100</f>
        <v>175</v>
      </c>
      <c r="F63" s="114">
        <f>+F7*J64/100</f>
        <v>190.32258064516128</v>
      </c>
      <c r="G63" s="114">
        <f>+G7*J64/100</f>
        <v>199.79838709677418</v>
      </c>
      <c r="H63" s="114">
        <f>+H7*J64/100</f>
        <v>209.67741935483872</v>
      </c>
      <c r="I63" s="114">
        <f>+I7*J64/100</f>
        <v>220.16129032258064</v>
      </c>
      <c r="J63" s="81">
        <v>17.134337516181411</v>
      </c>
    </row>
    <row r="64" spans="1:10">
      <c r="D64" s="143"/>
      <c r="E64" s="115">
        <f>SUM(E62:E63)</f>
        <v>91769</v>
      </c>
      <c r="F64" s="116">
        <f t="shared" ref="F64:I64" si="9">SUM(F62:F63)</f>
        <v>97436.255153732767</v>
      </c>
      <c r="G64" s="116">
        <f t="shared" si="9"/>
        <v>103474.96164537829</v>
      </c>
      <c r="H64" s="116">
        <f t="shared" si="9"/>
        <v>109991.26266265591</v>
      </c>
      <c r="I64" s="116">
        <f t="shared" si="9"/>
        <v>117027.68163213386</v>
      </c>
      <c r="J64" s="81">
        <v>20.161290322580644</v>
      </c>
    </row>
    <row r="65" spans="1:10">
      <c r="D65" s="143"/>
      <c r="J65" s="70"/>
    </row>
    <row r="66" spans="1:10">
      <c r="D66" s="143"/>
      <c r="E66" s="113">
        <f>+E10*J66/100</f>
        <v>1148.831004559494</v>
      </c>
      <c r="F66" s="113">
        <f>+F10*J66/100</f>
        <v>1096.4424180026474</v>
      </c>
      <c r="G66" s="113">
        <f>+G10*J66/100</f>
        <v>1143.7611413443153</v>
      </c>
      <c r="H66" s="113">
        <f>+H10*J66/100</f>
        <v>1203.0785409619061</v>
      </c>
      <c r="I66" s="113">
        <f>+I10*J66/100</f>
        <v>1264.5928813060743</v>
      </c>
      <c r="J66" s="81">
        <v>16.899544050595676</v>
      </c>
    </row>
    <row r="67" spans="1:10">
      <c r="D67" s="143"/>
      <c r="E67" s="113">
        <f>+E11*J67/100</f>
        <v>514.72980062959073</v>
      </c>
      <c r="F67" s="113">
        <f>+F11*J67/100</f>
        <v>503.1112277019937</v>
      </c>
      <c r="G67" s="113">
        <f>+G11*J67/100</f>
        <v>532.8331584470094</v>
      </c>
      <c r="H67" s="113">
        <f>+H11*J67/100</f>
        <v>563.3656873032528</v>
      </c>
      <c r="I67" s="113">
        <f>+I11*J67/100</f>
        <v>595.789611752361</v>
      </c>
      <c r="J67" s="81">
        <v>27.019937040923399</v>
      </c>
    </row>
    <row r="68" spans="1:10">
      <c r="D68" s="143"/>
      <c r="E68" s="117">
        <f>SUM(E66:E67)</f>
        <v>1663.5608051890847</v>
      </c>
      <c r="F68" s="117">
        <f t="shared" ref="F68:I68" si="10">SUM(F66:F67)</f>
        <v>1599.553645704641</v>
      </c>
      <c r="G68" s="117">
        <f t="shared" si="10"/>
        <v>1676.5942997913248</v>
      </c>
      <c r="H68" s="117">
        <f t="shared" si="10"/>
        <v>1766.4442282651589</v>
      </c>
      <c r="I68" s="117">
        <f t="shared" si="10"/>
        <v>1860.3824930584353</v>
      </c>
      <c r="J68" s="84"/>
    </row>
    <row r="69" spans="1:10">
      <c r="D69" s="143"/>
      <c r="E69" s="113">
        <f>+E17*J69/100</f>
        <v>367.00000000000006</v>
      </c>
      <c r="F69" s="113">
        <f>+F17*J69/100</f>
        <v>350.32217011494254</v>
      </c>
      <c r="G69" s="113">
        <f>+G17*J69/100</f>
        <v>365.44088275862077</v>
      </c>
      <c r="H69" s="113">
        <f>+H17*J69/100</f>
        <v>384.39326896551728</v>
      </c>
      <c r="I69" s="113">
        <f>+I17*J69/100</f>
        <v>404.0475954022989</v>
      </c>
      <c r="J69" s="81">
        <v>16.873563218390807</v>
      </c>
    </row>
    <row r="70" spans="1:10">
      <c r="D70" s="143"/>
      <c r="E70" s="113">
        <f>+E18*J70/100</f>
        <v>169.27083333333331</v>
      </c>
      <c r="F70" s="113">
        <f>+F18*J70/100</f>
        <v>165.40766666666667</v>
      </c>
      <c r="G70" s="113">
        <f>+G18*J70/100</f>
        <v>175.17933333333335</v>
      </c>
      <c r="H70" s="113">
        <f>+H18*J70/100</f>
        <v>185.2175</v>
      </c>
      <c r="I70" s="113">
        <f>+I18*J70/100</f>
        <v>195.8775</v>
      </c>
      <c r="J70" s="81">
        <v>27.083333333333332</v>
      </c>
    </row>
    <row r="71" spans="1:10">
      <c r="D71" s="143"/>
      <c r="E71" s="117">
        <f>SUM(E69:E70)</f>
        <v>536.27083333333337</v>
      </c>
      <c r="F71" s="117">
        <f t="shared" ref="F71:I71" si="11">SUM(F69:F70)</f>
        <v>515.72983678160927</v>
      </c>
      <c r="G71" s="117">
        <f t="shared" si="11"/>
        <v>540.62021609195415</v>
      </c>
      <c r="H71" s="117">
        <f t="shared" si="11"/>
        <v>569.61076896551731</v>
      </c>
      <c r="I71" s="117">
        <f t="shared" si="11"/>
        <v>599.92509540229889</v>
      </c>
      <c r="J71" s="82"/>
    </row>
    <row r="74" spans="1:10" ht="23.25">
      <c r="A74" s="129" t="s">
        <v>89</v>
      </c>
    </row>
    <row r="77" spans="1:10">
      <c r="A77" s="1" t="s">
        <v>82</v>
      </c>
      <c r="B77" s="1"/>
      <c r="C77" s="47"/>
      <c r="D77" s="47"/>
      <c r="E77" s="62"/>
      <c r="F77" s="62"/>
      <c r="G77" s="62"/>
      <c r="H77" s="62"/>
      <c r="I77" s="62"/>
      <c r="J77" s="47"/>
    </row>
    <row r="78" spans="1:10" ht="16.5" thickBot="1">
      <c r="A78" s="2"/>
      <c r="B78" s="2"/>
      <c r="C78" s="2"/>
      <c r="D78" s="2"/>
      <c r="E78" s="2"/>
      <c r="F78" s="2"/>
      <c r="G78" s="2"/>
      <c r="H78" s="2"/>
      <c r="I78" s="2"/>
      <c r="J78" s="47"/>
    </row>
    <row r="79" spans="1:10">
      <c r="A79" s="2"/>
      <c r="B79" s="3" t="s">
        <v>79</v>
      </c>
      <c r="C79" s="3" t="s">
        <v>78</v>
      </c>
      <c r="D79" s="2"/>
      <c r="E79" s="3" t="s">
        <v>77</v>
      </c>
      <c r="F79" s="139" t="s">
        <v>17</v>
      </c>
      <c r="G79" s="140"/>
      <c r="H79" s="140"/>
      <c r="I79" s="141"/>
      <c r="J79" s="47"/>
    </row>
    <row r="80" spans="1:10">
      <c r="A80" s="4" t="s">
        <v>12</v>
      </c>
      <c r="B80" s="5">
        <v>2010</v>
      </c>
      <c r="C80" s="5">
        <v>2011</v>
      </c>
      <c r="D80" s="6" t="s">
        <v>0</v>
      </c>
      <c r="E80" s="7">
        <v>2012</v>
      </c>
      <c r="F80" s="69">
        <v>2013</v>
      </c>
      <c r="G80" s="69">
        <v>2014</v>
      </c>
      <c r="H80" s="69">
        <v>2015</v>
      </c>
      <c r="I80" s="69">
        <v>2016</v>
      </c>
      <c r="J80" s="47"/>
    </row>
    <row r="81" spans="1:10">
      <c r="A81" s="2" t="s">
        <v>1</v>
      </c>
      <c r="B81" s="10">
        <v>279333</v>
      </c>
      <c r="C81" s="10">
        <v>299270</v>
      </c>
      <c r="D81" s="10">
        <v>0.67120266998428058</v>
      </c>
      <c r="E81" s="10">
        <v>309193</v>
      </c>
      <c r="F81" s="10">
        <v>326740.68240424409</v>
      </c>
      <c r="G81" s="10">
        <v>341901.56541586947</v>
      </c>
      <c r="H81" s="10">
        <v>357458.06370375515</v>
      </c>
      <c r="I81" s="10">
        <v>374258.60520976072</v>
      </c>
      <c r="J81" s="47"/>
    </row>
    <row r="82" spans="1:10">
      <c r="A82" s="2" t="s">
        <v>2</v>
      </c>
      <c r="B82" s="10">
        <v>1785</v>
      </c>
      <c r="C82" s="11">
        <v>1877</v>
      </c>
      <c r="D82" s="12"/>
      <c r="E82" s="58">
        <v>1950</v>
      </c>
      <c r="F82" s="70">
        <v>1993.237250554324</v>
      </c>
      <c r="G82" s="70">
        <v>2043.1263858093125</v>
      </c>
      <c r="H82" s="70">
        <v>2096.3414634146347</v>
      </c>
      <c r="I82" s="70">
        <v>2154.8780487804879</v>
      </c>
      <c r="J82" s="47"/>
    </row>
    <row r="83" spans="1:10">
      <c r="A83" s="17" t="s">
        <v>3</v>
      </c>
      <c r="B83" s="67">
        <v>281118</v>
      </c>
      <c r="C83" s="68">
        <v>301147</v>
      </c>
      <c r="D83" s="20"/>
      <c r="E83" s="21">
        <v>311143</v>
      </c>
      <c r="F83" s="71">
        <v>328733.91965479846</v>
      </c>
      <c r="G83" s="71">
        <v>343944.69180167874</v>
      </c>
      <c r="H83" s="71">
        <v>359554.40516716975</v>
      </c>
      <c r="I83" s="71">
        <v>376413.48325854121</v>
      </c>
      <c r="J83" s="47"/>
    </row>
    <row r="84" spans="1:10">
      <c r="A84" s="2"/>
      <c r="B84" s="24"/>
      <c r="C84" s="24"/>
      <c r="D84" s="12"/>
      <c r="E84" s="14"/>
      <c r="F84" s="37"/>
      <c r="G84" s="37"/>
      <c r="H84" s="37"/>
      <c r="I84" s="37"/>
      <c r="J84" s="47"/>
    </row>
    <row r="85" spans="1:10">
      <c r="A85" s="2" t="s">
        <v>4</v>
      </c>
      <c r="B85" s="10">
        <v>697.80000000000018</v>
      </c>
      <c r="C85" s="11">
        <v>768</v>
      </c>
      <c r="D85" s="12"/>
      <c r="E85" s="58">
        <v>803</v>
      </c>
      <c r="F85" s="70">
        <v>892.28092105263158</v>
      </c>
      <c r="G85" s="70">
        <v>941.67598684210498</v>
      </c>
      <c r="H85" s="70">
        <v>977.59967105263149</v>
      </c>
      <c r="I85" s="70">
        <v>1030.4286184210523</v>
      </c>
      <c r="J85" s="47"/>
    </row>
    <row r="86" spans="1:10">
      <c r="A86" s="2" t="s">
        <v>5</v>
      </c>
      <c r="B86" s="10">
        <v>476.89999999999986</v>
      </c>
      <c r="C86" s="11">
        <v>505</v>
      </c>
      <c r="D86" s="12"/>
      <c r="E86" s="58">
        <v>528</v>
      </c>
      <c r="F86" s="70">
        <v>635.4285714285711</v>
      </c>
      <c r="G86" s="70">
        <v>680.9142857142856</v>
      </c>
      <c r="H86" s="70">
        <v>716.79999999999973</v>
      </c>
      <c r="I86" s="70">
        <v>746.05714285714248</v>
      </c>
      <c r="J86" s="47"/>
    </row>
    <row r="87" spans="1:10">
      <c r="A87" s="17" t="s">
        <v>6</v>
      </c>
      <c r="B87" s="67">
        <v>1174.6999999999998</v>
      </c>
      <c r="C87" s="67">
        <v>1273</v>
      </c>
      <c r="D87" s="20"/>
      <c r="E87" s="25">
        <v>1331</v>
      </c>
      <c r="F87" s="72">
        <v>1527.7094924812027</v>
      </c>
      <c r="G87" s="72">
        <v>1622.5902725563901</v>
      </c>
      <c r="H87" s="72">
        <v>1694.3996710526317</v>
      </c>
      <c r="I87" s="72">
        <v>1776.4857612781943</v>
      </c>
      <c r="J87" s="47"/>
    </row>
    <row r="88" spans="1:10">
      <c r="A88" s="2"/>
      <c r="B88" s="24"/>
      <c r="C88" s="24"/>
      <c r="D88" s="2"/>
      <c r="E88" s="28">
        <v>0</v>
      </c>
      <c r="F88" s="38">
        <v>0</v>
      </c>
      <c r="G88" s="38">
        <v>0</v>
      </c>
      <c r="H88" s="38">
        <v>0</v>
      </c>
      <c r="I88" s="38">
        <v>0</v>
      </c>
      <c r="J88" s="47"/>
    </row>
    <row r="89" spans="1:10">
      <c r="A89" s="2" t="s">
        <v>7</v>
      </c>
      <c r="B89" s="31"/>
      <c r="C89" s="31"/>
      <c r="D89" s="32"/>
      <c r="E89" s="53">
        <v>0</v>
      </c>
      <c r="F89" s="73">
        <v>0</v>
      </c>
      <c r="G89" s="73">
        <v>0</v>
      </c>
      <c r="H89" s="73">
        <v>0</v>
      </c>
      <c r="I89" s="73">
        <v>0</v>
      </c>
      <c r="J89" s="47"/>
    </row>
    <row r="90" spans="1:10">
      <c r="A90" s="2" t="s">
        <v>8</v>
      </c>
      <c r="B90" s="31"/>
      <c r="C90" s="31"/>
      <c r="D90" s="32"/>
      <c r="E90" s="53">
        <v>0</v>
      </c>
      <c r="F90" s="73">
        <v>0</v>
      </c>
      <c r="G90" s="73">
        <v>0</v>
      </c>
      <c r="H90" s="73">
        <v>0</v>
      </c>
      <c r="I90" s="73">
        <v>0</v>
      </c>
      <c r="J90" s="47"/>
    </row>
    <row r="91" spans="1:10">
      <c r="A91" s="2"/>
      <c r="B91" s="24"/>
      <c r="C91" s="24"/>
      <c r="D91" s="2"/>
      <c r="E91" s="53">
        <v>0</v>
      </c>
      <c r="F91" s="73">
        <v>0</v>
      </c>
      <c r="G91" s="73">
        <v>0</v>
      </c>
      <c r="H91" s="73">
        <v>0</v>
      </c>
      <c r="I91" s="73">
        <v>0</v>
      </c>
      <c r="J91" s="47"/>
    </row>
    <row r="92" spans="1:10">
      <c r="A92" s="2" t="s">
        <v>9</v>
      </c>
      <c r="B92" s="10">
        <v>2759</v>
      </c>
      <c r="C92" s="10">
        <v>3070</v>
      </c>
      <c r="D92" s="12"/>
      <c r="E92" s="63">
        <v>3164</v>
      </c>
      <c r="F92" s="49">
        <v>3517.3713907894744</v>
      </c>
      <c r="G92" s="49">
        <v>3712.0867401315791</v>
      </c>
      <c r="H92" s="49">
        <v>3853.6979032894742</v>
      </c>
      <c r="I92" s="49">
        <v>4061.9496138157883</v>
      </c>
      <c r="J92" s="47"/>
    </row>
    <row r="93" spans="1:10">
      <c r="A93" s="2" t="s">
        <v>11</v>
      </c>
      <c r="B93" s="10">
        <v>1525</v>
      </c>
      <c r="C93" s="10">
        <v>1645</v>
      </c>
      <c r="D93" s="12"/>
      <c r="E93" s="63">
        <v>1749</v>
      </c>
      <c r="F93" s="49">
        <v>2103.9039999999986</v>
      </c>
      <c r="G93" s="49">
        <v>2254.5071999999991</v>
      </c>
      <c r="H93" s="49">
        <v>2373.3247999999994</v>
      </c>
      <c r="I93" s="49">
        <v>2470.1951999999983</v>
      </c>
      <c r="J93" s="47"/>
    </row>
    <row r="94" spans="1:10" ht="16.5" thickBot="1">
      <c r="A94" s="17" t="s">
        <v>10</v>
      </c>
      <c r="B94" s="66">
        <v>4284</v>
      </c>
      <c r="C94" s="66">
        <v>4715</v>
      </c>
      <c r="D94" s="20"/>
      <c r="E94" s="34">
        <v>4913</v>
      </c>
      <c r="F94" s="74">
        <v>5621.275390789473</v>
      </c>
      <c r="G94" s="74">
        <v>5966.5939401315773</v>
      </c>
      <c r="H94" s="74">
        <v>6227.0227032894727</v>
      </c>
      <c r="I94" s="74">
        <v>6532.1448138157866</v>
      </c>
      <c r="J94" s="47"/>
    </row>
    <row r="95" spans="1:10">
      <c r="A95" s="2"/>
      <c r="B95" s="2" t="s">
        <v>83</v>
      </c>
      <c r="C95" s="2" t="s">
        <v>83</v>
      </c>
      <c r="D95" s="2"/>
      <c r="E95" s="2" t="s">
        <v>83</v>
      </c>
      <c r="F95" s="2"/>
      <c r="G95" s="2"/>
      <c r="H95" s="2"/>
      <c r="I95" s="2"/>
      <c r="J95" s="47"/>
    </row>
    <row r="96" spans="1:10">
      <c r="A96" s="47"/>
      <c r="B96" s="47"/>
      <c r="C96" s="47"/>
      <c r="D96" s="47"/>
      <c r="E96" s="143" t="s">
        <v>86</v>
      </c>
      <c r="F96" s="108">
        <v>326740.68240424397</v>
      </c>
      <c r="G96" s="108">
        <v>341901.56541586935</v>
      </c>
      <c r="H96" s="108">
        <v>357458.06370375509</v>
      </c>
      <c r="I96" s="108">
        <v>374258.60520976054</v>
      </c>
      <c r="J96" s="75" t="s">
        <v>59</v>
      </c>
    </row>
    <row r="97" spans="1:10">
      <c r="A97" s="47"/>
      <c r="B97" s="47"/>
      <c r="C97" s="47"/>
      <c r="D97" s="47"/>
      <c r="E97" s="143"/>
      <c r="F97" s="108">
        <v>1993.2372505543235</v>
      </c>
      <c r="G97" s="108">
        <v>2043.1263858093125</v>
      </c>
      <c r="H97" s="108">
        <v>2096.3414634146338</v>
      </c>
      <c r="I97" s="108">
        <v>2154.8780487804879</v>
      </c>
      <c r="J97" s="81">
        <v>29.790306947310814</v>
      </c>
    </row>
    <row r="98" spans="1:10">
      <c r="A98" s="47"/>
      <c r="B98" s="47"/>
      <c r="C98" s="47"/>
      <c r="D98" s="47"/>
      <c r="E98" s="143"/>
      <c r="F98" s="59">
        <v>328733.91965479829</v>
      </c>
      <c r="G98" s="59">
        <v>343944.69180167868</v>
      </c>
      <c r="H98" s="59">
        <v>359554.40516716975</v>
      </c>
      <c r="I98" s="59">
        <v>376413.48325854103</v>
      </c>
      <c r="J98" s="81">
        <v>33.259423503325941</v>
      </c>
    </row>
    <row r="99" spans="1:10">
      <c r="A99" s="47"/>
      <c r="B99" s="47"/>
      <c r="C99" s="47"/>
      <c r="D99" s="47"/>
      <c r="E99" s="143"/>
      <c r="F99" s="108">
        <v>892.28092105263158</v>
      </c>
      <c r="G99" s="108">
        <v>941.67598684210532</v>
      </c>
      <c r="H99" s="108">
        <v>977.59967105263161</v>
      </c>
      <c r="I99" s="108">
        <v>1030.4286184210528</v>
      </c>
      <c r="J99" s="70"/>
    </row>
    <row r="100" spans="1:10">
      <c r="A100" s="47"/>
      <c r="B100" s="47"/>
      <c r="C100" s="47"/>
      <c r="D100" s="47"/>
      <c r="E100" s="143"/>
      <c r="F100" s="108">
        <v>635.42857142857144</v>
      </c>
      <c r="G100" s="108">
        <v>680.91428571428582</v>
      </c>
      <c r="H100" s="108">
        <v>716.8</v>
      </c>
      <c r="I100" s="108">
        <v>746.05714285714294</v>
      </c>
      <c r="J100" s="81">
        <v>26.414473684210527</v>
      </c>
    </row>
    <row r="101" spans="1:10">
      <c r="A101" s="47"/>
      <c r="B101" s="47"/>
      <c r="C101" s="47"/>
      <c r="D101" s="47"/>
      <c r="E101" s="143"/>
      <c r="F101" s="59">
        <v>1527.7094924812031</v>
      </c>
      <c r="G101" s="59">
        <v>1622.590272556391</v>
      </c>
      <c r="H101" s="59">
        <v>1694.3996710526317</v>
      </c>
      <c r="I101" s="59">
        <v>1776.4857612781957</v>
      </c>
      <c r="J101" s="81">
        <v>22.857142857142858</v>
      </c>
    </row>
    <row r="102" spans="1:10">
      <c r="A102" s="47"/>
      <c r="B102" s="47"/>
      <c r="C102" s="47"/>
      <c r="D102" s="47"/>
      <c r="E102" s="143"/>
      <c r="F102" s="108">
        <v>3517.0975999332395</v>
      </c>
      <c r="G102" s="108">
        <v>3711.7977927063348</v>
      </c>
      <c r="H102" s="108">
        <v>3853.3979329049489</v>
      </c>
      <c r="I102" s="108">
        <v>4061.6334331970297</v>
      </c>
      <c r="J102" s="84"/>
    </row>
    <row r="103" spans="1:10">
      <c r="A103" s="2"/>
      <c r="B103" s="2"/>
      <c r="C103" s="2"/>
      <c r="D103" s="2"/>
      <c r="E103" s="143"/>
      <c r="F103" s="108">
        <v>2105.2452491173008</v>
      </c>
      <c r="G103" s="108">
        <v>2255.9444593958415</v>
      </c>
      <c r="H103" s="108">
        <v>2374.8378061985095</v>
      </c>
      <c r="I103" s="108">
        <v>2471.7699615535503</v>
      </c>
      <c r="J103" s="81">
        <v>26.412417591588085</v>
      </c>
    </row>
    <row r="104" spans="1:10">
      <c r="A104" s="2"/>
      <c r="B104" s="2"/>
      <c r="C104" s="2"/>
      <c r="D104" s="2"/>
      <c r="E104" s="143"/>
      <c r="F104" s="59">
        <v>5622.3428490505403</v>
      </c>
      <c r="G104" s="59">
        <v>5967.7422521021763</v>
      </c>
      <c r="H104" s="59">
        <v>6228.2357391034584</v>
      </c>
      <c r="I104" s="59">
        <v>6533.4033947505795</v>
      </c>
      <c r="J104" s="81">
        <v>22.871714397803061</v>
      </c>
    </row>
    <row r="105" spans="1:10">
      <c r="A105" s="2"/>
      <c r="B105" s="2"/>
      <c r="C105" s="2"/>
      <c r="D105" s="2"/>
      <c r="E105" s="143"/>
      <c r="F105" s="59"/>
      <c r="G105" s="59"/>
      <c r="H105" s="59"/>
      <c r="I105" s="59"/>
      <c r="J105" s="82"/>
    </row>
    <row r="106" spans="1:10">
      <c r="A106" s="2"/>
      <c r="B106" s="2"/>
      <c r="C106" s="2"/>
      <c r="D106" s="2"/>
      <c r="E106" s="2"/>
      <c r="F106" s="59"/>
      <c r="G106" s="59"/>
      <c r="H106" s="59"/>
      <c r="I106" s="59"/>
      <c r="J106" s="47"/>
    </row>
  </sheetData>
  <mergeCells count="10">
    <mergeCell ref="F45:I45"/>
    <mergeCell ref="D62:D71"/>
    <mergeCell ref="F79:I79"/>
    <mergeCell ref="E96:E105"/>
    <mergeCell ref="F4:I4"/>
    <mergeCell ref="B21:E21"/>
    <mergeCell ref="F21:I21"/>
    <mergeCell ref="F25:I25"/>
    <mergeCell ref="B42:E42"/>
    <mergeCell ref="F42:I4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Concession Elec</vt:lpstr>
      <vt:lpstr>Concession Gaz</vt:lpstr>
      <vt:lpstr>control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2012-07-02T12:40:14Z</cp:lastPrinted>
  <dcterms:created xsi:type="dcterms:W3CDTF">2012-05-29T09:10:07Z</dcterms:created>
  <dcterms:modified xsi:type="dcterms:W3CDTF">2012-07-11T15:27:20Z</dcterms:modified>
</cp:coreProperties>
</file>