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1"/>
  </bookViews>
  <sheets>
    <sheet name="Concession Elec" sheetId="1" r:id="rId1"/>
    <sheet name="Concession Gaz" sheetId="4" r:id="rId2"/>
    <sheet name="Feuil3" sheetId="3" r:id="rId3"/>
    <sheet name="Concession Gaz (2)" sheetId="5" r:id="rId4"/>
  </sheets>
  <calcPr calcId="124519"/>
</workbook>
</file>

<file path=xl/calcChain.xml><?xml version="1.0" encoding="utf-8"?>
<calcChain xmlns="http://schemas.openxmlformats.org/spreadsheetml/2006/main">
  <c r="D207" i="4"/>
  <c r="C203"/>
  <c r="F210" s="1"/>
  <c r="F205"/>
  <c r="D205"/>
  <c r="I181"/>
  <c r="I182" s="1"/>
  <c r="D203"/>
  <c r="D209" s="1"/>
  <c r="C198"/>
  <c r="D197"/>
  <c r="F197" s="1"/>
  <c r="D196"/>
  <c r="F196" s="1"/>
  <c r="D195"/>
  <c r="F195" s="1"/>
  <c r="D194"/>
  <c r="F194" s="1"/>
  <c r="C187"/>
  <c r="D186"/>
  <c r="F186" s="1"/>
  <c r="D185"/>
  <c r="F185" s="1"/>
  <c r="D184"/>
  <c r="F184" s="1"/>
  <c r="D183"/>
  <c r="F183" s="1"/>
  <c r="D182"/>
  <c r="F182" s="1"/>
  <c r="D181"/>
  <c r="F181" s="1"/>
  <c r="F179"/>
  <c r="C185" i="1"/>
  <c r="C183"/>
  <c r="G112" i="5"/>
  <c r="H112"/>
  <c r="I112"/>
  <c r="G113"/>
  <c r="H113"/>
  <c r="I113"/>
  <c r="F113"/>
  <c r="F105"/>
  <c r="G102"/>
  <c r="H102"/>
  <c r="I102"/>
  <c r="G101"/>
  <c r="H101"/>
  <c r="I101"/>
  <c r="F102"/>
  <c r="F101"/>
  <c r="C123"/>
  <c r="B123"/>
  <c r="D123" s="1"/>
  <c r="C122"/>
  <c r="B122"/>
  <c r="D122" s="1"/>
  <c r="I106"/>
  <c r="I141" s="1"/>
  <c r="I160" s="1"/>
  <c r="H106"/>
  <c r="H141" s="1"/>
  <c r="H160" s="1"/>
  <c r="G106"/>
  <c r="G141" s="1"/>
  <c r="G160" s="1"/>
  <c r="F106"/>
  <c r="F141" s="1"/>
  <c r="F160" s="1"/>
  <c r="I105"/>
  <c r="I140" s="1"/>
  <c r="H105"/>
  <c r="H140" s="1"/>
  <c r="G105"/>
  <c r="G140" s="1"/>
  <c r="F140"/>
  <c r="I137"/>
  <c r="I156" s="1"/>
  <c r="H137"/>
  <c r="H156" s="1"/>
  <c r="G137"/>
  <c r="G156" s="1"/>
  <c r="F137"/>
  <c r="F156" s="1"/>
  <c r="I136"/>
  <c r="H136"/>
  <c r="G136"/>
  <c r="F136"/>
  <c r="C93"/>
  <c r="E93" s="1"/>
  <c r="B93"/>
  <c r="D93" s="1"/>
  <c r="C92"/>
  <c r="E92" s="1"/>
  <c r="B92"/>
  <c r="D92" s="1"/>
  <c r="C91"/>
  <c r="E91" s="1"/>
  <c r="B91"/>
  <c r="D91" s="1"/>
  <c r="E84"/>
  <c r="E113" s="1"/>
  <c r="C84"/>
  <c r="C113" s="1"/>
  <c r="B84"/>
  <c r="B113" s="1"/>
  <c r="E83"/>
  <c r="E112" s="1"/>
  <c r="C83"/>
  <c r="C112" s="1"/>
  <c r="B83"/>
  <c r="B112" s="1"/>
  <c r="E77"/>
  <c r="E106" s="1"/>
  <c r="C77"/>
  <c r="C106" s="1"/>
  <c r="B77"/>
  <c r="B106" s="1"/>
  <c r="B141" s="1"/>
  <c r="B160" s="1"/>
  <c r="E76"/>
  <c r="E105" s="1"/>
  <c r="C76"/>
  <c r="C105" s="1"/>
  <c r="B76"/>
  <c r="B105" s="1"/>
  <c r="E75"/>
  <c r="E73"/>
  <c r="E102" s="1"/>
  <c r="C73"/>
  <c r="C102" s="1"/>
  <c r="B73"/>
  <c r="B102" s="1"/>
  <c r="B137" s="1"/>
  <c r="B156" s="1"/>
  <c r="E72"/>
  <c r="E101" s="1"/>
  <c r="C72"/>
  <c r="C101" s="1"/>
  <c r="B72"/>
  <c r="B101" s="1"/>
  <c r="I66"/>
  <c r="H66"/>
  <c r="G66"/>
  <c r="F66"/>
  <c r="E66"/>
  <c r="C66"/>
  <c r="D66" s="1"/>
  <c r="B66"/>
  <c r="I59"/>
  <c r="H59"/>
  <c r="G59"/>
  <c r="F59"/>
  <c r="E59"/>
  <c r="C59"/>
  <c r="D59" s="1"/>
  <c r="B59"/>
  <c r="I55"/>
  <c r="H55"/>
  <c r="G55"/>
  <c r="F55"/>
  <c r="E55"/>
  <c r="C55"/>
  <c r="D55" s="1"/>
  <c r="B55"/>
  <c r="I48"/>
  <c r="H48"/>
  <c r="G48"/>
  <c r="F48"/>
  <c r="E48"/>
  <c r="E85" s="1"/>
  <c r="C48"/>
  <c r="C85" s="1"/>
  <c r="D85" s="1"/>
  <c r="B48"/>
  <c r="B85" s="1"/>
  <c r="I41"/>
  <c r="H41"/>
  <c r="G41"/>
  <c r="F41"/>
  <c r="E41"/>
  <c r="E78" s="1"/>
  <c r="C41"/>
  <c r="C78" s="1"/>
  <c r="B41"/>
  <c r="B78" s="1"/>
  <c r="D40"/>
  <c r="D39"/>
  <c r="I37"/>
  <c r="H37"/>
  <c r="G37"/>
  <c r="F37"/>
  <c r="E37"/>
  <c r="E74" s="1"/>
  <c r="C37"/>
  <c r="C74" s="1"/>
  <c r="D74" s="1"/>
  <c r="B37"/>
  <c r="B74" s="1"/>
  <c r="D36"/>
  <c r="D35"/>
  <c r="E18"/>
  <c r="C18"/>
  <c r="D18" s="1"/>
  <c r="B18"/>
  <c r="I17"/>
  <c r="I18" s="1"/>
  <c r="H17"/>
  <c r="H148" s="1"/>
  <c r="G17"/>
  <c r="G18" s="1"/>
  <c r="F17"/>
  <c r="F148" s="1"/>
  <c r="D17"/>
  <c r="I16"/>
  <c r="H16"/>
  <c r="G16"/>
  <c r="F16"/>
  <c r="F112" s="1"/>
  <c r="D16"/>
  <c r="C14"/>
  <c r="B14"/>
  <c r="C13"/>
  <c r="B13"/>
  <c r="I11"/>
  <c r="H11"/>
  <c r="G11"/>
  <c r="F11"/>
  <c r="E11"/>
  <c r="C11"/>
  <c r="D11" s="1"/>
  <c r="B11"/>
  <c r="D10"/>
  <c r="D14" s="1"/>
  <c r="D9"/>
  <c r="D13" s="1"/>
  <c r="I7"/>
  <c r="H7"/>
  <c r="G7"/>
  <c r="F7"/>
  <c r="E7"/>
  <c r="C7"/>
  <c r="D7" s="1"/>
  <c r="B7"/>
  <c r="D6"/>
  <c r="D5"/>
  <c r="I174" i="1"/>
  <c r="H174"/>
  <c r="G174"/>
  <c r="F174"/>
  <c r="E174"/>
  <c r="I173"/>
  <c r="I175" s="1"/>
  <c r="H173"/>
  <c r="H175" s="1"/>
  <c r="G173"/>
  <c r="G175" s="1"/>
  <c r="F173"/>
  <c r="F175" s="1"/>
  <c r="E173"/>
  <c r="E175" s="1"/>
  <c r="I167"/>
  <c r="H167"/>
  <c r="G167"/>
  <c r="F167"/>
  <c r="E167"/>
  <c r="I166"/>
  <c r="I168" s="1"/>
  <c r="H166"/>
  <c r="H168" s="1"/>
  <c r="G166"/>
  <c r="G168" s="1"/>
  <c r="F166"/>
  <c r="F168" s="1"/>
  <c r="E166"/>
  <c r="E168" s="1"/>
  <c r="I163"/>
  <c r="H163"/>
  <c r="G163"/>
  <c r="F163"/>
  <c r="E163"/>
  <c r="I162"/>
  <c r="I164" s="1"/>
  <c r="H162"/>
  <c r="H164" s="1"/>
  <c r="G162"/>
  <c r="G164" s="1"/>
  <c r="F162"/>
  <c r="F164" s="1"/>
  <c r="E162"/>
  <c r="E164" s="1"/>
  <c r="C162"/>
  <c r="C163"/>
  <c r="C164" s="1"/>
  <c r="C166"/>
  <c r="C167"/>
  <c r="C168"/>
  <c r="C173"/>
  <c r="C174"/>
  <c r="C175" s="1"/>
  <c r="B156"/>
  <c r="B155"/>
  <c r="B149"/>
  <c r="B148"/>
  <c r="B145"/>
  <c r="B163"/>
  <c r="B144"/>
  <c r="B122" i="4"/>
  <c r="B123"/>
  <c r="C123"/>
  <c r="C122"/>
  <c r="D118" i="1"/>
  <c r="E117" s="1"/>
  <c r="D114"/>
  <c r="D121" s="1"/>
  <c r="F110"/>
  <c r="C107"/>
  <c r="E107" s="1"/>
  <c r="I105" i="4"/>
  <c r="I140" s="1"/>
  <c r="H105"/>
  <c r="H140" s="1"/>
  <c r="G105"/>
  <c r="G140" s="1"/>
  <c r="F105"/>
  <c r="F140" s="1"/>
  <c r="B91"/>
  <c r="D91" s="1"/>
  <c r="I106"/>
  <c r="I141" s="1"/>
  <c r="H106"/>
  <c r="H141" s="1"/>
  <c r="G106"/>
  <c r="G141" s="1"/>
  <c r="F106"/>
  <c r="F141" s="1"/>
  <c r="I102"/>
  <c r="I137" s="1"/>
  <c r="I156" s="1"/>
  <c r="H102"/>
  <c r="H137" s="1"/>
  <c r="H156" s="1"/>
  <c r="G102"/>
  <c r="G137" s="1"/>
  <c r="G156" s="1"/>
  <c r="F102"/>
  <c r="F137" s="1"/>
  <c r="F156" s="1"/>
  <c r="I101"/>
  <c r="I136" s="1"/>
  <c r="H101"/>
  <c r="H136" s="1"/>
  <c r="G101"/>
  <c r="G136" s="1"/>
  <c r="F101"/>
  <c r="F136" s="1"/>
  <c r="F17"/>
  <c r="F113" s="1"/>
  <c r="F148" s="1"/>
  <c r="F167" s="1"/>
  <c r="F16"/>
  <c r="F112" s="1"/>
  <c r="G17"/>
  <c r="G113" s="1"/>
  <c r="G148" s="1"/>
  <c r="G167" s="1"/>
  <c r="H17"/>
  <c r="H113" s="1"/>
  <c r="H148" s="1"/>
  <c r="H167" s="1"/>
  <c r="I17"/>
  <c r="I113" s="1"/>
  <c r="I148" s="1"/>
  <c r="I167" s="1"/>
  <c r="G16"/>
  <c r="G112" s="1"/>
  <c r="H16"/>
  <c r="H112" s="1"/>
  <c r="I16"/>
  <c r="I112" s="1"/>
  <c r="C76"/>
  <c r="C84"/>
  <c r="B84"/>
  <c r="C83"/>
  <c r="B83"/>
  <c r="C77"/>
  <c r="B77"/>
  <c r="B76"/>
  <c r="C73"/>
  <c r="C102" s="1"/>
  <c r="C137" s="1"/>
  <c r="B73"/>
  <c r="C72"/>
  <c r="B72"/>
  <c r="B14"/>
  <c r="B13"/>
  <c r="E84"/>
  <c r="E113" s="1"/>
  <c r="E127" s="1"/>
  <c r="E83"/>
  <c r="E112" s="1"/>
  <c r="E126" s="1"/>
  <c r="E77"/>
  <c r="E106" s="1"/>
  <c r="E123" s="1"/>
  <c r="E76"/>
  <c r="E75"/>
  <c r="E73"/>
  <c r="E72"/>
  <c r="E101" s="1"/>
  <c r="I107"/>
  <c r="H107"/>
  <c r="G107"/>
  <c r="F107"/>
  <c r="I103"/>
  <c r="H103"/>
  <c r="G103"/>
  <c r="F103"/>
  <c r="C93"/>
  <c r="E93" s="1"/>
  <c r="C92"/>
  <c r="E92" s="1"/>
  <c r="B92"/>
  <c r="D92" s="1"/>
  <c r="C91"/>
  <c r="E91" s="1"/>
  <c r="C113"/>
  <c r="C148" s="1"/>
  <c r="B113"/>
  <c r="B148" s="1"/>
  <c r="C112"/>
  <c r="C147" s="1"/>
  <c r="B112"/>
  <c r="B147" s="1"/>
  <c r="C106"/>
  <c r="C141" s="1"/>
  <c r="C160" s="1"/>
  <c r="B106"/>
  <c r="B141" s="1"/>
  <c r="B160" s="1"/>
  <c r="E105"/>
  <c r="C105"/>
  <c r="C140" s="1"/>
  <c r="B105"/>
  <c r="E102"/>
  <c r="E120" s="1"/>
  <c r="B102"/>
  <c r="B137" s="1"/>
  <c r="B156" s="1"/>
  <c r="C101"/>
  <c r="C136" s="1"/>
  <c r="B101"/>
  <c r="E66"/>
  <c r="C66"/>
  <c r="B66"/>
  <c r="I66"/>
  <c r="H66"/>
  <c r="G66"/>
  <c r="F66"/>
  <c r="I59"/>
  <c r="H59"/>
  <c r="G59"/>
  <c r="F59"/>
  <c r="E59"/>
  <c r="C59"/>
  <c r="B59"/>
  <c r="I55"/>
  <c r="H55"/>
  <c r="G55"/>
  <c r="F55"/>
  <c r="E55"/>
  <c r="C55"/>
  <c r="B55"/>
  <c r="C48"/>
  <c r="C85" s="1"/>
  <c r="B48"/>
  <c r="B85" s="1"/>
  <c r="I48"/>
  <c r="H48"/>
  <c r="G48"/>
  <c r="F48"/>
  <c r="B93"/>
  <c r="D93" s="1"/>
  <c r="I41"/>
  <c r="H41"/>
  <c r="G41"/>
  <c r="F41"/>
  <c r="E41"/>
  <c r="C41"/>
  <c r="B41"/>
  <c r="B78" s="1"/>
  <c r="D40"/>
  <c r="D39"/>
  <c r="I37"/>
  <c r="H37"/>
  <c r="G37"/>
  <c r="F37"/>
  <c r="E37"/>
  <c r="C37"/>
  <c r="C74" s="1"/>
  <c r="B37"/>
  <c r="D36"/>
  <c r="D35"/>
  <c r="E18"/>
  <c r="C18"/>
  <c r="B18"/>
  <c r="D17"/>
  <c r="D16"/>
  <c r="C14"/>
  <c r="C13"/>
  <c r="I11"/>
  <c r="H11"/>
  <c r="G11"/>
  <c r="F11"/>
  <c r="E11"/>
  <c r="C11"/>
  <c r="B11"/>
  <c r="D10"/>
  <c r="D9"/>
  <c r="I7"/>
  <c r="H7"/>
  <c r="G7"/>
  <c r="F7"/>
  <c r="E7"/>
  <c r="C7"/>
  <c r="B7"/>
  <c r="D6"/>
  <c r="D5"/>
  <c r="G94" i="1"/>
  <c r="G148" s="1"/>
  <c r="H94"/>
  <c r="H148" s="1"/>
  <c r="I94"/>
  <c r="I148" s="1"/>
  <c r="G95"/>
  <c r="G149" s="1"/>
  <c r="H95"/>
  <c r="H149" s="1"/>
  <c r="I95"/>
  <c r="I149" s="1"/>
  <c r="F95"/>
  <c r="F149" s="1"/>
  <c r="F94"/>
  <c r="F148" s="1"/>
  <c r="G91"/>
  <c r="G145" s="1"/>
  <c r="H91"/>
  <c r="H145" s="1"/>
  <c r="I91"/>
  <c r="I145" s="1"/>
  <c r="F91"/>
  <c r="F145" s="1"/>
  <c r="G90"/>
  <c r="G144" s="1"/>
  <c r="H90"/>
  <c r="H144" s="1"/>
  <c r="I90"/>
  <c r="I144" s="1"/>
  <c r="F90"/>
  <c r="F144" s="1"/>
  <c r="E62"/>
  <c r="E64"/>
  <c r="E65"/>
  <c r="E66"/>
  <c r="E68"/>
  <c r="E69"/>
  <c r="E70"/>
  <c r="E71"/>
  <c r="E73"/>
  <c r="E102" s="1"/>
  <c r="E156" s="1"/>
  <c r="E61"/>
  <c r="E90"/>
  <c r="E144" s="1"/>
  <c r="B61"/>
  <c r="B90"/>
  <c r="E95"/>
  <c r="E149" s="1"/>
  <c r="E94"/>
  <c r="E91"/>
  <c r="E92" s="1"/>
  <c r="I96"/>
  <c r="H96"/>
  <c r="G96"/>
  <c r="F96"/>
  <c r="I92"/>
  <c r="H92"/>
  <c r="G92"/>
  <c r="F92"/>
  <c r="E18"/>
  <c r="E11"/>
  <c r="E7"/>
  <c r="C82"/>
  <c r="E82" s="1"/>
  <c r="C81"/>
  <c r="E81" s="1"/>
  <c r="B81"/>
  <c r="D81" s="1"/>
  <c r="C80"/>
  <c r="E80" s="1"/>
  <c r="B80"/>
  <c r="D80" s="1"/>
  <c r="C62"/>
  <c r="C65"/>
  <c r="C66"/>
  <c r="C71"/>
  <c r="C72"/>
  <c r="C101" s="1"/>
  <c r="C155" s="1"/>
  <c r="C73"/>
  <c r="C102" s="1"/>
  <c r="C156" s="1"/>
  <c r="B62"/>
  <c r="B91" s="1"/>
  <c r="B92" s="1"/>
  <c r="B65"/>
  <c r="B94" s="1"/>
  <c r="B166" s="1"/>
  <c r="B66"/>
  <c r="B95" s="1"/>
  <c r="B167" s="1"/>
  <c r="B71"/>
  <c r="B72"/>
  <c r="B101" s="1"/>
  <c r="B73"/>
  <c r="B102" s="1"/>
  <c r="B99" s="1"/>
  <c r="C61"/>
  <c r="D61" s="1"/>
  <c r="D73"/>
  <c r="D72"/>
  <c r="D36"/>
  <c r="D35"/>
  <c r="D29"/>
  <c r="D28"/>
  <c r="D24"/>
  <c r="D25"/>
  <c r="C55"/>
  <c r="B55"/>
  <c r="I54"/>
  <c r="H54"/>
  <c r="G54"/>
  <c r="F54"/>
  <c r="D54"/>
  <c r="D51" s="1"/>
  <c r="I53"/>
  <c r="H53"/>
  <c r="H55" s="1"/>
  <c r="G53"/>
  <c r="F53"/>
  <c r="F55" s="1"/>
  <c r="E55"/>
  <c r="D53"/>
  <c r="C51"/>
  <c r="B51"/>
  <c r="D50"/>
  <c r="C50"/>
  <c r="B50"/>
  <c r="I48"/>
  <c r="H48"/>
  <c r="G48"/>
  <c r="F48"/>
  <c r="E48"/>
  <c r="C48"/>
  <c r="B48"/>
  <c r="I44"/>
  <c r="H44"/>
  <c r="G44"/>
  <c r="F44"/>
  <c r="E44"/>
  <c r="C44"/>
  <c r="B44"/>
  <c r="C37"/>
  <c r="C74" s="1"/>
  <c r="B37"/>
  <c r="B74" s="1"/>
  <c r="I36"/>
  <c r="H36"/>
  <c r="G36"/>
  <c r="F36"/>
  <c r="I35"/>
  <c r="I37" s="1"/>
  <c r="H35"/>
  <c r="H37" s="1"/>
  <c r="G35"/>
  <c r="G37" s="1"/>
  <c r="F35"/>
  <c r="F37" s="1"/>
  <c r="E35"/>
  <c r="E37" s="1"/>
  <c r="E74" s="1"/>
  <c r="C33"/>
  <c r="C70" s="1"/>
  <c r="B33"/>
  <c r="B70" s="1"/>
  <c r="C32"/>
  <c r="C69" s="1"/>
  <c r="B32"/>
  <c r="B69" s="1"/>
  <c r="I30"/>
  <c r="H30"/>
  <c r="G30"/>
  <c r="F30"/>
  <c r="E30"/>
  <c r="E67" s="1"/>
  <c r="C30"/>
  <c r="C67" s="1"/>
  <c r="B30"/>
  <c r="B67" s="1"/>
  <c r="D33"/>
  <c r="I26"/>
  <c r="H26"/>
  <c r="G26"/>
  <c r="F26"/>
  <c r="E26"/>
  <c r="E63" s="1"/>
  <c r="C26"/>
  <c r="C63" s="1"/>
  <c r="B26"/>
  <c r="B63" s="1"/>
  <c r="I17"/>
  <c r="I102" s="1"/>
  <c r="I156" s="1"/>
  <c r="I16"/>
  <c r="I101" s="1"/>
  <c r="I103" s="1"/>
  <c r="F17"/>
  <c r="F102" s="1"/>
  <c r="F156" s="1"/>
  <c r="F16"/>
  <c r="F101" s="1"/>
  <c r="F103" s="1"/>
  <c r="G17"/>
  <c r="G102" s="1"/>
  <c r="G156" s="1"/>
  <c r="H17"/>
  <c r="H102" s="1"/>
  <c r="H156" s="1"/>
  <c r="G16"/>
  <c r="G101" s="1"/>
  <c r="G103" s="1"/>
  <c r="H16"/>
  <c r="H101" s="1"/>
  <c r="H103" s="1"/>
  <c r="C14"/>
  <c r="C13"/>
  <c r="B14"/>
  <c r="B13"/>
  <c r="G18"/>
  <c r="I18"/>
  <c r="D17"/>
  <c r="D16"/>
  <c r="C18"/>
  <c r="B18"/>
  <c r="F11"/>
  <c r="G11"/>
  <c r="H11"/>
  <c r="I11"/>
  <c r="F7"/>
  <c r="G7"/>
  <c r="H7"/>
  <c r="I7"/>
  <c r="D9"/>
  <c r="D10"/>
  <c r="C11"/>
  <c r="B11"/>
  <c r="D6"/>
  <c r="D5"/>
  <c r="C7"/>
  <c r="B7"/>
  <c r="F209" i="4" l="1"/>
  <c r="G209" s="1"/>
  <c r="H114"/>
  <c r="D122"/>
  <c r="D210"/>
  <c r="G205"/>
  <c r="D198"/>
  <c r="D14"/>
  <c r="E78"/>
  <c r="F187"/>
  <c r="I183"/>
  <c r="B74"/>
  <c r="E74"/>
  <c r="C78"/>
  <c r="D123"/>
  <c r="D187"/>
  <c r="F189" s="1"/>
  <c r="F203"/>
  <c r="F207" s="1"/>
  <c r="F198"/>
  <c r="F199" s="1"/>
  <c r="C155"/>
  <c r="C138"/>
  <c r="C159"/>
  <c r="C142"/>
  <c r="C166"/>
  <c r="D147"/>
  <c r="C149"/>
  <c r="C145"/>
  <c r="C167"/>
  <c r="D148"/>
  <c r="G138"/>
  <c r="G155"/>
  <c r="G157" s="1"/>
  <c r="I138"/>
  <c r="I155"/>
  <c r="I157" s="1"/>
  <c r="G145"/>
  <c r="G160"/>
  <c r="I145"/>
  <c r="I160"/>
  <c r="F142"/>
  <c r="F159"/>
  <c r="H142"/>
  <c r="H159"/>
  <c r="D137"/>
  <c r="C156"/>
  <c r="D156" s="1"/>
  <c r="B166"/>
  <c r="B149"/>
  <c r="B145"/>
  <c r="B167"/>
  <c r="F138"/>
  <c r="F155"/>
  <c r="F157" s="1"/>
  <c r="H138"/>
  <c r="H155"/>
  <c r="H157" s="1"/>
  <c r="F145"/>
  <c r="F160"/>
  <c r="H145"/>
  <c r="H160"/>
  <c r="G142"/>
  <c r="G159"/>
  <c r="G161" s="1"/>
  <c r="I142"/>
  <c r="I159"/>
  <c r="I161" s="1"/>
  <c r="D160"/>
  <c r="D13"/>
  <c r="B103"/>
  <c r="E103"/>
  <c r="B107"/>
  <c r="E107"/>
  <c r="I114"/>
  <c r="G114"/>
  <c r="F114"/>
  <c r="B136"/>
  <c r="B140"/>
  <c r="B159" s="1"/>
  <c r="B161" s="1"/>
  <c r="E137"/>
  <c r="E156" s="1"/>
  <c r="E141"/>
  <c r="F147"/>
  <c r="H147"/>
  <c r="E148"/>
  <c r="E167" s="1"/>
  <c r="E136"/>
  <c r="E140"/>
  <c r="E147"/>
  <c r="G147"/>
  <c r="I147"/>
  <c r="E119"/>
  <c r="E122"/>
  <c r="F147" i="5"/>
  <c r="F114"/>
  <c r="H147"/>
  <c r="H114"/>
  <c r="B136"/>
  <c r="B103"/>
  <c r="E119"/>
  <c r="E136"/>
  <c r="E103"/>
  <c r="D102"/>
  <c r="C137"/>
  <c r="D105"/>
  <c r="C140"/>
  <c r="C107"/>
  <c r="E141"/>
  <c r="E160" s="1"/>
  <c r="E123"/>
  <c r="D112"/>
  <c r="C147"/>
  <c r="C114"/>
  <c r="C109"/>
  <c r="B148"/>
  <c r="B110"/>
  <c r="E148"/>
  <c r="E127"/>
  <c r="G155"/>
  <c r="G157" s="1"/>
  <c r="G138"/>
  <c r="I155"/>
  <c r="I157" s="1"/>
  <c r="I138"/>
  <c r="G159"/>
  <c r="G161" s="1"/>
  <c r="G142"/>
  <c r="I159"/>
  <c r="I161" s="1"/>
  <c r="I142"/>
  <c r="D78"/>
  <c r="G147"/>
  <c r="I147"/>
  <c r="F167"/>
  <c r="F145"/>
  <c r="H167"/>
  <c r="H145"/>
  <c r="D101"/>
  <c r="C136"/>
  <c r="C103"/>
  <c r="D103" s="1"/>
  <c r="E137"/>
  <c r="E156" s="1"/>
  <c r="E120"/>
  <c r="B140"/>
  <c r="B107"/>
  <c r="E140"/>
  <c r="E122"/>
  <c r="E107"/>
  <c r="D106"/>
  <c r="C141"/>
  <c r="B147"/>
  <c r="B114"/>
  <c r="B109"/>
  <c r="E126"/>
  <c r="E147"/>
  <c r="E114"/>
  <c r="D113"/>
  <c r="D110" s="1"/>
  <c r="C110"/>
  <c r="C148"/>
  <c r="F155"/>
  <c r="F157" s="1"/>
  <c r="F138"/>
  <c r="H155"/>
  <c r="H157" s="1"/>
  <c r="H138"/>
  <c r="F159"/>
  <c r="F161" s="1"/>
  <c r="F142"/>
  <c r="H159"/>
  <c r="H161" s="1"/>
  <c r="H142"/>
  <c r="F18"/>
  <c r="H18"/>
  <c r="D37"/>
  <c r="D41"/>
  <c r="D48"/>
  <c r="G103"/>
  <c r="I103"/>
  <c r="G107"/>
  <c r="I107"/>
  <c r="G148"/>
  <c r="I148"/>
  <c r="F103"/>
  <c r="H103"/>
  <c r="F107"/>
  <c r="H107"/>
  <c r="B168" i="1"/>
  <c r="D149" i="4"/>
  <c r="D136"/>
  <c r="D141"/>
  <c r="D145" s="1"/>
  <c r="B142"/>
  <c r="F146" i="1"/>
  <c r="H146"/>
  <c r="B173"/>
  <c r="D173"/>
  <c r="D155"/>
  <c r="B162"/>
  <c r="I146"/>
  <c r="G146"/>
  <c r="I150"/>
  <c r="G150"/>
  <c r="H18"/>
  <c r="F18"/>
  <c r="G55"/>
  <c r="I55"/>
  <c r="E96"/>
  <c r="E116"/>
  <c r="E148"/>
  <c r="G155"/>
  <c r="I155"/>
  <c r="B174"/>
  <c r="E145"/>
  <c r="F155"/>
  <c r="H155"/>
  <c r="D174"/>
  <c r="F150"/>
  <c r="H150"/>
  <c r="C157"/>
  <c r="B150"/>
  <c r="D101" i="4"/>
  <c r="D120" i="1"/>
  <c r="B98"/>
  <c r="B103"/>
  <c r="D102"/>
  <c r="D101"/>
  <c r="C103"/>
  <c r="D103" s="1"/>
  <c r="B96"/>
  <c r="D66"/>
  <c r="D70" s="1"/>
  <c r="D65"/>
  <c r="D69" s="1"/>
  <c r="D62"/>
  <c r="B82"/>
  <c r="D82" s="1"/>
  <c r="C90"/>
  <c r="C144" s="1"/>
  <c r="C91"/>
  <c r="C94"/>
  <c r="C148" s="1"/>
  <c r="C95"/>
  <c r="E72"/>
  <c r="E101" s="1"/>
  <c r="C108"/>
  <c r="E108" s="1"/>
  <c r="D66" i="4"/>
  <c r="D59"/>
  <c r="D55"/>
  <c r="D18"/>
  <c r="D11"/>
  <c r="D7"/>
  <c r="C103"/>
  <c r="D103" s="1"/>
  <c r="C107"/>
  <c r="D107" s="1"/>
  <c r="D105"/>
  <c r="B114"/>
  <c r="B109"/>
  <c r="C114"/>
  <c r="D114" s="1"/>
  <c r="D112"/>
  <c r="D109" s="1"/>
  <c r="C109"/>
  <c r="D113"/>
  <c r="C110"/>
  <c r="D74"/>
  <c r="D78"/>
  <c r="D85"/>
  <c r="D102"/>
  <c r="D106"/>
  <c r="B110"/>
  <c r="F18"/>
  <c r="G18"/>
  <c r="H18"/>
  <c r="I18"/>
  <c r="D37"/>
  <c r="D41"/>
  <c r="D48"/>
  <c r="E48"/>
  <c r="E85" s="1"/>
  <c r="E114"/>
  <c r="D67" i="1"/>
  <c r="D74"/>
  <c r="D7"/>
  <c r="D11"/>
  <c r="D18"/>
  <c r="D13"/>
  <c r="D14"/>
  <c r="D63"/>
  <c r="D55"/>
  <c r="D48"/>
  <c r="D44"/>
  <c r="D30"/>
  <c r="D37"/>
  <c r="D26"/>
  <c r="G149" i="4" l="1"/>
  <c r="G166"/>
  <c r="G168" s="1"/>
  <c r="E142"/>
  <c r="E159"/>
  <c r="F149"/>
  <c r="F166"/>
  <c r="F168" s="1"/>
  <c r="B155"/>
  <c r="B157" s="1"/>
  <c r="B138"/>
  <c r="D138" s="1"/>
  <c r="C161"/>
  <c r="D161" s="1"/>
  <c r="D159"/>
  <c r="C157"/>
  <c r="D157" s="1"/>
  <c r="D155"/>
  <c r="H161"/>
  <c r="F161"/>
  <c r="D140"/>
  <c r="I149"/>
  <c r="I166"/>
  <c r="I168" s="1"/>
  <c r="E149"/>
  <c r="E166"/>
  <c r="E168" s="1"/>
  <c r="E138"/>
  <c r="E155"/>
  <c r="E157" s="1"/>
  <c r="H149"/>
  <c r="H166"/>
  <c r="H168" s="1"/>
  <c r="E145"/>
  <c r="E160"/>
  <c r="C168"/>
  <c r="D166"/>
  <c r="B168"/>
  <c r="D167"/>
  <c r="I167" i="5"/>
  <c r="I145"/>
  <c r="D141"/>
  <c r="C160"/>
  <c r="D160" s="1"/>
  <c r="E159"/>
  <c r="E161" s="1"/>
  <c r="E142"/>
  <c r="B159"/>
  <c r="B161" s="1"/>
  <c r="B142"/>
  <c r="D136"/>
  <c r="C155"/>
  <c r="C138"/>
  <c r="E167"/>
  <c r="E145"/>
  <c r="B167"/>
  <c r="B145"/>
  <c r="D140"/>
  <c r="C159"/>
  <c r="C142"/>
  <c r="D142" s="1"/>
  <c r="D137"/>
  <c r="C156"/>
  <c r="D156" s="1"/>
  <c r="B155"/>
  <c r="B157" s="1"/>
  <c r="B138"/>
  <c r="H166"/>
  <c r="H168" s="1"/>
  <c r="H149"/>
  <c r="F166"/>
  <c r="F168" s="1"/>
  <c r="F149"/>
  <c r="I114"/>
  <c r="G114"/>
  <c r="D114"/>
  <c r="D109"/>
  <c r="G167"/>
  <c r="G145"/>
  <c r="D148"/>
  <c r="D145" s="1"/>
  <c r="C167"/>
  <c r="D167" s="1"/>
  <c r="C145"/>
  <c r="E166"/>
  <c r="E168" s="1"/>
  <c r="E149"/>
  <c r="B166"/>
  <c r="B168" s="1"/>
  <c r="B149"/>
  <c r="I166"/>
  <c r="I168" s="1"/>
  <c r="I149"/>
  <c r="G166"/>
  <c r="G168" s="1"/>
  <c r="G149"/>
  <c r="D147"/>
  <c r="C166"/>
  <c r="C149"/>
  <c r="D149" s="1"/>
  <c r="E155"/>
  <c r="E157" s="1"/>
  <c r="E138"/>
  <c r="D107"/>
  <c r="D142" i="4"/>
  <c r="D95" i="1"/>
  <c r="C149"/>
  <c r="D91"/>
  <c r="C145"/>
  <c r="E125"/>
  <c r="D122"/>
  <c r="F157"/>
  <c r="I157"/>
  <c r="E150"/>
  <c r="E146"/>
  <c r="B164"/>
  <c r="B175"/>
  <c r="D175"/>
  <c r="E103"/>
  <c r="E155"/>
  <c r="D148"/>
  <c r="C150"/>
  <c r="C146"/>
  <c r="D144"/>
  <c r="H157"/>
  <c r="G157"/>
  <c r="B146"/>
  <c r="B157"/>
  <c r="D157" s="1"/>
  <c r="D156"/>
  <c r="D150"/>
  <c r="D94"/>
  <c r="D98" s="1"/>
  <c r="C96"/>
  <c r="D96" s="1"/>
  <c r="D90"/>
  <c r="C92"/>
  <c r="D92" s="1"/>
  <c r="C98"/>
  <c r="D99"/>
  <c r="C99"/>
  <c r="D110" i="4"/>
  <c r="D168" l="1"/>
  <c r="E161"/>
  <c r="D166" i="5"/>
  <c r="C168"/>
  <c r="D168" s="1"/>
  <c r="D159"/>
  <c r="C161"/>
  <c r="D161" s="1"/>
  <c r="D138"/>
  <c r="D155"/>
  <c r="C157"/>
  <c r="D157" s="1"/>
  <c r="D162" i="1"/>
  <c r="E157"/>
  <c r="D163"/>
  <c r="D145"/>
  <c r="D167"/>
  <c r="D149"/>
  <c r="D146"/>
  <c r="D168"/>
  <c r="D166"/>
  <c r="D164" l="1"/>
</calcChain>
</file>

<file path=xl/sharedStrings.xml><?xml version="1.0" encoding="utf-8"?>
<sst xmlns="http://schemas.openxmlformats.org/spreadsheetml/2006/main" count="427" uniqueCount="82">
  <si>
    <t>TE%</t>
  </si>
  <si>
    <t>Nbre clients BT</t>
  </si>
  <si>
    <t>Nbre clients MT</t>
  </si>
  <si>
    <t>Total clients</t>
  </si>
  <si>
    <t>Vtes Elec BT</t>
  </si>
  <si>
    <t>Vtes Elec MT</t>
  </si>
  <si>
    <t>Total Vtes</t>
  </si>
  <si>
    <t>Prix vte BT</t>
  </si>
  <si>
    <t>Prix vte MT</t>
  </si>
  <si>
    <t>Chiffre d'affaires BT</t>
  </si>
  <si>
    <t>Total CA</t>
  </si>
  <si>
    <t>Chiffre d'affaires MT</t>
  </si>
  <si>
    <t>LIBELE</t>
  </si>
  <si>
    <t>PARAMETRES AVANT TRANSFERT</t>
  </si>
  <si>
    <t>PARAMETRES APRES TRANSFERT</t>
  </si>
  <si>
    <t>PARAMETRES BOUMERDES ET TIPAZA</t>
  </si>
  <si>
    <t xml:space="preserve">PARAMETRES BOUMERDES </t>
  </si>
  <si>
    <t>PARAMETRES TIPAZA</t>
  </si>
  <si>
    <t>BT</t>
  </si>
  <si>
    <t>MT</t>
  </si>
  <si>
    <t>Quôte part Vtes Elec</t>
  </si>
  <si>
    <t>Quôte part  Chiffre d'affaires</t>
  </si>
  <si>
    <t>LIBELLE</t>
  </si>
  <si>
    <t>Quôte part Nbre Clients Elec</t>
  </si>
  <si>
    <t>DD BDES &amp; TIPAZA</t>
  </si>
  <si>
    <t>SDA SANS DD BDES &amp; TIPAZA</t>
  </si>
  <si>
    <t>Source: Plan de développement 2011-2021</t>
  </si>
  <si>
    <t>Bilan 2011 CA</t>
  </si>
  <si>
    <t>Bilan 2010 CA</t>
  </si>
  <si>
    <t>Budget 2012 CA</t>
  </si>
  <si>
    <t>Nbre clients BP</t>
  </si>
  <si>
    <t>Nbre clients MP</t>
  </si>
  <si>
    <t>Prix vte BP</t>
  </si>
  <si>
    <t>Prix vte MP</t>
  </si>
  <si>
    <t>Chiffre d'affaires BP</t>
  </si>
  <si>
    <t>Chiffre d'affaires MP</t>
  </si>
  <si>
    <t>Quôte part Vtes Gaz</t>
  </si>
  <si>
    <t>BP</t>
  </si>
  <si>
    <t>MP</t>
  </si>
  <si>
    <t>BZD</t>
  </si>
  <si>
    <t>BOL</t>
  </si>
  <si>
    <t>gue</t>
  </si>
  <si>
    <t>EL HAR</t>
  </si>
  <si>
    <t>Eligible données DCM</t>
  </si>
  <si>
    <t>NON Eligible</t>
  </si>
  <si>
    <t>Rt de l'exercice 2011 SDA</t>
  </si>
  <si>
    <t>DD BDES</t>
  </si>
  <si>
    <t>Rt de l'exercice 2011 sans les 2 DD</t>
  </si>
  <si>
    <t>Rts négatifs</t>
  </si>
  <si>
    <t>CA Elec 2011</t>
  </si>
  <si>
    <t>Tota CA 2011</t>
  </si>
  <si>
    <t>Résultat 2011 Elec</t>
  </si>
  <si>
    <t>Résultat 2011 Gaz</t>
  </si>
  <si>
    <t>CA Gaz 2011</t>
  </si>
  <si>
    <t>Rentabilité du segment Elec = REX /CA</t>
  </si>
  <si>
    <t>Vtes Gaz BP</t>
  </si>
  <si>
    <t>Vtes Gaz MP</t>
  </si>
  <si>
    <t>Quôte part Nbre Clients Gaz</t>
  </si>
  <si>
    <t>DD BDES &amp; TIPASA</t>
  </si>
  <si>
    <t>PARAMETRES BOUMERDES ET TIPASA</t>
  </si>
  <si>
    <t>PARAMETRES TIPASA</t>
  </si>
  <si>
    <t>SDA SANS DD BDES &amp; TIPASA</t>
  </si>
  <si>
    <t>DD TIPASA</t>
  </si>
  <si>
    <t>Sur base de 2012</t>
  </si>
  <si>
    <t>Vérification</t>
  </si>
  <si>
    <t>SDA</t>
  </si>
  <si>
    <t>VERIFICATION</t>
  </si>
  <si>
    <t>BDS</t>
  </si>
  <si>
    <t>TIP</t>
  </si>
  <si>
    <t>BEL</t>
  </si>
  <si>
    <t>EHR</t>
  </si>
  <si>
    <t>GUE</t>
  </si>
  <si>
    <t>Poids</t>
  </si>
  <si>
    <t>Elec</t>
  </si>
  <si>
    <t>Gaz</t>
  </si>
  <si>
    <t>Résultat</t>
  </si>
  <si>
    <t>SIEGE</t>
  </si>
  <si>
    <t>ca</t>
  </si>
  <si>
    <t>rentabilité</t>
  </si>
  <si>
    <t>résultat sans 2 DD</t>
  </si>
  <si>
    <t>rentabilité sur résul Elec</t>
  </si>
  <si>
    <t>rentabilité sur résul gaz</t>
  </si>
</sst>
</file>

<file path=xl/styles.xml><?xml version="1.0" encoding="utf-8"?>
<styleSheet xmlns="http://schemas.openxmlformats.org/spreadsheetml/2006/main">
  <numFmts count="8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\ _€_-;\-* #,##0.0\ _€_-;_-* &quot;-&quot;?\ _€_-;_-@_-"/>
    <numFmt numFmtId="170" formatCode="0.0%"/>
  </numFmts>
  <fonts count="14">
    <font>
      <sz val="12"/>
      <color theme="1"/>
      <name val="Candara"/>
      <family val="2"/>
    </font>
    <font>
      <sz val="12"/>
      <color theme="1"/>
      <name val="Candara"/>
      <family val="2"/>
    </font>
    <font>
      <sz val="14"/>
      <color theme="1"/>
      <name val="Candara"/>
      <family val="2"/>
    </font>
    <font>
      <b/>
      <sz val="14"/>
      <color theme="1"/>
      <name val="Candara"/>
      <family val="2"/>
    </font>
    <font>
      <sz val="14"/>
      <color rgb="FFFF0000"/>
      <name val="Candara"/>
      <family val="2"/>
    </font>
    <font>
      <sz val="12"/>
      <color rgb="FFFF0000"/>
      <name val="Candara"/>
      <family val="2"/>
    </font>
    <font>
      <sz val="14"/>
      <name val="Candara"/>
      <family val="2"/>
    </font>
    <font>
      <sz val="16"/>
      <color theme="1"/>
      <name val="Candara"/>
      <family val="2"/>
    </font>
    <font>
      <sz val="16"/>
      <color rgb="FFFFFF00"/>
      <name val="Candara"/>
      <family val="2"/>
    </font>
    <font>
      <b/>
      <sz val="16"/>
      <color theme="1"/>
      <name val="Candara"/>
      <family val="2"/>
    </font>
    <font>
      <b/>
      <sz val="16"/>
      <color rgb="FFFFFF00"/>
      <name val="Candara"/>
      <family val="2"/>
    </font>
    <font>
      <b/>
      <sz val="12"/>
      <color theme="1"/>
      <name val="Candara"/>
      <family val="2"/>
    </font>
    <font>
      <b/>
      <sz val="8"/>
      <color theme="1"/>
      <name val="Candara"/>
      <family val="2"/>
    </font>
    <font>
      <b/>
      <sz val="18"/>
      <color rgb="FFFFFF0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3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165" fontId="2" fillId="2" borderId="0" xfId="1" applyNumberFormat="1" applyFont="1" applyFill="1"/>
    <xf numFmtId="167" fontId="2" fillId="2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166" fontId="2" fillId="0" borderId="0" xfId="0" applyNumberFormat="1" applyFont="1"/>
    <xf numFmtId="0" fontId="3" fillId="0" borderId="0" xfId="0" applyFont="1"/>
    <xf numFmtId="167" fontId="2" fillId="5" borderId="0" xfId="0" applyNumberFormat="1" applyFont="1" applyFill="1"/>
    <xf numFmtId="0" fontId="0" fillId="3" borderId="0" xfId="0" applyFill="1"/>
    <xf numFmtId="168" fontId="2" fillId="0" borderId="0" xfId="0" applyNumberFormat="1" applyFont="1"/>
    <xf numFmtId="164" fontId="2" fillId="0" borderId="0" xfId="1" applyNumberFormat="1" applyFont="1"/>
    <xf numFmtId="168" fontId="2" fillId="2" borderId="0" xfId="0" applyNumberFormat="1" applyFont="1" applyFill="1"/>
    <xf numFmtId="164" fontId="2" fillId="0" borderId="1" xfId="0" applyNumberFormat="1" applyFont="1" applyBorder="1"/>
    <xf numFmtId="169" fontId="0" fillId="0" borderId="0" xfId="0" applyNumberFormat="1"/>
    <xf numFmtId="164" fontId="2" fillId="0" borderId="2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164" fontId="2" fillId="0" borderId="11" xfId="0" applyNumberFormat="1" applyFont="1" applyBorder="1"/>
    <xf numFmtId="0" fontId="3" fillId="0" borderId="12" xfId="0" applyFont="1" applyBorder="1"/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4" borderId="18" xfId="0" applyFont="1" applyFill="1" applyBorder="1"/>
    <xf numFmtId="0" fontId="3" fillId="4" borderId="0" xfId="0" applyFont="1" applyFill="1" applyBorder="1"/>
    <xf numFmtId="0" fontId="3" fillId="4" borderId="19" xfId="0" applyFont="1" applyFill="1" applyBorder="1"/>
    <xf numFmtId="165" fontId="2" fillId="0" borderId="18" xfId="1" applyNumberFormat="1" applyFont="1" applyBorder="1"/>
    <xf numFmtId="165" fontId="2" fillId="0" borderId="0" xfId="1" applyNumberFormat="1" applyFont="1" applyBorder="1"/>
    <xf numFmtId="165" fontId="2" fillId="0" borderId="19" xfId="1" applyNumberFormat="1" applyFont="1" applyBorder="1"/>
    <xf numFmtId="165" fontId="2" fillId="2" borderId="18" xfId="1" applyNumberFormat="1" applyFont="1" applyFill="1" applyBorder="1"/>
    <xf numFmtId="165" fontId="2" fillId="2" borderId="0" xfId="1" applyNumberFormat="1" applyFont="1" applyFill="1" applyBorder="1"/>
    <xf numFmtId="165" fontId="2" fillId="2" borderId="19" xfId="1" applyNumberFormat="1" applyFont="1" applyFill="1" applyBorder="1"/>
    <xf numFmtId="3" fontId="2" fillId="2" borderId="18" xfId="0" applyNumberFormat="1" applyFont="1" applyFill="1" applyBorder="1"/>
    <xf numFmtId="3" fontId="2" fillId="2" borderId="0" xfId="0" applyNumberFormat="1" applyFont="1" applyFill="1" applyBorder="1"/>
    <xf numFmtId="3" fontId="2" fillId="2" borderId="19" xfId="0" applyNumberFormat="1" applyFont="1" applyFill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3" fontId="2" fillId="0" borderId="18" xfId="0" applyNumberFormat="1" applyFont="1" applyBorder="1"/>
    <xf numFmtId="3" fontId="2" fillId="0" borderId="0" xfId="0" applyNumberFormat="1" applyFont="1" applyBorder="1"/>
    <xf numFmtId="3" fontId="2" fillId="0" borderId="19" xfId="0" applyNumberFormat="1" applyFont="1" applyBorder="1"/>
    <xf numFmtId="3" fontId="2" fillId="2" borderId="20" xfId="0" applyNumberFormat="1" applyFont="1" applyFill="1" applyBorder="1"/>
    <xf numFmtId="3" fontId="2" fillId="2" borderId="21" xfId="0" applyNumberFormat="1" applyFont="1" applyFill="1" applyBorder="1"/>
    <xf numFmtId="3" fontId="2" fillId="2" borderId="22" xfId="0" applyNumberFormat="1" applyFont="1" applyFill="1" applyBorder="1"/>
    <xf numFmtId="0" fontId="3" fillId="4" borderId="24" xfId="0" applyFont="1" applyFill="1" applyBorder="1"/>
    <xf numFmtId="165" fontId="2" fillId="0" borderId="24" xfId="1" applyNumberFormat="1" applyFont="1" applyBorder="1"/>
    <xf numFmtId="165" fontId="2" fillId="2" borderId="24" xfId="1" applyNumberFormat="1" applyFont="1" applyFill="1" applyBorder="1"/>
    <xf numFmtId="0" fontId="2" fillId="0" borderId="24" xfId="0" applyFont="1" applyBorder="1"/>
    <xf numFmtId="3" fontId="2" fillId="2" borderId="24" xfId="0" applyNumberFormat="1" applyFont="1" applyFill="1" applyBorder="1"/>
    <xf numFmtId="166" fontId="2" fillId="0" borderId="24" xfId="0" applyNumberFormat="1" applyFont="1" applyBorder="1"/>
    <xf numFmtId="3" fontId="2" fillId="0" borderId="24" xfId="0" applyNumberFormat="1" applyFont="1" applyBorder="1"/>
    <xf numFmtId="3" fontId="2" fillId="2" borderId="25" xfId="0" applyNumberFormat="1" applyFont="1" applyFill="1" applyBorder="1"/>
    <xf numFmtId="0" fontId="4" fillId="0" borderId="23" xfId="0" applyFont="1" applyBorder="1"/>
    <xf numFmtId="0" fontId="2" fillId="5" borderId="0" xfId="0" applyFont="1" applyFill="1"/>
    <xf numFmtId="3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3" fontId="2" fillId="6" borderId="0" xfId="0" applyNumberFormat="1" applyFont="1" applyFill="1"/>
    <xf numFmtId="167" fontId="2" fillId="6" borderId="0" xfId="0" applyNumberFormat="1" applyFont="1" applyFill="1"/>
    <xf numFmtId="0" fontId="0" fillId="6" borderId="0" xfId="0" applyFill="1"/>
    <xf numFmtId="0" fontId="2" fillId="0" borderId="1" xfId="0" applyFont="1" applyBorder="1"/>
    <xf numFmtId="3" fontId="2" fillId="0" borderId="1" xfId="0" applyNumberFormat="1" applyFont="1" applyBorder="1"/>
    <xf numFmtId="165" fontId="2" fillId="0" borderId="1" xfId="1" applyNumberFormat="1" applyFont="1" applyBorder="1"/>
    <xf numFmtId="167" fontId="2" fillId="0" borderId="1" xfId="0" applyNumberFormat="1" applyFont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165" fontId="2" fillId="2" borderId="1" xfId="1" applyNumberFormat="1" applyFont="1" applyFill="1" applyBorder="1"/>
    <xf numFmtId="167" fontId="2" fillId="2" borderId="1" xfId="0" applyNumberFormat="1" applyFont="1" applyFill="1" applyBorder="1"/>
    <xf numFmtId="168" fontId="2" fillId="0" borderId="24" xfId="0" applyNumberFormat="1" applyFont="1" applyBorder="1"/>
    <xf numFmtId="168" fontId="2" fillId="2" borderId="24" xfId="0" applyNumberFormat="1" applyFont="1" applyFill="1" applyBorder="1"/>
    <xf numFmtId="168" fontId="2" fillId="2" borderId="25" xfId="0" applyNumberFormat="1" applyFont="1" applyFill="1" applyBorder="1"/>
    <xf numFmtId="165" fontId="0" fillId="0" borderId="0" xfId="0" applyNumberFormat="1"/>
    <xf numFmtId="1" fontId="0" fillId="0" borderId="0" xfId="0" applyNumberFormat="1"/>
    <xf numFmtId="3" fontId="4" fillId="0" borderId="1" xfId="0" applyNumberFormat="1" applyFont="1" applyBorder="1"/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9" fontId="4" fillId="0" borderId="0" xfId="2" applyFont="1"/>
    <xf numFmtId="0" fontId="4" fillId="0" borderId="0" xfId="0" applyFont="1"/>
    <xf numFmtId="9" fontId="0" fillId="0" borderId="0" xfId="0" applyNumberFormat="1"/>
    <xf numFmtId="170" fontId="0" fillId="0" borderId="0" xfId="2" applyNumberFormat="1" applyFont="1"/>
    <xf numFmtId="2" fontId="0" fillId="2" borderId="0" xfId="0" applyNumberFormat="1" applyFill="1"/>
    <xf numFmtId="1" fontId="0" fillId="2" borderId="0" xfId="0" applyNumberFormat="1" applyFill="1"/>
    <xf numFmtId="168" fontId="2" fillId="0" borderId="1" xfId="0" applyNumberFormat="1" applyFont="1" applyBorder="1"/>
    <xf numFmtId="164" fontId="0" fillId="0" borderId="0" xfId="0" applyNumberFormat="1"/>
    <xf numFmtId="167" fontId="0" fillId="0" borderId="0" xfId="0" applyNumberFormat="1"/>
    <xf numFmtId="3" fontId="4" fillId="2" borderId="1" xfId="0" applyNumberFormat="1" applyFont="1" applyFill="1" applyBorder="1"/>
    <xf numFmtId="3" fontId="6" fillId="7" borderId="1" xfId="0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2" fontId="9" fillId="9" borderId="1" xfId="0" applyNumberFormat="1" applyFont="1" applyFill="1" applyBorder="1"/>
    <xf numFmtId="0" fontId="9" fillId="0" borderId="1" xfId="0" applyFont="1" applyBorder="1"/>
    <xf numFmtId="2" fontId="10" fillId="8" borderId="1" xfId="0" applyNumberFormat="1" applyFont="1" applyFill="1" applyBorder="1"/>
    <xf numFmtId="0" fontId="12" fillId="0" borderId="0" xfId="0" applyFont="1"/>
    <xf numFmtId="0" fontId="11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13" fillId="8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5"/>
  <sheetViews>
    <sheetView topLeftCell="A83" workbookViewId="0">
      <selection activeCell="C186" sqref="C186"/>
    </sheetView>
  </sheetViews>
  <sheetFormatPr baseColWidth="10" defaultRowHeight="15.75"/>
  <cols>
    <col min="1" max="1" width="28" customWidth="1"/>
    <col min="2" max="2" width="15.21875" customWidth="1"/>
    <col min="3" max="3" width="25.44140625" customWidth="1"/>
    <col min="4" max="4" width="20.77734375" customWidth="1"/>
    <col min="5" max="5" width="16.77734375" customWidth="1"/>
    <col min="6" max="6" width="11.6640625" bestFit="1" customWidth="1"/>
  </cols>
  <sheetData>
    <row r="2" spans="1:10" ht="19.5" thickBot="1">
      <c r="A2" s="12" t="s">
        <v>13</v>
      </c>
      <c r="B2" s="12"/>
    </row>
    <row r="3" spans="1:10" ht="19.5" thickBot="1">
      <c r="A3" s="1"/>
      <c r="B3" s="60" t="s">
        <v>28</v>
      </c>
      <c r="C3" s="60" t="s">
        <v>27</v>
      </c>
      <c r="E3" s="60" t="s">
        <v>29</v>
      </c>
      <c r="F3" s="110" t="s">
        <v>26</v>
      </c>
      <c r="G3" s="111"/>
      <c r="H3" s="111"/>
      <c r="I3" s="112"/>
      <c r="J3" s="1"/>
    </row>
    <row r="4" spans="1:10" ht="18.75">
      <c r="A4" s="9" t="s">
        <v>12</v>
      </c>
      <c r="B4" s="52">
        <v>2010</v>
      </c>
      <c r="C4" s="52">
        <v>2011</v>
      </c>
      <c r="D4" s="10" t="s">
        <v>0</v>
      </c>
      <c r="E4" s="52">
        <v>2012</v>
      </c>
      <c r="F4" s="31">
        <v>2013</v>
      </c>
      <c r="G4" s="32">
        <v>2014</v>
      </c>
      <c r="H4" s="32">
        <v>2015</v>
      </c>
      <c r="I4" s="33">
        <v>2016</v>
      </c>
      <c r="J4" s="1"/>
    </row>
    <row r="5" spans="1:10" ht="18.75">
      <c r="A5" s="1" t="s">
        <v>1</v>
      </c>
      <c r="B5" s="58">
        <v>959553</v>
      </c>
      <c r="C5" s="53">
        <v>1012356</v>
      </c>
      <c r="D5" s="4">
        <f>+(C5-B5)/B5*100</f>
        <v>5.5028747760676069</v>
      </c>
      <c r="E5" s="53">
        <v>1037898</v>
      </c>
      <c r="F5" s="34">
        <v>1096802</v>
      </c>
      <c r="G5" s="35">
        <v>1147694</v>
      </c>
      <c r="H5" s="35">
        <v>1199914</v>
      </c>
      <c r="I5" s="36">
        <v>1256310</v>
      </c>
      <c r="J5" s="1"/>
    </row>
    <row r="6" spans="1:10" ht="18.75">
      <c r="A6" s="1" t="s">
        <v>2</v>
      </c>
      <c r="B6" s="58">
        <v>5555</v>
      </c>
      <c r="C6" s="53">
        <v>5698</v>
      </c>
      <c r="D6" s="4">
        <f>+(C6-B6)/B6*100</f>
        <v>2.5742574257425743</v>
      </c>
      <c r="E6" s="53">
        <v>5863</v>
      </c>
      <c r="F6" s="34">
        <v>5993</v>
      </c>
      <c r="G6" s="35">
        <v>6143</v>
      </c>
      <c r="H6" s="35">
        <v>6303</v>
      </c>
      <c r="I6" s="36">
        <v>6479</v>
      </c>
      <c r="J6" s="1"/>
    </row>
    <row r="7" spans="1:10" ht="18.75">
      <c r="A7" s="5" t="s">
        <v>3</v>
      </c>
      <c r="B7" s="56">
        <f>SUM(B5:B6)</f>
        <v>965108</v>
      </c>
      <c r="C7" s="54">
        <f>SUM(C5:C6)</f>
        <v>1018054</v>
      </c>
      <c r="D7" s="8">
        <f>+(C7-B7)/B7*100</f>
        <v>5.4860181451195098</v>
      </c>
      <c r="E7" s="54">
        <f>SUM(E5:E6)</f>
        <v>1043761</v>
      </c>
      <c r="F7" s="37">
        <f t="shared" ref="F7:I7" si="0">SUM(F5:F6)</f>
        <v>1102795</v>
      </c>
      <c r="G7" s="38">
        <f t="shared" si="0"/>
        <v>1153837</v>
      </c>
      <c r="H7" s="38">
        <f t="shared" si="0"/>
        <v>1206217</v>
      </c>
      <c r="I7" s="39">
        <f t="shared" si="0"/>
        <v>1262789</v>
      </c>
      <c r="J7" s="1"/>
    </row>
    <row r="8" spans="1:10" ht="18.75">
      <c r="A8" s="1"/>
      <c r="B8" s="55"/>
      <c r="C8" s="55"/>
      <c r="D8" s="4"/>
      <c r="E8" s="53"/>
      <c r="F8" s="34"/>
      <c r="G8" s="35"/>
      <c r="H8" s="35"/>
      <c r="I8" s="36"/>
      <c r="J8" s="1"/>
    </row>
    <row r="9" spans="1:10" ht="18.75">
      <c r="A9" s="1" t="s">
        <v>4</v>
      </c>
      <c r="B9" s="58">
        <v>2787</v>
      </c>
      <c r="C9" s="53">
        <v>2955</v>
      </c>
      <c r="D9" s="4">
        <f>+(C9-B9)/B9*100</f>
        <v>6.0279870828848221</v>
      </c>
      <c r="E9" s="53">
        <v>3040</v>
      </c>
      <c r="F9" s="34">
        <v>3378</v>
      </c>
      <c r="G9" s="35">
        <v>3565</v>
      </c>
      <c r="H9" s="35">
        <v>3701</v>
      </c>
      <c r="I9" s="36">
        <v>3901</v>
      </c>
      <c r="J9" s="1"/>
    </row>
    <row r="10" spans="1:10" ht="18.75">
      <c r="A10" s="1" t="s">
        <v>5</v>
      </c>
      <c r="B10" s="58">
        <v>2109</v>
      </c>
      <c r="C10" s="53">
        <v>2246</v>
      </c>
      <c r="D10" s="4">
        <f>+(C10-B10)/B10*100</f>
        <v>6.4959696538643907</v>
      </c>
      <c r="E10" s="53">
        <v>2310</v>
      </c>
      <c r="F10" s="34">
        <v>2780</v>
      </c>
      <c r="G10" s="35">
        <v>2979</v>
      </c>
      <c r="H10" s="35">
        <v>3136</v>
      </c>
      <c r="I10" s="36">
        <v>3264</v>
      </c>
      <c r="J10" s="1"/>
    </row>
    <row r="11" spans="1:10" ht="18.75">
      <c r="A11" s="5" t="s">
        <v>6</v>
      </c>
      <c r="B11" s="56">
        <f>SUM(B9:B10)</f>
        <v>4896</v>
      </c>
      <c r="C11" s="56">
        <f>SUM(C9:C10)</f>
        <v>5201</v>
      </c>
      <c r="D11" s="8">
        <f>+(C11-B11)/B11*100</f>
        <v>6.2295751633986924</v>
      </c>
      <c r="E11" s="56">
        <f>SUM(E9:E10)</f>
        <v>5350</v>
      </c>
      <c r="F11" s="40">
        <f t="shared" ref="F11:I11" si="1">SUM(F9:F10)</f>
        <v>6158</v>
      </c>
      <c r="G11" s="41">
        <f t="shared" si="1"/>
        <v>6544</v>
      </c>
      <c r="H11" s="41">
        <f t="shared" si="1"/>
        <v>6837</v>
      </c>
      <c r="I11" s="42">
        <f t="shared" si="1"/>
        <v>7165</v>
      </c>
      <c r="J11" s="1"/>
    </row>
    <row r="12" spans="1:10" ht="18.75">
      <c r="A12" s="1"/>
      <c r="B12" s="55"/>
      <c r="C12" s="55"/>
      <c r="D12" s="1"/>
      <c r="E12" s="55"/>
      <c r="F12" s="43"/>
      <c r="G12" s="44"/>
      <c r="H12" s="44"/>
      <c r="I12" s="45"/>
      <c r="J12" s="1"/>
    </row>
    <row r="13" spans="1:10" ht="18.75">
      <c r="A13" s="1" t="s">
        <v>7</v>
      </c>
      <c r="B13" s="57">
        <f>B16/B9</f>
        <v>3.9608898457122352</v>
      </c>
      <c r="C13" s="57">
        <f>C16/C9</f>
        <v>3.9874788494077835</v>
      </c>
      <c r="D13" s="11">
        <f t="shared" ref="D13" si="2">D16/D9</f>
        <v>1.1180748773827858</v>
      </c>
      <c r="E13" s="55">
        <v>3.9420000000000002</v>
      </c>
      <c r="F13" s="43">
        <v>3.9420000000000002</v>
      </c>
      <c r="G13" s="44">
        <v>3.9420000000000002</v>
      </c>
      <c r="H13" s="44">
        <v>3.9420000000000002</v>
      </c>
      <c r="I13" s="45">
        <v>3.9420000000000002</v>
      </c>
      <c r="J13" s="1"/>
    </row>
    <row r="14" spans="1:10" ht="18.75">
      <c r="A14" s="1" t="s">
        <v>8</v>
      </c>
      <c r="B14" s="57">
        <f>+B17/B10</f>
        <v>3.2844950213371265</v>
      </c>
      <c r="C14" s="57">
        <f>+C17/C10</f>
        <v>3.2511130899376668</v>
      </c>
      <c r="D14" s="11">
        <f t="shared" ref="D14" si="3">+D17/D10</f>
        <v>0.83337811736366418</v>
      </c>
      <c r="E14" s="55">
        <v>3.3109999999999999</v>
      </c>
      <c r="F14" s="43">
        <v>3.3109999999999999</v>
      </c>
      <c r="G14" s="44">
        <v>3.3109999999999999</v>
      </c>
      <c r="H14" s="44">
        <v>3.3109999999999999</v>
      </c>
      <c r="I14" s="45">
        <v>3.3109999999999999</v>
      </c>
      <c r="J14" s="1"/>
    </row>
    <row r="15" spans="1:10" ht="18.75">
      <c r="A15" s="1"/>
      <c r="B15" s="55"/>
      <c r="C15" s="55"/>
      <c r="D15" s="1"/>
      <c r="E15" s="55"/>
      <c r="F15" s="43"/>
      <c r="G15" s="44"/>
      <c r="H15" s="44"/>
      <c r="I15" s="45"/>
      <c r="J15" s="1"/>
    </row>
    <row r="16" spans="1:10" ht="18.75">
      <c r="A16" s="1" t="s">
        <v>9</v>
      </c>
      <c r="B16" s="58">
        <v>11039</v>
      </c>
      <c r="C16" s="58">
        <v>11783</v>
      </c>
      <c r="D16" s="4">
        <f>+(C16-B16)/B16*100</f>
        <v>6.7397409185614636</v>
      </c>
      <c r="E16" s="58">
        <v>11982</v>
      </c>
      <c r="F16" s="46">
        <f>+F9*F13</f>
        <v>13316.076000000001</v>
      </c>
      <c r="G16" s="47">
        <f t="shared" ref="G16:H16" si="4">+G9*G13</f>
        <v>14053.230000000001</v>
      </c>
      <c r="H16" s="47">
        <f t="shared" si="4"/>
        <v>14589.342000000001</v>
      </c>
      <c r="I16" s="48">
        <f>+I9*I13</f>
        <v>15377.742</v>
      </c>
    </row>
    <row r="17" spans="1:11" ht="18.75">
      <c r="A17" s="1" t="s">
        <v>11</v>
      </c>
      <c r="B17" s="58">
        <v>6927</v>
      </c>
      <c r="C17" s="58">
        <v>7302</v>
      </c>
      <c r="D17" s="4">
        <f>+(C17-B17)/B17*100</f>
        <v>5.4135989605889989</v>
      </c>
      <c r="E17" s="58">
        <v>7647</v>
      </c>
      <c r="F17" s="46">
        <f>F10*F14</f>
        <v>9204.58</v>
      </c>
      <c r="G17" s="47">
        <f t="shared" ref="G17:H17" si="5">G10*G14</f>
        <v>9863.4689999999991</v>
      </c>
      <c r="H17" s="47">
        <f t="shared" si="5"/>
        <v>10383.296</v>
      </c>
      <c r="I17" s="48">
        <f>I10*I14</f>
        <v>10807.103999999999</v>
      </c>
    </row>
    <row r="18" spans="1:11" ht="19.5" thickBot="1">
      <c r="A18" s="5" t="s">
        <v>10</v>
      </c>
      <c r="B18" s="59">
        <f>SUM(B16:B17)</f>
        <v>17966</v>
      </c>
      <c r="C18" s="59">
        <f>SUM(C16:C17)</f>
        <v>19085</v>
      </c>
      <c r="D18" s="8">
        <f>+(C18-B18)/B18*100</f>
        <v>6.2284314816876325</v>
      </c>
      <c r="E18" s="59">
        <f>SUM(E16:E17)</f>
        <v>19629</v>
      </c>
      <c r="F18" s="49">
        <f t="shared" ref="F18:I18" si="6">SUM(F16:F17)</f>
        <v>22520.656000000003</v>
      </c>
      <c r="G18" s="50">
        <f t="shared" si="6"/>
        <v>23916.699000000001</v>
      </c>
      <c r="H18" s="50">
        <f t="shared" si="6"/>
        <v>24972.637999999999</v>
      </c>
      <c r="I18" s="51">
        <f t="shared" si="6"/>
        <v>26184.845999999998</v>
      </c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8.75">
      <c r="A21" s="12" t="s">
        <v>16</v>
      </c>
      <c r="B21" s="12"/>
    </row>
    <row r="22" spans="1:11" ht="18.75">
      <c r="A22" s="1"/>
      <c r="B22" s="1"/>
      <c r="C22" s="1"/>
      <c r="E22" s="1"/>
      <c r="F22" s="1"/>
      <c r="G22" s="1"/>
      <c r="H22" s="1"/>
      <c r="I22" s="1"/>
    </row>
    <row r="23" spans="1:11" ht="18.75">
      <c r="A23" s="9" t="s">
        <v>12</v>
      </c>
      <c r="B23" s="9">
        <v>2010</v>
      </c>
      <c r="C23" s="9">
        <v>2011</v>
      </c>
      <c r="D23" s="10" t="s">
        <v>0</v>
      </c>
      <c r="E23" s="9">
        <v>2012</v>
      </c>
      <c r="F23" s="9">
        <v>2013</v>
      </c>
      <c r="G23" s="9">
        <v>2014</v>
      </c>
      <c r="H23" s="9">
        <v>2015</v>
      </c>
      <c r="I23" s="9">
        <v>2016</v>
      </c>
    </row>
    <row r="24" spans="1:11" ht="18.75">
      <c r="A24" s="1" t="s">
        <v>1</v>
      </c>
      <c r="B24" s="2">
        <v>164079</v>
      </c>
      <c r="C24" s="3">
        <v>178183</v>
      </c>
      <c r="D24" s="13">
        <f>+(C24-B24)/B24*100</f>
        <v>8.5958593116730366</v>
      </c>
      <c r="E24" s="3">
        <v>185747</v>
      </c>
      <c r="F24" s="3"/>
      <c r="G24" s="3"/>
      <c r="H24" s="3"/>
      <c r="I24" s="3"/>
    </row>
    <row r="25" spans="1:11" ht="18.75">
      <c r="A25" s="1" t="s">
        <v>2</v>
      </c>
      <c r="B25" s="2">
        <v>920</v>
      </c>
      <c r="C25" s="3">
        <v>970</v>
      </c>
      <c r="D25" s="13">
        <f>+(C25-B25)/B25*100</f>
        <v>5.4347826086956523</v>
      </c>
      <c r="E25" s="3">
        <v>1012</v>
      </c>
      <c r="F25" s="3"/>
      <c r="G25" s="3"/>
      <c r="H25" s="3"/>
      <c r="I25" s="3"/>
    </row>
    <row r="26" spans="1:11" ht="18.75">
      <c r="A26" s="5" t="s">
        <v>3</v>
      </c>
      <c r="B26" s="6">
        <f>SUM(B24:B25)</f>
        <v>164999</v>
      </c>
      <c r="C26" s="7">
        <f>SUM(C24:C25)</f>
        <v>179153</v>
      </c>
      <c r="D26" s="8">
        <f>+(C26-B26)/B26*100</f>
        <v>8.5782338074776217</v>
      </c>
      <c r="E26" s="7">
        <f>SUM(E24:E25)</f>
        <v>186759</v>
      </c>
      <c r="F26" s="7">
        <f t="shared" ref="F26" si="7">SUM(F24:F25)</f>
        <v>0</v>
      </c>
      <c r="G26" s="7">
        <f t="shared" ref="G26" si="8">SUM(G24:G25)</f>
        <v>0</v>
      </c>
      <c r="H26" s="7">
        <f t="shared" ref="H26" si="9">SUM(H24:H25)</f>
        <v>0</v>
      </c>
      <c r="I26" s="7">
        <f t="shared" ref="I26" si="10">SUM(I24:I25)</f>
        <v>0</v>
      </c>
    </row>
    <row r="27" spans="1:11" ht="18.75">
      <c r="A27" s="1"/>
      <c r="B27" s="1"/>
      <c r="C27" s="1"/>
      <c r="D27" s="4"/>
      <c r="E27" s="3"/>
      <c r="F27" s="3"/>
      <c r="G27" s="3"/>
      <c r="H27" s="3"/>
      <c r="I27" s="3"/>
    </row>
    <row r="28" spans="1:11" ht="18.75">
      <c r="A28" s="1" t="s">
        <v>4</v>
      </c>
      <c r="B28" s="15">
        <v>428.97</v>
      </c>
      <c r="C28" s="16">
        <v>477</v>
      </c>
      <c r="D28" s="13">
        <f>+(C28-B28)/B28*100</f>
        <v>11.19658717392824</v>
      </c>
      <c r="E28" s="3">
        <v>491</v>
      </c>
      <c r="F28" s="3"/>
      <c r="G28" s="3"/>
      <c r="H28" s="3"/>
      <c r="I28" s="3"/>
    </row>
    <row r="29" spans="1:11" ht="18.75">
      <c r="A29" s="1" t="s">
        <v>5</v>
      </c>
      <c r="B29" s="15">
        <v>277.95</v>
      </c>
      <c r="C29" s="16">
        <v>299</v>
      </c>
      <c r="D29" s="13">
        <f>+(C29-B29)/B29*100</f>
        <v>7.5733045511782739</v>
      </c>
      <c r="E29" s="3">
        <v>309</v>
      </c>
      <c r="F29" s="3"/>
      <c r="G29" s="3"/>
      <c r="H29" s="3"/>
      <c r="I29" s="3"/>
    </row>
    <row r="30" spans="1:11" ht="18.75">
      <c r="A30" s="5" t="s">
        <v>6</v>
      </c>
      <c r="B30" s="17">
        <f>SUM(B28:B29)</f>
        <v>706.92000000000007</v>
      </c>
      <c r="C30" s="17">
        <f>SUM(C28:C29)</f>
        <v>776</v>
      </c>
      <c r="D30" s="8">
        <f>+(C30-B30)/B30*100</f>
        <v>9.7719685395801399</v>
      </c>
      <c r="E30" s="6">
        <f>SUM(E28:E29)</f>
        <v>800</v>
      </c>
      <c r="F30" s="6">
        <f t="shared" ref="F30" si="11">SUM(F28:F29)</f>
        <v>0</v>
      </c>
      <c r="G30" s="6">
        <f t="shared" ref="G30" si="12">SUM(G28:G29)</f>
        <v>0</v>
      </c>
      <c r="H30" s="6">
        <f t="shared" ref="H30" si="13">SUM(H28:H29)</f>
        <v>0</v>
      </c>
      <c r="I30" s="6">
        <f t="shared" ref="I30" si="14">SUM(I28:I29)</f>
        <v>0</v>
      </c>
    </row>
    <row r="31" spans="1:11" ht="18.75">
      <c r="A31" s="1"/>
      <c r="B31" s="1"/>
      <c r="C31" s="1"/>
      <c r="D31" s="1"/>
      <c r="E31" s="1"/>
      <c r="F31" s="1"/>
      <c r="G31" s="1"/>
      <c r="H31" s="1"/>
      <c r="I31" s="1"/>
    </row>
    <row r="32" spans="1:11" ht="18.75">
      <c r="A32" s="1" t="s">
        <v>7</v>
      </c>
      <c r="B32" s="11">
        <f>B35/B28</f>
        <v>3.9489941021516652</v>
      </c>
      <c r="C32" s="11">
        <f>C35/C28</f>
        <v>3.9874213836477987</v>
      </c>
      <c r="D32" s="13"/>
      <c r="E32" s="1">
        <v>3.9420000000000002</v>
      </c>
      <c r="F32" s="1">
        <v>3.9420000000000002</v>
      </c>
      <c r="G32" s="1">
        <v>3.9420000000000002</v>
      </c>
      <c r="H32" s="1">
        <v>3.9420000000000002</v>
      </c>
      <c r="I32" s="1">
        <v>3.9420000000000002</v>
      </c>
    </row>
    <row r="33" spans="1:9" ht="18.75">
      <c r="A33" s="1" t="s">
        <v>8</v>
      </c>
      <c r="B33" s="11">
        <f>+B36/B29</f>
        <v>3.155243748875697</v>
      </c>
      <c r="C33" s="11">
        <f>+C36/C29</f>
        <v>3.1304347826086958</v>
      </c>
      <c r="D33" s="11">
        <f t="shared" ref="D33" si="15">+D36/D29</f>
        <v>0.88831500174693967</v>
      </c>
      <c r="E33" s="1">
        <v>3.3109999999999999</v>
      </c>
      <c r="F33" s="1">
        <v>3.3109999999999999</v>
      </c>
      <c r="G33" s="1">
        <v>3.3109999999999999</v>
      </c>
      <c r="H33" s="1">
        <v>3.3109999999999999</v>
      </c>
      <c r="I33" s="1">
        <v>3.3109999999999999</v>
      </c>
    </row>
    <row r="34" spans="1:9" ht="18.75">
      <c r="A34" s="1"/>
      <c r="B34" s="1"/>
      <c r="C34" s="1"/>
      <c r="D34" s="1"/>
      <c r="E34" s="1"/>
      <c r="F34" s="1"/>
      <c r="G34" s="1"/>
      <c r="H34" s="1"/>
      <c r="I34" s="1"/>
    </row>
    <row r="35" spans="1:9" ht="18.75">
      <c r="A35" s="1" t="s">
        <v>9</v>
      </c>
      <c r="B35" s="2">
        <v>1694</v>
      </c>
      <c r="C35" s="2">
        <v>1902</v>
      </c>
      <c r="D35" s="13">
        <f>+(C35-B35)/B35*100</f>
        <v>12.278630460448642</v>
      </c>
      <c r="E35" s="2">
        <f>+E28*E32</f>
        <v>1935.5220000000002</v>
      </c>
      <c r="F35" s="2">
        <f>+F28*F32</f>
        <v>0</v>
      </c>
      <c r="G35" s="2">
        <f t="shared" ref="G35:H35" si="16">+G28*G32</f>
        <v>0</v>
      </c>
      <c r="H35" s="2">
        <f t="shared" si="16"/>
        <v>0</v>
      </c>
      <c r="I35" s="2">
        <f>+I28*I32</f>
        <v>0</v>
      </c>
    </row>
    <row r="36" spans="1:9" ht="18.75">
      <c r="A36" s="1" t="s">
        <v>11</v>
      </c>
      <c r="B36" s="2">
        <v>877</v>
      </c>
      <c r="C36" s="2">
        <v>936</v>
      </c>
      <c r="D36" s="13">
        <f>+(C36-B36)/B36*100</f>
        <v>6.7274800456100348</v>
      </c>
      <c r="E36" s="2">
        <v>1024</v>
      </c>
      <c r="F36" s="2">
        <f>F29*F33</f>
        <v>0</v>
      </c>
      <c r="G36" s="2">
        <f t="shared" ref="G36:H36" si="17">G29*G33</f>
        <v>0</v>
      </c>
      <c r="H36" s="2">
        <f t="shared" si="17"/>
        <v>0</v>
      </c>
      <c r="I36" s="2">
        <f>I29*I33</f>
        <v>0</v>
      </c>
    </row>
    <row r="37" spans="1:9" ht="18.75">
      <c r="A37" s="5" t="s">
        <v>10</v>
      </c>
      <c r="B37" s="6">
        <f>SUM(B35:B36)</f>
        <v>2571</v>
      </c>
      <c r="C37" s="6">
        <f>SUM(C35:C36)</f>
        <v>2838</v>
      </c>
      <c r="D37" s="8">
        <f>+(C37-B37)/B37*100</f>
        <v>10.385064177362894</v>
      </c>
      <c r="E37" s="6">
        <f>SUM(E35:E36)</f>
        <v>2959.5219999999999</v>
      </c>
      <c r="F37" s="6">
        <f t="shared" ref="F37" si="18">SUM(F35:F36)</f>
        <v>0</v>
      </c>
      <c r="G37" s="6">
        <f t="shared" ref="G37" si="19">SUM(G35:G36)</f>
        <v>0</v>
      </c>
      <c r="H37" s="6">
        <f t="shared" ref="H37" si="20">SUM(H35:H36)</f>
        <v>0</v>
      </c>
      <c r="I37" s="6">
        <f t="shared" ref="I37" si="21">SUM(I35:I36)</f>
        <v>0</v>
      </c>
    </row>
    <row r="39" spans="1:9" ht="18.75">
      <c r="A39" s="12" t="s">
        <v>60</v>
      </c>
      <c r="B39" s="12"/>
    </row>
    <row r="40" spans="1:9" ht="18.75">
      <c r="A40" s="1"/>
      <c r="B40" s="1"/>
      <c r="C40" s="1"/>
      <c r="E40" s="1"/>
      <c r="F40" s="1"/>
      <c r="G40" s="1"/>
      <c r="H40" s="1"/>
      <c r="I40" s="1"/>
    </row>
    <row r="41" spans="1:9" ht="18.75">
      <c r="A41" s="9" t="s">
        <v>12</v>
      </c>
      <c r="B41" s="9">
        <v>2010</v>
      </c>
      <c r="C41" s="9">
        <v>2011</v>
      </c>
      <c r="D41" s="10" t="s">
        <v>0</v>
      </c>
      <c r="E41" s="9">
        <v>2012</v>
      </c>
      <c r="F41" s="9">
        <v>2013</v>
      </c>
      <c r="G41" s="9">
        <v>2014</v>
      </c>
      <c r="H41" s="9">
        <v>2015</v>
      </c>
      <c r="I41" s="9">
        <v>2016</v>
      </c>
    </row>
    <row r="42" spans="1:9" ht="18.75">
      <c r="A42" s="1" t="s">
        <v>1</v>
      </c>
      <c r="B42" s="2">
        <v>115254</v>
      </c>
      <c r="C42" s="3">
        <v>121087</v>
      </c>
      <c r="D42" s="4"/>
      <c r="E42" s="3">
        <v>123446</v>
      </c>
      <c r="F42" s="3"/>
      <c r="G42" s="3"/>
      <c r="H42" s="3"/>
      <c r="I42" s="3"/>
    </row>
    <row r="43" spans="1:9" ht="18.75">
      <c r="A43" s="1" t="s">
        <v>2</v>
      </c>
      <c r="B43" s="2">
        <v>865</v>
      </c>
      <c r="C43" s="3">
        <v>907</v>
      </c>
      <c r="D43" s="4"/>
      <c r="E43" s="3">
        <v>938</v>
      </c>
      <c r="F43" s="3"/>
      <c r="G43" s="3"/>
      <c r="H43" s="3"/>
      <c r="I43" s="3"/>
    </row>
    <row r="44" spans="1:9" ht="18.75">
      <c r="A44" s="5" t="s">
        <v>3</v>
      </c>
      <c r="B44" s="6">
        <f>SUM(B42:B43)</f>
        <v>116119</v>
      </c>
      <c r="C44" s="7">
        <f>SUM(C42:C43)</f>
        <v>121994</v>
      </c>
      <c r="D44" s="8">
        <f>+(C44-B44)/B44*100</f>
        <v>5.0594648593253471</v>
      </c>
      <c r="E44" s="7">
        <f>SUM(E42:E43)</f>
        <v>124384</v>
      </c>
      <c r="F44" s="7">
        <f t="shared" ref="F44" si="22">SUM(F42:F43)</f>
        <v>0</v>
      </c>
      <c r="G44" s="7">
        <f t="shared" ref="G44" si="23">SUM(G42:G43)</f>
        <v>0</v>
      </c>
      <c r="H44" s="7">
        <f t="shared" ref="H44" si="24">SUM(H42:H43)</f>
        <v>0</v>
      </c>
      <c r="I44" s="7">
        <f t="shared" ref="I44" si="25">SUM(I42:I43)</f>
        <v>0</v>
      </c>
    </row>
    <row r="45" spans="1:9" ht="18.75">
      <c r="A45" s="1"/>
      <c r="B45" s="1"/>
      <c r="C45" s="1"/>
      <c r="D45" s="4"/>
      <c r="E45" s="3"/>
      <c r="F45" s="3"/>
      <c r="G45" s="3"/>
      <c r="H45" s="3"/>
      <c r="I45" s="3"/>
    </row>
    <row r="46" spans="1:9" ht="18.75">
      <c r="A46" s="1" t="s">
        <v>4</v>
      </c>
      <c r="B46" s="15">
        <v>268.52999999999997</v>
      </c>
      <c r="C46" s="16">
        <v>292</v>
      </c>
      <c r="D46" s="4"/>
      <c r="E46" s="3">
        <v>312</v>
      </c>
      <c r="F46" s="3"/>
      <c r="G46" s="3"/>
      <c r="H46" s="3"/>
      <c r="I46" s="3"/>
    </row>
    <row r="47" spans="1:9" ht="18.75">
      <c r="A47" s="1" t="s">
        <v>5</v>
      </c>
      <c r="B47" s="15">
        <v>199.3</v>
      </c>
      <c r="C47" s="16">
        <v>206</v>
      </c>
      <c r="D47" s="4"/>
      <c r="E47" s="3">
        <v>219</v>
      </c>
      <c r="F47" s="3"/>
      <c r="G47" s="3"/>
      <c r="H47" s="3"/>
      <c r="I47" s="3"/>
    </row>
    <row r="48" spans="1:9" ht="18.75">
      <c r="A48" s="5" t="s">
        <v>6</v>
      </c>
      <c r="B48" s="6">
        <f>SUM(B46:B47)</f>
        <v>467.83</v>
      </c>
      <c r="C48" s="6">
        <f>SUM(C46:C47)</f>
        <v>498</v>
      </c>
      <c r="D48" s="8">
        <f>+(C48-B48)/B48*100</f>
        <v>6.448923754355218</v>
      </c>
      <c r="E48" s="6">
        <f>SUM(E46:E47)</f>
        <v>531</v>
      </c>
      <c r="F48" s="6">
        <f t="shared" ref="F48" si="26">SUM(F46:F47)</f>
        <v>0</v>
      </c>
      <c r="G48" s="6">
        <f t="shared" ref="G48" si="27">SUM(G46:G47)</f>
        <v>0</v>
      </c>
      <c r="H48" s="6">
        <f t="shared" ref="H48" si="28">SUM(H46:H47)</f>
        <v>0</v>
      </c>
      <c r="I48" s="6">
        <f t="shared" ref="I48" si="29">SUM(I46:I47)</f>
        <v>0</v>
      </c>
    </row>
    <row r="49" spans="1:9" ht="18.75">
      <c r="A49" s="1"/>
      <c r="B49" s="1"/>
      <c r="C49" s="1"/>
      <c r="D49" s="1"/>
      <c r="E49" s="1"/>
      <c r="F49" s="1"/>
      <c r="G49" s="1"/>
      <c r="H49" s="1"/>
      <c r="I49" s="1"/>
    </row>
    <row r="50" spans="1:9" ht="18.75">
      <c r="A50" s="1" t="s">
        <v>7</v>
      </c>
      <c r="B50" s="11">
        <f>B53/B46</f>
        <v>3.9697612929654045</v>
      </c>
      <c r="C50" s="11">
        <f>C53/C46</f>
        <v>3.9965753424657535</v>
      </c>
      <c r="D50" s="11" t="e">
        <f t="shared" ref="D50" si="30">D53/D46</f>
        <v>#DIV/0!</v>
      </c>
      <c r="E50" s="1">
        <v>3.9420000000000002</v>
      </c>
      <c r="F50" s="1">
        <v>3.9420000000000002</v>
      </c>
      <c r="G50" s="1">
        <v>3.9420000000000002</v>
      </c>
      <c r="H50" s="1">
        <v>3.9420000000000002</v>
      </c>
      <c r="I50" s="1">
        <v>3.9420000000000002</v>
      </c>
    </row>
    <row r="51" spans="1:9" ht="18.75">
      <c r="A51" s="1" t="s">
        <v>8</v>
      </c>
      <c r="B51" s="11">
        <f>+B54/B47</f>
        <v>3.2513798294029099</v>
      </c>
      <c r="C51" s="11">
        <f>+C54/C47</f>
        <v>3.441747572815534</v>
      </c>
      <c r="D51" s="11" t="e">
        <f t="shared" ref="D51" si="31">+D54/D47</f>
        <v>#DIV/0!</v>
      </c>
      <c r="E51" s="1">
        <v>3.3109999999999999</v>
      </c>
      <c r="F51" s="1">
        <v>3.3109999999999999</v>
      </c>
      <c r="G51" s="1">
        <v>3.3109999999999999</v>
      </c>
      <c r="H51" s="1">
        <v>3.3109999999999999</v>
      </c>
      <c r="I51" s="1">
        <v>3.3109999999999999</v>
      </c>
    </row>
    <row r="52" spans="1:9" ht="18.75">
      <c r="A52" s="1"/>
      <c r="B52" s="1"/>
      <c r="C52" s="1"/>
      <c r="D52" s="1"/>
      <c r="E52" s="1"/>
      <c r="F52" s="1"/>
      <c r="G52" s="1"/>
      <c r="H52" s="1"/>
      <c r="I52" s="1"/>
    </row>
    <row r="53" spans="1:9" ht="18.75">
      <c r="A53" s="1" t="s">
        <v>9</v>
      </c>
      <c r="B53" s="2">
        <v>1066</v>
      </c>
      <c r="C53" s="2">
        <v>1167</v>
      </c>
      <c r="D53" s="4">
        <f>+(C53-B53)/B53*100</f>
        <v>9.4746716697936204</v>
      </c>
      <c r="E53" s="2">
        <v>1229</v>
      </c>
      <c r="F53" s="2">
        <f>+F46*F50</f>
        <v>0</v>
      </c>
      <c r="G53" s="2">
        <f t="shared" ref="G53:H53" si="32">+G46*G50</f>
        <v>0</v>
      </c>
      <c r="H53" s="2">
        <f t="shared" si="32"/>
        <v>0</v>
      </c>
      <c r="I53" s="2">
        <f>+I46*I50</f>
        <v>0</v>
      </c>
    </row>
    <row r="54" spans="1:9" ht="18.75">
      <c r="A54" s="1" t="s">
        <v>11</v>
      </c>
      <c r="B54" s="2">
        <v>648</v>
      </c>
      <c r="C54" s="2">
        <v>709</v>
      </c>
      <c r="D54" s="4">
        <f>+(C54-B54)/B54*100</f>
        <v>9.4135802469135808</v>
      </c>
      <c r="E54" s="2">
        <v>725</v>
      </c>
      <c r="F54" s="2">
        <f>F47*F51</f>
        <v>0</v>
      </c>
      <c r="G54" s="2">
        <f t="shared" ref="G54:H54" si="33">G47*G51</f>
        <v>0</v>
      </c>
      <c r="H54" s="2">
        <f t="shared" si="33"/>
        <v>0</v>
      </c>
      <c r="I54" s="2">
        <f>I47*I51</f>
        <v>0</v>
      </c>
    </row>
    <row r="55" spans="1:9" ht="18.75">
      <c r="A55" s="5" t="s">
        <v>10</v>
      </c>
      <c r="B55" s="6">
        <f>SUM(B53:B54)</f>
        <v>1714</v>
      </c>
      <c r="C55" s="6">
        <f>SUM(C53:C54)</f>
        <v>1876</v>
      </c>
      <c r="D55" s="8">
        <f>+(C55-B55)/B55*100</f>
        <v>9.4515752625437575</v>
      </c>
      <c r="E55" s="6">
        <f>SUM(E53:E54)</f>
        <v>1954</v>
      </c>
      <c r="F55" s="6">
        <f t="shared" ref="F55" si="34">SUM(F53:F54)</f>
        <v>0</v>
      </c>
      <c r="G55" s="6">
        <f t="shared" ref="G55" si="35">SUM(G53:G54)</f>
        <v>0</v>
      </c>
      <c r="H55" s="6">
        <f t="shared" ref="H55" si="36">SUM(H53:H54)</f>
        <v>0</v>
      </c>
      <c r="I55" s="6">
        <f t="shared" ref="I55" si="37">SUM(I53:I54)</f>
        <v>0</v>
      </c>
    </row>
    <row r="58" spans="1:9" ht="18.75">
      <c r="A58" s="12" t="s">
        <v>59</v>
      </c>
      <c r="B58" s="12"/>
    </row>
    <row r="59" spans="1:9" ht="18.75">
      <c r="A59" s="1"/>
      <c r="B59" s="1"/>
      <c r="C59" s="1"/>
      <c r="E59" s="1"/>
      <c r="F59" s="1"/>
      <c r="G59" s="1"/>
      <c r="H59" s="1"/>
      <c r="I59" s="1"/>
    </row>
    <row r="60" spans="1:9" ht="18.75">
      <c r="A60" s="9" t="s">
        <v>12</v>
      </c>
      <c r="B60" s="9">
        <v>2010</v>
      </c>
      <c r="C60" s="9">
        <v>2011</v>
      </c>
      <c r="D60" s="10" t="s">
        <v>0</v>
      </c>
      <c r="E60" s="9">
        <v>2012</v>
      </c>
      <c r="F60" s="9">
        <v>2013</v>
      </c>
      <c r="G60" s="9">
        <v>2014</v>
      </c>
      <c r="H60" s="9">
        <v>2015</v>
      </c>
      <c r="I60" s="9">
        <v>2016</v>
      </c>
    </row>
    <row r="61" spans="1:9" ht="18.75">
      <c r="A61" s="1" t="s">
        <v>1</v>
      </c>
      <c r="B61" s="2">
        <f>+B24+B42</f>
        <v>279333</v>
      </c>
      <c r="C61" s="2">
        <f>+C24+C42</f>
        <v>299270</v>
      </c>
      <c r="D61" s="4">
        <f>+(C61-B61)/B61*100</f>
        <v>7.1373593524574606</v>
      </c>
      <c r="E61" s="2">
        <f>+E24+E42</f>
        <v>309193</v>
      </c>
      <c r="F61" s="70"/>
      <c r="G61" s="70"/>
      <c r="H61" s="70"/>
      <c r="I61" s="70"/>
    </row>
    <row r="62" spans="1:9" ht="18.75">
      <c r="A62" s="1" t="s">
        <v>2</v>
      </c>
      <c r="B62" s="2">
        <f t="shared" ref="B62:C74" si="38">+B25+B43</f>
        <v>1785</v>
      </c>
      <c r="C62" s="3">
        <f t="shared" si="38"/>
        <v>1877</v>
      </c>
      <c r="D62" s="4">
        <f>+(C62-B62)/B62*100</f>
        <v>5.1540616246498594</v>
      </c>
      <c r="E62" s="3">
        <f t="shared" ref="E62:E74" si="39">+E25+E43</f>
        <v>1950</v>
      </c>
      <c r="F62" s="70"/>
      <c r="G62" s="70"/>
      <c r="H62" s="70"/>
      <c r="I62" s="70"/>
    </row>
    <row r="63" spans="1:9" ht="18.75">
      <c r="A63" s="5" t="s">
        <v>3</v>
      </c>
      <c r="B63" s="6">
        <f t="shared" si="38"/>
        <v>281118</v>
      </c>
      <c r="C63" s="7">
        <f t="shared" si="38"/>
        <v>301147</v>
      </c>
      <c r="D63" s="8">
        <f>+(C63-B63)/B63*100</f>
        <v>7.1247661124509989</v>
      </c>
      <c r="E63" s="7">
        <f t="shared" si="39"/>
        <v>311143</v>
      </c>
      <c r="F63" s="74"/>
      <c r="G63" s="74"/>
      <c r="H63" s="74"/>
      <c r="I63" s="74"/>
    </row>
    <row r="64" spans="1:9" ht="18.75">
      <c r="A64" s="1"/>
      <c r="B64" s="1"/>
      <c r="C64" s="1"/>
      <c r="D64" s="4"/>
      <c r="E64" s="3">
        <f t="shared" si="39"/>
        <v>0</v>
      </c>
      <c r="F64" s="70"/>
      <c r="G64" s="70"/>
      <c r="H64" s="70"/>
      <c r="I64" s="70"/>
    </row>
    <row r="65" spans="1:11" ht="18.75">
      <c r="A65" s="1" t="s">
        <v>4</v>
      </c>
      <c r="B65" s="15">
        <f t="shared" si="38"/>
        <v>697.5</v>
      </c>
      <c r="C65" s="16">
        <f t="shared" si="38"/>
        <v>769</v>
      </c>
      <c r="D65" s="4">
        <f>+(C65-B65)/B65*100</f>
        <v>10.250896057347671</v>
      </c>
      <c r="E65" s="3">
        <f t="shared" si="39"/>
        <v>803</v>
      </c>
      <c r="F65" s="70"/>
      <c r="G65" s="70"/>
      <c r="H65" s="70"/>
      <c r="I65" s="70"/>
    </row>
    <row r="66" spans="1:11" ht="18.75">
      <c r="A66" s="1" t="s">
        <v>5</v>
      </c>
      <c r="B66" s="15">
        <f t="shared" si="38"/>
        <v>477.25</v>
      </c>
      <c r="C66" s="16">
        <f t="shared" si="38"/>
        <v>505</v>
      </c>
      <c r="D66" s="4">
        <f>+(C66-B66)/B66*100</f>
        <v>5.8145625982189628</v>
      </c>
      <c r="E66" s="3">
        <f t="shared" si="39"/>
        <v>528</v>
      </c>
      <c r="F66" s="70"/>
      <c r="G66" s="70"/>
      <c r="H66" s="70"/>
      <c r="I66" s="70"/>
    </row>
    <row r="67" spans="1:11" ht="18.75">
      <c r="A67" s="5" t="s">
        <v>6</v>
      </c>
      <c r="B67" s="6">
        <f t="shared" si="38"/>
        <v>1174.75</v>
      </c>
      <c r="C67" s="6">
        <f t="shared" si="38"/>
        <v>1274</v>
      </c>
      <c r="D67" s="8">
        <f>+(C67-B67)/B67*100</f>
        <v>8.4486060864013623</v>
      </c>
      <c r="E67" s="6">
        <f t="shared" si="39"/>
        <v>1331</v>
      </c>
      <c r="F67" s="73"/>
      <c r="G67" s="73"/>
      <c r="H67" s="73"/>
      <c r="I67" s="73"/>
    </row>
    <row r="68" spans="1:11" ht="18.75">
      <c r="A68" s="1"/>
      <c r="B68" s="1"/>
      <c r="C68" s="1"/>
      <c r="D68" s="1"/>
      <c r="E68" s="1">
        <f t="shared" si="39"/>
        <v>0</v>
      </c>
      <c r="F68" s="68"/>
      <c r="G68" s="68"/>
      <c r="H68" s="68"/>
      <c r="I68" s="68"/>
    </row>
    <row r="69" spans="1:11" ht="18.75">
      <c r="A69" s="1" t="s">
        <v>7</v>
      </c>
      <c r="B69" s="11">
        <f t="shared" si="38"/>
        <v>7.9187553951170697</v>
      </c>
      <c r="C69" s="11">
        <f t="shared" si="38"/>
        <v>7.9839967261135527</v>
      </c>
      <c r="D69" s="11">
        <f t="shared" ref="D69" si="40">D72/D65</f>
        <v>1.0921632715110976</v>
      </c>
      <c r="E69" s="1">
        <f t="shared" si="39"/>
        <v>7.8840000000000003</v>
      </c>
      <c r="F69" s="68"/>
      <c r="G69" s="68"/>
      <c r="H69" s="68"/>
      <c r="I69" s="68"/>
    </row>
    <row r="70" spans="1:11" ht="18.75">
      <c r="A70" s="1" t="s">
        <v>8</v>
      </c>
      <c r="B70" s="11">
        <f t="shared" si="38"/>
        <v>6.406623578278607</v>
      </c>
      <c r="C70" s="11">
        <f t="shared" si="38"/>
        <v>6.5721823554242302</v>
      </c>
      <c r="D70" s="11">
        <f t="shared" ref="D70" si="41">+D73/D66</f>
        <v>1.3533008418254322</v>
      </c>
      <c r="E70" s="1">
        <f t="shared" si="39"/>
        <v>6.6219999999999999</v>
      </c>
      <c r="F70" s="68"/>
      <c r="G70" s="68"/>
      <c r="H70" s="68"/>
      <c r="I70" s="68"/>
    </row>
    <row r="71" spans="1:11" ht="18.75">
      <c r="A71" s="1"/>
      <c r="B71" s="1">
        <f t="shared" si="38"/>
        <v>0</v>
      </c>
      <c r="C71" s="1">
        <f t="shared" si="38"/>
        <v>0</v>
      </c>
      <c r="D71" s="1"/>
      <c r="E71" s="1">
        <f t="shared" si="39"/>
        <v>0</v>
      </c>
      <c r="F71" s="68"/>
      <c r="G71" s="68"/>
      <c r="H71" s="68"/>
      <c r="I71" s="68"/>
    </row>
    <row r="72" spans="1:11" ht="18.75">
      <c r="A72" s="1" t="s">
        <v>9</v>
      </c>
      <c r="B72" s="2">
        <f t="shared" si="38"/>
        <v>2760</v>
      </c>
      <c r="C72" s="2">
        <f t="shared" si="38"/>
        <v>3069</v>
      </c>
      <c r="D72" s="4">
        <f>+(C72-B72)/B72*100</f>
        <v>11.195652173913045</v>
      </c>
      <c r="E72" s="2">
        <f t="shared" si="39"/>
        <v>3164.5219999999999</v>
      </c>
      <c r="F72" s="69"/>
      <c r="G72" s="69"/>
      <c r="H72" s="69"/>
      <c r="I72" s="69"/>
    </row>
    <row r="73" spans="1:11" ht="18.75">
      <c r="A73" s="1" t="s">
        <v>11</v>
      </c>
      <c r="B73" s="2">
        <f t="shared" si="38"/>
        <v>1525</v>
      </c>
      <c r="C73" s="2">
        <f t="shared" si="38"/>
        <v>1645</v>
      </c>
      <c r="D73" s="4">
        <f>+(C73-B73)/B73*100</f>
        <v>7.8688524590163942</v>
      </c>
      <c r="E73" s="2">
        <f t="shared" si="39"/>
        <v>1749</v>
      </c>
      <c r="F73" s="69"/>
      <c r="G73" s="69"/>
      <c r="H73" s="69"/>
      <c r="I73" s="69"/>
    </row>
    <row r="74" spans="1:11" ht="18.75">
      <c r="A74" s="5" t="s">
        <v>10</v>
      </c>
      <c r="B74" s="6">
        <f t="shared" si="38"/>
        <v>4285</v>
      </c>
      <c r="C74" s="6">
        <f t="shared" si="38"/>
        <v>4714</v>
      </c>
      <c r="D74" s="8">
        <f>+(C74-B74)/B74*100</f>
        <v>10.01166861143524</v>
      </c>
      <c r="E74" s="6">
        <f t="shared" si="39"/>
        <v>4913.5219999999999</v>
      </c>
      <c r="F74" s="73"/>
      <c r="G74" s="73"/>
      <c r="H74" s="73"/>
      <c r="I74" s="73"/>
    </row>
    <row r="75" spans="1:11" ht="18.75">
      <c r="A75" s="61"/>
      <c r="B75" s="62"/>
      <c r="C75" s="62"/>
      <c r="D75" s="13"/>
      <c r="E75" s="62"/>
      <c r="F75" s="62"/>
      <c r="G75" s="62"/>
      <c r="H75" s="62"/>
      <c r="I75" s="62"/>
      <c r="J75" s="63"/>
      <c r="K75" s="63"/>
    </row>
    <row r="76" spans="1:11" ht="18.75">
      <c r="A76" s="64"/>
      <c r="B76" s="65"/>
      <c r="C76" s="65"/>
      <c r="D76" s="66"/>
      <c r="E76" s="65"/>
      <c r="F76" s="65"/>
      <c r="G76" s="65"/>
      <c r="H76" s="65"/>
      <c r="I76" s="65"/>
      <c r="J76" s="67"/>
      <c r="K76" s="67"/>
    </row>
    <row r="77" spans="1:11" ht="16.5" thickBot="1"/>
    <row r="78" spans="1:11" ht="19.5" thickBot="1">
      <c r="A78" t="s">
        <v>63</v>
      </c>
      <c r="B78" s="113" t="s">
        <v>58</v>
      </c>
      <c r="C78" s="114"/>
      <c r="D78" s="113" t="s">
        <v>61</v>
      </c>
      <c r="E78" s="114"/>
    </row>
    <row r="79" spans="1:11" ht="19.5" thickBot="1">
      <c r="A79" s="21" t="s">
        <v>22</v>
      </c>
      <c r="B79" s="22" t="s">
        <v>18</v>
      </c>
      <c r="C79" s="22" t="s">
        <v>19</v>
      </c>
      <c r="D79" s="22" t="s">
        <v>18</v>
      </c>
      <c r="E79" s="23" t="s">
        <v>19</v>
      </c>
    </row>
    <row r="80" spans="1:11" ht="18.75">
      <c r="A80" s="24" t="s">
        <v>23</v>
      </c>
      <c r="B80" s="20">
        <f>+(E24+E42)/E5*100</f>
        <v>29.790306947310814</v>
      </c>
      <c r="C80" s="20">
        <f>+(E25+E43)/E6*100</f>
        <v>33.259423503325941</v>
      </c>
      <c r="D80" s="20">
        <f t="shared" ref="D80:E82" si="42">100-B80</f>
        <v>70.20969305268919</v>
      </c>
      <c r="E80" s="25">
        <f t="shared" si="42"/>
        <v>66.740576496674066</v>
      </c>
    </row>
    <row r="81" spans="1:10" ht="18.75">
      <c r="A81" s="26" t="s">
        <v>20</v>
      </c>
      <c r="B81" s="18">
        <f>+(E28+E46)/E9*100</f>
        <v>26.414473684210527</v>
      </c>
      <c r="C81" s="18">
        <f>+(E29+E47)/E10*100</f>
        <v>22.857142857142858</v>
      </c>
      <c r="D81" s="18">
        <f t="shared" si="42"/>
        <v>73.58552631578948</v>
      </c>
      <c r="E81" s="27">
        <f t="shared" si="42"/>
        <v>77.142857142857139</v>
      </c>
    </row>
    <row r="82" spans="1:10" ht="18.75">
      <c r="A82" s="26" t="s">
        <v>21</v>
      </c>
      <c r="B82" s="18">
        <f>+(E35+E53)/E16*100</f>
        <v>26.410632615590053</v>
      </c>
      <c r="C82" s="18">
        <f>+(E36+E54)/E17*100</f>
        <v>22.871714397803061</v>
      </c>
      <c r="D82" s="18">
        <f t="shared" si="42"/>
        <v>73.58936738440994</v>
      </c>
      <c r="E82" s="27">
        <f t="shared" si="42"/>
        <v>77.128285602196939</v>
      </c>
    </row>
    <row r="83" spans="1:10" ht="19.5" thickBot="1">
      <c r="A83" s="28"/>
      <c r="B83" s="29"/>
      <c r="C83" s="29"/>
      <c r="D83" s="29"/>
      <c r="E83" s="30"/>
    </row>
    <row r="85" spans="1:10">
      <c r="D85" s="19"/>
      <c r="E85" s="19"/>
    </row>
    <row r="86" spans="1:10" ht="18.75">
      <c r="A86" s="12" t="s">
        <v>14</v>
      </c>
      <c r="B86" s="12"/>
    </row>
    <row r="87" spans="1:10" ht="19.5" thickBot="1">
      <c r="A87" s="1"/>
      <c r="B87" s="1"/>
      <c r="C87" s="1"/>
      <c r="E87" s="1"/>
      <c r="F87" s="1"/>
      <c r="G87" s="1"/>
      <c r="H87" s="1"/>
      <c r="I87" s="1"/>
      <c r="J87" s="1"/>
    </row>
    <row r="88" spans="1:10" ht="19.5" thickBot="1">
      <c r="B88" s="60" t="s">
        <v>28</v>
      </c>
      <c r="C88" s="60" t="s">
        <v>27</v>
      </c>
      <c r="E88" s="60" t="s">
        <v>29</v>
      </c>
      <c r="F88" s="110" t="s">
        <v>26</v>
      </c>
      <c r="G88" s="111"/>
      <c r="H88" s="111"/>
      <c r="I88" s="112"/>
      <c r="J88" s="1"/>
    </row>
    <row r="89" spans="1:10" ht="18.75">
      <c r="A89" s="9" t="s">
        <v>12</v>
      </c>
      <c r="B89" s="52">
        <v>2010</v>
      </c>
      <c r="C89" s="52">
        <v>2011</v>
      </c>
      <c r="D89" s="10" t="s">
        <v>0</v>
      </c>
      <c r="E89" s="52">
        <v>2012</v>
      </c>
      <c r="F89" s="31">
        <v>2013</v>
      </c>
      <c r="G89" s="32">
        <v>2014</v>
      </c>
      <c r="H89" s="32">
        <v>2015</v>
      </c>
      <c r="I89" s="33">
        <v>2016</v>
      </c>
      <c r="J89" s="1"/>
    </row>
    <row r="90" spans="1:10" ht="18.75">
      <c r="A90" s="68" t="s">
        <v>1</v>
      </c>
      <c r="B90" s="69">
        <f>+B5-B61</f>
        <v>680220</v>
      </c>
      <c r="C90" s="69">
        <f t="shared" ref="C90" si="43">+C5-C61</f>
        <v>713086</v>
      </c>
      <c r="D90" s="69">
        <f>+(C90-B90)/B90*100</f>
        <v>4.8316721060833263</v>
      </c>
      <c r="E90" s="69">
        <f>+E5-E61</f>
        <v>728705</v>
      </c>
      <c r="F90" s="70">
        <f>F5*0.702</f>
        <v>769955.00399999996</v>
      </c>
      <c r="G90" s="70">
        <f>G5*0.702</f>
        <v>805681.18799999997</v>
      </c>
      <c r="H90" s="70">
        <f t="shared" ref="H90:I90" si="44">H5*0.702</f>
        <v>842339.62799999991</v>
      </c>
      <c r="I90" s="70">
        <f t="shared" si="44"/>
        <v>881929.62</v>
      </c>
      <c r="J90" s="1"/>
    </row>
    <row r="91" spans="1:10" ht="18.75">
      <c r="A91" s="68" t="s">
        <v>2</v>
      </c>
      <c r="B91" s="69">
        <f t="shared" ref="B91:E102" si="45">+B6-B62</f>
        <v>3770</v>
      </c>
      <c r="C91" s="70">
        <f t="shared" si="45"/>
        <v>3821</v>
      </c>
      <c r="D91" s="71">
        <f t="shared" ref="D91:D103" si="46">+(C91-B91)/B91*100</f>
        <v>1.3527851458885942</v>
      </c>
      <c r="E91" s="70">
        <f t="shared" si="45"/>
        <v>3913</v>
      </c>
      <c r="F91" s="70">
        <f>+F6*0.667</f>
        <v>3997.3310000000001</v>
      </c>
      <c r="G91" s="70">
        <f t="shared" ref="G91:I91" si="47">+G6*0.667</f>
        <v>4097.3810000000003</v>
      </c>
      <c r="H91" s="70">
        <f t="shared" si="47"/>
        <v>4204.1010000000006</v>
      </c>
      <c r="I91" s="70">
        <f t="shared" si="47"/>
        <v>4321.4930000000004</v>
      </c>
      <c r="J91" s="1"/>
    </row>
    <row r="92" spans="1:10" ht="18.75">
      <c r="A92" s="72" t="s">
        <v>3</v>
      </c>
      <c r="B92" s="73">
        <f>SUM(B90:B91)</f>
        <v>683990</v>
      </c>
      <c r="C92" s="73">
        <f t="shared" ref="C92:E92" si="48">SUM(C90:C91)</f>
        <v>716907</v>
      </c>
      <c r="D92" s="73">
        <f t="shared" si="46"/>
        <v>4.8124972587318533</v>
      </c>
      <c r="E92" s="73">
        <f t="shared" si="48"/>
        <v>732618</v>
      </c>
      <c r="F92" s="74">
        <f t="shared" ref="F92" si="49">SUM(F90:F91)</f>
        <v>773952.33499999996</v>
      </c>
      <c r="G92" s="74">
        <f t="shared" ref="G92" si="50">SUM(G90:G91)</f>
        <v>809778.56900000002</v>
      </c>
      <c r="H92" s="74">
        <f t="shared" ref="H92" si="51">SUM(H90:H91)</f>
        <v>846543.72899999993</v>
      </c>
      <c r="I92" s="74">
        <f t="shared" ref="I92" si="52">SUM(I90:I91)</f>
        <v>886251.11300000001</v>
      </c>
      <c r="J92" s="1"/>
    </row>
    <row r="93" spans="1:10" ht="18.75">
      <c r="A93" s="68"/>
      <c r="B93" s="68"/>
      <c r="C93" s="68"/>
      <c r="D93" s="71"/>
      <c r="E93" s="70"/>
      <c r="F93" s="70"/>
      <c r="G93" s="70"/>
      <c r="H93" s="70"/>
      <c r="I93" s="70"/>
      <c r="J93" s="1"/>
    </row>
    <row r="94" spans="1:10" ht="18.75">
      <c r="A94" s="68" t="s">
        <v>4</v>
      </c>
      <c r="B94" s="69">
        <f t="shared" si="45"/>
        <v>2089.5</v>
      </c>
      <c r="C94" s="70">
        <f t="shared" si="45"/>
        <v>2186</v>
      </c>
      <c r="D94" s="71">
        <f t="shared" si="46"/>
        <v>4.6183297439578848</v>
      </c>
      <c r="E94" s="70">
        <f t="shared" si="45"/>
        <v>2237</v>
      </c>
      <c r="F94" s="70">
        <f>+F9*0.736</f>
        <v>2486.2080000000001</v>
      </c>
      <c r="G94" s="70">
        <f t="shared" ref="G94:I94" si="53">+G9*0.736</f>
        <v>2623.84</v>
      </c>
      <c r="H94" s="70">
        <f t="shared" si="53"/>
        <v>2723.9360000000001</v>
      </c>
      <c r="I94" s="70">
        <f t="shared" si="53"/>
        <v>2871.136</v>
      </c>
      <c r="J94" s="1"/>
    </row>
    <row r="95" spans="1:10" ht="18.75">
      <c r="A95" s="68" t="s">
        <v>5</v>
      </c>
      <c r="B95" s="69">
        <f t="shared" si="45"/>
        <v>1631.75</v>
      </c>
      <c r="C95" s="70">
        <f t="shared" si="45"/>
        <v>1741</v>
      </c>
      <c r="D95" s="71">
        <f t="shared" si="46"/>
        <v>6.6952658189060816</v>
      </c>
      <c r="E95" s="70">
        <f t="shared" si="45"/>
        <v>1782</v>
      </c>
      <c r="F95" s="70">
        <f>+F10*0.771</f>
        <v>2143.38</v>
      </c>
      <c r="G95" s="70">
        <f t="shared" ref="G95:I95" si="54">+G10*0.771</f>
        <v>2296.8090000000002</v>
      </c>
      <c r="H95" s="70">
        <f t="shared" si="54"/>
        <v>2417.8560000000002</v>
      </c>
      <c r="I95" s="70">
        <f t="shared" si="54"/>
        <v>2516.5439999999999</v>
      </c>
      <c r="J95" s="1"/>
    </row>
    <row r="96" spans="1:10" ht="18.75">
      <c r="A96" s="72" t="s">
        <v>6</v>
      </c>
      <c r="B96" s="73">
        <f>SUM(B94:B95)</f>
        <v>3721.25</v>
      </c>
      <c r="C96" s="73">
        <f t="shared" ref="C96:E96" si="55">SUM(C94:C95)</f>
        <v>3927</v>
      </c>
      <c r="D96" s="73">
        <f t="shared" si="46"/>
        <v>5.5290560967416864</v>
      </c>
      <c r="E96" s="73">
        <f t="shared" si="55"/>
        <v>4019</v>
      </c>
      <c r="F96" s="73">
        <f t="shared" ref="F96" si="56">SUM(F94:F95)</f>
        <v>4629.5879999999997</v>
      </c>
      <c r="G96" s="73">
        <f t="shared" ref="G96" si="57">SUM(G94:G95)</f>
        <v>4920.6490000000003</v>
      </c>
      <c r="H96" s="73">
        <f t="shared" ref="H96" si="58">SUM(H94:H95)</f>
        <v>5141.7920000000004</v>
      </c>
      <c r="I96" s="73">
        <f t="shared" ref="I96" si="59">SUM(I94:I95)</f>
        <v>5387.68</v>
      </c>
      <c r="J96" s="1"/>
    </row>
    <row r="97" spans="1:10" ht="18.75">
      <c r="A97" s="68"/>
      <c r="B97" s="68"/>
      <c r="C97" s="68"/>
      <c r="D97" s="68"/>
      <c r="E97" s="68"/>
      <c r="F97" s="68"/>
      <c r="G97" s="68"/>
      <c r="H97" s="68"/>
      <c r="I97" s="68"/>
      <c r="J97" s="1"/>
    </row>
    <row r="98" spans="1:10" ht="18.75">
      <c r="A98" s="68" t="s">
        <v>7</v>
      </c>
      <c r="B98" s="57">
        <f>B101/B94</f>
        <v>3.9621919119406557</v>
      </c>
      <c r="C98" s="57">
        <f>C101/C94</f>
        <v>3.9862763037511435</v>
      </c>
      <c r="D98" s="11">
        <f t="shared" ref="D98" si="60">D101/D94</f>
        <v>1.1376965379038169</v>
      </c>
      <c r="E98" s="55">
        <v>3.9420000000000002</v>
      </c>
      <c r="F98" s="68">
        <v>3.9420000000000002</v>
      </c>
      <c r="G98" s="68">
        <v>3.9420000000000002</v>
      </c>
      <c r="H98" s="68">
        <v>3.9420000000000002</v>
      </c>
      <c r="I98" s="68">
        <v>3.9420000000000002</v>
      </c>
      <c r="J98" s="1"/>
    </row>
    <row r="99" spans="1:10" ht="18.75">
      <c r="A99" s="68" t="s">
        <v>8</v>
      </c>
      <c r="B99" s="57">
        <f>+B102/B95</f>
        <v>3.3105561513712272</v>
      </c>
      <c r="C99" s="57">
        <f>+C102/C95</f>
        <v>3.2492820218265366</v>
      </c>
      <c r="D99" s="11">
        <f t="shared" ref="D99" si="61">+D102/D95</f>
        <v>0.70504652484841213</v>
      </c>
      <c r="E99" s="55">
        <v>3.3109999999999999</v>
      </c>
      <c r="F99" s="68">
        <v>3.3109999999999999</v>
      </c>
      <c r="G99" s="68">
        <v>3.3109999999999999</v>
      </c>
      <c r="H99" s="68">
        <v>3.3109999999999999</v>
      </c>
      <c r="I99" s="68">
        <v>3.3109999999999999</v>
      </c>
      <c r="J99" s="1"/>
    </row>
    <row r="100" spans="1:10" ht="18.75">
      <c r="A100" s="68"/>
      <c r="B100" s="68"/>
      <c r="C100" s="68"/>
      <c r="D100" s="68"/>
      <c r="E100" s="68"/>
      <c r="F100" s="68"/>
      <c r="G100" s="68"/>
      <c r="H100" s="68"/>
      <c r="I100" s="68"/>
    </row>
    <row r="101" spans="1:10" ht="18.75">
      <c r="A101" s="68" t="s">
        <v>9</v>
      </c>
      <c r="B101" s="69">
        <f t="shared" si="45"/>
        <v>8279</v>
      </c>
      <c r="C101" s="69">
        <f t="shared" si="45"/>
        <v>8714</v>
      </c>
      <c r="D101" s="71">
        <f t="shared" si="46"/>
        <v>5.2542577605991063</v>
      </c>
      <c r="E101" s="69">
        <f t="shared" si="45"/>
        <v>8817.4779999999992</v>
      </c>
      <c r="F101" s="69">
        <f>+F16*0.736</f>
        <v>9800.6319359999998</v>
      </c>
      <c r="G101" s="69">
        <f t="shared" ref="G101:I101" si="62">+G16*0.736</f>
        <v>10343.177280000002</v>
      </c>
      <c r="H101" s="69">
        <f t="shared" si="62"/>
        <v>10737.755712</v>
      </c>
      <c r="I101" s="69">
        <f t="shared" si="62"/>
        <v>11318.018112</v>
      </c>
    </row>
    <row r="102" spans="1:10" ht="18.75">
      <c r="A102" s="68" t="s">
        <v>11</v>
      </c>
      <c r="B102" s="69">
        <f t="shared" si="45"/>
        <v>5402</v>
      </c>
      <c r="C102" s="69">
        <f t="shared" si="45"/>
        <v>5657</v>
      </c>
      <c r="D102" s="71">
        <f t="shared" si="46"/>
        <v>4.720473898556091</v>
      </c>
      <c r="E102" s="69">
        <f t="shared" si="45"/>
        <v>5898</v>
      </c>
      <c r="F102" s="69">
        <f>+F17*0.771</f>
        <v>7096.7311799999998</v>
      </c>
      <c r="G102" s="69">
        <f t="shared" ref="G102:I102" si="63">+G17*0.771</f>
        <v>7604.7345989999994</v>
      </c>
      <c r="H102" s="69">
        <f t="shared" si="63"/>
        <v>8005.5212160000001</v>
      </c>
      <c r="I102" s="69">
        <f t="shared" si="63"/>
        <v>8332.2771840000005</v>
      </c>
    </row>
    <row r="103" spans="1:10" ht="18.75">
      <c r="A103" s="72" t="s">
        <v>10</v>
      </c>
      <c r="B103" s="73">
        <f>SUM(B101:B102)</f>
        <v>13681</v>
      </c>
      <c r="C103" s="73">
        <f t="shared" ref="C103:E103" si="64">SUM(C101:C102)</f>
        <v>14371</v>
      </c>
      <c r="D103" s="75">
        <f t="shared" si="46"/>
        <v>5.0434909728820987</v>
      </c>
      <c r="E103" s="73">
        <f t="shared" si="64"/>
        <v>14715.477999999999</v>
      </c>
      <c r="F103" s="73">
        <f t="shared" ref="F103" si="65">SUM(F101:F102)</f>
        <v>16897.363116</v>
      </c>
      <c r="G103" s="73">
        <f t="shared" ref="G103" si="66">SUM(G101:G102)</f>
        <v>17947.911878999999</v>
      </c>
      <c r="H103" s="73">
        <f t="shared" ref="H103" si="67">SUM(H101:H102)</f>
        <v>18743.276927999999</v>
      </c>
      <c r="I103" s="73">
        <f t="shared" ref="I103" si="68">SUM(I101:I102)</f>
        <v>19650.295296</v>
      </c>
    </row>
    <row r="106" spans="1:10" ht="18.75">
      <c r="C106" s="1">
        <v>3821</v>
      </c>
      <c r="D106" s="1" t="s">
        <v>19</v>
      </c>
      <c r="F106">
        <v>19</v>
      </c>
      <c r="G106" t="s">
        <v>39</v>
      </c>
    </row>
    <row r="107" spans="1:10" ht="18.75">
      <c r="C107" s="86">
        <f>19+16+10+31</f>
        <v>76</v>
      </c>
      <c r="D107" s="1" t="s">
        <v>43</v>
      </c>
      <c r="E107" s="85">
        <f>+C107/C106</f>
        <v>1.9890081130594085E-2</v>
      </c>
      <c r="F107">
        <v>16</v>
      </c>
      <c r="G107" t="s">
        <v>40</v>
      </c>
    </row>
    <row r="108" spans="1:10" ht="18.75">
      <c r="C108" s="1">
        <f>+C106-C107</f>
        <v>3745</v>
      </c>
      <c r="D108" s="1" t="s">
        <v>44</v>
      </c>
      <c r="E108" s="85">
        <f>+C108/C106</f>
        <v>0.98010991886940591</v>
      </c>
      <c r="F108">
        <v>10</v>
      </c>
      <c r="G108" t="s">
        <v>41</v>
      </c>
    </row>
    <row r="109" spans="1:10">
      <c r="F109">
        <v>31</v>
      </c>
      <c r="G109" t="s">
        <v>42</v>
      </c>
    </row>
    <row r="110" spans="1:10">
      <c r="F110" s="82">
        <f>SUM(F106:F109)</f>
        <v>76</v>
      </c>
    </row>
    <row r="111" spans="1:10">
      <c r="C111" t="s">
        <v>45</v>
      </c>
      <c r="D111" s="83">
        <v>-4750.3900000000003</v>
      </c>
      <c r="E111" s="115" t="s">
        <v>48</v>
      </c>
    </row>
    <row r="112" spans="1:10">
      <c r="C112" t="s">
        <v>46</v>
      </c>
      <c r="D112">
        <v>-826.38699999999994</v>
      </c>
      <c r="E112" s="115"/>
    </row>
    <row r="113" spans="3:5">
      <c r="C113" t="s">
        <v>62</v>
      </c>
      <c r="D113">
        <v>-832.80200000000002</v>
      </c>
      <c r="E113" s="115"/>
    </row>
    <row r="114" spans="3:5">
      <c r="C114" s="84" t="s">
        <v>47</v>
      </c>
      <c r="D114" s="84">
        <f>+D111-D112-D113</f>
        <v>-3091.2010000000005</v>
      </c>
      <c r="E114" s="115"/>
    </row>
    <row r="116" spans="3:5">
      <c r="C116" t="s">
        <v>49</v>
      </c>
      <c r="D116">
        <v>20228</v>
      </c>
      <c r="E116" s="88">
        <f>+D116/D118</f>
        <v>0.87665770997659709</v>
      </c>
    </row>
    <row r="117" spans="3:5">
      <c r="C117" t="s">
        <v>53</v>
      </c>
      <c r="D117">
        <v>2846</v>
      </c>
      <c r="E117" s="88">
        <f>+D117/D118</f>
        <v>0.12334229002340297</v>
      </c>
    </row>
    <row r="118" spans="3:5">
      <c r="C118" t="s">
        <v>50</v>
      </c>
      <c r="D118">
        <f>SUM(D116:D117)</f>
        <v>23074</v>
      </c>
      <c r="E118" s="87">
        <v>1</v>
      </c>
    </row>
    <row r="120" spans="3:5">
      <c r="C120" t="s">
        <v>51</v>
      </c>
      <c r="D120" s="80">
        <f>+D114*E120</f>
        <v>-2710.9832770000003</v>
      </c>
      <c r="E120" s="88">
        <v>0.877</v>
      </c>
    </row>
    <row r="121" spans="3:5">
      <c r="C121" t="s">
        <v>52</v>
      </c>
      <c r="D121" s="80">
        <f>D114*E121</f>
        <v>-380.21772300000003</v>
      </c>
      <c r="E121" s="88">
        <v>0.123</v>
      </c>
    </row>
    <row r="122" spans="3:5">
      <c r="C122" s="84" t="s">
        <v>47</v>
      </c>
      <c r="D122" s="90">
        <f>SUM(D120:D121)</f>
        <v>-3091.2010000000005</v>
      </c>
      <c r="E122" s="87">
        <v>1</v>
      </c>
    </row>
    <row r="125" spans="3:5">
      <c r="C125" s="84" t="s">
        <v>54</v>
      </c>
      <c r="D125" s="84"/>
      <c r="E125" s="89">
        <f>+D120/D116</f>
        <v>-0.13402132079296028</v>
      </c>
    </row>
    <row r="141" spans="1:9" ht="19.5" thickBot="1">
      <c r="A141" s="12" t="s">
        <v>64</v>
      </c>
    </row>
    <row r="142" spans="1:9" ht="19.5" thickBot="1">
      <c r="B142" s="60" t="s">
        <v>28</v>
      </c>
      <c r="C142" s="60" t="s">
        <v>27</v>
      </c>
      <c r="E142" s="60" t="s">
        <v>29</v>
      </c>
      <c r="F142" s="110" t="s">
        <v>26</v>
      </c>
      <c r="G142" s="111"/>
      <c r="H142" s="111"/>
      <c r="I142" s="112"/>
    </row>
    <row r="143" spans="1:9" ht="18.75">
      <c r="A143" s="9" t="s">
        <v>12</v>
      </c>
      <c r="B143" s="52">
        <v>2010</v>
      </c>
      <c r="C143" s="52">
        <v>2011</v>
      </c>
      <c r="D143" s="10" t="s">
        <v>0</v>
      </c>
      <c r="E143" s="52">
        <v>2012</v>
      </c>
      <c r="F143" s="31">
        <v>2013</v>
      </c>
      <c r="G143" s="32">
        <v>2014</v>
      </c>
      <c r="H143" s="32">
        <v>2015</v>
      </c>
      <c r="I143" s="33">
        <v>2016</v>
      </c>
    </row>
    <row r="144" spans="1:9" ht="18.75">
      <c r="A144" s="68" t="s">
        <v>1</v>
      </c>
      <c r="B144" s="69">
        <f>+B90+B61</f>
        <v>959553</v>
      </c>
      <c r="C144" s="69">
        <f>+C90+C61</f>
        <v>1012356</v>
      </c>
      <c r="D144" s="69">
        <f>+(C144-B144)/B144*100</f>
        <v>5.5028747760676069</v>
      </c>
      <c r="E144" s="69">
        <f t="shared" ref="E144:I144" si="69">+E90+E61</f>
        <v>1037898</v>
      </c>
      <c r="F144" s="69">
        <f t="shared" si="69"/>
        <v>769955.00399999996</v>
      </c>
      <c r="G144" s="69">
        <f t="shared" si="69"/>
        <v>805681.18799999997</v>
      </c>
      <c r="H144" s="69">
        <f t="shared" si="69"/>
        <v>842339.62799999991</v>
      </c>
      <c r="I144" s="69">
        <f t="shared" si="69"/>
        <v>881929.62</v>
      </c>
    </row>
    <row r="145" spans="1:9" ht="18.75">
      <c r="A145" s="68" t="s">
        <v>2</v>
      </c>
      <c r="B145" s="69">
        <f>+B91+B62</f>
        <v>5555</v>
      </c>
      <c r="C145" s="69">
        <f>+C91+C62</f>
        <v>5698</v>
      </c>
      <c r="D145" s="71">
        <f t="shared" ref="D145:D146" si="70">+(C145-B145)/B145*100</f>
        <v>2.5742574257425743</v>
      </c>
      <c r="E145" s="69">
        <f t="shared" ref="E145:I145" si="71">+E91+E62</f>
        <v>5863</v>
      </c>
      <c r="F145" s="69">
        <f t="shared" si="71"/>
        <v>3997.3310000000001</v>
      </c>
      <c r="G145" s="69">
        <f t="shared" si="71"/>
        <v>4097.3810000000003</v>
      </c>
      <c r="H145" s="69">
        <f t="shared" si="71"/>
        <v>4204.1010000000006</v>
      </c>
      <c r="I145" s="69">
        <f t="shared" si="71"/>
        <v>4321.4930000000004</v>
      </c>
    </row>
    <row r="146" spans="1:9" ht="18.75">
      <c r="A146" s="72" t="s">
        <v>3</v>
      </c>
      <c r="B146" s="73">
        <f>SUM(B144:B145)</f>
        <v>965108</v>
      </c>
      <c r="C146" s="73">
        <f>SUM(C144:C145)</f>
        <v>1018054</v>
      </c>
      <c r="D146" s="73">
        <f t="shared" si="70"/>
        <v>5.4860181451195098</v>
      </c>
      <c r="E146" s="73">
        <f t="shared" ref="E146:I146" si="72">SUM(E144:E145)</f>
        <v>1043761</v>
      </c>
      <c r="F146" s="73">
        <f t="shared" si="72"/>
        <v>773952.33499999996</v>
      </c>
      <c r="G146" s="73">
        <f t="shared" si="72"/>
        <v>809778.56900000002</v>
      </c>
      <c r="H146" s="73">
        <f t="shared" si="72"/>
        <v>846543.72899999993</v>
      </c>
      <c r="I146" s="73">
        <f t="shared" si="72"/>
        <v>886251.11300000001</v>
      </c>
    </row>
    <row r="147" spans="1:9" ht="18.75">
      <c r="A147" s="68"/>
      <c r="B147" s="68"/>
      <c r="C147" s="68"/>
      <c r="D147" s="71"/>
      <c r="E147" s="68"/>
      <c r="F147" s="68"/>
      <c r="G147" s="68"/>
      <c r="H147" s="68"/>
      <c r="I147" s="68"/>
    </row>
    <row r="148" spans="1:9" ht="18.75">
      <c r="A148" s="68" t="s">
        <v>4</v>
      </c>
      <c r="B148" s="69">
        <f>+B94+B65</f>
        <v>2787</v>
      </c>
      <c r="C148" s="69">
        <f>+C94+C65</f>
        <v>2955</v>
      </c>
      <c r="D148" s="71">
        <f t="shared" ref="D148:D150" si="73">+(C148-B148)/B148*100</f>
        <v>6.0279870828848221</v>
      </c>
      <c r="E148" s="69">
        <f t="shared" ref="E148:I148" si="74">+E94+E65</f>
        <v>3040</v>
      </c>
      <c r="F148" s="69">
        <f t="shared" si="74"/>
        <v>2486.2080000000001</v>
      </c>
      <c r="G148" s="69">
        <f t="shared" si="74"/>
        <v>2623.84</v>
      </c>
      <c r="H148" s="69">
        <f t="shared" si="74"/>
        <v>2723.9360000000001</v>
      </c>
      <c r="I148" s="69">
        <f t="shared" si="74"/>
        <v>2871.136</v>
      </c>
    </row>
    <row r="149" spans="1:9" ht="18.75">
      <c r="A149" s="68" t="s">
        <v>5</v>
      </c>
      <c r="B149" s="69">
        <f>+B95+B66</f>
        <v>2109</v>
      </c>
      <c r="C149" s="69">
        <f>+C95+C66</f>
        <v>2246</v>
      </c>
      <c r="D149" s="71">
        <f t="shared" si="73"/>
        <v>6.4959696538643907</v>
      </c>
      <c r="E149" s="69">
        <f t="shared" ref="E149:I149" si="75">+E95+E66</f>
        <v>2310</v>
      </c>
      <c r="F149" s="69">
        <f t="shared" si="75"/>
        <v>2143.38</v>
      </c>
      <c r="G149" s="69">
        <f t="shared" si="75"/>
        <v>2296.8090000000002</v>
      </c>
      <c r="H149" s="69">
        <f t="shared" si="75"/>
        <v>2417.8560000000002</v>
      </c>
      <c r="I149" s="69">
        <f t="shared" si="75"/>
        <v>2516.5439999999999</v>
      </c>
    </row>
    <row r="150" spans="1:9" ht="18.75">
      <c r="A150" s="72" t="s">
        <v>6</v>
      </c>
      <c r="B150" s="73">
        <f>SUM(B148:B149)</f>
        <v>4896</v>
      </c>
      <c r="C150" s="73">
        <f>SUM(C148:C149)</f>
        <v>5201</v>
      </c>
      <c r="D150" s="73">
        <f t="shared" si="73"/>
        <v>6.2295751633986924</v>
      </c>
      <c r="E150" s="73">
        <f t="shared" ref="E150:I150" si="76">SUM(E148:E149)</f>
        <v>5350</v>
      </c>
      <c r="F150" s="73">
        <f t="shared" si="76"/>
        <v>4629.5879999999997</v>
      </c>
      <c r="G150" s="73">
        <f t="shared" si="76"/>
        <v>4920.6490000000003</v>
      </c>
      <c r="H150" s="73">
        <f t="shared" si="76"/>
        <v>5141.7920000000004</v>
      </c>
      <c r="I150" s="73">
        <f t="shared" si="76"/>
        <v>5387.68</v>
      </c>
    </row>
    <row r="151" spans="1:9" ht="18.7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.75">
      <c r="A152" s="68" t="s">
        <v>7</v>
      </c>
      <c r="B152" s="57"/>
      <c r="C152" s="57"/>
      <c r="D152" s="11"/>
      <c r="E152" s="57"/>
      <c r="F152" s="57"/>
      <c r="G152" s="57"/>
      <c r="H152" s="57"/>
      <c r="I152" s="57"/>
    </row>
    <row r="153" spans="1:9" ht="18.75">
      <c r="A153" s="68" t="s">
        <v>8</v>
      </c>
      <c r="B153" s="57"/>
      <c r="C153" s="57"/>
      <c r="D153" s="11"/>
      <c r="E153" s="57"/>
      <c r="F153" s="57"/>
      <c r="G153" s="57"/>
      <c r="H153" s="57"/>
      <c r="I153" s="57"/>
    </row>
    <row r="154" spans="1:9" ht="18.7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.75">
      <c r="A155" s="68" t="s">
        <v>9</v>
      </c>
      <c r="B155" s="69">
        <f>+B101+B72</f>
        <v>11039</v>
      </c>
      <c r="C155" s="69">
        <f>+C101+C72</f>
        <v>11783</v>
      </c>
      <c r="D155" s="71">
        <f t="shared" ref="D155:D157" si="77">+(C155-B155)/B155*100</f>
        <v>6.7397409185614636</v>
      </c>
      <c r="E155" s="69">
        <f t="shared" ref="E155:I155" si="78">+E101+E72</f>
        <v>11982</v>
      </c>
      <c r="F155" s="69">
        <f t="shared" si="78"/>
        <v>9800.6319359999998</v>
      </c>
      <c r="G155" s="69">
        <f t="shared" si="78"/>
        <v>10343.177280000002</v>
      </c>
      <c r="H155" s="69">
        <f t="shared" si="78"/>
        <v>10737.755712</v>
      </c>
      <c r="I155" s="69">
        <f t="shared" si="78"/>
        <v>11318.018112</v>
      </c>
    </row>
    <row r="156" spans="1:9" ht="18.75">
      <c r="A156" s="68" t="s">
        <v>11</v>
      </c>
      <c r="B156" s="69">
        <f>+B102+B73</f>
        <v>6927</v>
      </c>
      <c r="C156" s="69">
        <f>+C102+C73</f>
        <v>7302</v>
      </c>
      <c r="D156" s="71">
        <f t="shared" si="77"/>
        <v>5.4135989605889989</v>
      </c>
      <c r="E156" s="69">
        <f t="shared" ref="E156:I156" si="79">+E102+E73</f>
        <v>7647</v>
      </c>
      <c r="F156" s="69">
        <f t="shared" si="79"/>
        <v>7096.7311799999998</v>
      </c>
      <c r="G156" s="69">
        <f t="shared" si="79"/>
        <v>7604.7345989999994</v>
      </c>
      <c r="H156" s="69">
        <f t="shared" si="79"/>
        <v>8005.5212160000001</v>
      </c>
      <c r="I156" s="69">
        <f t="shared" si="79"/>
        <v>8332.2771840000005</v>
      </c>
    </row>
    <row r="157" spans="1:9" ht="18.75">
      <c r="A157" s="72" t="s">
        <v>10</v>
      </c>
      <c r="B157" s="73">
        <f>SUM(B155:B156)</f>
        <v>17966</v>
      </c>
      <c r="C157" s="73">
        <f>SUM(C155:C156)</f>
        <v>19085</v>
      </c>
      <c r="D157" s="75">
        <f t="shared" si="77"/>
        <v>6.2284314816876325</v>
      </c>
      <c r="E157" s="73">
        <f t="shared" ref="E157:I157" si="80">SUM(E155:E156)</f>
        <v>19629</v>
      </c>
      <c r="F157" s="73">
        <f t="shared" si="80"/>
        <v>16897.363116</v>
      </c>
      <c r="G157" s="73">
        <f t="shared" si="80"/>
        <v>17947.911878999999</v>
      </c>
      <c r="H157" s="73">
        <f t="shared" si="80"/>
        <v>18743.276927999999</v>
      </c>
      <c r="I157" s="73">
        <f t="shared" si="80"/>
        <v>19650.295296</v>
      </c>
    </row>
    <row r="159" spans="1:9" ht="19.5" thickBot="1">
      <c r="A159" s="12" t="s">
        <v>65</v>
      </c>
    </row>
    <row r="160" spans="1:9" ht="19.5" thickBot="1">
      <c r="B160" s="60" t="s">
        <v>28</v>
      </c>
      <c r="C160" s="60" t="s">
        <v>27</v>
      </c>
      <c r="E160" s="60" t="s">
        <v>29</v>
      </c>
      <c r="F160" s="110" t="s">
        <v>26</v>
      </c>
      <c r="G160" s="111"/>
      <c r="H160" s="111"/>
      <c r="I160" s="112"/>
    </row>
    <row r="161" spans="1:9" ht="18.75">
      <c r="A161" s="9" t="s">
        <v>12</v>
      </c>
      <c r="B161" s="52">
        <v>2010</v>
      </c>
      <c r="C161" s="52">
        <v>2011</v>
      </c>
      <c r="D161" s="10" t="s">
        <v>0</v>
      </c>
      <c r="E161" s="52">
        <v>2012</v>
      </c>
      <c r="F161" s="31">
        <v>2013</v>
      </c>
      <c r="G161" s="32">
        <v>2014</v>
      </c>
      <c r="H161" s="32">
        <v>2015</v>
      </c>
      <c r="I161" s="33">
        <v>2016</v>
      </c>
    </row>
    <row r="162" spans="1:9" ht="18.75">
      <c r="A162" s="68" t="s">
        <v>1</v>
      </c>
      <c r="B162" s="69">
        <f>+B144-B5</f>
        <v>0</v>
      </c>
      <c r="C162" s="69">
        <f>+C144-C5</f>
        <v>0</v>
      </c>
      <c r="D162" s="69" t="e">
        <f>+(C162-B162)/B162*100</f>
        <v>#DIV/0!</v>
      </c>
      <c r="E162" s="69">
        <f t="shared" ref="E162:I162" si="81">+E144-E5</f>
        <v>0</v>
      </c>
      <c r="F162" s="69">
        <f t="shared" si="81"/>
        <v>-326846.99600000004</v>
      </c>
      <c r="G162" s="69">
        <f t="shared" si="81"/>
        <v>-342012.81200000003</v>
      </c>
      <c r="H162" s="69">
        <f t="shared" si="81"/>
        <v>-357574.37200000009</v>
      </c>
      <c r="I162" s="69">
        <f t="shared" si="81"/>
        <v>-374380.38</v>
      </c>
    </row>
    <row r="163" spans="1:9" ht="18.75">
      <c r="A163" s="68" t="s">
        <v>2</v>
      </c>
      <c r="B163" s="69">
        <f>+B145-B6</f>
        <v>0</v>
      </c>
      <c r="C163" s="69">
        <f>+C145-C6</f>
        <v>0</v>
      </c>
      <c r="D163" s="71" t="e">
        <f t="shared" ref="D163:D164" si="82">+(C163-B163)/B163*100</f>
        <v>#DIV/0!</v>
      </c>
      <c r="E163" s="69">
        <f t="shared" ref="E163:I163" si="83">+E145-E6</f>
        <v>0</v>
      </c>
      <c r="F163" s="69">
        <f t="shared" si="83"/>
        <v>-1995.6689999999999</v>
      </c>
      <c r="G163" s="69">
        <f t="shared" si="83"/>
        <v>-2045.6189999999997</v>
      </c>
      <c r="H163" s="69">
        <f t="shared" si="83"/>
        <v>-2098.8989999999994</v>
      </c>
      <c r="I163" s="69">
        <f t="shared" si="83"/>
        <v>-2157.5069999999996</v>
      </c>
    </row>
    <row r="164" spans="1:9" ht="18.75">
      <c r="A164" s="72" t="s">
        <v>3</v>
      </c>
      <c r="B164" s="73">
        <f>SUM(B162:B163)</f>
        <v>0</v>
      </c>
      <c r="C164" s="73">
        <f>SUM(C162:C163)</f>
        <v>0</v>
      </c>
      <c r="D164" s="73" t="e">
        <f t="shared" si="82"/>
        <v>#DIV/0!</v>
      </c>
      <c r="E164" s="73">
        <f t="shared" ref="E164:I164" si="84">SUM(E162:E163)</f>
        <v>0</v>
      </c>
      <c r="F164" s="73">
        <f t="shared" si="84"/>
        <v>-328842.66500000004</v>
      </c>
      <c r="G164" s="73">
        <f t="shared" si="84"/>
        <v>-344058.43100000004</v>
      </c>
      <c r="H164" s="73">
        <f t="shared" si="84"/>
        <v>-359673.27100000007</v>
      </c>
      <c r="I164" s="73">
        <f t="shared" si="84"/>
        <v>-376537.88699999999</v>
      </c>
    </row>
    <row r="165" spans="1:9" ht="18.75">
      <c r="A165" s="68"/>
      <c r="B165" s="68"/>
      <c r="C165" s="68"/>
      <c r="D165" s="71"/>
      <c r="E165" s="68"/>
      <c r="F165" s="68"/>
      <c r="G165" s="68"/>
      <c r="H165" s="68"/>
      <c r="I165" s="68"/>
    </row>
    <row r="166" spans="1:9" ht="18.75">
      <c r="A166" s="68" t="s">
        <v>4</v>
      </c>
      <c r="B166" s="69">
        <f>+B148-B9</f>
        <v>0</v>
      </c>
      <c r="C166" s="69">
        <f>+C148-C9</f>
        <v>0</v>
      </c>
      <c r="D166" s="71" t="e">
        <f t="shared" ref="D166:D168" si="85">+(C166-B166)/B166*100</f>
        <v>#DIV/0!</v>
      </c>
      <c r="E166" s="69">
        <f t="shared" ref="E166:I166" si="86">+E148-E9</f>
        <v>0</v>
      </c>
      <c r="F166" s="69">
        <f t="shared" si="86"/>
        <v>-891.79199999999992</v>
      </c>
      <c r="G166" s="69">
        <f t="shared" si="86"/>
        <v>-941.15999999999985</v>
      </c>
      <c r="H166" s="69">
        <f t="shared" si="86"/>
        <v>-977.06399999999985</v>
      </c>
      <c r="I166" s="69">
        <f t="shared" si="86"/>
        <v>-1029.864</v>
      </c>
    </row>
    <row r="167" spans="1:9" ht="18.75">
      <c r="A167" s="68" t="s">
        <v>5</v>
      </c>
      <c r="B167" s="69">
        <f>+B149-B10</f>
        <v>0</v>
      </c>
      <c r="C167" s="69">
        <f>+C149-C10</f>
        <v>0</v>
      </c>
      <c r="D167" s="71" t="e">
        <f t="shared" si="85"/>
        <v>#DIV/0!</v>
      </c>
      <c r="E167" s="69">
        <f t="shared" ref="E167:I167" si="87">+E149-E10</f>
        <v>0</v>
      </c>
      <c r="F167" s="69">
        <f t="shared" si="87"/>
        <v>-636.61999999999989</v>
      </c>
      <c r="G167" s="69">
        <f t="shared" si="87"/>
        <v>-682.1909999999998</v>
      </c>
      <c r="H167" s="69">
        <f t="shared" si="87"/>
        <v>-718.14399999999978</v>
      </c>
      <c r="I167" s="69">
        <f t="shared" si="87"/>
        <v>-747.45600000000013</v>
      </c>
    </row>
    <row r="168" spans="1:9" ht="18.75">
      <c r="A168" s="72" t="s">
        <v>6</v>
      </c>
      <c r="B168" s="73">
        <f>SUM(B166:B167)</f>
        <v>0</v>
      </c>
      <c r="C168" s="73">
        <f>SUM(C166:C167)</f>
        <v>0</v>
      </c>
      <c r="D168" s="73" t="e">
        <f t="shared" si="85"/>
        <v>#DIV/0!</v>
      </c>
      <c r="E168" s="73">
        <f t="shared" ref="E168:I168" si="88">SUM(E166:E167)</f>
        <v>0</v>
      </c>
      <c r="F168" s="73">
        <f t="shared" si="88"/>
        <v>-1528.4119999999998</v>
      </c>
      <c r="G168" s="73">
        <f t="shared" si="88"/>
        <v>-1623.3509999999997</v>
      </c>
      <c r="H168" s="73">
        <f t="shared" si="88"/>
        <v>-1695.2079999999996</v>
      </c>
      <c r="I168" s="73">
        <f t="shared" si="88"/>
        <v>-1777.3200000000002</v>
      </c>
    </row>
    <row r="169" spans="1:9" ht="18.75">
      <c r="A169" s="68"/>
      <c r="B169" s="68"/>
      <c r="C169" s="68"/>
      <c r="D169" s="68"/>
      <c r="E169" s="68"/>
      <c r="F169" s="68"/>
      <c r="G169" s="68"/>
      <c r="H169" s="68"/>
      <c r="I169" s="68"/>
    </row>
    <row r="170" spans="1:9" ht="18.75">
      <c r="A170" s="68" t="s">
        <v>7</v>
      </c>
      <c r="B170" s="57"/>
      <c r="C170" s="57"/>
      <c r="D170" s="11"/>
      <c r="E170" s="57"/>
      <c r="F170" s="57"/>
      <c r="G170" s="57"/>
      <c r="H170" s="57"/>
      <c r="I170" s="57"/>
    </row>
    <row r="171" spans="1:9" ht="18.75">
      <c r="A171" s="68" t="s">
        <v>8</v>
      </c>
      <c r="B171" s="57"/>
      <c r="C171" s="57"/>
      <c r="D171" s="11"/>
      <c r="E171" s="57"/>
      <c r="F171" s="57"/>
      <c r="G171" s="57"/>
      <c r="H171" s="57"/>
      <c r="I171" s="57"/>
    </row>
    <row r="172" spans="1:9" ht="18.75">
      <c r="A172" s="68"/>
      <c r="B172" s="68"/>
      <c r="C172" s="68"/>
      <c r="D172" s="68"/>
      <c r="E172" s="68"/>
      <c r="F172" s="68"/>
      <c r="G172" s="68"/>
      <c r="H172" s="68"/>
      <c r="I172" s="68"/>
    </row>
    <row r="173" spans="1:9" ht="18.75">
      <c r="A173" s="68" t="s">
        <v>9</v>
      </c>
      <c r="B173" s="69">
        <f>+B155-B16</f>
        <v>0</v>
      </c>
      <c r="C173" s="69">
        <f>+C155-C16</f>
        <v>0</v>
      </c>
      <c r="D173" s="71" t="e">
        <f t="shared" ref="D173:D175" si="89">+(C173-B173)/B173*100</f>
        <v>#DIV/0!</v>
      </c>
      <c r="E173" s="69">
        <f t="shared" ref="E173:I173" si="90">+E155-E16</f>
        <v>0</v>
      </c>
      <c r="F173" s="69">
        <f t="shared" si="90"/>
        <v>-3515.4440640000012</v>
      </c>
      <c r="G173" s="69">
        <f t="shared" si="90"/>
        <v>-3710.0527199999997</v>
      </c>
      <c r="H173" s="69">
        <f t="shared" si="90"/>
        <v>-3851.5862880000004</v>
      </c>
      <c r="I173" s="69">
        <f t="shared" si="90"/>
        <v>-4059.7238880000004</v>
      </c>
    </row>
    <row r="174" spans="1:9" ht="18.75">
      <c r="A174" s="68" t="s">
        <v>11</v>
      </c>
      <c r="B174" s="69">
        <f>+B156-B17</f>
        <v>0</v>
      </c>
      <c r="C174" s="69">
        <f>+C156-C17</f>
        <v>0</v>
      </c>
      <c r="D174" s="71" t="e">
        <f t="shared" si="89"/>
        <v>#DIV/0!</v>
      </c>
      <c r="E174" s="69">
        <f t="shared" ref="E174:I174" si="91">+E156-E17</f>
        <v>0</v>
      </c>
      <c r="F174" s="69">
        <f t="shared" si="91"/>
        <v>-2107.8488200000002</v>
      </c>
      <c r="G174" s="69">
        <f t="shared" si="91"/>
        <v>-2258.7344009999997</v>
      </c>
      <c r="H174" s="69">
        <f t="shared" si="91"/>
        <v>-2377.7747840000002</v>
      </c>
      <c r="I174" s="69">
        <f t="shared" si="91"/>
        <v>-2474.8268159999989</v>
      </c>
    </row>
    <row r="175" spans="1:9" ht="18.75">
      <c r="A175" s="72" t="s">
        <v>10</v>
      </c>
      <c r="B175" s="73">
        <f>SUM(B173:B174)</f>
        <v>0</v>
      </c>
      <c r="C175" s="73">
        <f>SUM(C173:C174)</f>
        <v>0</v>
      </c>
      <c r="D175" s="75" t="e">
        <f t="shared" si="89"/>
        <v>#DIV/0!</v>
      </c>
      <c r="E175" s="73">
        <f t="shared" ref="E175:I175" si="92">SUM(E173:E174)</f>
        <v>0</v>
      </c>
      <c r="F175" s="73">
        <f t="shared" si="92"/>
        <v>-5623.2928840000013</v>
      </c>
      <c r="G175" s="73">
        <f t="shared" si="92"/>
        <v>-5968.7871209999994</v>
      </c>
      <c r="H175" s="73">
        <f t="shared" si="92"/>
        <v>-6229.3610720000006</v>
      </c>
      <c r="I175" s="73">
        <f t="shared" si="92"/>
        <v>-6534.5507039999993</v>
      </c>
    </row>
    <row r="181" spans="3:3">
      <c r="C181">
        <v>19085</v>
      </c>
    </row>
    <row r="182" spans="3:3">
      <c r="C182">
        <v>2519</v>
      </c>
    </row>
    <row r="183" spans="3:3">
      <c r="C183">
        <f>SUM(C181:C182)</f>
        <v>21604</v>
      </c>
    </row>
    <row r="185" spans="3:3">
      <c r="C185">
        <f>+C181/C183*100</f>
        <v>88.340122199592656</v>
      </c>
    </row>
  </sheetData>
  <mergeCells count="7">
    <mergeCell ref="F142:I142"/>
    <mergeCell ref="F160:I160"/>
    <mergeCell ref="B78:C78"/>
    <mergeCell ref="D78:E78"/>
    <mergeCell ref="F3:I3"/>
    <mergeCell ref="F88:I88"/>
    <mergeCell ref="E111:E1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10"/>
  <sheetViews>
    <sheetView tabSelected="1" topLeftCell="A187" workbookViewId="0">
      <selection activeCell="D207" sqref="D207:F207"/>
    </sheetView>
  </sheetViews>
  <sheetFormatPr baseColWidth="10" defaultRowHeight="15.75"/>
  <cols>
    <col min="1" max="1" width="28" customWidth="1"/>
    <col min="2" max="2" width="15.21875" customWidth="1"/>
    <col min="3" max="3" width="12.33203125" bestFit="1" customWidth="1"/>
    <col min="4" max="4" width="8.44140625" customWidth="1"/>
    <col min="5" max="5" width="15.21875" customWidth="1"/>
    <col min="6" max="6" width="10.88671875" customWidth="1"/>
    <col min="7" max="7" width="10.77734375" bestFit="1" customWidth="1"/>
    <col min="8" max="8" width="10.6640625" customWidth="1"/>
    <col min="9" max="9" width="10.88671875" customWidth="1"/>
  </cols>
  <sheetData>
    <row r="2" spans="1:10" ht="19.5" thickBot="1">
      <c r="A2" s="12" t="s">
        <v>13</v>
      </c>
      <c r="B2" s="12"/>
    </row>
    <row r="3" spans="1:10" ht="19.5" thickBot="1">
      <c r="A3" s="1"/>
      <c r="B3" s="60" t="s">
        <v>28</v>
      </c>
      <c r="C3" s="60" t="s">
        <v>27</v>
      </c>
      <c r="E3" s="60" t="s">
        <v>29</v>
      </c>
      <c r="F3" s="110" t="s">
        <v>26</v>
      </c>
      <c r="G3" s="111"/>
      <c r="H3" s="111"/>
      <c r="I3" s="112"/>
      <c r="J3" s="1"/>
    </row>
    <row r="4" spans="1:10" ht="18.75">
      <c r="A4" s="9" t="s">
        <v>12</v>
      </c>
      <c r="B4" s="52">
        <v>2010</v>
      </c>
      <c r="C4" s="52">
        <v>2011</v>
      </c>
      <c r="D4" s="10" t="s">
        <v>0</v>
      </c>
      <c r="E4" s="52">
        <v>2012</v>
      </c>
      <c r="F4" s="31">
        <v>2013</v>
      </c>
      <c r="G4" s="32">
        <v>2014</v>
      </c>
      <c r="H4" s="32">
        <v>2015</v>
      </c>
      <c r="I4" s="33">
        <v>2016</v>
      </c>
      <c r="J4" s="1"/>
    </row>
    <row r="5" spans="1:10" ht="18.75">
      <c r="A5" s="1" t="s">
        <v>30</v>
      </c>
      <c r="B5" s="58">
        <v>480611</v>
      </c>
      <c r="C5" s="53">
        <v>517388</v>
      </c>
      <c r="D5" s="4">
        <f>+(C5-B5)/B5*100</f>
        <v>7.6521344704969296</v>
      </c>
      <c r="E5" s="53">
        <v>534564</v>
      </c>
      <c r="F5" s="34">
        <v>567550</v>
      </c>
      <c r="G5" s="35">
        <v>602738</v>
      </c>
      <c r="H5" s="35">
        <v>640711</v>
      </c>
      <c r="I5" s="36">
        <v>681716</v>
      </c>
      <c r="J5" s="1"/>
    </row>
    <row r="6" spans="1:10" ht="18.75">
      <c r="A6" s="1" t="s">
        <v>31</v>
      </c>
      <c r="B6" s="58">
        <v>799</v>
      </c>
      <c r="C6" s="53">
        <v>852</v>
      </c>
      <c r="D6" s="4">
        <f>+(C6-B6)/B6*100</f>
        <v>6.6332916145181482</v>
      </c>
      <c r="E6" s="53">
        <v>868</v>
      </c>
      <c r="F6" s="34">
        <v>944</v>
      </c>
      <c r="G6" s="35">
        <v>991</v>
      </c>
      <c r="H6" s="35">
        <v>1040</v>
      </c>
      <c r="I6" s="36">
        <v>1092</v>
      </c>
      <c r="J6" s="1"/>
    </row>
    <row r="7" spans="1:10" ht="18.75">
      <c r="A7" s="5" t="s">
        <v>3</v>
      </c>
      <c r="B7" s="56">
        <f>SUM(B5:B6)</f>
        <v>481410</v>
      </c>
      <c r="C7" s="54">
        <f>SUM(C5:C6)</f>
        <v>518240</v>
      </c>
      <c r="D7" s="8">
        <f>+(C7-B7)/B7*100</f>
        <v>7.6504434889179702</v>
      </c>
      <c r="E7" s="54">
        <f>SUM(E5:E6)</f>
        <v>535432</v>
      </c>
      <c r="F7" s="37">
        <f t="shared" ref="F7:I7" si="0">SUM(F5:F6)</f>
        <v>568494</v>
      </c>
      <c r="G7" s="38">
        <f t="shared" si="0"/>
        <v>603729</v>
      </c>
      <c r="H7" s="38">
        <f t="shared" si="0"/>
        <v>641751</v>
      </c>
      <c r="I7" s="39">
        <f t="shared" si="0"/>
        <v>682808</v>
      </c>
      <c r="J7" s="1"/>
    </row>
    <row r="8" spans="1:10" ht="18.75">
      <c r="A8" s="1"/>
      <c r="B8" s="55"/>
      <c r="C8" s="55"/>
      <c r="D8" s="4"/>
      <c r="E8" s="53"/>
      <c r="F8" s="34"/>
      <c r="G8" s="35"/>
      <c r="H8" s="35"/>
      <c r="I8" s="36"/>
      <c r="J8" s="1"/>
    </row>
    <row r="9" spans="1:10" ht="18.75">
      <c r="A9" s="1" t="s">
        <v>55</v>
      </c>
      <c r="B9" s="76">
        <v>5555.8</v>
      </c>
      <c r="C9" s="53">
        <v>6217</v>
      </c>
      <c r="D9" s="4">
        <f>+(C9-B9)/B9*100</f>
        <v>11.90107635264048</v>
      </c>
      <c r="E9" s="53">
        <v>6798</v>
      </c>
      <c r="F9" s="34">
        <v>6488</v>
      </c>
      <c r="G9" s="35">
        <v>6768</v>
      </c>
      <c r="H9" s="35">
        <v>7119</v>
      </c>
      <c r="I9" s="36">
        <v>7483</v>
      </c>
      <c r="J9" s="1"/>
    </row>
    <row r="10" spans="1:10" ht="18.75">
      <c r="A10" s="1" t="s">
        <v>56</v>
      </c>
      <c r="B10" s="76">
        <v>1546.2</v>
      </c>
      <c r="C10" s="53">
        <v>1549</v>
      </c>
      <c r="D10" s="4">
        <f>+(C10-B10)/B10*100</f>
        <v>0.18108912171775671</v>
      </c>
      <c r="E10" s="53">
        <v>1905</v>
      </c>
      <c r="F10" s="34">
        <v>1862</v>
      </c>
      <c r="G10" s="35">
        <v>1972</v>
      </c>
      <c r="H10" s="35">
        <v>2085</v>
      </c>
      <c r="I10" s="36">
        <v>2205</v>
      </c>
      <c r="J10" s="1"/>
    </row>
    <row r="11" spans="1:10" ht="18.75">
      <c r="A11" s="5" t="s">
        <v>6</v>
      </c>
      <c r="B11" s="77">
        <f>SUM(B9:B10)</f>
        <v>7102</v>
      </c>
      <c r="C11" s="56">
        <f>SUM(C9:C10)</f>
        <v>7766</v>
      </c>
      <c r="D11" s="8">
        <f>+(C11-B11)/B11*100</f>
        <v>9.3494790199943676</v>
      </c>
      <c r="E11" s="56">
        <f>SUM(E9:E10)</f>
        <v>8703</v>
      </c>
      <c r="F11" s="40">
        <f t="shared" ref="F11:I11" si="1">SUM(F9:F10)</f>
        <v>8350</v>
      </c>
      <c r="G11" s="41">
        <f t="shared" si="1"/>
        <v>8740</v>
      </c>
      <c r="H11" s="41">
        <f t="shared" si="1"/>
        <v>9204</v>
      </c>
      <c r="I11" s="42">
        <f t="shared" si="1"/>
        <v>9688</v>
      </c>
      <c r="J11" s="1"/>
    </row>
    <row r="12" spans="1:10" ht="18.75">
      <c r="A12" s="1"/>
      <c r="B12" s="55"/>
      <c r="C12" s="55"/>
      <c r="D12" s="1"/>
      <c r="E12" s="55"/>
      <c r="F12" s="43"/>
      <c r="G12" s="44"/>
      <c r="H12" s="44"/>
      <c r="I12" s="45"/>
      <c r="J12" s="1"/>
    </row>
    <row r="13" spans="1:10" ht="18.75">
      <c r="A13" s="1" t="s">
        <v>32</v>
      </c>
      <c r="B13" s="57">
        <f>B16/B9</f>
        <v>0.31714604557399473</v>
      </c>
      <c r="C13" s="57">
        <f>C16/C9</f>
        <v>0.31767733633585332</v>
      </c>
      <c r="D13" s="11">
        <f t="shared" ref="D13" si="2">D16/D9</f>
        <v>1.0157514662228002</v>
      </c>
      <c r="E13" s="57">
        <v>0.32</v>
      </c>
      <c r="F13" s="57">
        <v>0.32</v>
      </c>
      <c r="G13" s="57">
        <v>0.32</v>
      </c>
      <c r="H13" s="57">
        <v>0.32</v>
      </c>
      <c r="I13" s="57">
        <v>0.32</v>
      </c>
      <c r="J13" s="1"/>
    </row>
    <row r="14" spans="1:10" ht="18.75">
      <c r="A14" s="1" t="s">
        <v>33</v>
      </c>
      <c r="B14" s="57">
        <f>+B17/B10</f>
        <v>0.34413400595007115</v>
      </c>
      <c r="C14" s="57">
        <f>+C17/C10</f>
        <v>0.35119431891542929</v>
      </c>
      <c r="D14" s="11">
        <f t="shared" ref="D14" si="3">+D17/D10</f>
        <v>12.349840255591232</v>
      </c>
      <c r="E14" s="55">
        <v>0.32800000000000001</v>
      </c>
      <c r="F14" s="55">
        <v>0.32800000000000001</v>
      </c>
      <c r="G14" s="55">
        <v>0.32800000000000001</v>
      </c>
      <c r="H14" s="55">
        <v>0.32800000000000001</v>
      </c>
      <c r="I14" s="55">
        <v>0.32800000000000001</v>
      </c>
      <c r="J14" s="1"/>
    </row>
    <row r="15" spans="1:10" ht="18.75">
      <c r="A15" s="1"/>
      <c r="B15" s="55"/>
      <c r="C15" s="55"/>
      <c r="D15" s="1"/>
      <c r="E15" s="55"/>
      <c r="F15" s="43"/>
      <c r="G15" s="44"/>
      <c r="H15" s="44"/>
      <c r="I15" s="45"/>
      <c r="J15" s="1"/>
    </row>
    <row r="16" spans="1:10" ht="18.75">
      <c r="A16" s="1" t="s">
        <v>34</v>
      </c>
      <c r="B16" s="76">
        <v>1762</v>
      </c>
      <c r="C16" s="58">
        <v>1975</v>
      </c>
      <c r="D16" s="4">
        <f>+(C16-B16)/B16*100</f>
        <v>12.088535754824063</v>
      </c>
      <c r="E16" s="58">
        <v>2175</v>
      </c>
      <c r="F16" s="46">
        <f>+F9*F13</f>
        <v>2076.16</v>
      </c>
      <c r="G16" s="47">
        <f t="shared" ref="G16:I16" si="4">+G9*G13</f>
        <v>2165.7600000000002</v>
      </c>
      <c r="H16" s="47">
        <f t="shared" si="4"/>
        <v>2278.08</v>
      </c>
      <c r="I16" s="48">
        <f t="shared" si="4"/>
        <v>2394.56</v>
      </c>
    </row>
    <row r="17" spans="1:11" ht="18.75">
      <c r="A17" s="1" t="s">
        <v>35</v>
      </c>
      <c r="B17" s="76">
        <v>532.1</v>
      </c>
      <c r="C17" s="58">
        <v>544</v>
      </c>
      <c r="D17" s="4">
        <f>+(C17-B17)/B17*100</f>
        <v>2.2364217252396124</v>
      </c>
      <c r="E17" s="58">
        <v>625</v>
      </c>
      <c r="F17" s="46">
        <f>F10*F14</f>
        <v>610.73599999999999</v>
      </c>
      <c r="G17" s="47">
        <f t="shared" ref="G17:I17" si="5">G10*G14</f>
        <v>646.81600000000003</v>
      </c>
      <c r="H17" s="47">
        <f t="shared" si="5"/>
        <v>683.88</v>
      </c>
      <c r="I17" s="48">
        <f t="shared" si="5"/>
        <v>723.24</v>
      </c>
    </row>
    <row r="18" spans="1:11" ht="19.5" thickBot="1">
      <c r="A18" s="5" t="s">
        <v>10</v>
      </c>
      <c r="B18" s="78">
        <f>SUM(B16:B17)</f>
        <v>2294.1</v>
      </c>
      <c r="C18" s="59">
        <f>SUM(C16:C17)</f>
        <v>2519</v>
      </c>
      <c r="D18" s="8">
        <f>+(C18-B18)/B18*100</f>
        <v>9.8034087441698308</v>
      </c>
      <c r="E18" s="59">
        <f>SUM(E16:E17)</f>
        <v>2800</v>
      </c>
      <c r="F18" s="49">
        <f t="shared" ref="F18:I18" si="6">SUM(F16:F17)</f>
        <v>2686.8959999999997</v>
      </c>
      <c r="G18" s="50">
        <f t="shared" si="6"/>
        <v>2812.576</v>
      </c>
      <c r="H18" s="50">
        <f t="shared" si="6"/>
        <v>2961.96</v>
      </c>
      <c r="I18" s="51">
        <f t="shared" si="6"/>
        <v>3117.8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8.75">
      <c r="A32" s="12" t="s">
        <v>16</v>
      </c>
      <c r="B32" s="12"/>
    </row>
    <row r="33" spans="1:9" ht="18.75">
      <c r="A33" s="1"/>
      <c r="B33" s="1"/>
      <c r="C33" s="1"/>
      <c r="E33" s="1"/>
      <c r="F33" s="1"/>
      <c r="G33" s="1"/>
      <c r="H33" s="1"/>
      <c r="I33" s="1"/>
    </row>
    <row r="34" spans="1:9" ht="18.75">
      <c r="A34" s="9" t="s">
        <v>12</v>
      </c>
      <c r="B34" s="9">
        <v>2010</v>
      </c>
      <c r="C34" s="9">
        <v>2011</v>
      </c>
      <c r="D34" s="10" t="s">
        <v>0</v>
      </c>
      <c r="E34" s="9">
        <v>2012</v>
      </c>
      <c r="F34" s="9">
        <v>2013</v>
      </c>
      <c r="G34" s="9">
        <v>2014</v>
      </c>
      <c r="H34" s="9">
        <v>2015</v>
      </c>
      <c r="I34" s="9">
        <v>2016</v>
      </c>
    </row>
    <row r="35" spans="1:9" ht="18.75">
      <c r="A35" s="1" t="s">
        <v>30</v>
      </c>
      <c r="B35" s="2">
        <v>38878</v>
      </c>
      <c r="C35" s="3">
        <v>45955</v>
      </c>
      <c r="D35" s="13">
        <f>+(C35-B35)/B35*100</f>
        <v>18.203096867122795</v>
      </c>
      <c r="E35" s="3">
        <v>49604</v>
      </c>
      <c r="F35" s="3"/>
      <c r="G35" s="3"/>
      <c r="H35" s="3"/>
      <c r="I35" s="3"/>
    </row>
    <row r="36" spans="1:9" ht="18.75">
      <c r="A36" s="1" t="s">
        <v>31</v>
      </c>
      <c r="B36" s="2">
        <v>93</v>
      </c>
      <c r="C36" s="3">
        <v>112</v>
      </c>
      <c r="D36" s="13">
        <f>+(C36-B36)/B36*100</f>
        <v>20.43010752688172</v>
      </c>
      <c r="E36" s="3">
        <v>124</v>
      </c>
      <c r="F36" s="3"/>
      <c r="G36" s="3"/>
      <c r="H36" s="3"/>
      <c r="I36" s="3"/>
    </row>
    <row r="37" spans="1:9" ht="18.75">
      <c r="A37" s="5" t="s">
        <v>3</v>
      </c>
      <c r="B37" s="6">
        <f>SUM(B35:B36)</f>
        <v>38971</v>
      </c>
      <c r="C37" s="7">
        <f>SUM(C35:C36)</f>
        <v>46067</v>
      </c>
      <c r="D37" s="8">
        <f>+(C37-B37)/B37*100</f>
        <v>18.208411382823126</v>
      </c>
      <c r="E37" s="7">
        <f>SUM(E35:E36)</f>
        <v>49728</v>
      </c>
      <c r="F37" s="7">
        <f t="shared" ref="F37:I37" si="7">SUM(F35:F36)</f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</row>
    <row r="38" spans="1:9" ht="18.75">
      <c r="A38" s="1"/>
      <c r="B38" s="1"/>
      <c r="C38" s="1"/>
      <c r="D38" s="4"/>
      <c r="E38" s="3"/>
      <c r="F38" s="3"/>
      <c r="G38" s="3"/>
      <c r="H38" s="3"/>
      <c r="I38" s="3"/>
    </row>
    <row r="39" spans="1:9" ht="18.75">
      <c r="A39" s="1" t="s">
        <v>55</v>
      </c>
      <c r="B39" s="15">
        <v>438.9</v>
      </c>
      <c r="C39" s="3">
        <v>506</v>
      </c>
      <c r="D39" s="13">
        <f>+(C39-B39)/B39*100</f>
        <v>15.288220551378451</v>
      </c>
      <c r="E39" s="3">
        <v>636</v>
      </c>
      <c r="F39" s="3"/>
      <c r="G39" s="3"/>
      <c r="H39" s="3"/>
      <c r="I39" s="3"/>
    </row>
    <row r="40" spans="1:9" ht="18.75">
      <c r="A40" s="1" t="s">
        <v>56</v>
      </c>
      <c r="B40" s="15">
        <v>172.6</v>
      </c>
      <c r="C40" s="3">
        <v>179</v>
      </c>
      <c r="D40" s="13">
        <f>+(C40-B40)/B40*100</f>
        <v>3.7079953650057971</v>
      </c>
      <c r="E40" s="3">
        <v>226</v>
      </c>
      <c r="F40" s="3"/>
      <c r="G40" s="3"/>
      <c r="H40" s="3"/>
      <c r="I40" s="3"/>
    </row>
    <row r="41" spans="1:9" ht="18.75">
      <c r="A41" s="5" t="s">
        <v>6</v>
      </c>
      <c r="B41" s="17">
        <f>SUM(B39:B40)</f>
        <v>611.5</v>
      </c>
      <c r="C41" s="17">
        <f>SUM(C39:C40)</f>
        <v>685</v>
      </c>
      <c r="D41" s="8">
        <f>+(C41-B41)/B41*100</f>
        <v>12.019623875715455</v>
      </c>
      <c r="E41" s="6">
        <f>SUM(E39:E40)</f>
        <v>862</v>
      </c>
      <c r="F41" s="6">
        <f t="shared" ref="F41:I41" si="8">SUM(F39:F40)</f>
        <v>0</v>
      </c>
      <c r="G41" s="6">
        <f t="shared" si="8"/>
        <v>0</v>
      </c>
      <c r="H41" s="6">
        <f t="shared" si="8"/>
        <v>0</v>
      </c>
      <c r="I41" s="6">
        <f t="shared" si="8"/>
        <v>0</v>
      </c>
    </row>
    <row r="42" spans="1:9" ht="18.75">
      <c r="A42" s="1"/>
      <c r="B42" s="1"/>
      <c r="C42" s="1"/>
      <c r="D42" s="1"/>
      <c r="E42" s="1"/>
      <c r="F42" s="1"/>
      <c r="G42" s="1"/>
      <c r="H42" s="1"/>
      <c r="I42" s="1"/>
    </row>
    <row r="43" spans="1:9" ht="18.75">
      <c r="A43" s="1" t="s">
        <v>32</v>
      </c>
      <c r="B43" s="11"/>
      <c r="C43" s="11"/>
      <c r="D43" s="13"/>
      <c r="E43" s="1"/>
      <c r="F43" s="1"/>
      <c r="G43" s="1"/>
      <c r="H43" s="1"/>
      <c r="I43" s="1"/>
    </row>
    <row r="44" spans="1:9" ht="18.75">
      <c r="A44" s="1" t="s">
        <v>33</v>
      </c>
      <c r="B44" s="11"/>
      <c r="C44" s="11"/>
      <c r="D44" s="11"/>
      <c r="E44" s="1"/>
      <c r="F44" s="1"/>
      <c r="G44" s="1"/>
      <c r="H44" s="1"/>
      <c r="I44" s="1"/>
    </row>
    <row r="45" spans="1:9" ht="18.75">
      <c r="A45" s="1"/>
      <c r="B45" s="1"/>
      <c r="C45" s="1"/>
      <c r="D45" s="1"/>
      <c r="E45" s="1"/>
      <c r="F45" s="1"/>
      <c r="G45" s="1"/>
      <c r="H45" s="1"/>
      <c r="I45" s="1"/>
    </row>
    <row r="46" spans="1:9" ht="18.75">
      <c r="A46" s="1" t="s">
        <v>34</v>
      </c>
      <c r="B46" s="15">
        <v>138.4</v>
      </c>
      <c r="C46" s="2">
        <v>160</v>
      </c>
      <c r="D46" s="13"/>
      <c r="E46" s="2">
        <v>203</v>
      </c>
      <c r="F46" s="2"/>
      <c r="G46" s="2"/>
      <c r="H46" s="2"/>
      <c r="I46" s="2"/>
    </row>
    <row r="47" spans="1:9" ht="18.75">
      <c r="A47" s="1" t="s">
        <v>35</v>
      </c>
      <c r="B47" s="15">
        <v>51.8</v>
      </c>
      <c r="C47" s="2">
        <v>56</v>
      </c>
      <c r="D47" s="13"/>
      <c r="E47" s="2">
        <v>74</v>
      </c>
      <c r="F47" s="2"/>
      <c r="G47" s="2"/>
      <c r="H47" s="2"/>
      <c r="I47" s="2"/>
    </row>
    <row r="48" spans="1:9" ht="18.75">
      <c r="A48" s="5" t="s">
        <v>10</v>
      </c>
      <c r="B48" s="17">
        <f>SUM(B46:B47)</f>
        <v>190.2</v>
      </c>
      <c r="C48" s="6">
        <f>SUM(C46:C47)</f>
        <v>216</v>
      </c>
      <c r="D48" s="8">
        <f>+(C48-B48)/B48*100</f>
        <v>13.564668769716096</v>
      </c>
      <c r="E48" s="6">
        <f>SUM(E46:E47)</f>
        <v>277</v>
      </c>
      <c r="F48" s="6">
        <f t="shared" ref="F48:I48" si="9">SUM(F46:F47)</f>
        <v>0</v>
      </c>
      <c r="G48" s="6">
        <f t="shared" si="9"/>
        <v>0</v>
      </c>
      <c r="H48" s="6">
        <f t="shared" si="9"/>
        <v>0</v>
      </c>
      <c r="I48" s="6">
        <f t="shared" si="9"/>
        <v>0</v>
      </c>
    </row>
    <row r="50" spans="1:9" ht="18.75">
      <c r="A50" s="12" t="s">
        <v>17</v>
      </c>
      <c r="B50" s="12"/>
    </row>
    <row r="51" spans="1:9" ht="18.75">
      <c r="A51" s="1"/>
      <c r="B51" s="1"/>
      <c r="C51" s="1"/>
      <c r="E51" s="1"/>
      <c r="F51" s="1"/>
      <c r="G51" s="1"/>
      <c r="H51" s="1"/>
      <c r="I51" s="1"/>
    </row>
    <row r="52" spans="1:9" ht="18.75">
      <c r="A52" s="9" t="s">
        <v>12</v>
      </c>
      <c r="B52" s="9">
        <v>2010</v>
      </c>
      <c r="C52" s="9">
        <v>2011</v>
      </c>
      <c r="D52" s="10" t="s">
        <v>0</v>
      </c>
      <c r="E52" s="9">
        <v>2012</v>
      </c>
      <c r="F52" s="9">
        <v>2013</v>
      </c>
      <c r="G52" s="9">
        <v>2014</v>
      </c>
      <c r="H52" s="9">
        <v>2015</v>
      </c>
      <c r="I52" s="9">
        <v>2016</v>
      </c>
    </row>
    <row r="53" spans="1:9" ht="18.75">
      <c r="A53" s="1" t="s">
        <v>30</v>
      </c>
      <c r="B53" s="2">
        <v>38326</v>
      </c>
      <c r="C53" s="3">
        <v>41047</v>
      </c>
      <c r="D53" s="4"/>
      <c r="E53" s="3">
        <v>41990</v>
      </c>
      <c r="F53" s="3"/>
      <c r="G53" s="3"/>
      <c r="H53" s="3"/>
      <c r="I53" s="3"/>
    </row>
    <row r="54" spans="1:9" ht="18.75">
      <c r="A54" s="1" t="s">
        <v>31</v>
      </c>
      <c r="B54" s="2">
        <v>51</v>
      </c>
      <c r="C54" s="3">
        <v>52</v>
      </c>
      <c r="D54" s="4"/>
      <c r="E54" s="3">
        <v>51</v>
      </c>
      <c r="F54" s="3"/>
      <c r="G54" s="3"/>
      <c r="H54" s="3"/>
      <c r="I54" s="3"/>
    </row>
    <row r="55" spans="1:9" ht="18.75">
      <c r="A55" s="5" t="s">
        <v>3</v>
      </c>
      <c r="B55" s="6">
        <f>SUM(B53:B54)</f>
        <v>38377</v>
      </c>
      <c r="C55" s="7">
        <f>SUM(C53:C54)</f>
        <v>41099</v>
      </c>
      <c r="D55" s="8">
        <f>+(C55-B55)/B55*100</f>
        <v>7.0927899523151883</v>
      </c>
      <c r="E55" s="7">
        <f>SUM(E53:E54)</f>
        <v>42041</v>
      </c>
      <c r="F55" s="7">
        <f t="shared" ref="F55:I55" si="10">SUM(F53:F54)</f>
        <v>0</v>
      </c>
      <c r="G55" s="7">
        <f t="shared" si="10"/>
        <v>0</v>
      </c>
      <c r="H55" s="7">
        <f t="shared" si="10"/>
        <v>0</v>
      </c>
      <c r="I55" s="7">
        <f t="shared" si="10"/>
        <v>0</v>
      </c>
    </row>
    <row r="56" spans="1:9" ht="18.75">
      <c r="A56" s="1"/>
      <c r="B56" s="1"/>
      <c r="C56" s="1"/>
      <c r="D56" s="4"/>
      <c r="E56" s="3"/>
      <c r="F56" s="3"/>
      <c r="G56" s="3"/>
      <c r="H56" s="3"/>
      <c r="I56" s="3"/>
    </row>
    <row r="57" spans="1:9" ht="18.75">
      <c r="A57" s="1" t="s">
        <v>55</v>
      </c>
      <c r="B57" s="15">
        <v>402.2</v>
      </c>
      <c r="C57" s="3">
        <v>456</v>
      </c>
      <c r="D57" s="4"/>
      <c r="E57" s="3">
        <v>513</v>
      </c>
      <c r="F57" s="3"/>
      <c r="G57" s="3"/>
      <c r="H57" s="3"/>
      <c r="I57" s="3"/>
    </row>
    <row r="58" spans="1:9" ht="18.75">
      <c r="A58" s="1" t="s">
        <v>56</v>
      </c>
      <c r="B58" s="15">
        <v>254.4</v>
      </c>
      <c r="C58" s="3">
        <v>222</v>
      </c>
      <c r="D58" s="4"/>
      <c r="E58" s="3">
        <v>289</v>
      </c>
      <c r="F58" s="3"/>
      <c r="G58" s="3"/>
      <c r="H58" s="3"/>
      <c r="I58" s="3"/>
    </row>
    <row r="59" spans="1:9" ht="18.75">
      <c r="A59" s="5" t="s">
        <v>6</v>
      </c>
      <c r="B59" s="17">
        <f>SUM(B57:B58)</f>
        <v>656.6</v>
      </c>
      <c r="C59" s="6">
        <f>SUM(C57:C58)</f>
        <v>678</v>
      </c>
      <c r="D59" s="8">
        <f>+(C59-B59)/B59*100</f>
        <v>3.2592141334145563</v>
      </c>
      <c r="E59" s="6">
        <f>SUM(E57:E58)</f>
        <v>802</v>
      </c>
      <c r="F59" s="6">
        <f t="shared" ref="F59:I59" si="11">SUM(F57:F58)</f>
        <v>0</v>
      </c>
      <c r="G59" s="6">
        <f t="shared" si="11"/>
        <v>0</v>
      </c>
      <c r="H59" s="6">
        <f t="shared" si="11"/>
        <v>0</v>
      </c>
      <c r="I59" s="6">
        <f t="shared" si="11"/>
        <v>0</v>
      </c>
    </row>
    <row r="60" spans="1:9" ht="18.75">
      <c r="A60" s="1"/>
      <c r="B60" s="1"/>
      <c r="C60" s="1"/>
      <c r="D60" s="1"/>
      <c r="E60" s="1"/>
      <c r="F60" s="1"/>
      <c r="G60" s="1"/>
      <c r="H60" s="1"/>
      <c r="I60" s="1"/>
    </row>
    <row r="61" spans="1:9" ht="18.75">
      <c r="A61" s="1" t="s">
        <v>32</v>
      </c>
      <c r="B61" s="11"/>
      <c r="C61" s="11"/>
      <c r="D61" s="11"/>
      <c r="E61" s="1"/>
      <c r="F61" s="1"/>
      <c r="G61" s="1"/>
      <c r="H61" s="1"/>
      <c r="I61" s="1"/>
    </row>
    <row r="62" spans="1:9" ht="18.75">
      <c r="A62" s="1" t="s">
        <v>33</v>
      </c>
      <c r="B62" s="11"/>
      <c r="C62" s="11"/>
      <c r="D62" s="11"/>
      <c r="E62" s="1"/>
      <c r="F62" s="1"/>
      <c r="G62" s="1"/>
      <c r="H62" s="1"/>
      <c r="I62" s="1"/>
    </row>
    <row r="63" spans="1:9" ht="18.75">
      <c r="A63" s="1"/>
      <c r="B63" s="1"/>
      <c r="C63" s="1"/>
      <c r="D63" s="1"/>
      <c r="E63" s="1"/>
      <c r="F63" s="1"/>
      <c r="G63" s="1"/>
      <c r="H63" s="1"/>
      <c r="I63" s="1"/>
    </row>
    <row r="64" spans="1:9" ht="18.75">
      <c r="A64" s="1" t="s">
        <v>34</v>
      </c>
      <c r="B64" s="15">
        <v>131.6</v>
      </c>
      <c r="C64" s="2">
        <v>149</v>
      </c>
      <c r="D64" s="4"/>
      <c r="E64" s="2">
        <v>164</v>
      </c>
      <c r="F64" s="2"/>
      <c r="G64" s="2"/>
      <c r="H64" s="2"/>
      <c r="I64" s="2"/>
    </row>
    <row r="65" spans="1:9" ht="18.75">
      <c r="A65" s="1" t="s">
        <v>35</v>
      </c>
      <c r="B65" s="15">
        <v>61.1</v>
      </c>
      <c r="C65" s="2">
        <v>57</v>
      </c>
      <c r="D65" s="4"/>
      <c r="E65" s="2">
        <v>95</v>
      </c>
      <c r="F65" s="2"/>
      <c r="G65" s="2"/>
      <c r="H65" s="2"/>
      <c r="I65" s="2"/>
    </row>
    <row r="66" spans="1:9" ht="18.75">
      <c r="A66" s="5" t="s">
        <v>10</v>
      </c>
      <c r="B66" s="17">
        <f>SUM(B64:B65)</f>
        <v>192.7</v>
      </c>
      <c r="C66" s="6">
        <f>SUM(C64:C65)</f>
        <v>206</v>
      </c>
      <c r="D66" s="8">
        <f>+(C66-B66)/B66*100</f>
        <v>6.9019200830306247</v>
      </c>
      <c r="E66" s="6">
        <f>SUM(E64:E65)</f>
        <v>259</v>
      </c>
      <c r="F66" s="6">
        <f t="shared" ref="F66:I66" si="12">SUM(F64:F65)</f>
        <v>0</v>
      </c>
      <c r="G66" s="6">
        <f t="shared" si="12"/>
        <v>0</v>
      </c>
      <c r="H66" s="6">
        <f t="shared" si="12"/>
        <v>0</v>
      </c>
      <c r="I66" s="6">
        <f t="shared" si="12"/>
        <v>0</v>
      </c>
    </row>
    <row r="69" spans="1:9" ht="18.75">
      <c r="A69" s="12" t="s">
        <v>15</v>
      </c>
      <c r="B69" s="12"/>
      <c r="E69" s="79"/>
    </row>
    <row r="70" spans="1:9" ht="18.75">
      <c r="A70" s="1"/>
      <c r="B70" s="1"/>
      <c r="C70" s="1"/>
      <c r="E70" s="79"/>
      <c r="F70" s="1"/>
      <c r="G70" s="1"/>
      <c r="H70" s="1"/>
      <c r="I70" s="1"/>
    </row>
    <row r="71" spans="1:9" ht="18.75">
      <c r="A71" s="9" t="s">
        <v>12</v>
      </c>
      <c r="B71" s="9">
        <v>2010</v>
      </c>
      <c r="C71" s="9">
        <v>2011</v>
      </c>
      <c r="D71" s="10" t="s">
        <v>0</v>
      </c>
      <c r="E71" s="9">
        <v>2012</v>
      </c>
      <c r="F71" s="9">
        <v>2013</v>
      </c>
      <c r="G71" s="9">
        <v>2014</v>
      </c>
      <c r="H71" s="9">
        <v>2015</v>
      </c>
      <c r="I71" s="9">
        <v>2016</v>
      </c>
    </row>
    <row r="72" spans="1:9" ht="18.75">
      <c r="A72" s="1" t="s">
        <v>30</v>
      </c>
      <c r="B72" s="2">
        <f>+B35+B53</f>
        <v>77204</v>
      </c>
      <c r="C72" s="2">
        <f>+C35+C53</f>
        <v>87002</v>
      </c>
      <c r="D72" s="4"/>
      <c r="E72" s="2">
        <f>+E35+E53</f>
        <v>91594</v>
      </c>
      <c r="F72" s="70"/>
      <c r="G72" s="70"/>
      <c r="H72" s="70"/>
      <c r="I72" s="70"/>
    </row>
    <row r="73" spans="1:9" ht="18.75">
      <c r="A73" s="1" t="s">
        <v>31</v>
      </c>
      <c r="B73" s="2">
        <f t="shared" ref="B73:C85" si="13">+B36+B54</f>
        <v>144</v>
      </c>
      <c r="C73" s="3">
        <f t="shared" si="13"/>
        <v>164</v>
      </c>
      <c r="D73" s="4"/>
      <c r="E73" s="3">
        <f t="shared" ref="E73:E85" si="14">+E36+E54</f>
        <v>175</v>
      </c>
      <c r="F73" s="70"/>
      <c r="G73" s="70"/>
      <c r="H73" s="70"/>
      <c r="I73" s="70"/>
    </row>
    <row r="74" spans="1:9" ht="18.75">
      <c r="A74" s="5" t="s">
        <v>3</v>
      </c>
      <c r="B74" s="6">
        <f t="shared" si="13"/>
        <v>77348</v>
      </c>
      <c r="C74" s="7">
        <f t="shared" si="13"/>
        <v>87166</v>
      </c>
      <c r="D74" s="8">
        <f>+(C74-B74)/B74*100</f>
        <v>12.693282308527692</v>
      </c>
      <c r="E74" s="7">
        <f t="shared" si="14"/>
        <v>91769</v>
      </c>
      <c r="F74" s="74"/>
      <c r="G74" s="74"/>
      <c r="H74" s="74"/>
      <c r="I74" s="74"/>
    </row>
    <row r="75" spans="1:9" ht="18.75">
      <c r="A75" s="1"/>
      <c r="B75" s="1"/>
      <c r="C75" s="1"/>
      <c r="D75" s="4"/>
      <c r="E75" s="3">
        <f t="shared" si="14"/>
        <v>0</v>
      </c>
      <c r="F75" s="70"/>
      <c r="G75" s="70"/>
      <c r="H75" s="70"/>
      <c r="I75" s="70"/>
    </row>
    <row r="76" spans="1:9" ht="18.75">
      <c r="A76" s="1" t="s">
        <v>55</v>
      </c>
      <c r="B76" s="15">
        <f t="shared" si="13"/>
        <v>841.09999999999991</v>
      </c>
      <c r="C76" s="16">
        <f>+C39+C57</f>
        <v>962</v>
      </c>
      <c r="D76" s="4"/>
      <c r="E76" s="3">
        <f t="shared" si="14"/>
        <v>1149</v>
      </c>
      <c r="F76" s="70"/>
      <c r="G76" s="70"/>
      <c r="H76" s="70"/>
      <c r="I76" s="70"/>
    </row>
    <row r="77" spans="1:9" ht="18.75">
      <c r="A77" s="1" t="s">
        <v>56</v>
      </c>
      <c r="B77" s="15">
        <f t="shared" si="13"/>
        <v>427</v>
      </c>
      <c r="C77" s="16">
        <f t="shared" si="13"/>
        <v>401</v>
      </c>
      <c r="D77" s="4"/>
      <c r="E77" s="3">
        <f t="shared" si="14"/>
        <v>515</v>
      </c>
      <c r="F77" s="70"/>
      <c r="G77" s="70"/>
      <c r="H77" s="70"/>
      <c r="I77" s="70"/>
    </row>
    <row r="78" spans="1:9" ht="18.75">
      <c r="A78" s="5" t="s">
        <v>6</v>
      </c>
      <c r="B78" s="6">
        <f t="shared" si="13"/>
        <v>1268.0999999999999</v>
      </c>
      <c r="C78" s="6">
        <f t="shared" si="13"/>
        <v>1363</v>
      </c>
      <c r="D78" s="8">
        <f>+(C78-B78)/B78*100</f>
        <v>7.4836369371500746</v>
      </c>
      <c r="E78" s="6">
        <f t="shared" si="14"/>
        <v>1664</v>
      </c>
      <c r="F78" s="73"/>
      <c r="G78" s="73"/>
      <c r="H78" s="73"/>
      <c r="I78" s="73"/>
    </row>
    <row r="79" spans="1:9" ht="18.75">
      <c r="A79" s="1"/>
      <c r="B79" s="1"/>
      <c r="C79" s="1"/>
      <c r="D79" s="1"/>
      <c r="E79" s="1"/>
      <c r="F79" s="68"/>
      <c r="G79" s="68"/>
      <c r="H79" s="68"/>
      <c r="I79" s="68"/>
    </row>
    <row r="80" spans="1:9" ht="18.75">
      <c r="A80" s="1" t="s">
        <v>32</v>
      </c>
      <c r="B80" s="11"/>
      <c r="C80" s="11"/>
      <c r="D80" s="11"/>
      <c r="E80" s="1"/>
      <c r="F80" s="68"/>
      <c r="G80" s="68"/>
      <c r="H80" s="68"/>
      <c r="I80" s="68"/>
    </row>
    <row r="81" spans="1:11" ht="18.75">
      <c r="A81" s="1" t="s">
        <v>33</v>
      </c>
      <c r="B81" s="11"/>
      <c r="C81" s="11"/>
      <c r="D81" s="11"/>
      <c r="E81" s="1"/>
      <c r="F81" s="68"/>
      <c r="G81" s="68"/>
      <c r="H81" s="68"/>
      <c r="I81" s="68"/>
    </row>
    <row r="82" spans="1:11" ht="18.75">
      <c r="A82" s="1"/>
      <c r="B82" s="1"/>
      <c r="C82" s="1"/>
      <c r="D82" s="1"/>
      <c r="E82" s="1"/>
      <c r="F82" s="68"/>
      <c r="G82" s="68"/>
      <c r="H82" s="68"/>
      <c r="I82" s="68"/>
    </row>
    <row r="83" spans="1:11" ht="18.75">
      <c r="A83" s="1" t="s">
        <v>34</v>
      </c>
      <c r="B83" s="2">
        <f t="shared" si="13"/>
        <v>270</v>
      </c>
      <c r="C83" s="2">
        <f t="shared" si="13"/>
        <v>309</v>
      </c>
      <c r="D83" s="4"/>
      <c r="E83" s="2">
        <f t="shared" si="14"/>
        <v>367</v>
      </c>
      <c r="F83" s="69"/>
      <c r="G83" s="69"/>
      <c r="H83" s="69"/>
      <c r="I83" s="69"/>
    </row>
    <row r="84" spans="1:11" ht="18.75">
      <c r="A84" s="1" t="s">
        <v>35</v>
      </c>
      <c r="B84" s="2">
        <f t="shared" si="13"/>
        <v>112.9</v>
      </c>
      <c r="C84" s="2">
        <f t="shared" si="13"/>
        <v>113</v>
      </c>
      <c r="D84" s="4"/>
      <c r="E84" s="2">
        <f t="shared" si="14"/>
        <v>169</v>
      </c>
      <c r="F84" s="69"/>
      <c r="G84" s="69"/>
      <c r="H84" s="69"/>
      <c r="I84" s="69"/>
    </row>
    <row r="85" spans="1:11" ht="18.75">
      <c r="A85" s="5" t="s">
        <v>10</v>
      </c>
      <c r="B85" s="6">
        <f t="shared" si="13"/>
        <v>382.9</v>
      </c>
      <c r="C85" s="6">
        <f t="shared" si="13"/>
        <v>422</v>
      </c>
      <c r="D85" s="8">
        <f>+(C85-B85)/B85*100</f>
        <v>10.211543483938373</v>
      </c>
      <c r="E85" s="6">
        <f t="shared" si="14"/>
        <v>536</v>
      </c>
      <c r="F85" s="73"/>
      <c r="G85" s="73"/>
      <c r="H85" s="73"/>
      <c r="I85" s="73"/>
    </row>
    <row r="86" spans="1:11" ht="18.75">
      <c r="A86" s="61"/>
      <c r="B86" s="62"/>
      <c r="C86" s="62"/>
      <c r="D86" s="13"/>
      <c r="E86" s="62"/>
      <c r="F86" s="62"/>
      <c r="G86" s="62"/>
      <c r="H86" s="62"/>
      <c r="I86" s="62"/>
      <c r="J86" s="63"/>
      <c r="K86" s="63"/>
    </row>
    <row r="87" spans="1:11" ht="18.75">
      <c r="A87" s="64"/>
      <c r="B87" s="65"/>
      <c r="C87" s="65"/>
      <c r="D87" s="66"/>
      <c r="E87" s="65"/>
      <c r="F87" s="65"/>
      <c r="G87" s="65"/>
      <c r="H87" s="65"/>
      <c r="I87" s="65"/>
      <c r="J87" s="67"/>
      <c r="K87" s="67"/>
    </row>
    <row r="88" spans="1:11" ht="16.5" thickBot="1"/>
    <row r="89" spans="1:11" ht="19.5" thickBot="1">
      <c r="A89" t="s">
        <v>63</v>
      </c>
      <c r="B89" s="113" t="s">
        <v>24</v>
      </c>
      <c r="C89" s="114"/>
      <c r="D89" s="113" t="s">
        <v>25</v>
      </c>
      <c r="E89" s="114"/>
    </row>
    <row r="90" spans="1:11" ht="19.5" thickBot="1">
      <c r="A90" s="21" t="s">
        <v>22</v>
      </c>
      <c r="B90" s="22" t="s">
        <v>37</v>
      </c>
      <c r="C90" s="22" t="s">
        <v>38</v>
      </c>
      <c r="D90" s="22" t="s">
        <v>37</v>
      </c>
      <c r="E90" s="23" t="s">
        <v>38</v>
      </c>
    </row>
    <row r="91" spans="1:11" ht="18.75">
      <c r="A91" s="24" t="s">
        <v>57</v>
      </c>
      <c r="B91" s="20">
        <f>+(E35+E53)/E5*100</f>
        <v>17.134337516181411</v>
      </c>
      <c r="C91" s="20">
        <f>+(E36+E54)/E6*100</f>
        <v>20.161290322580644</v>
      </c>
      <c r="D91" s="20">
        <f>100-B91</f>
        <v>82.865662483818596</v>
      </c>
      <c r="E91" s="25">
        <f t="shared" ref="D91:E93" si="15">100-C91</f>
        <v>79.838709677419359</v>
      </c>
    </row>
    <row r="92" spans="1:11" ht="18.75">
      <c r="A92" s="26" t="s">
        <v>36</v>
      </c>
      <c r="B92" s="18">
        <f>+(E39+E57)/E9*100</f>
        <v>16.902030008826124</v>
      </c>
      <c r="C92" s="18">
        <f>+(E40+E58)/E10*100</f>
        <v>27.034120734908136</v>
      </c>
      <c r="D92" s="18">
        <f t="shared" si="15"/>
        <v>83.097969991173869</v>
      </c>
      <c r="E92" s="27">
        <f t="shared" si="15"/>
        <v>72.965879265091871</v>
      </c>
    </row>
    <row r="93" spans="1:11" ht="18.75">
      <c r="A93" s="26" t="s">
        <v>21</v>
      </c>
      <c r="B93" s="18">
        <f>+(E46+E64)/E16*100</f>
        <v>16.873563218390807</v>
      </c>
      <c r="C93" s="18">
        <f>+(E47+E65)/E17*100</f>
        <v>27.04</v>
      </c>
      <c r="D93" s="18">
        <f t="shared" si="15"/>
        <v>83.126436781609186</v>
      </c>
      <c r="E93" s="27">
        <f t="shared" si="15"/>
        <v>72.960000000000008</v>
      </c>
    </row>
    <row r="94" spans="1:11" ht="19.5" thickBot="1">
      <c r="A94" s="28"/>
      <c r="B94" s="29"/>
      <c r="C94" s="29"/>
      <c r="D94" s="29"/>
      <c r="E94" s="30"/>
    </row>
    <row r="95" spans="1:11">
      <c r="E95" s="19"/>
      <c r="F95" s="19"/>
    </row>
    <row r="96" spans="1:11">
      <c r="D96" s="19"/>
      <c r="E96" s="19"/>
      <c r="F96" s="19"/>
      <c r="G96" s="79"/>
    </row>
    <row r="97" spans="1:10" ht="18.75">
      <c r="A97" s="12" t="s">
        <v>14</v>
      </c>
      <c r="B97" s="12"/>
      <c r="E97" s="19"/>
      <c r="F97" s="19"/>
    </row>
    <row r="98" spans="1:10" ht="19.5" thickBot="1">
      <c r="A98" s="1"/>
      <c r="B98" s="1"/>
      <c r="C98" s="1"/>
      <c r="E98" s="1"/>
      <c r="F98" s="1"/>
      <c r="G98" s="1"/>
      <c r="H98" s="1"/>
      <c r="I98" s="1"/>
      <c r="J98" s="1"/>
    </row>
    <row r="99" spans="1:10" ht="19.5" thickBot="1">
      <c r="A99" s="1"/>
      <c r="B99" s="60" t="s">
        <v>28</v>
      </c>
      <c r="C99" s="60" t="s">
        <v>27</v>
      </c>
      <c r="E99" s="60" t="s">
        <v>29</v>
      </c>
      <c r="F99" s="110" t="s">
        <v>26</v>
      </c>
      <c r="G99" s="111"/>
      <c r="H99" s="111"/>
      <c r="I99" s="112"/>
      <c r="J99" s="1"/>
    </row>
    <row r="100" spans="1:10" ht="18.75">
      <c r="A100" s="9" t="s">
        <v>12</v>
      </c>
      <c r="B100" s="52">
        <v>2010</v>
      </c>
      <c r="C100" s="52">
        <v>2011</v>
      </c>
      <c r="D100" s="10" t="s">
        <v>0</v>
      </c>
      <c r="E100" s="52">
        <v>2012</v>
      </c>
      <c r="F100" s="31">
        <v>2013</v>
      </c>
      <c r="G100" s="32">
        <v>2014</v>
      </c>
      <c r="H100" s="32">
        <v>2015</v>
      </c>
      <c r="I100" s="33">
        <v>2016</v>
      </c>
      <c r="J100" s="1"/>
    </row>
    <row r="101" spans="1:10" ht="18.75">
      <c r="A101" s="1" t="s">
        <v>30</v>
      </c>
      <c r="B101" s="69">
        <f>+B5-B72</f>
        <v>403407</v>
      </c>
      <c r="C101" s="69">
        <f>+C5-C72</f>
        <v>430386</v>
      </c>
      <c r="D101" s="91">
        <f>+(C101-B101)/B101*100</f>
        <v>6.687786776134276</v>
      </c>
      <c r="E101" s="69">
        <f>+E5-E72</f>
        <v>442970</v>
      </c>
      <c r="F101" s="70">
        <f>F5*0.829</f>
        <v>470498.94999999995</v>
      </c>
      <c r="G101" s="70">
        <f>G5*0.829</f>
        <v>499669.80199999997</v>
      </c>
      <c r="H101" s="70">
        <f>H5*0.829</f>
        <v>531149.41899999999</v>
      </c>
      <c r="I101" s="70">
        <f>I5*0.829</f>
        <v>565142.56400000001</v>
      </c>
      <c r="J101" s="1"/>
    </row>
    <row r="102" spans="1:10" ht="18.75">
      <c r="A102" s="1" t="s">
        <v>31</v>
      </c>
      <c r="B102" s="69">
        <f>+B6-B73</f>
        <v>655</v>
      </c>
      <c r="C102" s="70">
        <f>+C6-C73</f>
        <v>688</v>
      </c>
      <c r="D102" s="71">
        <f t="shared" ref="D102:D114" si="16">+(C102-B102)/B102*100</f>
        <v>5.0381679389312977</v>
      </c>
      <c r="E102" s="70">
        <f>+E6-E73</f>
        <v>693</v>
      </c>
      <c r="F102" s="70">
        <f>+F6*0.798</f>
        <v>753.31200000000001</v>
      </c>
      <c r="G102" s="70">
        <f>+G6*0.798</f>
        <v>790.8180000000001</v>
      </c>
      <c r="H102" s="70">
        <f>+H6*0.798</f>
        <v>829.92000000000007</v>
      </c>
      <c r="I102" s="70">
        <f>+I6*0.798</f>
        <v>871.41600000000005</v>
      </c>
      <c r="J102" s="1"/>
    </row>
    <row r="103" spans="1:10" ht="18.75">
      <c r="A103" s="5" t="s">
        <v>3</v>
      </c>
      <c r="B103" s="73">
        <f>SUM(B101:B102)</f>
        <v>404062</v>
      </c>
      <c r="C103" s="73">
        <f t="shared" ref="C103:I103" si="17">SUM(C101:C102)</f>
        <v>431074</v>
      </c>
      <c r="D103" s="73">
        <f t="shared" si="16"/>
        <v>6.6851126807272152</v>
      </c>
      <c r="E103" s="73">
        <f t="shared" si="17"/>
        <v>443663</v>
      </c>
      <c r="F103" s="74">
        <f t="shared" si="17"/>
        <v>471252.26199999993</v>
      </c>
      <c r="G103" s="74">
        <f t="shared" si="17"/>
        <v>500460.62</v>
      </c>
      <c r="H103" s="74">
        <f t="shared" si="17"/>
        <v>531979.33900000004</v>
      </c>
      <c r="I103" s="74">
        <f t="shared" si="17"/>
        <v>566013.98</v>
      </c>
      <c r="J103" s="1"/>
    </row>
    <row r="104" spans="1:10" ht="18.75">
      <c r="A104" s="1"/>
      <c r="B104" s="68"/>
      <c r="C104" s="68"/>
      <c r="D104" s="71"/>
      <c r="E104" s="70"/>
      <c r="F104" s="70"/>
      <c r="G104" s="70"/>
      <c r="H104" s="70"/>
      <c r="I104" s="70"/>
      <c r="J104" s="1"/>
    </row>
    <row r="105" spans="1:10" ht="18.75">
      <c r="A105" s="1" t="s">
        <v>55</v>
      </c>
      <c r="B105" s="69">
        <f>+B9-B76</f>
        <v>4714.7000000000007</v>
      </c>
      <c r="C105" s="70">
        <f>+C9-C76</f>
        <v>5255</v>
      </c>
      <c r="D105" s="71">
        <f t="shared" si="16"/>
        <v>11.459902008611348</v>
      </c>
      <c r="E105" s="70">
        <f>+E9-E76</f>
        <v>5649</v>
      </c>
      <c r="F105" s="70">
        <f>+F9*0.85</f>
        <v>5514.8</v>
      </c>
      <c r="G105" s="70">
        <f>+G9*0.85</f>
        <v>5752.8</v>
      </c>
      <c r="H105" s="70">
        <f>+H9*0.85</f>
        <v>6051.15</v>
      </c>
      <c r="I105" s="70">
        <f>+I9*0.85</f>
        <v>6360.55</v>
      </c>
      <c r="J105" s="1"/>
    </row>
    <row r="106" spans="1:10" ht="18.75">
      <c r="A106" s="1" t="s">
        <v>56</v>
      </c>
      <c r="B106" s="69">
        <f>+B10-B77</f>
        <v>1119.2</v>
      </c>
      <c r="C106" s="70">
        <f>+C10-C77</f>
        <v>1148</v>
      </c>
      <c r="D106" s="71">
        <f t="shared" si="16"/>
        <v>2.5732666190135771</v>
      </c>
      <c r="E106" s="70">
        <f>+E10-E77</f>
        <v>1390</v>
      </c>
      <c r="F106" s="70">
        <f>+F10*0.73</f>
        <v>1359.26</v>
      </c>
      <c r="G106" s="70">
        <f>+G10*0.73</f>
        <v>1439.56</v>
      </c>
      <c r="H106" s="70">
        <f>+H10*0.73</f>
        <v>1522.05</v>
      </c>
      <c r="I106" s="70">
        <f>+I10*0.73</f>
        <v>1609.6499999999999</v>
      </c>
      <c r="J106" s="1"/>
    </row>
    <row r="107" spans="1:10" ht="18.75">
      <c r="A107" s="5" t="s">
        <v>6</v>
      </c>
      <c r="B107" s="73">
        <f>SUM(B105:B106)</f>
        <v>5833.9000000000005</v>
      </c>
      <c r="C107" s="73">
        <f t="shared" ref="C107:I107" si="18">SUM(C105:C106)</f>
        <v>6403</v>
      </c>
      <c r="D107" s="73">
        <f t="shared" si="16"/>
        <v>9.7550523663415447</v>
      </c>
      <c r="E107" s="73">
        <f t="shared" si="18"/>
        <v>7039</v>
      </c>
      <c r="F107" s="73">
        <f t="shared" si="18"/>
        <v>6874.06</v>
      </c>
      <c r="G107" s="73">
        <f t="shared" si="18"/>
        <v>7192.3600000000006</v>
      </c>
      <c r="H107" s="73">
        <f t="shared" si="18"/>
        <v>7573.2</v>
      </c>
      <c r="I107" s="73">
        <f t="shared" si="18"/>
        <v>7970.2</v>
      </c>
      <c r="J107" s="1"/>
    </row>
    <row r="108" spans="1:10" ht="18.75">
      <c r="A108" s="1"/>
      <c r="B108" s="68"/>
      <c r="C108" s="68"/>
      <c r="D108" s="68"/>
      <c r="E108" s="68"/>
      <c r="F108" s="68"/>
      <c r="G108" s="68"/>
      <c r="H108" s="68"/>
      <c r="I108" s="68"/>
      <c r="J108" s="1"/>
    </row>
    <row r="109" spans="1:10" ht="18.75">
      <c r="A109" s="1" t="s">
        <v>32</v>
      </c>
      <c r="B109" s="57">
        <f>B112/B105</f>
        <v>0.31645703862387847</v>
      </c>
      <c r="C109" s="57">
        <f>C112/C105</f>
        <v>0.31703139866793528</v>
      </c>
      <c r="D109" s="11">
        <f t="shared" ref="D109" si="19">D112/D105</f>
        <v>1.01765254036706</v>
      </c>
      <c r="E109" s="55"/>
      <c r="F109" s="68"/>
      <c r="G109" s="68"/>
      <c r="H109" s="68"/>
      <c r="I109" s="68"/>
      <c r="J109" s="1"/>
    </row>
    <row r="110" spans="1:10" ht="18.75">
      <c r="A110" s="1" t="s">
        <v>33</v>
      </c>
      <c r="B110" s="57">
        <f>+B113/B106</f>
        <v>0.37455325232308795</v>
      </c>
      <c r="C110" s="57">
        <f>+C113/C106</f>
        <v>0.37543554006968644</v>
      </c>
      <c r="D110" s="11">
        <f t="shared" ref="D110" si="20">+D113/D106</f>
        <v>1.0938957803223044</v>
      </c>
      <c r="E110" s="55"/>
      <c r="F110" s="68"/>
      <c r="G110" s="68"/>
      <c r="H110" s="68"/>
      <c r="I110" s="68"/>
      <c r="J110" s="1"/>
    </row>
    <row r="111" spans="1:10" ht="18.75">
      <c r="A111" s="1"/>
      <c r="B111" s="68"/>
      <c r="C111" s="68"/>
      <c r="D111" s="68"/>
      <c r="E111" s="68"/>
      <c r="F111" s="68"/>
      <c r="G111" s="68"/>
      <c r="H111" s="68"/>
      <c r="I111" s="68"/>
    </row>
    <row r="112" spans="1:10" ht="18.75">
      <c r="A112" s="1" t="s">
        <v>34</v>
      </c>
      <c r="B112" s="69">
        <f>+B16-B83</f>
        <v>1492</v>
      </c>
      <c r="C112" s="69">
        <f>+C16-C83</f>
        <v>1666</v>
      </c>
      <c r="D112" s="71">
        <f t="shared" si="16"/>
        <v>11.662198391420912</v>
      </c>
      <c r="E112" s="69">
        <f>+E16-E83</f>
        <v>1808</v>
      </c>
      <c r="F112" s="81">
        <f>+F16*0.831</f>
        <v>1725.2889599999999</v>
      </c>
      <c r="G112" s="69">
        <f>+G16*0.831</f>
        <v>1799.74656</v>
      </c>
      <c r="H112" s="69">
        <f>+H16*0.831</f>
        <v>1893.0844799999998</v>
      </c>
      <c r="I112" s="69">
        <f>+I16*0.831</f>
        <v>1989.8793599999999</v>
      </c>
    </row>
    <row r="113" spans="1:9" ht="18.75">
      <c r="A113" s="1" t="s">
        <v>35</v>
      </c>
      <c r="B113" s="69">
        <f>+B17-B84</f>
        <v>419.20000000000005</v>
      </c>
      <c r="C113" s="69">
        <f>+C17-C84</f>
        <v>431</v>
      </c>
      <c r="D113" s="71">
        <f t="shared" si="16"/>
        <v>2.8148854961831948</v>
      </c>
      <c r="E113" s="69">
        <f>+E17-E84</f>
        <v>456</v>
      </c>
      <c r="F113" s="69">
        <f>+F17*0.53</f>
        <v>323.69008000000002</v>
      </c>
      <c r="G113" s="69">
        <f>+G17*0.53</f>
        <v>342.81248000000005</v>
      </c>
      <c r="H113" s="69">
        <f>+H17*0.53</f>
        <v>362.45640000000003</v>
      </c>
      <c r="I113" s="69">
        <f>+I17*0.53</f>
        <v>383.31720000000001</v>
      </c>
    </row>
    <row r="114" spans="1:9" ht="18.75">
      <c r="A114" s="5" t="s">
        <v>10</v>
      </c>
      <c r="B114" s="73">
        <f>SUM(B112:B113)</f>
        <v>1911.2</v>
      </c>
      <c r="C114" s="73">
        <f t="shared" ref="C114:I114" si="21">SUM(C112:C113)</f>
        <v>2097</v>
      </c>
      <c r="D114" s="75">
        <f t="shared" si="16"/>
        <v>9.7216408539137689</v>
      </c>
      <c r="E114" s="73">
        <f t="shared" si="21"/>
        <v>2264</v>
      </c>
      <c r="F114" s="73">
        <f t="shared" si="21"/>
        <v>2048.9790399999997</v>
      </c>
      <c r="G114" s="73">
        <f t="shared" si="21"/>
        <v>2142.5590400000001</v>
      </c>
      <c r="H114" s="73">
        <f t="shared" si="21"/>
        <v>2255.5408799999996</v>
      </c>
      <c r="I114" s="73">
        <f t="shared" si="21"/>
        <v>2373.1965599999999</v>
      </c>
    </row>
    <row r="118" spans="1:9">
      <c r="C118" s="80"/>
    </row>
    <row r="119" spans="1:9">
      <c r="E119" s="92">
        <f>+E101/E5*100</f>
        <v>82.865662483818596</v>
      </c>
    </row>
    <row r="120" spans="1:9">
      <c r="E120" s="92">
        <f>+E102/E6*100</f>
        <v>79.838709677419345</v>
      </c>
    </row>
    <row r="122" spans="1:9" ht="18.75">
      <c r="B122">
        <f>480611-38878-38326</f>
        <v>403407</v>
      </c>
      <c r="C122">
        <f>517388-45955-41047</f>
        <v>430386</v>
      </c>
      <c r="D122" s="71">
        <f>+(C122-B122)/B122*100</f>
        <v>6.687786776134276</v>
      </c>
      <c r="E122" s="92">
        <f>+E105/E9*100</f>
        <v>83.097969991173869</v>
      </c>
    </row>
    <row r="123" spans="1:9" ht="18.75">
      <c r="B123">
        <f>799-93-51</f>
        <v>655</v>
      </c>
      <c r="C123">
        <f>852-112-52</f>
        <v>688</v>
      </c>
      <c r="D123" s="71">
        <f t="shared" ref="D123" si="22">+(C123-B123)/B123*100</f>
        <v>5.0381679389312977</v>
      </c>
      <c r="E123" s="92">
        <f>+E106/E10*100</f>
        <v>72.965879265091857</v>
      </c>
    </row>
    <row r="126" spans="1:9">
      <c r="E126" s="93">
        <f>+E112/E16*100</f>
        <v>83.126436781609186</v>
      </c>
    </row>
    <row r="127" spans="1:9">
      <c r="E127" s="93">
        <f>+E113/E17*100</f>
        <v>72.960000000000008</v>
      </c>
    </row>
    <row r="132" spans="1:9" ht="18.75">
      <c r="A132" s="12" t="s">
        <v>66</v>
      </c>
      <c r="B132" s="12"/>
      <c r="E132" s="19"/>
      <c r="F132" s="19"/>
    </row>
    <row r="133" spans="1:9" ht="19.5" thickBot="1">
      <c r="A133" s="1"/>
      <c r="B133" s="1"/>
      <c r="C133" s="1"/>
      <c r="E133" s="1"/>
      <c r="F133" s="1"/>
      <c r="G133" s="1"/>
      <c r="H133" s="1"/>
      <c r="I133" s="1"/>
    </row>
    <row r="134" spans="1:9" ht="19.5" thickBot="1">
      <c r="A134" s="1"/>
      <c r="B134" s="60" t="s">
        <v>28</v>
      </c>
      <c r="C134" s="60" t="s">
        <v>27</v>
      </c>
      <c r="E134" s="60" t="s">
        <v>29</v>
      </c>
      <c r="F134" s="110" t="s">
        <v>26</v>
      </c>
      <c r="G134" s="111"/>
      <c r="H134" s="111"/>
      <c r="I134" s="112"/>
    </row>
    <row r="135" spans="1:9" ht="18.75">
      <c r="A135" s="9" t="s">
        <v>12</v>
      </c>
      <c r="B135" s="52">
        <v>2010</v>
      </c>
      <c r="C135" s="52">
        <v>2011</v>
      </c>
      <c r="D135" s="10" t="s">
        <v>0</v>
      </c>
      <c r="E135" s="52">
        <v>2012</v>
      </c>
      <c r="F135" s="31">
        <v>2013</v>
      </c>
      <c r="G135" s="32">
        <v>2014</v>
      </c>
      <c r="H135" s="32">
        <v>2015</v>
      </c>
      <c r="I135" s="33">
        <v>2016</v>
      </c>
    </row>
    <row r="136" spans="1:9" ht="18.75">
      <c r="A136" s="1" t="s">
        <v>30</v>
      </c>
      <c r="B136" s="69">
        <f>+B101+B72</f>
        <v>480611</v>
      </c>
      <c r="C136" s="69">
        <f>+C101+C72</f>
        <v>517388</v>
      </c>
      <c r="D136" s="91">
        <f>+(C136-B136)/B136*100</f>
        <v>7.6521344704969296</v>
      </c>
      <c r="E136" s="69">
        <f t="shared" ref="E136:I136" si="23">+E101+E72</f>
        <v>534564</v>
      </c>
      <c r="F136" s="69">
        <f t="shared" si="23"/>
        <v>470498.94999999995</v>
      </c>
      <c r="G136" s="69">
        <f t="shared" si="23"/>
        <v>499669.80199999997</v>
      </c>
      <c r="H136" s="69">
        <f t="shared" si="23"/>
        <v>531149.41899999999</v>
      </c>
      <c r="I136" s="69">
        <f t="shared" si="23"/>
        <v>565142.56400000001</v>
      </c>
    </row>
    <row r="137" spans="1:9" ht="18.75">
      <c r="A137" s="1" t="s">
        <v>31</v>
      </c>
      <c r="B137" s="69">
        <f>+B102+B73</f>
        <v>799</v>
      </c>
      <c r="C137" s="69">
        <f>+C102+C73</f>
        <v>852</v>
      </c>
      <c r="D137" s="71">
        <f t="shared" ref="D137:D138" si="24">+(C137-B137)/B137*100</f>
        <v>6.6332916145181482</v>
      </c>
      <c r="E137" s="69">
        <f t="shared" ref="E137:I137" si="25">+E102+E73</f>
        <v>868</v>
      </c>
      <c r="F137" s="69">
        <f t="shared" si="25"/>
        <v>753.31200000000001</v>
      </c>
      <c r="G137" s="69">
        <f t="shared" si="25"/>
        <v>790.8180000000001</v>
      </c>
      <c r="H137" s="69">
        <f t="shared" si="25"/>
        <v>829.92000000000007</v>
      </c>
      <c r="I137" s="69">
        <f t="shared" si="25"/>
        <v>871.41600000000005</v>
      </c>
    </row>
    <row r="138" spans="1:9" ht="18.75">
      <c r="A138" s="5" t="s">
        <v>3</v>
      </c>
      <c r="B138" s="73">
        <f>SUM(B136:B137)</f>
        <v>481410</v>
      </c>
      <c r="C138" s="73">
        <f>SUM(C136:C137)</f>
        <v>518240</v>
      </c>
      <c r="D138" s="73">
        <f t="shared" si="24"/>
        <v>7.6504434889179702</v>
      </c>
      <c r="E138" s="73">
        <f t="shared" ref="E138:I138" si="26">SUM(E136:E137)</f>
        <v>535432</v>
      </c>
      <c r="F138" s="73">
        <f t="shared" si="26"/>
        <v>471252.26199999993</v>
      </c>
      <c r="G138" s="73">
        <f t="shared" si="26"/>
        <v>500460.62</v>
      </c>
      <c r="H138" s="73">
        <f t="shared" si="26"/>
        <v>531979.33900000004</v>
      </c>
      <c r="I138" s="73">
        <f t="shared" si="26"/>
        <v>566013.98</v>
      </c>
    </row>
    <row r="139" spans="1:9" ht="18.75">
      <c r="A139" s="1"/>
      <c r="B139" s="68"/>
      <c r="C139" s="68"/>
      <c r="D139" s="71"/>
      <c r="E139" s="68"/>
      <c r="F139" s="68"/>
      <c r="G139" s="68"/>
      <c r="H139" s="68"/>
      <c r="I139" s="68"/>
    </row>
    <row r="140" spans="1:9" ht="18.75">
      <c r="A140" s="1" t="s">
        <v>55</v>
      </c>
      <c r="B140" s="69">
        <f>+B105+B76</f>
        <v>5555.8000000000011</v>
      </c>
      <c r="C140" s="69">
        <f>+C105+C76</f>
        <v>6217</v>
      </c>
      <c r="D140" s="71">
        <f t="shared" ref="D140:D142" si="27">+(C140-B140)/B140*100</f>
        <v>11.901076352640462</v>
      </c>
      <c r="E140" s="69">
        <f t="shared" ref="E140:I140" si="28">+E105+E76</f>
        <v>6798</v>
      </c>
      <c r="F140" s="69">
        <f t="shared" si="28"/>
        <v>5514.8</v>
      </c>
      <c r="G140" s="69">
        <f t="shared" si="28"/>
        <v>5752.8</v>
      </c>
      <c r="H140" s="69">
        <f t="shared" si="28"/>
        <v>6051.15</v>
      </c>
      <c r="I140" s="69">
        <f t="shared" si="28"/>
        <v>6360.55</v>
      </c>
    </row>
    <row r="141" spans="1:9" ht="18.75">
      <c r="A141" s="1" t="s">
        <v>56</v>
      </c>
      <c r="B141" s="69">
        <f>+B106+B77</f>
        <v>1546.2</v>
      </c>
      <c r="C141" s="69">
        <f>+C106+C77</f>
        <v>1549</v>
      </c>
      <c r="D141" s="71">
        <f t="shared" si="27"/>
        <v>0.18108912171775671</v>
      </c>
      <c r="E141" s="69">
        <f t="shared" ref="E141:I141" si="29">+E106+E77</f>
        <v>1905</v>
      </c>
      <c r="F141" s="69">
        <f t="shared" si="29"/>
        <v>1359.26</v>
      </c>
      <c r="G141" s="69">
        <f t="shared" si="29"/>
        <v>1439.56</v>
      </c>
      <c r="H141" s="69">
        <f t="shared" si="29"/>
        <v>1522.05</v>
      </c>
      <c r="I141" s="69">
        <f t="shared" si="29"/>
        <v>1609.6499999999999</v>
      </c>
    </row>
    <row r="142" spans="1:9" ht="18.75">
      <c r="A142" s="5" t="s">
        <v>6</v>
      </c>
      <c r="B142" s="73">
        <f>SUM(B140:B141)</f>
        <v>7102.0000000000009</v>
      </c>
      <c r="C142" s="73">
        <f>SUM(C140:C141)</f>
        <v>7766</v>
      </c>
      <c r="D142" s="73">
        <f t="shared" si="27"/>
        <v>9.3494790199943534</v>
      </c>
      <c r="E142" s="73">
        <f t="shared" ref="E142:I142" si="30">SUM(E140:E141)</f>
        <v>8703</v>
      </c>
      <c r="F142" s="73">
        <f t="shared" si="30"/>
        <v>6874.06</v>
      </c>
      <c r="G142" s="73">
        <f t="shared" si="30"/>
        <v>7192.3600000000006</v>
      </c>
      <c r="H142" s="73">
        <f t="shared" si="30"/>
        <v>7573.2</v>
      </c>
      <c r="I142" s="73">
        <f t="shared" si="30"/>
        <v>7970.2</v>
      </c>
    </row>
    <row r="143" spans="1:9" ht="18.75">
      <c r="A143" s="1"/>
      <c r="B143" s="68"/>
      <c r="C143" s="68"/>
      <c r="D143" s="68"/>
      <c r="E143" s="68"/>
      <c r="F143" s="68"/>
      <c r="G143" s="68"/>
      <c r="H143" s="68"/>
      <c r="I143" s="68"/>
    </row>
    <row r="144" spans="1:9" ht="18.75">
      <c r="A144" s="1" t="s">
        <v>32</v>
      </c>
      <c r="B144" s="57"/>
      <c r="C144" s="57"/>
      <c r="D144" s="11"/>
      <c r="E144" s="57"/>
      <c r="F144" s="57"/>
      <c r="G144" s="57"/>
      <c r="H144" s="57"/>
      <c r="I144" s="57"/>
    </row>
    <row r="145" spans="1:9" ht="18.75">
      <c r="A145" s="1" t="s">
        <v>33</v>
      </c>
      <c r="B145" s="57">
        <f>+B148/B141</f>
        <v>0.34413400595007115</v>
      </c>
      <c r="C145" s="57">
        <f>+C148/C141</f>
        <v>0.35119431891542929</v>
      </c>
      <c r="D145" s="11">
        <f t="shared" ref="D145:I145" si="31">+D148/D141</f>
        <v>12.349840255591232</v>
      </c>
      <c r="E145" s="57">
        <f t="shared" si="31"/>
        <v>0.32808398950131235</v>
      </c>
      <c r="F145" s="57">
        <f t="shared" si="31"/>
        <v>0.23813698630136987</v>
      </c>
      <c r="G145" s="57">
        <f t="shared" si="31"/>
        <v>0.2381369863013699</v>
      </c>
      <c r="H145" s="57">
        <f t="shared" si="31"/>
        <v>0.2381369863013699</v>
      </c>
      <c r="I145" s="57">
        <f t="shared" si="31"/>
        <v>0.2381369863013699</v>
      </c>
    </row>
    <row r="146" spans="1:9" ht="18.75">
      <c r="A146" s="1"/>
      <c r="B146" s="68"/>
      <c r="C146" s="68"/>
      <c r="D146" s="68"/>
      <c r="E146" s="68"/>
      <c r="F146" s="68"/>
      <c r="G146" s="68"/>
      <c r="H146" s="68"/>
      <c r="I146" s="68"/>
    </row>
    <row r="147" spans="1:9" ht="18.75">
      <c r="A147" s="1" t="s">
        <v>34</v>
      </c>
      <c r="B147" s="69">
        <f>+B112+B83</f>
        <v>1762</v>
      </c>
      <c r="C147" s="69">
        <f>+C112+C83</f>
        <v>1975</v>
      </c>
      <c r="D147" s="71">
        <f t="shared" ref="D147:D149" si="32">+(C147-B147)/B147*100</f>
        <v>12.088535754824063</v>
      </c>
      <c r="E147" s="69">
        <f t="shared" ref="E147:I147" si="33">+E112+E83</f>
        <v>2175</v>
      </c>
      <c r="F147" s="69">
        <f t="shared" si="33"/>
        <v>1725.2889599999999</v>
      </c>
      <c r="G147" s="69">
        <f t="shared" si="33"/>
        <v>1799.74656</v>
      </c>
      <c r="H147" s="69">
        <f t="shared" si="33"/>
        <v>1893.0844799999998</v>
      </c>
      <c r="I147" s="69">
        <f t="shared" si="33"/>
        <v>1989.8793599999999</v>
      </c>
    </row>
    <row r="148" spans="1:9" ht="18.75">
      <c r="A148" s="1" t="s">
        <v>35</v>
      </c>
      <c r="B148" s="69">
        <f>+B113+B84</f>
        <v>532.1</v>
      </c>
      <c r="C148" s="69">
        <f>+C113+C84</f>
        <v>544</v>
      </c>
      <c r="D148" s="71">
        <f t="shared" si="32"/>
        <v>2.2364217252396124</v>
      </c>
      <c r="E148" s="69">
        <f t="shared" ref="E148:I148" si="34">+E113+E84</f>
        <v>625</v>
      </c>
      <c r="F148" s="69">
        <f t="shared" si="34"/>
        <v>323.69008000000002</v>
      </c>
      <c r="G148" s="69">
        <f t="shared" si="34"/>
        <v>342.81248000000005</v>
      </c>
      <c r="H148" s="69">
        <f t="shared" si="34"/>
        <v>362.45640000000003</v>
      </c>
      <c r="I148" s="69">
        <f t="shared" si="34"/>
        <v>383.31720000000001</v>
      </c>
    </row>
    <row r="149" spans="1:9" ht="18.75">
      <c r="A149" s="5" t="s">
        <v>10</v>
      </c>
      <c r="B149" s="73">
        <f>SUM(B147:B148)</f>
        <v>2294.1</v>
      </c>
      <c r="C149" s="73">
        <f>SUM(C147:C148)</f>
        <v>2519</v>
      </c>
      <c r="D149" s="75">
        <f t="shared" si="32"/>
        <v>9.8034087441698308</v>
      </c>
      <c r="E149" s="73">
        <f t="shared" ref="E149:I149" si="35">SUM(E147:E148)</f>
        <v>2800</v>
      </c>
      <c r="F149" s="73">
        <f t="shared" si="35"/>
        <v>2048.9790399999997</v>
      </c>
      <c r="G149" s="73">
        <f t="shared" si="35"/>
        <v>2142.5590400000001</v>
      </c>
      <c r="H149" s="73">
        <f t="shared" si="35"/>
        <v>2255.5408799999996</v>
      </c>
      <c r="I149" s="73">
        <f t="shared" si="35"/>
        <v>2373.1965599999999</v>
      </c>
    </row>
    <row r="152" spans="1:9" ht="19.5" thickBot="1">
      <c r="A152" s="12" t="s">
        <v>13</v>
      </c>
      <c r="B152" s="12"/>
    </row>
    <row r="153" spans="1:9" ht="19.5" thickBot="1">
      <c r="A153" s="1"/>
      <c r="B153" s="60" t="s">
        <v>28</v>
      </c>
      <c r="C153" s="60" t="s">
        <v>27</v>
      </c>
      <c r="E153" s="60" t="s">
        <v>29</v>
      </c>
      <c r="F153" s="110" t="s">
        <v>26</v>
      </c>
      <c r="G153" s="111"/>
      <c r="H153" s="111"/>
      <c r="I153" s="112"/>
    </row>
    <row r="154" spans="1:9" ht="18.75">
      <c r="A154" s="9" t="s">
        <v>12</v>
      </c>
      <c r="B154" s="52">
        <v>2010</v>
      </c>
      <c r="C154" s="52">
        <v>2011</v>
      </c>
      <c r="D154" s="10" t="s">
        <v>0</v>
      </c>
      <c r="E154" s="52">
        <v>2012</v>
      </c>
      <c r="F154" s="31">
        <v>2013</v>
      </c>
      <c r="G154" s="32">
        <v>2014</v>
      </c>
      <c r="H154" s="32">
        <v>2015</v>
      </c>
      <c r="I154" s="33">
        <v>2016</v>
      </c>
    </row>
    <row r="155" spans="1:9" ht="18.75">
      <c r="A155" s="1" t="s">
        <v>30</v>
      </c>
      <c r="B155" s="58">
        <f>+B136-B5</f>
        <v>0</v>
      </c>
      <c r="C155" s="58">
        <f>+C136-C5</f>
        <v>0</v>
      </c>
      <c r="D155" s="4" t="e">
        <f>+(C155-B155)/B155*100</f>
        <v>#DIV/0!</v>
      </c>
      <c r="E155" s="58">
        <f t="shared" ref="E155:I155" si="36">+E136-E5</f>
        <v>0</v>
      </c>
      <c r="F155" s="58">
        <f t="shared" si="36"/>
        <v>-97051.050000000047</v>
      </c>
      <c r="G155" s="58">
        <f t="shared" si="36"/>
        <v>-103068.19800000003</v>
      </c>
      <c r="H155" s="58">
        <f t="shared" si="36"/>
        <v>-109561.58100000001</v>
      </c>
      <c r="I155" s="58">
        <f t="shared" si="36"/>
        <v>-116573.43599999999</v>
      </c>
    </row>
    <row r="156" spans="1:9" ht="18.75">
      <c r="A156" s="1" t="s">
        <v>31</v>
      </c>
      <c r="B156" s="58">
        <f>+B137-B6</f>
        <v>0</v>
      </c>
      <c r="C156" s="58">
        <f>+C137-C6</f>
        <v>0</v>
      </c>
      <c r="D156" s="4" t="e">
        <f>+(C156-B156)/B156*100</f>
        <v>#DIV/0!</v>
      </c>
      <c r="E156" s="58">
        <f t="shared" ref="E156:I156" si="37">+E137-E6</f>
        <v>0</v>
      </c>
      <c r="F156" s="58">
        <f t="shared" si="37"/>
        <v>-190.68799999999999</v>
      </c>
      <c r="G156" s="58">
        <f t="shared" si="37"/>
        <v>-200.1819999999999</v>
      </c>
      <c r="H156" s="58">
        <f t="shared" si="37"/>
        <v>-210.07999999999993</v>
      </c>
      <c r="I156" s="58">
        <f t="shared" si="37"/>
        <v>-220.58399999999995</v>
      </c>
    </row>
    <row r="157" spans="1:9" ht="18.75">
      <c r="A157" s="5" t="s">
        <v>3</v>
      </c>
      <c r="B157" s="56">
        <f>SUM(B155:B156)</f>
        <v>0</v>
      </c>
      <c r="C157" s="56">
        <f>SUM(C155:C156)</f>
        <v>0</v>
      </c>
      <c r="D157" s="8" t="e">
        <f>+(C157-B157)/B157*100</f>
        <v>#DIV/0!</v>
      </c>
      <c r="E157" s="56">
        <f t="shared" ref="E157:I157" si="38">SUM(E155:E156)</f>
        <v>0</v>
      </c>
      <c r="F157" s="56">
        <f t="shared" si="38"/>
        <v>-97241.738000000041</v>
      </c>
      <c r="G157" s="56">
        <f t="shared" si="38"/>
        <v>-103268.38000000003</v>
      </c>
      <c r="H157" s="56">
        <f t="shared" si="38"/>
        <v>-109771.66100000001</v>
      </c>
      <c r="I157" s="56">
        <f t="shared" si="38"/>
        <v>-116794.01999999999</v>
      </c>
    </row>
    <row r="158" spans="1:9" ht="18.75">
      <c r="A158" s="1"/>
      <c r="B158" s="55"/>
      <c r="C158" s="55"/>
      <c r="D158" s="4"/>
      <c r="E158" s="55"/>
      <c r="F158" s="55"/>
      <c r="G158" s="55"/>
      <c r="H158" s="55"/>
      <c r="I158" s="55"/>
    </row>
    <row r="159" spans="1:9" ht="18.75">
      <c r="A159" s="1" t="s">
        <v>55</v>
      </c>
      <c r="B159" s="58">
        <f>+B140-B9</f>
        <v>0</v>
      </c>
      <c r="C159" s="58">
        <f>+C140-C9</f>
        <v>0</v>
      </c>
      <c r="D159" s="4" t="e">
        <f>+(C159-B159)/B159*100</f>
        <v>#DIV/0!</v>
      </c>
      <c r="E159" s="58">
        <f t="shared" ref="E159:I159" si="39">+E140-E9</f>
        <v>0</v>
      </c>
      <c r="F159" s="58">
        <f t="shared" si="39"/>
        <v>-973.19999999999982</v>
      </c>
      <c r="G159" s="58">
        <f t="shared" si="39"/>
        <v>-1015.1999999999998</v>
      </c>
      <c r="H159" s="58">
        <f t="shared" si="39"/>
        <v>-1067.8500000000004</v>
      </c>
      <c r="I159" s="58">
        <f t="shared" si="39"/>
        <v>-1122.4499999999998</v>
      </c>
    </row>
    <row r="160" spans="1:9" ht="18.75">
      <c r="A160" s="1" t="s">
        <v>56</v>
      </c>
      <c r="B160" s="58">
        <f>+B141-B10</f>
        <v>0</v>
      </c>
      <c r="C160" s="58">
        <f>+C141-C10</f>
        <v>0</v>
      </c>
      <c r="D160" s="4" t="e">
        <f>+(C160-B160)/B160*100</f>
        <v>#DIV/0!</v>
      </c>
      <c r="E160" s="58">
        <f t="shared" ref="E160:I160" si="40">+E141-E10</f>
        <v>0</v>
      </c>
      <c r="F160" s="58">
        <f t="shared" si="40"/>
        <v>-502.74</v>
      </c>
      <c r="G160" s="58">
        <f t="shared" si="40"/>
        <v>-532.44000000000005</v>
      </c>
      <c r="H160" s="58">
        <f t="shared" si="40"/>
        <v>-562.95000000000005</v>
      </c>
      <c r="I160" s="58">
        <f t="shared" si="40"/>
        <v>-595.35000000000014</v>
      </c>
    </row>
    <row r="161" spans="1:9" ht="18.75">
      <c r="A161" s="5" t="s">
        <v>6</v>
      </c>
      <c r="B161" s="77">
        <f>SUM(B159:B160)</f>
        <v>0</v>
      </c>
      <c r="C161" s="77">
        <f>SUM(C159:C160)</f>
        <v>0</v>
      </c>
      <c r="D161" s="8" t="e">
        <f>+(C161-B161)/B161*100</f>
        <v>#DIV/0!</v>
      </c>
      <c r="E161" s="77">
        <f t="shared" ref="E161:I161" si="41">SUM(E159:E160)</f>
        <v>0</v>
      </c>
      <c r="F161" s="77">
        <f t="shared" si="41"/>
        <v>-1475.9399999999998</v>
      </c>
      <c r="G161" s="77">
        <f t="shared" si="41"/>
        <v>-1547.6399999999999</v>
      </c>
      <c r="H161" s="77">
        <f t="shared" si="41"/>
        <v>-1630.8000000000004</v>
      </c>
      <c r="I161" s="77">
        <f t="shared" si="41"/>
        <v>-1717.8</v>
      </c>
    </row>
    <row r="162" spans="1:9" ht="18.75">
      <c r="A162" s="1"/>
      <c r="B162" s="55"/>
      <c r="C162" s="55"/>
      <c r="D162" s="1"/>
      <c r="E162" s="55"/>
      <c r="F162" s="55"/>
      <c r="G162" s="55"/>
      <c r="H162" s="55"/>
      <c r="I162" s="55"/>
    </row>
    <row r="163" spans="1:9" ht="18.75">
      <c r="A163" s="1" t="s">
        <v>32</v>
      </c>
      <c r="B163" s="57"/>
      <c r="C163" s="57"/>
      <c r="D163" s="11"/>
      <c r="E163" s="57"/>
      <c r="F163" s="57"/>
      <c r="G163" s="57"/>
      <c r="H163" s="57"/>
      <c r="I163" s="57"/>
    </row>
    <row r="164" spans="1:9" ht="18.75">
      <c r="A164" s="1" t="s">
        <v>33</v>
      </c>
      <c r="B164" s="57"/>
      <c r="C164" s="57"/>
      <c r="D164" s="11"/>
      <c r="E164" s="57"/>
      <c r="F164" s="57"/>
      <c r="G164" s="57"/>
      <c r="H164" s="57"/>
      <c r="I164" s="57"/>
    </row>
    <row r="165" spans="1:9" ht="18.75">
      <c r="A165" s="1"/>
      <c r="B165" s="55"/>
      <c r="C165" s="55"/>
      <c r="D165" s="1"/>
      <c r="E165" s="55"/>
      <c r="F165" s="55"/>
      <c r="G165" s="55"/>
      <c r="H165" s="55"/>
      <c r="I165" s="55"/>
    </row>
    <row r="166" spans="1:9" ht="18.75">
      <c r="A166" s="1" t="s">
        <v>34</v>
      </c>
      <c r="B166" s="58">
        <f>+B147-B16</f>
        <v>0</v>
      </c>
      <c r="C166" s="58">
        <f>+C147-C16</f>
        <v>0</v>
      </c>
      <c r="D166" s="4" t="e">
        <f>+(C166-B166)/B166*100</f>
        <v>#DIV/0!</v>
      </c>
      <c r="E166" s="58">
        <f t="shared" ref="E166:I166" si="42">+E147-E16</f>
        <v>0</v>
      </c>
      <c r="F166" s="58">
        <f t="shared" si="42"/>
        <v>-350.87103999999999</v>
      </c>
      <c r="G166" s="58">
        <f t="shared" si="42"/>
        <v>-366.01344000000017</v>
      </c>
      <c r="H166" s="58">
        <f t="shared" si="42"/>
        <v>-384.99552000000017</v>
      </c>
      <c r="I166" s="58">
        <f t="shared" si="42"/>
        <v>-404.68064000000004</v>
      </c>
    </row>
    <row r="167" spans="1:9" ht="18.75">
      <c r="A167" s="1" t="s">
        <v>35</v>
      </c>
      <c r="B167" s="58">
        <f>+B148-B17</f>
        <v>0</v>
      </c>
      <c r="C167" s="58">
        <f>+C148-C17</f>
        <v>0</v>
      </c>
      <c r="D167" s="4" t="e">
        <f>+(C167-B167)/B167*100</f>
        <v>#DIV/0!</v>
      </c>
      <c r="E167" s="58">
        <f t="shared" ref="E167:I167" si="43">+E148-E17</f>
        <v>0</v>
      </c>
      <c r="F167" s="58">
        <f t="shared" si="43"/>
        <v>-287.04591999999997</v>
      </c>
      <c r="G167" s="58">
        <f t="shared" si="43"/>
        <v>-304.00351999999998</v>
      </c>
      <c r="H167" s="58">
        <f t="shared" si="43"/>
        <v>-321.42359999999996</v>
      </c>
      <c r="I167" s="58">
        <f t="shared" si="43"/>
        <v>-339.9228</v>
      </c>
    </row>
    <row r="168" spans="1:9" ht="19.5" thickBot="1">
      <c r="A168" s="5" t="s">
        <v>10</v>
      </c>
      <c r="B168" s="78">
        <f>SUM(B166:B167)</f>
        <v>0</v>
      </c>
      <c r="C168" s="78">
        <f>SUM(C166:C167)</f>
        <v>0</v>
      </c>
      <c r="D168" s="8" t="e">
        <f>+(C168-B168)/B168*100</f>
        <v>#DIV/0!</v>
      </c>
      <c r="E168" s="78">
        <f t="shared" ref="E168:I168" si="44">SUM(E166:E167)</f>
        <v>0</v>
      </c>
      <c r="F168" s="78">
        <f t="shared" si="44"/>
        <v>-637.91696000000002</v>
      </c>
      <c r="G168" s="78">
        <f t="shared" si="44"/>
        <v>-670.01696000000015</v>
      </c>
      <c r="H168" s="78">
        <f t="shared" si="44"/>
        <v>-706.41912000000013</v>
      </c>
      <c r="I168" s="78">
        <f t="shared" si="44"/>
        <v>-744.60344000000009</v>
      </c>
    </row>
    <row r="177" spans="2:9" ht="21">
      <c r="B177" s="98"/>
      <c r="C177" s="98" t="s">
        <v>75</v>
      </c>
      <c r="D177" s="98" t="s">
        <v>72</v>
      </c>
      <c r="F177" s="98" t="s">
        <v>72</v>
      </c>
      <c r="G177" s="98" t="s">
        <v>75</v>
      </c>
    </row>
    <row r="178" spans="2:9" ht="21">
      <c r="B178" s="98"/>
      <c r="C178" s="98">
        <v>2011</v>
      </c>
      <c r="D178" s="98" t="s">
        <v>73</v>
      </c>
      <c r="F178" s="98" t="s">
        <v>74</v>
      </c>
      <c r="G178" s="98" t="s">
        <v>74</v>
      </c>
    </row>
    <row r="179" spans="2:9" ht="21">
      <c r="B179" s="98"/>
      <c r="C179" s="98"/>
      <c r="D179" s="99">
        <v>88.3</v>
      </c>
      <c r="F179" s="99">
        <f>100-D179</f>
        <v>11.700000000000003</v>
      </c>
      <c r="G179" s="98"/>
      <c r="I179">
        <v>14371</v>
      </c>
    </row>
    <row r="180" spans="2:9" ht="21">
      <c r="B180" s="98" t="s">
        <v>76</v>
      </c>
      <c r="C180" s="98"/>
      <c r="D180" s="99">
        <v>87.26</v>
      </c>
      <c r="F180" s="99">
        <v>12.73</v>
      </c>
      <c r="G180" s="98"/>
      <c r="I180">
        <v>2097</v>
      </c>
    </row>
    <row r="181" spans="2:9" ht="21">
      <c r="B181" s="98" t="s">
        <v>67</v>
      </c>
      <c r="C181" s="98">
        <v>826.38699999999994</v>
      </c>
      <c r="D181" s="98">
        <f>+C181*D179/100</f>
        <v>729.69972099999995</v>
      </c>
      <c r="F181" s="98">
        <f>+C181-D181</f>
        <v>96.68727899999999</v>
      </c>
      <c r="G181" s="98">
        <v>0</v>
      </c>
      <c r="I181">
        <f>SUM(I179:I180)</f>
        <v>16468</v>
      </c>
    </row>
    <row r="182" spans="2:9" ht="21">
      <c r="B182" s="98" t="s">
        <v>68</v>
      </c>
      <c r="C182" s="98">
        <v>832.80200000000002</v>
      </c>
      <c r="D182" s="98">
        <f>+C182*D179/100</f>
        <v>735.36416599999995</v>
      </c>
      <c r="F182" s="98">
        <f t="shared" ref="F182:F186" si="45">+C182-D182</f>
        <v>97.437834000000066</v>
      </c>
      <c r="G182" s="98">
        <v>0</v>
      </c>
      <c r="I182">
        <f>+I179/I181*100</f>
        <v>87.266213262084051</v>
      </c>
    </row>
    <row r="183" spans="2:9" ht="21">
      <c r="B183" s="98" t="s">
        <v>69</v>
      </c>
      <c r="C183" s="98">
        <v>703.83900000000006</v>
      </c>
      <c r="D183" s="98">
        <f>+C183*D179/100</f>
        <v>621.48983700000008</v>
      </c>
      <c r="F183" s="98">
        <f t="shared" si="45"/>
        <v>82.349162999999976</v>
      </c>
      <c r="G183" s="98">
        <v>0</v>
      </c>
      <c r="I183">
        <f>+I180/I181*100</f>
        <v>12.733786737915958</v>
      </c>
    </row>
    <row r="184" spans="2:9" ht="21">
      <c r="B184" s="98" t="s">
        <v>40</v>
      </c>
      <c r="C184" s="98">
        <v>1530.567</v>
      </c>
      <c r="D184" s="98">
        <f>+C184*D179/100</f>
        <v>1351.490661</v>
      </c>
      <c r="F184" s="98">
        <f t="shared" si="45"/>
        <v>179.07633899999996</v>
      </c>
      <c r="G184" s="98">
        <v>0</v>
      </c>
      <c r="I184">
        <v>3</v>
      </c>
    </row>
    <row r="185" spans="2:9" ht="21">
      <c r="B185" s="98" t="s">
        <v>70</v>
      </c>
      <c r="C185" s="98">
        <v>969.98900000000003</v>
      </c>
      <c r="D185" s="98">
        <f>+C185*D179/100</f>
        <v>856.50028699999996</v>
      </c>
      <c r="F185" s="98">
        <f t="shared" si="45"/>
        <v>113.48871300000008</v>
      </c>
      <c r="G185" s="98">
        <v>0</v>
      </c>
    </row>
    <row r="186" spans="2:9" ht="21">
      <c r="B186" s="98" t="s">
        <v>71</v>
      </c>
      <c r="C186" s="98">
        <v>566.37800000000004</v>
      </c>
      <c r="D186" s="98">
        <f>+C186*D179/100</f>
        <v>500.11177400000003</v>
      </c>
      <c r="F186" s="98">
        <f t="shared" si="45"/>
        <v>66.266226000000017</v>
      </c>
      <c r="G186" s="98">
        <v>0</v>
      </c>
    </row>
    <row r="187" spans="2:9" ht="21">
      <c r="B187" s="98"/>
      <c r="C187" s="98">
        <f>SUM(C181:C186)</f>
        <v>5429.9619999999995</v>
      </c>
      <c r="D187" s="98">
        <f>SUM(D181:D186)</f>
        <v>4794.656446</v>
      </c>
      <c r="F187" s="98">
        <f>SUM(F181:F186)</f>
        <v>635.30555400000003</v>
      </c>
      <c r="G187" s="98"/>
    </row>
    <row r="189" spans="2:9">
      <c r="F189">
        <f>+D187+F187</f>
        <v>5429.9619999999995</v>
      </c>
    </row>
    <row r="190" spans="2:9" ht="21">
      <c r="B190" s="98"/>
      <c r="C190" s="98" t="s">
        <v>75</v>
      </c>
      <c r="D190" s="98" t="s">
        <v>72</v>
      </c>
      <c r="F190" s="98" t="s">
        <v>72</v>
      </c>
      <c r="G190" s="98" t="s">
        <v>75</v>
      </c>
    </row>
    <row r="191" spans="2:9" ht="21">
      <c r="B191" s="98"/>
      <c r="C191" s="98">
        <v>2011</v>
      </c>
      <c r="D191" s="98" t="s">
        <v>73</v>
      </c>
      <c r="F191" s="98" t="s">
        <v>74</v>
      </c>
      <c r="G191" s="98" t="s">
        <v>74</v>
      </c>
    </row>
    <row r="192" spans="2:9" ht="23.25">
      <c r="B192" s="98"/>
      <c r="C192" s="98"/>
      <c r="D192" s="109">
        <v>87.3</v>
      </c>
      <c r="F192" s="109">
        <v>12.7</v>
      </c>
      <c r="G192" s="98"/>
    </row>
    <row r="193" spans="2:7" ht="21">
      <c r="B193" s="98"/>
      <c r="C193" s="98"/>
      <c r="D193" s="99"/>
      <c r="F193" s="99"/>
      <c r="G193" s="98"/>
    </row>
    <row r="194" spans="2:7" ht="21">
      <c r="B194" s="98" t="s">
        <v>69</v>
      </c>
      <c r="C194" s="98">
        <v>703.83900000000006</v>
      </c>
      <c r="D194" s="98">
        <f>+C194*D192/100</f>
        <v>614.45144700000003</v>
      </c>
      <c r="F194" s="98">
        <f t="shared" ref="F194:F197" si="46">+C194-D194</f>
        <v>89.387553000000025</v>
      </c>
      <c r="G194" s="98">
        <v>0</v>
      </c>
    </row>
    <row r="195" spans="2:7" ht="21">
      <c r="B195" s="98" t="s">
        <v>40</v>
      </c>
      <c r="C195" s="98">
        <v>1530.567</v>
      </c>
      <c r="D195" s="98">
        <f>+C195*D192/100</f>
        <v>1336.1849909999999</v>
      </c>
      <c r="F195" s="98">
        <f t="shared" si="46"/>
        <v>194.38200900000015</v>
      </c>
      <c r="G195" s="98">
        <v>0</v>
      </c>
    </row>
    <row r="196" spans="2:7" ht="21">
      <c r="B196" s="98" t="s">
        <v>70</v>
      </c>
      <c r="C196" s="98">
        <v>969.98900000000003</v>
      </c>
      <c r="D196" s="98">
        <f>+C196*D192/100</f>
        <v>846.80039699999998</v>
      </c>
      <c r="F196" s="98">
        <f t="shared" si="46"/>
        <v>123.18860300000006</v>
      </c>
      <c r="G196" s="98">
        <v>0</v>
      </c>
    </row>
    <row r="197" spans="2:7" ht="21">
      <c r="B197" s="98" t="s">
        <v>71</v>
      </c>
      <c r="C197" s="98">
        <v>566.37800000000004</v>
      </c>
      <c r="D197" s="98">
        <f>+C197*D192/100</f>
        <v>494.44799400000005</v>
      </c>
      <c r="F197" s="98">
        <f t="shared" si="46"/>
        <v>71.930005999999992</v>
      </c>
      <c r="G197" s="98">
        <v>0</v>
      </c>
    </row>
    <row r="198" spans="2:7" ht="21">
      <c r="B198" s="98"/>
      <c r="C198" s="100">
        <f>SUM(C194:C197)</f>
        <v>3770.7730000000001</v>
      </c>
      <c r="D198" s="98">
        <f>SUM(D194:D197)</f>
        <v>3291.8848290000001</v>
      </c>
      <c r="F198" s="98">
        <f>SUM(F194:F197)</f>
        <v>478.88817100000023</v>
      </c>
      <c r="G198" s="98"/>
    </row>
    <row r="199" spans="2:7">
      <c r="F199">
        <f>+D198+F198</f>
        <v>3770.7730000000001</v>
      </c>
    </row>
    <row r="200" spans="2:7" ht="18.75">
      <c r="B200" s="68" t="s">
        <v>65</v>
      </c>
      <c r="C200" s="68">
        <v>4750.3900000000003</v>
      </c>
      <c r="D200" s="68"/>
      <c r="E200" s="68"/>
      <c r="F200" s="68"/>
    </row>
    <row r="201" spans="2:7" ht="18.75">
      <c r="B201" s="97" t="s">
        <v>67</v>
      </c>
      <c r="C201" s="97">
        <v>826.38699999999994</v>
      </c>
      <c r="D201" s="68"/>
      <c r="E201" s="68"/>
      <c r="F201" s="68"/>
    </row>
    <row r="202" spans="2:7" ht="18.75">
      <c r="B202" s="97" t="s">
        <v>68</v>
      </c>
      <c r="C202" s="97">
        <v>832.80200000000002</v>
      </c>
      <c r="D202" s="68"/>
      <c r="E202" s="68"/>
      <c r="F202" s="68"/>
    </row>
    <row r="203" spans="2:7" ht="18.75">
      <c r="B203" s="106" t="s">
        <v>79</v>
      </c>
      <c r="C203" s="107">
        <f>+C200-C201-C202</f>
        <v>3091.2010000000005</v>
      </c>
      <c r="D203" s="108">
        <f>+C203*D192/100</f>
        <v>2698.6184730000004</v>
      </c>
      <c r="E203" s="107"/>
      <c r="F203" s="108">
        <f>+C203*F192/100</f>
        <v>392.58252700000003</v>
      </c>
    </row>
    <row r="205" spans="2:7">
      <c r="C205" t="s">
        <v>77</v>
      </c>
      <c r="D205" s="96">
        <f>+I179</f>
        <v>14371</v>
      </c>
      <c r="F205" s="96">
        <f>+I180</f>
        <v>2097</v>
      </c>
      <c r="G205">
        <f>+D205+F205</f>
        <v>16468</v>
      </c>
    </row>
    <row r="207" spans="2:7" ht="21">
      <c r="C207" s="105" t="s">
        <v>80</v>
      </c>
      <c r="D207" s="102">
        <f>+D203/D205</f>
        <v>0.1877822331779278</v>
      </c>
      <c r="E207" s="105" t="s">
        <v>81</v>
      </c>
      <c r="F207" s="102">
        <f>+F203/F205</f>
        <v>0.18721150548402482</v>
      </c>
    </row>
    <row r="208" spans="2:7" ht="21">
      <c r="C208" s="101"/>
      <c r="D208" s="101"/>
      <c r="E208" s="101"/>
      <c r="F208" s="101"/>
    </row>
    <row r="209" spans="3:7" ht="21">
      <c r="C209" s="101"/>
      <c r="D209" s="101">
        <f>+D203/D205</f>
        <v>0.1877822331779278</v>
      </c>
      <c r="E209" s="101"/>
      <c r="F209" s="103">
        <f>+D205+F205</f>
        <v>16468</v>
      </c>
      <c r="G209">
        <f>+F209/C203</f>
        <v>5.3273792289792858</v>
      </c>
    </row>
    <row r="210" spans="3:7" ht="21">
      <c r="C210" s="101" t="s">
        <v>78</v>
      </c>
      <c r="D210" s="104">
        <f>C203/D205*100</f>
        <v>21.509992345696197</v>
      </c>
      <c r="E210" s="101"/>
      <c r="F210" s="104">
        <f>+C203/F205*100</f>
        <v>147.41063423938962</v>
      </c>
    </row>
  </sheetData>
  <mergeCells count="6">
    <mergeCell ref="F153:I153"/>
    <mergeCell ref="F3:I3"/>
    <mergeCell ref="B89:C89"/>
    <mergeCell ref="D89:E89"/>
    <mergeCell ref="F99:I99"/>
    <mergeCell ref="F134:I134"/>
  </mergeCells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68"/>
  <sheetViews>
    <sheetView topLeftCell="A202" workbookViewId="0">
      <selection activeCell="B191" sqref="B191"/>
    </sheetView>
  </sheetViews>
  <sheetFormatPr baseColWidth="10" defaultRowHeight="15.75"/>
  <cols>
    <col min="1" max="1" width="28" customWidth="1"/>
    <col min="2" max="2" width="15.21875" customWidth="1"/>
    <col min="3" max="3" width="12.33203125" bestFit="1" customWidth="1"/>
    <col min="4" max="4" width="8.44140625" customWidth="1"/>
    <col min="5" max="5" width="15.21875" customWidth="1"/>
    <col min="6" max="6" width="10.88671875" customWidth="1"/>
    <col min="7" max="7" width="10.77734375" bestFit="1" customWidth="1"/>
    <col min="8" max="8" width="10.6640625" customWidth="1"/>
    <col min="9" max="9" width="10.88671875" customWidth="1"/>
  </cols>
  <sheetData>
    <row r="2" spans="1:10" ht="19.5" thickBot="1">
      <c r="A2" s="12" t="s">
        <v>13</v>
      </c>
      <c r="B2" s="12"/>
    </row>
    <row r="3" spans="1:10" ht="19.5" thickBot="1">
      <c r="A3" s="1"/>
      <c r="B3" s="60" t="s">
        <v>28</v>
      </c>
      <c r="C3" s="60" t="s">
        <v>27</v>
      </c>
      <c r="E3" s="60" t="s">
        <v>29</v>
      </c>
      <c r="F3" s="110" t="s">
        <v>26</v>
      </c>
      <c r="G3" s="111"/>
      <c r="H3" s="111"/>
      <c r="I3" s="112"/>
      <c r="J3" s="1"/>
    </row>
    <row r="4" spans="1:10" ht="18.75">
      <c r="A4" s="9" t="s">
        <v>12</v>
      </c>
      <c r="B4" s="52">
        <v>2010</v>
      </c>
      <c r="C4" s="52">
        <v>2011</v>
      </c>
      <c r="D4" s="10" t="s">
        <v>0</v>
      </c>
      <c r="E4" s="52">
        <v>2012</v>
      </c>
      <c r="F4" s="31">
        <v>2013</v>
      </c>
      <c r="G4" s="32">
        <v>2014</v>
      </c>
      <c r="H4" s="32">
        <v>2015</v>
      </c>
      <c r="I4" s="33">
        <v>2016</v>
      </c>
      <c r="J4" s="1"/>
    </row>
    <row r="5" spans="1:10" ht="18.75">
      <c r="A5" s="1" t="s">
        <v>30</v>
      </c>
      <c r="B5" s="58">
        <v>480611</v>
      </c>
      <c r="C5" s="53">
        <v>517388</v>
      </c>
      <c r="D5" s="4">
        <f>+(C5-B5)/B5*100</f>
        <v>7.6521344704969296</v>
      </c>
      <c r="E5" s="53">
        <v>534564</v>
      </c>
      <c r="F5" s="34">
        <v>567550</v>
      </c>
      <c r="G5" s="35">
        <v>602738</v>
      </c>
      <c r="H5" s="35">
        <v>640711</v>
      </c>
      <c r="I5" s="36">
        <v>681716</v>
      </c>
      <c r="J5" s="1"/>
    </row>
    <row r="6" spans="1:10" ht="18.75">
      <c r="A6" s="1" t="s">
        <v>31</v>
      </c>
      <c r="B6" s="58">
        <v>799</v>
      </c>
      <c r="C6" s="53">
        <v>852</v>
      </c>
      <c r="D6" s="4">
        <f>+(C6-B6)/B6*100</f>
        <v>6.6332916145181482</v>
      </c>
      <c r="E6" s="53">
        <v>868</v>
      </c>
      <c r="F6" s="34">
        <v>944</v>
      </c>
      <c r="G6" s="35">
        <v>991</v>
      </c>
      <c r="H6" s="35">
        <v>1040</v>
      </c>
      <c r="I6" s="36">
        <v>1092</v>
      </c>
      <c r="J6" s="1"/>
    </row>
    <row r="7" spans="1:10" ht="18.75">
      <c r="A7" s="5" t="s">
        <v>3</v>
      </c>
      <c r="B7" s="56">
        <f>SUM(B5:B6)</f>
        <v>481410</v>
      </c>
      <c r="C7" s="54">
        <f>SUM(C5:C6)</f>
        <v>518240</v>
      </c>
      <c r="D7" s="8">
        <f>+(C7-B7)/B7*100</f>
        <v>7.6504434889179702</v>
      </c>
      <c r="E7" s="54">
        <f>SUM(E5:E6)</f>
        <v>535432</v>
      </c>
      <c r="F7" s="37">
        <f t="shared" ref="F7:I7" si="0">SUM(F5:F6)</f>
        <v>568494</v>
      </c>
      <c r="G7" s="38">
        <f t="shared" si="0"/>
        <v>603729</v>
      </c>
      <c r="H7" s="38">
        <f t="shared" si="0"/>
        <v>641751</v>
      </c>
      <c r="I7" s="39">
        <f t="shared" si="0"/>
        <v>682808</v>
      </c>
      <c r="J7" s="1"/>
    </row>
    <row r="8" spans="1:10" ht="18.75">
      <c r="A8" s="1"/>
      <c r="B8" s="55"/>
      <c r="C8" s="55"/>
      <c r="D8" s="4"/>
      <c r="E8" s="53"/>
      <c r="F8" s="34"/>
      <c r="G8" s="35"/>
      <c r="H8" s="35"/>
      <c r="I8" s="36"/>
      <c r="J8" s="1"/>
    </row>
    <row r="9" spans="1:10" ht="18.75">
      <c r="A9" s="1" t="s">
        <v>55</v>
      </c>
      <c r="B9" s="76">
        <v>5555.8</v>
      </c>
      <c r="C9" s="53">
        <v>6217</v>
      </c>
      <c r="D9" s="4">
        <f>+(C9-B9)/B9*100</f>
        <v>11.90107635264048</v>
      </c>
      <c r="E9" s="53">
        <v>6798</v>
      </c>
      <c r="F9" s="34">
        <v>6488</v>
      </c>
      <c r="G9" s="35">
        <v>6768</v>
      </c>
      <c r="H9" s="35">
        <v>7119</v>
      </c>
      <c r="I9" s="36">
        <v>7483</v>
      </c>
      <c r="J9" s="1"/>
    </row>
    <row r="10" spans="1:10" ht="18.75">
      <c r="A10" s="1" t="s">
        <v>56</v>
      </c>
      <c r="B10" s="76">
        <v>1546.2</v>
      </c>
      <c r="C10" s="53">
        <v>1549</v>
      </c>
      <c r="D10" s="4">
        <f>+(C10-B10)/B10*100</f>
        <v>0.18108912171775671</v>
      </c>
      <c r="E10" s="53">
        <v>1905</v>
      </c>
      <c r="F10" s="34">
        <v>1862</v>
      </c>
      <c r="G10" s="35">
        <v>1972</v>
      </c>
      <c r="H10" s="35">
        <v>2085</v>
      </c>
      <c r="I10" s="36">
        <v>2205</v>
      </c>
      <c r="J10" s="1"/>
    </row>
    <row r="11" spans="1:10" ht="18.75">
      <c r="A11" s="5" t="s">
        <v>6</v>
      </c>
      <c r="B11" s="77">
        <f>SUM(B9:B10)</f>
        <v>7102</v>
      </c>
      <c r="C11" s="56">
        <f>SUM(C9:C10)</f>
        <v>7766</v>
      </c>
      <c r="D11" s="8">
        <f>+(C11-B11)/B11*100</f>
        <v>9.3494790199943676</v>
      </c>
      <c r="E11" s="56">
        <f>SUM(E9:E10)</f>
        <v>8703</v>
      </c>
      <c r="F11" s="40">
        <f t="shared" ref="F11:I11" si="1">SUM(F9:F10)</f>
        <v>8350</v>
      </c>
      <c r="G11" s="41">
        <f t="shared" si="1"/>
        <v>8740</v>
      </c>
      <c r="H11" s="41">
        <f t="shared" si="1"/>
        <v>9204</v>
      </c>
      <c r="I11" s="42">
        <f t="shared" si="1"/>
        <v>9688</v>
      </c>
      <c r="J11" s="1"/>
    </row>
    <row r="12" spans="1:10" ht="18.75">
      <c r="A12" s="1"/>
      <c r="B12" s="55"/>
      <c r="C12" s="55"/>
      <c r="D12" s="1"/>
      <c r="E12" s="55"/>
      <c r="F12" s="43"/>
      <c r="G12" s="44"/>
      <c r="H12" s="44"/>
      <c r="I12" s="45"/>
      <c r="J12" s="1"/>
    </row>
    <row r="13" spans="1:10" ht="18.75">
      <c r="A13" s="1" t="s">
        <v>32</v>
      </c>
      <c r="B13" s="57">
        <f>B16/B9</f>
        <v>0.31714604557399473</v>
      </c>
      <c r="C13" s="57">
        <f>C16/C9</f>
        <v>0.31767733633585332</v>
      </c>
      <c r="D13" s="11">
        <f t="shared" ref="D13" si="2">D16/D9</f>
        <v>1.0157514662228002</v>
      </c>
      <c r="E13" s="57">
        <v>0.32</v>
      </c>
      <c r="F13" s="57">
        <v>0.32</v>
      </c>
      <c r="G13" s="57">
        <v>0.32</v>
      </c>
      <c r="H13" s="57">
        <v>0.32</v>
      </c>
      <c r="I13" s="57">
        <v>0.32</v>
      </c>
      <c r="J13" s="1"/>
    </row>
    <row r="14" spans="1:10" ht="18.75">
      <c r="A14" s="1" t="s">
        <v>33</v>
      </c>
      <c r="B14" s="57">
        <f>+B17/B10</f>
        <v>0.34413400595007115</v>
      </c>
      <c r="C14" s="57">
        <f>+C17/C10</f>
        <v>0.35119431891542929</v>
      </c>
      <c r="D14" s="11">
        <f t="shared" ref="D14" si="3">+D17/D10</f>
        <v>12.349840255591232</v>
      </c>
      <c r="E14" s="55">
        <v>0.32800000000000001</v>
      </c>
      <c r="F14" s="55">
        <v>0.32800000000000001</v>
      </c>
      <c r="G14" s="55">
        <v>0.32800000000000001</v>
      </c>
      <c r="H14" s="55">
        <v>0.32800000000000001</v>
      </c>
      <c r="I14" s="55">
        <v>0.32800000000000001</v>
      </c>
      <c r="J14" s="1"/>
    </row>
    <row r="15" spans="1:10" ht="18.75">
      <c r="A15" s="1"/>
      <c r="B15" s="55"/>
      <c r="C15" s="55"/>
      <c r="D15" s="1"/>
      <c r="E15" s="55"/>
      <c r="F15" s="43"/>
      <c r="G15" s="44"/>
      <c r="H15" s="44"/>
      <c r="I15" s="45"/>
      <c r="J15" s="1"/>
    </row>
    <row r="16" spans="1:10" ht="18.75">
      <c r="A16" s="1" t="s">
        <v>34</v>
      </c>
      <c r="B16" s="76">
        <v>1762</v>
      </c>
      <c r="C16" s="58">
        <v>1975</v>
      </c>
      <c r="D16" s="4">
        <f>+(C16-B16)/B16*100</f>
        <v>12.088535754824063</v>
      </c>
      <c r="E16" s="58">
        <v>2175</v>
      </c>
      <c r="F16" s="46">
        <f>+F9*F13</f>
        <v>2076.16</v>
      </c>
      <c r="G16" s="47">
        <f t="shared" ref="G16:I16" si="4">+G9*G13</f>
        <v>2165.7600000000002</v>
      </c>
      <c r="H16" s="47">
        <f t="shared" si="4"/>
        <v>2278.08</v>
      </c>
      <c r="I16" s="48">
        <f t="shared" si="4"/>
        <v>2394.56</v>
      </c>
    </row>
    <row r="17" spans="1:11" ht="18.75">
      <c r="A17" s="1" t="s">
        <v>35</v>
      </c>
      <c r="B17" s="76">
        <v>532.1</v>
      </c>
      <c r="C17" s="58">
        <v>544</v>
      </c>
      <c r="D17" s="4">
        <f>+(C17-B17)/B17*100</f>
        <v>2.2364217252396124</v>
      </c>
      <c r="E17" s="58">
        <v>625</v>
      </c>
      <c r="F17" s="46">
        <f>F10*F14</f>
        <v>610.73599999999999</v>
      </c>
      <c r="G17" s="47">
        <f t="shared" ref="G17:I17" si="5">G10*G14</f>
        <v>646.81600000000003</v>
      </c>
      <c r="H17" s="47">
        <f t="shared" si="5"/>
        <v>683.88</v>
      </c>
      <c r="I17" s="48">
        <f t="shared" si="5"/>
        <v>723.24</v>
      </c>
    </row>
    <row r="18" spans="1:11" ht="19.5" thickBot="1">
      <c r="A18" s="5" t="s">
        <v>10</v>
      </c>
      <c r="B18" s="78">
        <f>SUM(B16:B17)</f>
        <v>2294.1</v>
      </c>
      <c r="C18" s="59">
        <f>SUM(C16:C17)</f>
        <v>2519</v>
      </c>
      <c r="D18" s="8">
        <f>+(C18-B18)/B18*100</f>
        <v>9.8034087441698308</v>
      </c>
      <c r="E18" s="59">
        <f>SUM(E16:E17)</f>
        <v>2800</v>
      </c>
      <c r="F18" s="49">
        <f t="shared" ref="F18:I18" si="6">SUM(F16:F17)</f>
        <v>2686.8959999999997</v>
      </c>
      <c r="G18" s="50">
        <f t="shared" si="6"/>
        <v>2812.576</v>
      </c>
      <c r="H18" s="50">
        <f t="shared" si="6"/>
        <v>2961.96</v>
      </c>
      <c r="I18" s="51">
        <f t="shared" si="6"/>
        <v>3117.8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8.75">
      <c r="A32" s="12" t="s">
        <v>16</v>
      </c>
      <c r="B32" s="12"/>
    </row>
    <row r="33" spans="1:9" ht="18.75">
      <c r="A33" s="1"/>
      <c r="B33" s="1"/>
      <c r="C33" s="1"/>
      <c r="E33" s="1"/>
      <c r="F33" s="1"/>
      <c r="G33" s="1"/>
      <c r="H33" s="1"/>
      <c r="I33" s="1"/>
    </row>
    <row r="34" spans="1:9" ht="18.75">
      <c r="A34" s="9" t="s">
        <v>12</v>
      </c>
      <c r="B34" s="9">
        <v>2010</v>
      </c>
      <c r="C34" s="9">
        <v>2011</v>
      </c>
      <c r="D34" s="10" t="s">
        <v>0</v>
      </c>
      <c r="E34" s="9">
        <v>2012</v>
      </c>
      <c r="F34" s="9">
        <v>2013</v>
      </c>
      <c r="G34" s="9">
        <v>2014</v>
      </c>
      <c r="H34" s="9">
        <v>2015</v>
      </c>
      <c r="I34" s="9">
        <v>2016</v>
      </c>
    </row>
    <row r="35" spans="1:9" ht="18.75">
      <c r="A35" s="1" t="s">
        <v>30</v>
      </c>
      <c r="B35" s="2">
        <v>38878</v>
      </c>
      <c r="C35" s="3">
        <v>45955</v>
      </c>
      <c r="D35" s="13">
        <f>+(C35-B35)/B35*100</f>
        <v>18.203096867122795</v>
      </c>
      <c r="E35" s="3">
        <v>49604</v>
      </c>
      <c r="F35" s="3"/>
      <c r="G35" s="3"/>
      <c r="H35" s="3"/>
      <c r="I35" s="3"/>
    </row>
    <row r="36" spans="1:9" ht="18.75">
      <c r="A36" s="1" t="s">
        <v>31</v>
      </c>
      <c r="B36" s="2">
        <v>93</v>
      </c>
      <c r="C36" s="3">
        <v>112</v>
      </c>
      <c r="D36" s="13">
        <f>+(C36-B36)/B36*100</f>
        <v>20.43010752688172</v>
      </c>
      <c r="E36" s="3">
        <v>124</v>
      </c>
      <c r="F36" s="3"/>
      <c r="G36" s="3"/>
      <c r="H36" s="3"/>
      <c r="I36" s="3"/>
    </row>
    <row r="37" spans="1:9" ht="18.75">
      <c r="A37" s="5" t="s">
        <v>3</v>
      </c>
      <c r="B37" s="6">
        <f>SUM(B35:B36)</f>
        <v>38971</v>
      </c>
      <c r="C37" s="7">
        <f>SUM(C35:C36)</f>
        <v>46067</v>
      </c>
      <c r="D37" s="8">
        <f>+(C37-B37)/B37*100</f>
        <v>18.208411382823126</v>
      </c>
      <c r="E37" s="7">
        <f>SUM(E35:E36)</f>
        <v>49728</v>
      </c>
      <c r="F37" s="7">
        <f t="shared" ref="F37:I37" si="7">SUM(F35:F36)</f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</row>
    <row r="38" spans="1:9" ht="18.75">
      <c r="A38" s="1"/>
      <c r="B38" s="1"/>
      <c r="C38" s="1"/>
      <c r="D38" s="4"/>
      <c r="E38" s="3"/>
      <c r="F38" s="3"/>
      <c r="G38" s="3"/>
      <c r="H38" s="3"/>
      <c r="I38" s="3"/>
    </row>
    <row r="39" spans="1:9" ht="18.75">
      <c r="A39" s="1" t="s">
        <v>55</v>
      </c>
      <c r="B39" s="15">
        <v>438.9</v>
      </c>
      <c r="C39" s="3">
        <v>506</v>
      </c>
      <c r="D39" s="13">
        <f>+(C39-B39)/B39*100</f>
        <v>15.288220551378451</v>
      </c>
      <c r="E39" s="3">
        <v>636</v>
      </c>
      <c r="F39" s="3"/>
      <c r="G39" s="3"/>
      <c r="H39" s="3"/>
      <c r="I39" s="3"/>
    </row>
    <row r="40" spans="1:9" ht="18.75">
      <c r="A40" s="1" t="s">
        <v>56</v>
      </c>
      <c r="B40" s="15">
        <v>172.6</v>
      </c>
      <c r="C40" s="3">
        <v>179</v>
      </c>
      <c r="D40" s="13">
        <f>+(C40-B40)/B40*100</f>
        <v>3.7079953650057971</v>
      </c>
      <c r="E40" s="3">
        <v>226</v>
      </c>
      <c r="F40" s="3"/>
      <c r="G40" s="3"/>
      <c r="H40" s="3"/>
      <c r="I40" s="3"/>
    </row>
    <row r="41" spans="1:9" ht="18.75">
      <c r="A41" s="5" t="s">
        <v>6</v>
      </c>
      <c r="B41" s="17">
        <f>SUM(B39:B40)</f>
        <v>611.5</v>
      </c>
      <c r="C41" s="17">
        <f>SUM(C39:C40)</f>
        <v>685</v>
      </c>
      <c r="D41" s="8">
        <f>+(C41-B41)/B41*100</f>
        <v>12.019623875715455</v>
      </c>
      <c r="E41" s="6">
        <f>SUM(E39:E40)</f>
        <v>862</v>
      </c>
      <c r="F41" s="6">
        <f t="shared" ref="F41:I41" si="8">SUM(F39:F40)</f>
        <v>0</v>
      </c>
      <c r="G41" s="6">
        <f t="shared" si="8"/>
        <v>0</v>
      </c>
      <c r="H41" s="6">
        <f t="shared" si="8"/>
        <v>0</v>
      </c>
      <c r="I41" s="6">
        <f t="shared" si="8"/>
        <v>0</v>
      </c>
    </row>
    <row r="42" spans="1:9" ht="18.75">
      <c r="A42" s="1"/>
      <c r="B42" s="1"/>
      <c r="C42" s="1"/>
      <c r="D42" s="1"/>
      <c r="E42" s="1"/>
      <c r="F42" s="1"/>
      <c r="G42" s="1"/>
      <c r="H42" s="1"/>
      <c r="I42" s="1"/>
    </row>
    <row r="43" spans="1:9" ht="18.75">
      <c r="A43" s="1" t="s">
        <v>32</v>
      </c>
      <c r="B43" s="11"/>
      <c r="C43" s="11"/>
      <c r="D43" s="13"/>
      <c r="E43" s="1"/>
      <c r="F43" s="1"/>
      <c r="G43" s="1"/>
      <c r="H43" s="1"/>
      <c r="I43" s="1"/>
    </row>
    <row r="44" spans="1:9" ht="18.75">
      <c r="A44" s="1" t="s">
        <v>33</v>
      </c>
      <c r="B44" s="11"/>
      <c r="C44" s="11"/>
      <c r="D44" s="11"/>
      <c r="E44" s="1"/>
      <c r="F44" s="1"/>
      <c r="G44" s="1"/>
      <c r="H44" s="1"/>
      <c r="I44" s="1"/>
    </row>
    <row r="45" spans="1:9" ht="18.75">
      <c r="A45" s="1"/>
      <c r="B45" s="1"/>
      <c r="C45" s="1"/>
      <c r="D45" s="1"/>
      <c r="E45" s="1"/>
      <c r="F45" s="1"/>
      <c r="G45" s="1"/>
      <c r="H45" s="1"/>
      <c r="I45" s="1"/>
    </row>
    <row r="46" spans="1:9" ht="18.75">
      <c r="A46" s="1" t="s">
        <v>34</v>
      </c>
      <c r="B46" s="15">
        <v>138.4</v>
      </c>
      <c r="C46" s="2">
        <v>160</v>
      </c>
      <c r="D46" s="13"/>
      <c r="E46" s="2">
        <v>203</v>
      </c>
      <c r="F46" s="2"/>
      <c r="G46" s="2"/>
      <c r="H46" s="2"/>
      <c r="I46" s="2"/>
    </row>
    <row r="47" spans="1:9" ht="18.75">
      <c r="A47" s="1" t="s">
        <v>35</v>
      </c>
      <c r="B47" s="15">
        <v>51.8</v>
      </c>
      <c r="C47" s="2">
        <v>56</v>
      </c>
      <c r="D47" s="13"/>
      <c r="E47" s="2">
        <v>74</v>
      </c>
      <c r="F47" s="2"/>
      <c r="G47" s="2"/>
      <c r="H47" s="2"/>
      <c r="I47" s="2"/>
    </row>
    <row r="48" spans="1:9" ht="18.75">
      <c r="A48" s="5" t="s">
        <v>10</v>
      </c>
      <c r="B48" s="17">
        <f>SUM(B46:B47)</f>
        <v>190.2</v>
      </c>
      <c r="C48" s="6">
        <f>SUM(C46:C47)</f>
        <v>216</v>
      </c>
      <c r="D48" s="8">
        <f>+(C48-B48)/B48*100</f>
        <v>13.564668769716096</v>
      </c>
      <c r="E48" s="6">
        <f>SUM(E46:E47)</f>
        <v>277</v>
      </c>
      <c r="F48" s="6">
        <f t="shared" ref="F48:I48" si="9">SUM(F46:F47)</f>
        <v>0</v>
      </c>
      <c r="G48" s="6">
        <f t="shared" si="9"/>
        <v>0</v>
      </c>
      <c r="H48" s="6">
        <f t="shared" si="9"/>
        <v>0</v>
      </c>
      <c r="I48" s="6">
        <f t="shared" si="9"/>
        <v>0</v>
      </c>
    </row>
    <row r="50" spans="1:9" ht="18.75">
      <c r="A50" s="12" t="s">
        <v>17</v>
      </c>
      <c r="B50" s="12"/>
    </row>
    <row r="51" spans="1:9" ht="18.75">
      <c r="A51" s="1"/>
      <c r="B51" s="1"/>
      <c r="C51" s="1"/>
      <c r="E51" s="1"/>
      <c r="F51" s="1"/>
      <c r="G51" s="1"/>
      <c r="H51" s="1"/>
      <c r="I51" s="1"/>
    </row>
    <row r="52" spans="1:9" ht="18.75">
      <c r="A52" s="9" t="s">
        <v>12</v>
      </c>
      <c r="B52" s="9">
        <v>2010</v>
      </c>
      <c r="C52" s="9">
        <v>2011</v>
      </c>
      <c r="D52" s="10" t="s">
        <v>0</v>
      </c>
      <c r="E52" s="9">
        <v>2012</v>
      </c>
      <c r="F52" s="9">
        <v>2013</v>
      </c>
      <c r="G52" s="9">
        <v>2014</v>
      </c>
      <c r="H52" s="9">
        <v>2015</v>
      </c>
      <c r="I52" s="9">
        <v>2016</v>
      </c>
    </row>
    <row r="53" spans="1:9" ht="18.75">
      <c r="A53" s="1" t="s">
        <v>30</v>
      </c>
      <c r="B53" s="2">
        <v>38326</v>
      </c>
      <c r="C53" s="3">
        <v>41047</v>
      </c>
      <c r="D53" s="4"/>
      <c r="E53" s="3">
        <v>41990</v>
      </c>
      <c r="F53" s="3"/>
      <c r="G53" s="3"/>
      <c r="H53" s="3"/>
      <c r="I53" s="3"/>
    </row>
    <row r="54" spans="1:9" ht="18.75">
      <c r="A54" s="1" t="s">
        <v>31</v>
      </c>
      <c r="B54" s="2">
        <v>51</v>
      </c>
      <c r="C54" s="3">
        <v>52</v>
      </c>
      <c r="D54" s="4"/>
      <c r="E54" s="3">
        <v>51</v>
      </c>
      <c r="F54" s="3"/>
      <c r="G54" s="3"/>
      <c r="H54" s="3"/>
      <c r="I54" s="3"/>
    </row>
    <row r="55" spans="1:9" ht="18.75">
      <c r="A55" s="5" t="s">
        <v>3</v>
      </c>
      <c r="B55" s="6">
        <f>SUM(B53:B54)</f>
        <v>38377</v>
      </c>
      <c r="C55" s="7">
        <f>SUM(C53:C54)</f>
        <v>41099</v>
      </c>
      <c r="D55" s="8">
        <f>+(C55-B55)/B55*100</f>
        <v>7.0927899523151883</v>
      </c>
      <c r="E55" s="7">
        <f>SUM(E53:E54)</f>
        <v>42041</v>
      </c>
      <c r="F55" s="7">
        <f t="shared" ref="F55:I55" si="10">SUM(F53:F54)</f>
        <v>0</v>
      </c>
      <c r="G55" s="7">
        <f t="shared" si="10"/>
        <v>0</v>
      </c>
      <c r="H55" s="7">
        <f t="shared" si="10"/>
        <v>0</v>
      </c>
      <c r="I55" s="7">
        <f t="shared" si="10"/>
        <v>0</v>
      </c>
    </row>
    <row r="56" spans="1:9" ht="18.75">
      <c r="A56" s="1"/>
      <c r="B56" s="1"/>
      <c r="C56" s="1"/>
      <c r="D56" s="4"/>
      <c r="E56" s="3"/>
      <c r="F56" s="3"/>
      <c r="G56" s="3"/>
      <c r="H56" s="3"/>
      <c r="I56" s="3"/>
    </row>
    <row r="57" spans="1:9" ht="18.75">
      <c r="A57" s="1" t="s">
        <v>55</v>
      </c>
      <c r="B57" s="15">
        <v>402.2</v>
      </c>
      <c r="C57" s="3">
        <v>456</v>
      </c>
      <c r="D57" s="4"/>
      <c r="E57" s="3">
        <v>513</v>
      </c>
      <c r="F57" s="3"/>
      <c r="G57" s="3"/>
      <c r="H57" s="3"/>
      <c r="I57" s="3"/>
    </row>
    <row r="58" spans="1:9" ht="18.75">
      <c r="A58" s="1" t="s">
        <v>56</v>
      </c>
      <c r="B58" s="15">
        <v>254.4</v>
      </c>
      <c r="C58" s="3">
        <v>222</v>
      </c>
      <c r="D58" s="4"/>
      <c r="E58" s="3">
        <v>289</v>
      </c>
      <c r="F58" s="3"/>
      <c r="G58" s="3"/>
      <c r="H58" s="3"/>
      <c r="I58" s="3"/>
    </row>
    <row r="59" spans="1:9" ht="18.75">
      <c r="A59" s="5" t="s">
        <v>6</v>
      </c>
      <c r="B59" s="17">
        <f>SUM(B57:B58)</f>
        <v>656.6</v>
      </c>
      <c r="C59" s="6">
        <f>SUM(C57:C58)</f>
        <v>678</v>
      </c>
      <c r="D59" s="8">
        <f>+(C59-B59)/B59*100</f>
        <v>3.2592141334145563</v>
      </c>
      <c r="E59" s="6">
        <f>SUM(E57:E58)</f>
        <v>802</v>
      </c>
      <c r="F59" s="6">
        <f t="shared" ref="F59:I59" si="11">SUM(F57:F58)</f>
        <v>0</v>
      </c>
      <c r="G59" s="6">
        <f t="shared" si="11"/>
        <v>0</v>
      </c>
      <c r="H59" s="6">
        <f t="shared" si="11"/>
        <v>0</v>
      </c>
      <c r="I59" s="6">
        <f t="shared" si="11"/>
        <v>0</v>
      </c>
    </row>
    <row r="60" spans="1:9" ht="18.75">
      <c r="A60" s="1"/>
      <c r="B60" s="1"/>
      <c r="C60" s="1"/>
      <c r="D60" s="1"/>
      <c r="E60" s="1"/>
      <c r="F60" s="1"/>
      <c r="G60" s="1"/>
      <c r="H60" s="1"/>
      <c r="I60" s="1"/>
    </row>
    <row r="61" spans="1:9" ht="18.75">
      <c r="A61" s="1" t="s">
        <v>32</v>
      </c>
      <c r="B61" s="11"/>
      <c r="C61" s="11"/>
      <c r="D61" s="11"/>
      <c r="E61" s="1"/>
      <c r="F61" s="1"/>
      <c r="G61" s="1"/>
      <c r="H61" s="1"/>
      <c r="I61" s="1"/>
    </row>
    <row r="62" spans="1:9" ht="18.75">
      <c r="A62" s="1" t="s">
        <v>33</v>
      </c>
      <c r="B62" s="11"/>
      <c r="C62" s="11"/>
      <c r="D62" s="11"/>
      <c r="E62" s="1"/>
      <c r="F62" s="1"/>
      <c r="G62" s="1"/>
      <c r="H62" s="1"/>
      <c r="I62" s="1"/>
    </row>
    <row r="63" spans="1:9" ht="18.75">
      <c r="A63" s="1"/>
      <c r="B63" s="1"/>
      <c r="C63" s="1"/>
      <c r="D63" s="1"/>
      <c r="E63" s="1"/>
      <c r="F63" s="1"/>
      <c r="G63" s="1"/>
      <c r="H63" s="1"/>
      <c r="I63" s="1"/>
    </row>
    <row r="64" spans="1:9" ht="18.75">
      <c r="A64" s="1" t="s">
        <v>34</v>
      </c>
      <c r="B64" s="15">
        <v>131.6</v>
      </c>
      <c r="C64" s="2">
        <v>149</v>
      </c>
      <c r="D64" s="4"/>
      <c r="E64" s="2">
        <v>164</v>
      </c>
      <c r="F64" s="2"/>
      <c r="G64" s="2"/>
      <c r="H64" s="2"/>
      <c r="I64" s="2"/>
    </row>
    <row r="65" spans="1:9" ht="18.75">
      <c r="A65" s="1" t="s">
        <v>35</v>
      </c>
      <c r="B65" s="15">
        <v>61.1</v>
      </c>
      <c r="C65" s="2">
        <v>57</v>
      </c>
      <c r="D65" s="4"/>
      <c r="E65" s="2">
        <v>95</v>
      </c>
      <c r="F65" s="2"/>
      <c r="G65" s="2"/>
      <c r="H65" s="2"/>
      <c r="I65" s="2"/>
    </row>
    <row r="66" spans="1:9" ht="18.75">
      <c r="A66" s="5" t="s">
        <v>10</v>
      </c>
      <c r="B66" s="17">
        <f>SUM(B64:B65)</f>
        <v>192.7</v>
      </c>
      <c r="C66" s="6">
        <f>SUM(C64:C65)</f>
        <v>206</v>
      </c>
      <c r="D66" s="8">
        <f>+(C66-B66)/B66*100</f>
        <v>6.9019200830306247</v>
      </c>
      <c r="E66" s="6">
        <f>SUM(E64:E65)</f>
        <v>259</v>
      </c>
      <c r="F66" s="6">
        <f t="shared" ref="F66:I66" si="12">SUM(F64:F65)</f>
        <v>0</v>
      </c>
      <c r="G66" s="6">
        <f t="shared" si="12"/>
        <v>0</v>
      </c>
      <c r="H66" s="6">
        <f t="shared" si="12"/>
        <v>0</v>
      </c>
      <c r="I66" s="6">
        <f t="shared" si="12"/>
        <v>0</v>
      </c>
    </row>
    <row r="69" spans="1:9" ht="18.75">
      <c r="A69" s="12" t="s">
        <v>15</v>
      </c>
      <c r="B69" s="12"/>
      <c r="E69" s="79"/>
    </row>
    <row r="70" spans="1:9" ht="18.75">
      <c r="A70" s="1"/>
      <c r="B70" s="1"/>
      <c r="C70" s="1"/>
      <c r="E70" s="79"/>
      <c r="F70" s="1"/>
      <c r="G70" s="1"/>
      <c r="H70" s="1"/>
      <c r="I70" s="1"/>
    </row>
    <row r="71" spans="1:9" ht="18.75">
      <c r="A71" s="9" t="s">
        <v>12</v>
      </c>
      <c r="B71" s="9">
        <v>2010</v>
      </c>
      <c r="C71" s="9">
        <v>2011</v>
      </c>
      <c r="D71" s="10" t="s">
        <v>0</v>
      </c>
      <c r="E71" s="9">
        <v>2012</v>
      </c>
      <c r="F71" s="9">
        <v>2013</v>
      </c>
      <c r="G71" s="9">
        <v>2014</v>
      </c>
      <c r="H71" s="9">
        <v>2015</v>
      </c>
      <c r="I71" s="9">
        <v>2016</v>
      </c>
    </row>
    <row r="72" spans="1:9" ht="18.75">
      <c r="A72" s="1" t="s">
        <v>30</v>
      </c>
      <c r="B72" s="2">
        <f>+B35+B53</f>
        <v>77204</v>
      </c>
      <c r="C72" s="2">
        <f>+C35+C53</f>
        <v>87002</v>
      </c>
      <c r="D72" s="4"/>
      <c r="E72" s="2">
        <f>+E35+E53</f>
        <v>91594</v>
      </c>
      <c r="F72" s="70"/>
      <c r="G72" s="70"/>
      <c r="H72" s="70"/>
      <c r="I72" s="70"/>
    </row>
    <row r="73" spans="1:9" ht="18.75">
      <c r="A73" s="1" t="s">
        <v>31</v>
      </c>
      <c r="B73" s="2">
        <f t="shared" ref="B73:C85" si="13">+B36+B54</f>
        <v>144</v>
      </c>
      <c r="C73" s="3">
        <f t="shared" si="13"/>
        <v>164</v>
      </c>
      <c r="D73" s="4"/>
      <c r="E73" s="3">
        <f t="shared" ref="E73:E85" si="14">+E36+E54</f>
        <v>175</v>
      </c>
      <c r="F73" s="70"/>
      <c r="G73" s="70"/>
      <c r="H73" s="70"/>
      <c r="I73" s="70"/>
    </row>
    <row r="74" spans="1:9" ht="18.75">
      <c r="A74" s="5" t="s">
        <v>3</v>
      </c>
      <c r="B74" s="6">
        <f t="shared" si="13"/>
        <v>77348</v>
      </c>
      <c r="C74" s="7">
        <f t="shared" si="13"/>
        <v>87166</v>
      </c>
      <c r="D74" s="8">
        <f>+(C74-B74)/B74*100</f>
        <v>12.693282308527692</v>
      </c>
      <c r="E74" s="7">
        <f t="shared" si="14"/>
        <v>91769</v>
      </c>
      <c r="F74" s="74"/>
      <c r="G74" s="74"/>
      <c r="H74" s="74"/>
      <c r="I74" s="74"/>
    </row>
    <row r="75" spans="1:9" ht="18.75">
      <c r="A75" s="1"/>
      <c r="B75" s="1"/>
      <c r="C75" s="1"/>
      <c r="D75" s="4"/>
      <c r="E75" s="3">
        <f t="shared" si="14"/>
        <v>0</v>
      </c>
      <c r="F75" s="70"/>
      <c r="G75" s="70"/>
      <c r="H75" s="70"/>
      <c r="I75" s="70"/>
    </row>
    <row r="76" spans="1:9" ht="18.75">
      <c r="A76" s="1" t="s">
        <v>55</v>
      </c>
      <c r="B76" s="15">
        <f t="shared" si="13"/>
        <v>841.09999999999991</v>
      </c>
      <c r="C76" s="16">
        <f>+C39+C57</f>
        <v>962</v>
      </c>
      <c r="D76" s="4"/>
      <c r="E76" s="3">
        <f t="shared" si="14"/>
        <v>1149</v>
      </c>
      <c r="F76" s="70"/>
      <c r="G76" s="70"/>
      <c r="H76" s="70"/>
      <c r="I76" s="70"/>
    </row>
    <row r="77" spans="1:9" ht="18.75">
      <c r="A77" s="1" t="s">
        <v>56</v>
      </c>
      <c r="B77" s="15">
        <f t="shared" si="13"/>
        <v>427</v>
      </c>
      <c r="C77" s="16">
        <f t="shared" si="13"/>
        <v>401</v>
      </c>
      <c r="D77" s="4"/>
      <c r="E77" s="3">
        <f t="shared" si="14"/>
        <v>515</v>
      </c>
      <c r="F77" s="70"/>
      <c r="G77" s="70"/>
      <c r="H77" s="70"/>
      <c r="I77" s="70"/>
    </row>
    <row r="78" spans="1:9" ht="18.75">
      <c r="A78" s="5" t="s">
        <v>6</v>
      </c>
      <c r="B78" s="6">
        <f t="shared" si="13"/>
        <v>1268.0999999999999</v>
      </c>
      <c r="C78" s="6">
        <f t="shared" si="13"/>
        <v>1363</v>
      </c>
      <c r="D78" s="8">
        <f>+(C78-B78)/B78*100</f>
        <v>7.4836369371500746</v>
      </c>
      <c r="E78" s="6">
        <f t="shared" si="14"/>
        <v>1664</v>
      </c>
      <c r="F78" s="73"/>
      <c r="G78" s="73"/>
      <c r="H78" s="73"/>
      <c r="I78" s="73"/>
    </row>
    <row r="79" spans="1:9" ht="18.75">
      <c r="A79" s="1"/>
      <c r="B79" s="1"/>
      <c r="C79" s="1"/>
      <c r="D79" s="1"/>
      <c r="E79" s="1"/>
      <c r="F79" s="68"/>
      <c r="G79" s="68"/>
      <c r="H79" s="68"/>
      <c r="I79" s="68"/>
    </row>
    <row r="80" spans="1:9" ht="18.75">
      <c r="A80" s="1" t="s">
        <v>32</v>
      </c>
      <c r="B80" s="11"/>
      <c r="C80" s="11"/>
      <c r="D80" s="11"/>
      <c r="E80" s="1"/>
      <c r="F80" s="68"/>
      <c r="G80" s="68"/>
      <c r="H80" s="68"/>
      <c r="I80" s="68"/>
    </row>
    <row r="81" spans="1:11" ht="18.75">
      <c r="A81" s="1" t="s">
        <v>33</v>
      </c>
      <c r="B81" s="11"/>
      <c r="C81" s="11"/>
      <c r="D81" s="11"/>
      <c r="E81" s="1"/>
      <c r="F81" s="68"/>
      <c r="G81" s="68"/>
      <c r="H81" s="68"/>
      <c r="I81" s="68"/>
    </row>
    <row r="82" spans="1:11" ht="18.75">
      <c r="A82" s="1"/>
      <c r="B82" s="1"/>
      <c r="C82" s="1"/>
      <c r="D82" s="1"/>
      <c r="E82" s="1"/>
      <c r="F82" s="68"/>
      <c r="G82" s="68"/>
      <c r="H82" s="68"/>
      <c r="I82" s="68"/>
    </row>
    <row r="83" spans="1:11" ht="18.75">
      <c r="A83" s="1" t="s">
        <v>34</v>
      </c>
      <c r="B83" s="2">
        <f t="shared" si="13"/>
        <v>270</v>
      </c>
      <c r="C83" s="2">
        <f t="shared" si="13"/>
        <v>309</v>
      </c>
      <c r="D83" s="4"/>
      <c r="E83" s="2">
        <f t="shared" si="14"/>
        <v>367</v>
      </c>
      <c r="F83" s="69"/>
      <c r="G83" s="69"/>
      <c r="H83" s="69"/>
      <c r="I83" s="69"/>
    </row>
    <row r="84" spans="1:11" ht="18.75">
      <c r="A84" s="1" t="s">
        <v>35</v>
      </c>
      <c r="B84" s="2">
        <f t="shared" si="13"/>
        <v>112.9</v>
      </c>
      <c r="C84" s="2">
        <f t="shared" si="13"/>
        <v>113</v>
      </c>
      <c r="D84" s="4"/>
      <c r="E84" s="2">
        <f t="shared" si="14"/>
        <v>169</v>
      </c>
      <c r="F84" s="69"/>
      <c r="G84" s="69"/>
      <c r="H84" s="69"/>
      <c r="I84" s="69"/>
    </row>
    <row r="85" spans="1:11" ht="18.75">
      <c r="A85" s="5" t="s">
        <v>10</v>
      </c>
      <c r="B85" s="6">
        <f t="shared" si="13"/>
        <v>382.9</v>
      </c>
      <c r="C85" s="6">
        <f t="shared" si="13"/>
        <v>422</v>
      </c>
      <c r="D85" s="8">
        <f>+(C85-B85)/B85*100</f>
        <v>10.211543483938373</v>
      </c>
      <c r="E85" s="6">
        <f t="shared" si="14"/>
        <v>536</v>
      </c>
      <c r="F85" s="73"/>
      <c r="G85" s="73"/>
      <c r="H85" s="73"/>
      <c r="I85" s="73"/>
    </row>
    <row r="86" spans="1:11" ht="18.75">
      <c r="A86" s="61"/>
      <c r="B86" s="62"/>
      <c r="C86" s="62"/>
      <c r="D86" s="13"/>
      <c r="E86" s="62"/>
      <c r="F86" s="62"/>
      <c r="G86" s="62"/>
      <c r="H86" s="62"/>
      <c r="I86" s="62"/>
      <c r="J86" s="63"/>
      <c r="K86" s="63"/>
    </row>
    <row r="87" spans="1:11" ht="18.75">
      <c r="A87" s="64"/>
      <c r="B87" s="65"/>
      <c r="C87" s="65"/>
      <c r="D87" s="66"/>
      <c r="E87" s="65"/>
      <c r="F87" s="65"/>
      <c r="G87" s="65"/>
      <c r="H87" s="65"/>
      <c r="I87" s="65"/>
      <c r="J87" s="67"/>
      <c r="K87" s="67"/>
    </row>
    <row r="88" spans="1:11" ht="16.5" thickBot="1"/>
    <row r="89" spans="1:11" ht="19.5" thickBot="1">
      <c r="A89" t="s">
        <v>63</v>
      </c>
      <c r="B89" s="113" t="s">
        <v>24</v>
      </c>
      <c r="C89" s="114"/>
      <c r="D89" s="113" t="s">
        <v>25</v>
      </c>
      <c r="E89" s="114"/>
    </row>
    <row r="90" spans="1:11" ht="19.5" thickBot="1">
      <c r="A90" s="21" t="s">
        <v>22</v>
      </c>
      <c r="B90" s="22" t="s">
        <v>37</v>
      </c>
      <c r="C90" s="22" t="s">
        <v>38</v>
      </c>
      <c r="D90" s="22" t="s">
        <v>37</v>
      </c>
      <c r="E90" s="23" t="s">
        <v>38</v>
      </c>
    </row>
    <row r="91" spans="1:11" ht="18.75">
      <c r="A91" s="24" t="s">
        <v>57</v>
      </c>
      <c r="B91" s="20">
        <f>+(E35+E53)/E5*100</f>
        <v>17.134337516181411</v>
      </c>
      <c r="C91" s="20">
        <f>+(E36+E54)/E6*100</f>
        <v>20.161290322580644</v>
      </c>
      <c r="D91" s="20">
        <f>100-B91</f>
        <v>82.865662483818596</v>
      </c>
      <c r="E91" s="25">
        <f t="shared" ref="D91:E93" si="15">100-C91</f>
        <v>79.838709677419359</v>
      </c>
    </row>
    <row r="92" spans="1:11" ht="18.75">
      <c r="A92" s="26" t="s">
        <v>36</v>
      </c>
      <c r="B92" s="18">
        <f>+(E39+E57)/E9*100</f>
        <v>16.902030008826124</v>
      </c>
      <c r="C92" s="18">
        <f>+(E40+E58)/E10*100</f>
        <v>27.034120734908136</v>
      </c>
      <c r="D92" s="18">
        <f t="shared" si="15"/>
        <v>83.097969991173869</v>
      </c>
      <c r="E92" s="27">
        <f t="shared" si="15"/>
        <v>72.965879265091871</v>
      </c>
    </row>
    <row r="93" spans="1:11" ht="18.75">
      <c r="A93" s="26" t="s">
        <v>21</v>
      </c>
      <c r="B93" s="18">
        <f>+(E46+E64)/E16*100</f>
        <v>16.873563218390807</v>
      </c>
      <c r="C93" s="18">
        <f>+(E47+E65)/E17*100</f>
        <v>27.04</v>
      </c>
      <c r="D93" s="18">
        <f t="shared" si="15"/>
        <v>83.126436781609186</v>
      </c>
      <c r="E93" s="27">
        <f t="shared" si="15"/>
        <v>72.960000000000008</v>
      </c>
    </row>
    <row r="94" spans="1:11" ht="19.5" thickBot="1">
      <c r="A94" s="28"/>
      <c r="B94" s="29"/>
      <c r="C94" s="29"/>
      <c r="D94" s="29"/>
      <c r="E94" s="30"/>
    </row>
    <row r="95" spans="1:11">
      <c r="E95" s="19"/>
      <c r="F95" s="19"/>
    </row>
    <row r="96" spans="1:11">
      <c r="D96" s="19"/>
      <c r="E96" s="19"/>
      <c r="F96" s="19"/>
      <c r="G96" s="79"/>
    </row>
    <row r="97" spans="1:10" ht="18.75">
      <c r="A97" s="12" t="s">
        <v>14</v>
      </c>
      <c r="B97" s="12"/>
      <c r="E97" s="19"/>
      <c r="F97" s="19"/>
    </row>
    <row r="98" spans="1:10" ht="19.5" thickBot="1">
      <c r="A98" s="1"/>
      <c r="B98" s="1"/>
      <c r="C98" s="1"/>
      <c r="E98" s="1"/>
      <c r="F98" s="1"/>
      <c r="G98" s="1"/>
      <c r="H98" s="1"/>
      <c r="I98" s="1"/>
      <c r="J98" s="1"/>
    </row>
    <row r="99" spans="1:10" ht="19.5" thickBot="1">
      <c r="A99" s="1"/>
      <c r="B99" s="60" t="s">
        <v>28</v>
      </c>
      <c r="C99" s="60" t="s">
        <v>27</v>
      </c>
      <c r="E99" s="60" t="s">
        <v>29</v>
      </c>
      <c r="F99" s="110" t="s">
        <v>26</v>
      </c>
      <c r="G99" s="111"/>
      <c r="H99" s="111"/>
      <c r="I99" s="112"/>
      <c r="J99" s="1"/>
    </row>
    <row r="100" spans="1:10" ht="18.75">
      <c r="A100" s="9" t="s">
        <v>12</v>
      </c>
      <c r="B100" s="52">
        <v>2010</v>
      </c>
      <c r="C100" s="52">
        <v>2011</v>
      </c>
      <c r="D100" s="10" t="s">
        <v>0</v>
      </c>
      <c r="E100" s="52">
        <v>2012</v>
      </c>
      <c r="F100" s="31">
        <v>2013</v>
      </c>
      <c r="G100" s="32">
        <v>2014</v>
      </c>
      <c r="H100" s="32">
        <v>2015</v>
      </c>
      <c r="I100" s="33">
        <v>2016</v>
      </c>
      <c r="J100" s="1"/>
    </row>
    <row r="101" spans="1:10" ht="18.75">
      <c r="A101" s="1" t="s">
        <v>30</v>
      </c>
      <c r="B101" s="69">
        <f>+B5-B72</f>
        <v>403407</v>
      </c>
      <c r="C101" s="69">
        <f>+C5-C72</f>
        <v>430386</v>
      </c>
      <c r="D101" s="91">
        <f>+(C101-B101)/B101*100</f>
        <v>6.687786776134276</v>
      </c>
      <c r="E101" s="69">
        <f>+E5-E72</f>
        <v>442970</v>
      </c>
      <c r="F101" s="70">
        <f>F5*0.829</f>
        <v>470498.94999999995</v>
      </c>
      <c r="G101" s="70">
        <f t="shared" ref="G101:I101" si="16">G5*0.829</f>
        <v>499669.80199999997</v>
      </c>
      <c r="H101" s="70">
        <f t="shared" si="16"/>
        <v>531149.41899999999</v>
      </c>
      <c r="I101" s="70">
        <f t="shared" si="16"/>
        <v>565142.56400000001</v>
      </c>
      <c r="J101" s="1"/>
    </row>
    <row r="102" spans="1:10" ht="18.75">
      <c r="A102" s="1" t="s">
        <v>31</v>
      </c>
      <c r="B102" s="69">
        <f>+B6-B73</f>
        <v>655</v>
      </c>
      <c r="C102" s="70">
        <f>+C6-C73</f>
        <v>688</v>
      </c>
      <c r="D102" s="71">
        <f t="shared" ref="D102:D114" si="17">+(C102-B102)/B102*100</f>
        <v>5.0381679389312977</v>
      </c>
      <c r="E102" s="70">
        <f>+E6-E73</f>
        <v>693</v>
      </c>
      <c r="F102" s="70">
        <f>+F6*0.798</f>
        <v>753.31200000000001</v>
      </c>
      <c r="G102" s="70">
        <f t="shared" ref="G102:I102" si="18">+G6*0.798</f>
        <v>790.8180000000001</v>
      </c>
      <c r="H102" s="70">
        <f t="shared" si="18"/>
        <v>829.92000000000007</v>
      </c>
      <c r="I102" s="70">
        <f t="shared" si="18"/>
        <v>871.41600000000005</v>
      </c>
      <c r="J102" s="1"/>
    </row>
    <row r="103" spans="1:10" ht="18.75">
      <c r="A103" s="5" t="s">
        <v>3</v>
      </c>
      <c r="B103" s="73">
        <f>SUM(B101:B102)</f>
        <v>404062</v>
      </c>
      <c r="C103" s="73">
        <f t="shared" ref="C103:I103" si="19">SUM(C101:C102)</f>
        <v>431074</v>
      </c>
      <c r="D103" s="73">
        <f t="shared" si="17"/>
        <v>6.6851126807272152</v>
      </c>
      <c r="E103" s="73">
        <f t="shared" si="19"/>
        <v>443663</v>
      </c>
      <c r="F103" s="74">
        <f t="shared" si="19"/>
        <v>471252.26199999993</v>
      </c>
      <c r="G103" s="74">
        <f t="shared" si="19"/>
        <v>500460.62</v>
      </c>
      <c r="H103" s="74">
        <f t="shared" si="19"/>
        <v>531979.33900000004</v>
      </c>
      <c r="I103" s="74">
        <f t="shared" si="19"/>
        <v>566013.98</v>
      </c>
      <c r="J103" s="1"/>
    </row>
    <row r="104" spans="1:10" ht="18.75">
      <c r="A104" s="1"/>
      <c r="B104" s="68"/>
      <c r="C104" s="68"/>
      <c r="D104" s="71"/>
      <c r="E104" s="70"/>
      <c r="F104" s="70"/>
      <c r="G104" s="70"/>
      <c r="H104" s="70"/>
      <c r="I104" s="70"/>
      <c r="J104" s="1"/>
    </row>
    <row r="105" spans="1:10" ht="18.75">
      <c r="A105" s="1" t="s">
        <v>55</v>
      </c>
      <c r="B105" s="69">
        <f>+B9-B76</f>
        <v>4714.7000000000007</v>
      </c>
      <c r="C105" s="70">
        <f>+C9-C76</f>
        <v>5255</v>
      </c>
      <c r="D105" s="71">
        <f t="shared" si="17"/>
        <v>11.459902008611348</v>
      </c>
      <c r="E105" s="70">
        <f>+E9-E76</f>
        <v>5649</v>
      </c>
      <c r="F105" s="70">
        <f>+F9*0.831</f>
        <v>5391.5279999999993</v>
      </c>
      <c r="G105" s="70">
        <f>+G9*0.85</f>
        <v>5752.8</v>
      </c>
      <c r="H105" s="70">
        <f>+H9*0.85</f>
        <v>6051.15</v>
      </c>
      <c r="I105" s="70">
        <f>+I9*0.85</f>
        <v>6360.55</v>
      </c>
      <c r="J105" s="1"/>
    </row>
    <row r="106" spans="1:10" ht="18.75">
      <c r="A106" s="1" t="s">
        <v>56</v>
      </c>
      <c r="B106" s="69">
        <f>+B10-B77</f>
        <v>1119.2</v>
      </c>
      <c r="C106" s="70">
        <f>+C10-C77</f>
        <v>1148</v>
      </c>
      <c r="D106" s="71">
        <f t="shared" si="17"/>
        <v>2.5732666190135771</v>
      </c>
      <c r="E106" s="70">
        <f>+E10-E77</f>
        <v>1390</v>
      </c>
      <c r="F106" s="70">
        <f>+F10*0.73</f>
        <v>1359.26</v>
      </c>
      <c r="G106" s="70">
        <f>+G10*0.73</f>
        <v>1439.56</v>
      </c>
      <c r="H106" s="70">
        <f>+H10*0.73</f>
        <v>1522.05</v>
      </c>
      <c r="I106" s="70">
        <f>+I10*0.73</f>
        <v>1609.6499999999999</v>
      </c>
      <c r="J106" s="1"/>
    </row>
    <row r="107" spans="1:10" ht="18.75">
      <c r="A107" s="5" t="s">
        <v>6</v>
      </c>
      <c r="B107" s="73">
        <f>SUM(B105:B106)</f>
        <v>5833.9000000000005</v>
      </c>
      <c r="C107" s="73">
        <f t="shared" ref="C107:I107" si="20">SUM(C105:C106)</f>
        <v>6403</v>
      </c>
      <c r="D107" s="73">
        <f t="shared" si="17"/>
        <v>9.7550523663415447</v>
      </c>
      <c r="E107" s="73">
        <f t="shared" si="20"/>
        <v>7039</v>
      </c>
      <c r="F107" s="73">
        <f t="shared" si="20"/>
        <v>6750.7879999999996</v>
      </c>
      <c r="G107" s="73">
        <f t="shared" si="20"/>
        <v>7192.3600000000006</v>
      </c>
      <c r="H107" s="73">
        <f t="shared" si="20"/>
        <v>7573.2</v>
      </c>
      <c r="I107" s="73">
        <f t="shared" si="20"/>
        <v>7970.2</v>
      </c>
      <c r="J107" s="1"/>
    </row>
    <row r="108" spans="1:10" ht="18.75">
      <c r="A108" s="1"/>
      <c r="B108" s="68"/>
      <c r="C108" s="68"/>
      <c r="D108" s="68"/>
      <c r="E108" s="68"/>
      <c r="F108" s="68"/>
      <c r="G108" s="68"/>
      <c r="H108" s="68"/>
      <c r="I108" s="68"/>
      <c r="J108" s="1"/>
    </row>
    <row r="109" spans="1:10" ht="18.75">
      <c r="A109" s="1" t="s">
        <v>32</v>
      </c>
      <c r="B109" s="57">
        <f>B112/B105</f>
        <v>0.31645703862387847</v>
      </c>
      <c r="C109" s="57">
        <f>C112/C105</f>
        <v>0.31703139866793528</v>
      </c>
      <c r="D109" s="11">
        <f t="shared" ref="D109" si="21">D112/D105</f>
        <v>1.01765254036706</v>
      </c>
      <c r="E109" s="55"/>
      <c r="F109" s="68"/>
      <c r="G109" s="68"/>
      <c r="H109" s="68"/>
      <c r="I109" s="68"/>
      <c r="J109" s="1"/>
    </row>
    <row r="110" spans="1:10" ht="18.75">
      <c r="A110" s="1" t="s">
        <v>33</v>
      </c>
      <c r="B110" s="57">
        <f>+B113/B106</f>
        <v>0.37455325232308795</v>
      </c>
      <c r="C110" s="57">
        <f>+C113/C106</f>
        <v>0.37543554006968644</v>
      </c>
      <c r="D110" s="11">
        <f t="shared" ref="D110" si="22">+D113/D106</f>
        <v>1.0938957803223044</v>
      </c>
      <c r="E110" s="55"/>
      <c r="F110" s="68"/>
      <c r="G110" s="68"/>
      <c r="H110" s="68"/>
      <c r="I110" s="68"/>
      <c r="J110" s="1"/>
    </row>
    <row r="111" spans="1:10" ht="18.75">
      <c r="A111" s="1"/>
      <c r="B111" s="68"/>
      <c r="C111" s="68"/>
      <c r="D111" s="68"/>
      <c r="E111" s="68"/>
      <c r="F111" s="68"/>
      <c r="G111" s="68"/>
      <c r="H111" s="68"/>
      <c r="I111" s="68"/>
    </row>
    <row r="112" spans="1:10" ht="18.75">
      <c r="A112" s="1" t="s">
        <v>34</v>
      </c>
      <c r="B112" s="69">
        <f>+B16-B83</f>
        <v>1492</v>
      </c>
      <c r="C112" s="69">
        <f>+C16-C83</f>
        <v>1666</v>
      </c>
      <c r="D112" s="71">
        <f t="shared" si="17"/>
        <v>11.662198391420912</v>
      </c>
      <c r="E112" s="73">
        <f>+E16-E83</f>
        <v>1808</v>
      </c>
      <c r="F112" s="95">
        <f>+F16*0.831</f>
        <v>1725.2889599999999</v>
      </c>
      <c r="G112" s="95">
        <f t="shared" ref="G112:I112" si="23">+G16*0.831</f>
        <v>1799.74656</v>
      </c>
      <c r="H112" s="94">
        <f t="shared" si="23"/>
        <v>1893.0844799999998</v>
      </c>
      <c r="I112" s="94">
        <f t="shared" si="23"/>
        <v>1989.8793599999999</v>
      </c>
    </row>
    <row r="113" spans="1:9" ht="18.75">
      <c r="A113" s="1" t="s">
        <v>35</v>
      </c>
      <c r="B113" s="69">
        <f>+B17-B84</f>
        <v>419.20000000000005</v>
      </c>
      <c r="C113" s="69">
        <f>+C17-C84</f>
        <v>431</v>
      </c>
      <c r="D113" s="71">
        <f t="shared" si="17"/>
        <v>2.8148854961831948</v>
      </c>
      <c r="E113" s="73">
        <f>+E17-E84</f>
        <v>456</v>
      </c>
      <c r="F113" s="95">
        <f>+F17*0.73</f>
        <v>445.83727999999996</v>
      </c>
      <c r="G113" s="95">
        <f t="shared" ref="G113:I113" si="24">+G17*0.73</f>
        <v>472.17568</v>
      </c>
      <c r="H113" s="73">
        <f t="shared" si="24"/>
        <v>499.23239999999998</v>
      </c>
      <c r="I113" s="73">
        <f t="shared" si="24"/>
        <v>527.96519999999998</v>
      </c>
    </row>
    <row r="114" spans="1:9" ht="18.75">
      <c r="A114" s="5" t="s">
        <v>10</v>
      </c>
      <c r="B114" s="73">
        <f>SUM(B112:B113)</f>
        <v>1911.2</v>
      </c>
      <c r="C114" s="73">
        <f t="shared" ref="C114:I114" si="25">SUM(C112:C113)</f>
        <v>2097</v>
      </c>
      <c r="D114" s="75">
        <f t="shared" si="17"/>
        <v>9.7216408539137689</v>
      </c>
      <c r="E114" s="73">
        <f t="shared" si="25"/>
        <v>2264</v>
      </c>
      <c r="F114" s="95">
        <f t="shared" si="25"/>
        <v>2171.1262399999996</v>
      </c>
      <c r="G114" s="95">
        <f t="shared" si="25"/>
        <v>2271.9222399999999</v>
      </c>
      <c r="H114" s="73">
        <f t="shared" si="25"/>
        <v>2392.3168799999999</v>
      </c>
      <c r="I114" s="73">
        <f t="shared" si="25"/>
        <v>2517.84456</v>
      </c>
    </row>
    <row r="118" spans="1:9">
      <c r="C118" s="80"/>
    </row>
    <row r="119" spans="1:9">
      <c r="E119" s="92">
        <f>+E101/E5*100</f>
        <v>82.865662483818596</v>
      </c>
    </row>
    <row r="120" spans="1:9">
      <c r="E120" s="92">
        <f>+E102/E6*100</f>
        <v>79.838709677419345</v>
      </c>
    </row>
    <row r="122" spans="1:9" ht="18.75">
      <c r="B122">
        <f>480611-38878-38326</f>
        <v>403407</v>
      </c>
      <c r="C122">
        <f>517388-45955-41047</f>
        <v>430386</v>
      </c>
      <c r="D122" s="71">
        <f>+(C122-B122)/B122*100</f>
        <v>6.687786776134276</v>
      </c>
      <c r="E122" s="92">
        <f>+E105/E9*100</f>
        <v>83.097969991173869</v>
      </c>
    </row>
    <row r="123" spans="1:9" ht="18.75">
      <c r="B123">
        <f>799-93-51</f>
        <v>655</v>
      </c>
      <c r="C123">
        <f>852-112-52</f>
        <v>688</v>
      </c>
      <c r="D123" s="71">
        <f t="shared" ref="D123" si="26">+(C123-B123)/B123*100</f>
        <v>5.0381679389312977</v>
      </c>
      <c r="E123" s="92">
        <f>+E106/E10*100</f>
        <v>72.965879265091857</v>
      </c>
    </row>
    <row r="126" spans="1:9">
      <c r="E126" s="93">
        <f>+E112/E16*100</f>
        <v>83.126436781609186</v>
      </c>
    </row>
    <row r="127" spans="1:9">
      <c r="E127" s="93">
        <f>+E113/E17*100</f>
        <v>72.960000000000008</v>
      </c>
    </row>
    <row r="132" spans="1:9" ht="18.75">
      <c r="A132" s="12" t="s">
        <v>66</v>
      </c>
      <c r="B132" s="12"/>
      <c r="E132" s="19"/>
      <c r="F132" s="19"/>
    </row>
    <row r="133" spans="1:9" ht="19.5" thickBot="1">
      <c r="A133" s="1"/>
      <c r="B133" s="1"/>
      <c r="C133" s="1"/>
      <c r="E133" s="1"/>
      <c r="F133" s="1"/>
      <c r="G133" s="1"/>
      <c r="H133" s="1"/>
      <c r="I133" s="1"/>
    </row>
    <row r="134" spans="1:9" ht="19.5" thickBot="1">
      <c r="A134" s="1"/>
      <c r="B134" s="60" t="s">
        <v>28</v>
      </c>
      <c r="C134" s="60" t="s">
        <v>27</v>
      </c>
      <c r="E134" s="60" t="s">
        <v>29</v>
      </c>
      <c r="F134" s="110" t="s">
        <v>26</v>
      </c>
      <c r="G134" s="111"/>
      <c r="H134" s="111"/>
      <c r="I134" s="112"/>
    </row>
    <row r="135" spans="1:9" ht="18.75">
      <c r="A135" s="9" t="s">
        <v>12</v>
      </c>
      <c r="B135" s="52">
        <v>2010</v>
      </c>
      <c r="C135" s="52">
        <v>2011</v>
      </c>
      <c r="D135" s="10" t="s">
        <v>0</v>
      </c>
      <c r="E135" s="52">
        <v>2012</v>
      </c>
      <c r="F135" s="31">
        <v>2013</v>
      </c>
      <c r="G135" s="32">
        <v>2014</v>
      </c>
      <c r="H135" s="32">
        <v>2015</v>
      </c>
      <c r="I135" s="33">
        <v>2016</v>
      </c>
    </row>
    <row r="136" spans="1:9" ht="18.75">
      <c r="A136" s="1" t="s">
        <v>30</v>
      </c>
      <c r="B136" s="69">
        <f>+B101+B72</f>
        <v>480611</v>
      </c>
      <c r="C136" s="69">
        <f>+C101+C72</f>
        <v>517388</v>
      </c>
      <c r="D136" s="91">
        <f>+(C136-B136)/B136*100</f>
        <v>7.6521344704969296</v>
      </c>
      <c r="E136" s="69">
        <f t="shared" ref="E136:I137" si="27">+E101+E72</f>
        <v>534564</v>
      </c>
      <c r="F136" s="69">
        <f t="shared" si="27"/>
        <v>470498.94999999995</v>
      </c>
      <c r="G136" s="69">
        <f t="shared" si="27"/>
        <v>499669.80199999997</v>
      </c>
      <c r="H136" s="69">
        <f t="shared" si="27"/>
        <v>531149.41899999999</v>
      </c>
      <c r="I136" s="69">
        <f t="shared" si="27"/>
        <v>565142.56400000001</v>
      </c>
    </row>
    <row r="137" spans="1:9" ht="18.75">
      <c r="A137" s="1" t="s">
        <v>31</v>
      </c>
      <c r="B137" s="69">
        <f>+B102+B73</f>
        <v>799</v>
      </c>
      <c r="C137" s="69">
        <f>+C102+C73</f>
        <v>852</v>
      </c>
      <c r="D137" s="71">
        <f t="shared" ref="D137:D138" si="28">+(C137-B137)/B137*100</f>
        <v>6.6332916145181482</v>
      </c>
      <c r="E137" s="69">
        <f t="shared" si="27"/>
        <v>868</v>
      </c>
      <c r="F137" s="69">
        <f t="shared" si="27"/>
        <v>753.31200000000001</v>
      </c>
      <c r="G137" s="69">
        <f t="shared" si="27"/>
        <v>790.8180000000001</v>
      </c>
      <c r="H137" s="69">
        <f t="shared" si="27"/>
        <v>829.92000000000007</v>
      </c>
      <c r="I137" s="69">
        <f t="shared" si="27"/>
        <v>871.41600000000005</v>
      </c>
    </row>
    <row r="138" spans="1:9" ht="18.75">
      <c r="A138" s="5" t="s">
        <v>3</v>
      </c>
      <c r="B138" s="73">
        <f>SUM(B136:B137)</f>
        <v>481410</v>
      </c>
      <c r="C138" s="73">
        <f>SUM(C136:C137)</f>
        <v>518240</v>
      </c>
      <c r="D138" s="73">
        <f t="shared" si="28"/>
        <v>7.6504434889179702</v>
      </c>
      <c r="E138" s="73">
        <f t="shared" ref="E138:I138" si="29">SUM(E136:E137)</f>
        <v>535432</v>
      </c>
      <c r="F138" s="73">
        <f t="shared" si="29"/>
        <v>471252.26199999993</v>
      </c>
      <c r="G138" s="73">
        <f t="shared" si="29"/>
        <v>500460.62</v>
      </c>
      <c r="H138" s="73">
        <f t="shared" si="29"/>
        <v>531979.33900000004</v>
      </c>
      <c r="I138" s="73">
        <f t="shared" si="29"/>
        <v>566013.98</v>
      </c>
    </row>
    <row r="139" spans="1:9" ht="18.75">
      <c r="A139" s="1"/>
      <c r="B139" s="68"/>
      <c r="C139" s="68"/>
      <c r="D139" s="71"/>
      <c r="E139" s="68"/>
      <c r="F139" s="68"/>
      <c r="G139" s="68"/>
      <c r="H139" s="68"/>
      <c r="I139" s="68"/>
    </row>
    <row r="140" spans="1:9" ht="18.75">
      <c r="A140" s="1" t="s">
        <v>55</v>
      </c>
      <c r="B140" s="69">
        <f>+B105+B76</f>
        <v>5555.8000000000011</v>
      </c>
      <c r="C140" s="69">
        <f>+C105+C76</f>
        <v>6217</v>
      </c>
      <c r="D140" s="71">
        <f t="shared" ref="D140:D142" si="30">+(C140-B140)/B140*100</f>
        <v>11.901076352640462</v>
      </c>
      <c r="E140" s="69">
        <f t="shared" ref="E140:I141" si="31">+E105+E76</f>
        <v>6798</v>
      </c>
      <c r="F140" s="69">
        <f t="shared" si="31"/>
        <v>5391.5279999999993</v>
      </c>
      <c r="G140" s="69">
        <f t="shared" si="31"/>
        <v>5752.8</v>
      </c>
      <c r="H140" s="69">
        <f t="shared" si="31"/>
        <v>6051.15</v>
      </c>
      <c r="I140" s="69">
        <f t="shared" si="31"/>
        <v>6360.55</v>
      </c>
    </row>
    <row r="141" spans="1:9" ht="18.75">
      <c r="A141" s="1" t="s">
        <v>56</v>
      </c>
      <c r="B141" s="69">
        <f>+B106+B77</f>
        <v>1546.2</v>
      </c>
      <c r="C141" s="69">
        <f>+C106+C77</f>
        <v>1549</v>
      </c>
      <c r="D141" s="71">
        <f t="shared" si="30"/>
        <v>0.18108912171775671</v>
      </c>
      <c r="E141" s="69">
        <f t="shared" si="31"/>
        <v>1905</v>
      </c>
      <c r="F141" s="69">
        <f t="shared" si="31"/>
        <v>1359.26</v>
      </c>
      <c r="G141" s="69">
        <f t="shared" si="31"/>
        <v>1439.56</v>
      </c>
      <c r="H141" s="69">
        <f t="shared" si="31"/>
        <v>1522.05</v>
      </c>
      <c r="I141" s="69">
        <f t="shared" si="31"/>
        <v>1609.6499999999999</v>
      </c>
    </row>
    <row r="142" spans="1:9" ht="18.75">
      <c r="A142" s="5" t="s">
        <v>6</v>
      </c>
      <c r="B142" s="73">
        <f>SUM(B140:B141)</f>
        <v>7102.0000000000009</v>
      </c>
      <c r="C142" s="73">
        <f>SUM(C140:C141)</f>
        <v>7766</v>
      </c>
      <c r="D142" s="73">
        <f t="shared" si="30"/>
        <v>9.3494790199943534</v>
      </c>
      <c r="E142" s="73">
        <f t="shared" ref="E142:I142" si="32">SUM(E140:E141)</f>
        <v>8703</v>
      </c>
      <c r="F142" s="73">
        <f t="shared" si="32"/>
        <v>6750.7879999999996</v>
      </c>
      <c r="G142" s="73">
        <f t="shared" si="32"/>
        <v>7192.3600000000006</v>
      </c>
      <c r="H142" s="73">
        <f t="shared" si="32"/>
        <v>7573.2</v>
      </c>
      <c r="I142" s="73">
        <f t="shared" si="32"/>
        <v>7970.2</v>
      </c>
    </row>
    <row r="143" spans="1:9" ht="18.75">
      <c r="A143" s="1"/>
      <c r="B143" s="68"/>
      <c r="C143" s="68"/>
      <c r="D143" s="68"/>
      <c r="E143" s="68"/>
      <c r="F143" s="68"/>
      <c r="G143" s="68"/>
      <c r="H143" s="68"/>
      <c r="I143" s="68"/>
    </row>
    <row r="144" spans="1:9" ht="18.75">
      <c r="A144" s="1" t="s">
        <v>32</v>
      </c>
      <c r="B144" s="57"/>
      <c r="C144" s="57"/>
      <c r="D144" s="11"/>
      <c r="E144" s="57"/>
      <c r="F144" s="57"/>
      <c r="G144" s="57"/>
      <c r="H144" s="57"/>
      <c r="I144" s="57"/>
    </row>
    <row r="145" spans="1:9" ht="18.75">
      <c r="A145" s="1" t="s">
        <v>33</v>
      </c>
      <c r="B145" s="57">
        <f>+B148/B141</f>
        <v>0.34413400595007115</v>
      </c>
      <c r="C145" s="57">
        <f>+C148/C141</f>
        <v>0.35119431891542929</v>
      </c>
      <c r="D145" s="11">
        <f t="shared" ref="D145:I145" si="33">+D148/D141</f>
        <v>12.349840255591232</v>
      </c>
      <c r="E145" s="57">
        <f t="shared" si="33"/>
        <v>0.32808398950131235</v>
      </c>
      <c r="F145" s="57">
        <f t="shared" si="33"/>
        <v>0.32799999999999996</v>
      </c>
      <c r="G145" s="57">
        <f t="shared" si="33"/>
        <v>0.32800000000000001</v>
      </c>
      <c r="H145" s="57">
        <f t="shared" si="33"/>
        <v>0.32800000000000001</v>
      </c>
      <c r="I145" s="57">
        <f t="shared" si="33"/>
        <v>0.32800000000000001</v>
      </c>
    </row>
    <row r="146" spans="1:9" ht="18.75">
      <c r="A146" s="1"/>
      <c r="B146" s="68"/>
      <c r="C146" s="68"/>
      <c r="D146" s="68"/>
      <c r="E146" s="68"/>
      <c r="F146" s="68"/>
      <c r="G146" s="68"/>
      <c r="H146" s="68"/>
      <c r="I146" s="68"/>
    </row>
    <row r="147" spans="1:9" ht="18.75">
      <c r="A147" s="1" t="s">
        <v>34</v>
      </c>
      <c r="B147" s="69">
        <f>+B112+B83</f>
        <v>1762</v>
      </c>
      <c r="C147" s="69">
        <f>+C112+C83</f>
        <v>1975</v>
      </c>
      <c r="D147" s="71">
        <f t="shared" ref="D147:D149" si="34">+(C147-B147)/B147*100</f>
        <v>12.088535754824063</v>
      </c>
      <c r="E147" s="69">
        <f t="shared" ref="E147:I148" si="35">+E112+E83</f>
        <v>2175</v>
      </c>
      <c r="F147" s="69">
        <f t="shared" si="35"/>
        <v>1725.2889599999999</v>
      </c>
      <c r="G147" s="69">
        <f t="shared" si="35"/>
        <v>1799.74656</v>
      </c>
      <c r="H147" s="69">
        <f t="shared" si="35"/>
        <v>1893.0844799999998</v>
      </c>
      <c r="I147" s="69">
        <f t="shared" si="35"/>
        <v>1989.8793599999999</v>
      </c>
    </row>
    <row r="148" spans="1:9" ht="18.75">
      <c r="A148" s="1" t="s">
        <v>35</v>
      </c>
      <c r="B148" s="69">
        <f>+B113+B84</f>
        <v>532.1</v>
      </c>
      <c r="C148" s="69">
        <f>+C113+C84</f>
        <v>544</v>
      </c>
      <c r="D148" s="71">
        <f t="shared" si="34"/>
        <v>2.2364217252396124</v>
      </c>
      <c r="E148" s="69">
        <f t="shared" si="35"/>
        <v>625</v>
      </c>
      <c r="F148" s="69">
        <f t="shared" si="35"/>
        <v>445.83727999999996</v>
      </c>
      <c r="G148" s="69">
        <f t="shared" si="35"/>
        <v>472.17568</v>
      </c>
      <c r="H148" s="69">
        <f t="shared" si="35"/>
        <v>499.23239999999998</v>
      </c>
      <c r="I148" s="69">
        <f t="shared" si="35"/>
        <v>527.96519999999998</v>
      </c>
    </row>
    <row r="149" spans="1:9" ht="18.75">
      <c r="A149" s="5" t="s">
        <v>10</v>
      </c>
      <c r="B149" s="73">
        <f>SUM(B147:B148)</f>
        <v>2294.1</v>
      </c>
      <c r="C149" s="73">
        <f>SUM(C147:C148)</f>
        <v>2519</v>
      </c>
      <c r="D149" s="75">
        <f t="shared" si="34"/>
        <v>9.8034087441698308</v>
      </c>
      <c r="E149" s="73">
        <f t="shared" ref="E149:I149" si="36">SUM(E147:E148)</f>
        <v>2800</v>
      </c>
      <c r="F149" s="73">
        <f t="shared" si="36"/>
        <v>2171.1262399999996</v>
      </c>
      <c r="G149" s="73">
        <f t="shared" si="36"/>
        <v>2271.9222399999999</v>
      </c>
      <c r="H149" s="73">
        <f t="shared" si="36"/>
        <v>2392.3168799999999</v>
      </c>
      <c r="I149" s="73">
        <f t="shared" si="36"/>
        <v>2517.84456</v>
      </c>
    </row>
    <row r="152" spans="1:9" ht="19.5" thickBot="1">
      <c r="A152" s="12" t="s">
        <v>13</v>
      </c>
      <c r="B152" s="12"/>
    </row>
    <row r="153" spans="1:9" ht="19.5" thickBot="1">
      <c r="A153" s="1"/>
      <c r="B153" s="60" t="s">
        <v>28</v>
      </c>
      <c r="C153" s="60" t="s">
        <v>27</v>
      </c>
      <c r="E153" s="60" t="s">
        <v>29</v>
      </c>
      <c r="F153" s="110" t="s">
        <v>26</v>
      </c>
      <c r="G153" s="111"/>
      <c r="H153" s="111"/>
      <c r="I153" s="112"/>
    </row>
    <row r="154" spans="1:9" ht="18.75">
      <c r="A154" s="9" t="s">
        <v>12</v>
      </c>
      <c r="B154" s="52">
        <v>2010</v>
      </c>
      <c r="C154" s="52">
        <v>2011</v>
      </c>
      <c r="D154" s="10" t="s">
        <v>0</v>
      </c>
      <c r="E154" s="52">
        <v>2012</v>
      </c>
      <c r="F154" s="31">
        <v>2013</v>
      </c>
      <c r="G154" s="32">
        <v>2014</v>
      </c>
      <c r="H154" s="32">
        <v>2015</v>
      </c>
      <c r="I154" s="33">
        <v>2016</v>
      </c>
    </row>
    <row r="155" spans="1:9" ht="18.75">
      <c r="A155" s="1" t="s">
        <v>30</v>
      </c>
      <c r="B155" s="58">
        <f>+B136-B5</f>
        <v>0</v>
      </c>
      <c r="C155" s="58">
        <f>+C136-C5</f>
        <v>0</v>
      </c>
      <c r="D155" s="4" t="e">
        <f>+(C155-B155)/B155*100</f>
        <v>#DIV/0!</v>
      </c>
      <c r="E155" s="58">
        <f t="shared" ref="E155:I156" si="37">+E136-E5</f>
        <v>0</v>
      </c>
      <c r="F155" s="58">
        <f t="shared" si="37"/>
        <v>-97051.050000000047</v>
      </c>
      <c r="G155" s="58">
        <f t="shared" si="37"/>
        <v>-103068.19800000003</v>
      </c>
      <c r="H155" s="58">
        <f t="shared" si="37"/>
        <v>-109561.58100000001</v>
      </c>
      <c r="I155" s="58">
        <f t="shared" si="37"/>
        <v>-116573.43599999999</v>
      </c>
    </row>
    <row r="156" spans="1:9" ht="18.75">
      <c r="A156" s="1" t="s">
        <v>31</v>
      </c>
      <c r="B156" s="58">
        <f>+B137-B6</f>
        <v>0</v>
      </c>
      <c r="C156" s="58">
        <f>+C137-C6</f>
        <v>0</v>
      </c>
      <c r="D156" s="4" t="e">
        <f>+(C156-B156)/B156*100</f>
        <v>#DIV/0!</v>
      </c>
      <c r="E156" s="58">
        <f t="shared" si="37"/>
        <v>0</v>
      </c>
      <c r="F156" s="58">
        <f t="shared" si="37"/>
        <v>-190.68799999999999</v>
      </c>
      <c r="G156" s="58">
        <f t="shared" si="37"/>
        <v>-200.1819999999999</v>
      </c>
      <c r="H156" s="58">
        <f t="shared" si="37"/>
        <v>-210.07999999999993</v>
      </c>
      <c r="I156" s="58">
        <f t="shared" si="37"/>
        <v>-220.58399999999995</v>
      </c>
    </row>
    <row r="157" spans="1:9" ht="18.75">
      <c r="A157" s="5" t="s">
        <v>3</v>
      </c>
      <c r="B157" s="56">
        <f>SUM(B155:B156)</f>
        <v>0</v>
      </c>
      <c r="C157" s="56">
        <f>SUM(C155:C156)</f>
        <v>0</v>
      </c>
      <c r="D157" s="8" t="e">
        <f>+(C157-B157)/B157*100</f>
        <v>#DIV/0!</v>
      </c>
      <c r="E157" s="56">
        <f t="shared" ref="E157:I157" si="38">SUM(E155:E156)</f>
        <v>0</v>
      </c>
      <c r="F157" s="56">
        <f t="shared" si="38"/>
        <v>-97241.738000000041</v>
      </c>
      <c r="G157" s="56">
        <f t="shared" si="38"/>
        <v>-103268.38000000003</v>
      </c>
      <c r="H157" s="56">
        <f t="shared" si="38"/>
        <v>-109771.66100000001</v>
      </c>
      <c r="I157" s="56">
        <f t="shared" si="38"/>
        <v>-116794.01999999999</v>
      </c>
    </row>
    <row r="158" spans="1:9" ht="18.75">
      <c r="A158" s="1"/>
      <c r="B158" s="55"/>
      <c r="C158" s="55"/>
      <c r="D158" s="4"/>
      <c r="E158" s="55"/>
      <c r="F158" s="55"/>
      <c r="G158" s="55"/>
      <c r="H158" s="55"/>
      <c r="I158" s="55"/>
    </row>
    <row r="159" spans="1:9" ht="18.75">
      <c r="A159" s="1" t="s">
        <v>55</v>
      </c>
      <c r="B159" s="58">
        <f>+B140-B9</f>
        <v>0</v>
      </c>
      <c r="C159" s="58">
        <f>+C140-C9</f>
        <v>0</v>
      </c>
      <c r="D159" s="4" t="e">
        <f>+(C159-B159)/B159*100</f>
        <v>#DIV/0!</v>
      </c>
      <c r="E159" s="58">
        <f t="shared" ref="E159:I160" si="39">+E140-E9</f>
        <v>0</v>
      </c>
      <c r="F159" s="58">
        <f t="shared" si="39"/>
        <v>-1096.4720000000007</v>
      </c>
      <c r="G159" s="58">
        <f t="shared" si="39"/>
        <v>-1015.1999999999998</v>
      </c>
      <c r="H159" s="58">
        <f t="shared" si="39"/>
        <v>-1067.8500000000004</v>
      </c>
      <c r="I159" s="58">
        <f t="shared" si="39"/>
        <v>-1122.4499999999998</v>
      </c>
    </row>
    <row r="160" spans="1:9" ht="18.75">
      <c r="A160" s="1" t="s">
        <v>56</v>
      </c>
      <c r="B160" s="58">
        <f>+B141-B10</f>
        <v>0</v>
      </c>
      <c r="C160" s="58">
        <f>+C141-C10</f>
        <v>0</v>
      </c>
      <c r="D160" s="4" t="e">
        <f>+(C160-B160)/B160*100</f>
        <v>#DIV/0!</v>
      </c>
      <c r="E160" s="58">
        <f t="shared" si="39"/>
        <v>0</v>
      </c>
      <c r="F160" s="58">
        <f t="shared" si="39"/>
        <v>-502.74</v>
      </c>
      <c r="G160" s="58">
        <f t="shared" si="39"/>
        <v>-532.44000000000005</v>
      </c>
      <c r="H160" s="58">
        <f t="shared" si="39"/>
        <v>-562.95000000000005</v>
      </c>
      <c r="I160" s="58">
        <f t="shared" si="39"/>
        <v>-595.35000000000014</v>
      </c>
    </row>
    <row r="161" spans="1:9" ht="18.75">
      <c r="A161" s="5" t="s">
        <v>6</v>
      </c>
      <c r="B161" s="77">
        <f>SUM(B159:B160)</f>
        <v>0</v>
      </c>
      <c r="C161" s="77">
        <f>SUM(C159:C160)</f>
        <v>0</v>
      </c>
      <c r="D161" s="8" t="e">
        <f>+(C161-B161)/B161*100</f>
        <v>#DIV/0!</v>
      </c>
      <c r="E161" s="77">
        <f t="shared" ref="E161:I161" si="40">SUM(E159:E160)</f>
        <v>0</v>
      </c>
      <c r="F161" s="77">
        <f t="shared" si="40"/>
        <v>-1599.2120000000007</v>
      </c>
      <c r="G161" s="77">
        <f t="shared" si="40"/>
        <v>-1547.6399999999999</v>
      </c>
      <c r="H161" s="77">
        <f t="shared" si="40"/>
        <v>-1630.8000000000004</v>
      </c>
      <c r="I161" s="77">
        <f t="shared" si="40"/>
        <v>-1717.8</v>
      </c>
    </row>
    <row r="162" spans="1:9" ht="18.75">
      <c r="A162" s="1"/>
      <c r="B162" s="55"/>
      <c r="C162" s="55"/>
      <c r="D162" s="1"/>
      <c r="E162" s="55"/>
      <c r="F162" s="55"/>
      <c r="G162" s="55"/>
      <c r="H162" s="55"/>
      <c r="I162" s="55"/>
    </row>
    <row r="163" spans="1:9" ht="18.75">
      <c r="A163" s="1" t="s">
        <v>32</v>
      </c>
      <c r="B163" s="57"/>
      <c r="C163" s="57"/>
      <c r="D163" s="11"/>
      <c r="E163" s="57"/>
      <c r="F163" s="57"/>
      <c r="G163" s="57"/>
      <c r="H163" s="57"/>
      <c r="I163" s="57"/>
    </row>
    <row r="164" spans="1:9" ht="18.75">
      <c r="A164" s="1" t="s">
        <v>33</v>
      </c>
      <c r="B164" s="57"/>
      <c r="C164" s="57"/>
      <c r="D164" s="11"/>
      <c r="E164" s="57"/>
      <c r="F164" s="57"/>
      <c r="G164" s="57"/>
      <c r="H164" s="57"/>
      <c r="I164" s="57"/>
    </row>
    <row r="165" spans="1:9" ht="18.75">
      <c r="A165" s="1"/>
      <c r="B165" s="55"/>
      <c r="C165" s="55"/>
      <c r="D165" s="1"/>
      <c r="E165" s="55"/>
      <c r="F165" s="55"/>
      <c r="G165" s="55"/>
      <c r="H165" s="55"/>
      <c r="I165" s="55"/>
    </row>
    <row r="166" spans="1:9" ht="18.75">
      <c r="A166" s="1" t="s">
        <v>34</v>
      </c>
      <c r="B166" s="58">
        <f>+B147-B16</f>
        <v>0</v>
      </c>
      <c r="C166" s="58">
        <f>+C147-C16</f>
        <v>0</v>
      </c>
      <c r="D166" s="4" t="e">
        <f>+(C166-B166)/B166*100</f>
        <v>#DIV/0!</v>
      </c>
      <c r="E166" s="58">
        <f t="shared" ref="E166:I167" si="41">+E147-E16</f>
        <v>0</v>
      </c>
      <c r="F166" s="58">
        <f t="shared" si="41"/>
        <v>-350.87103999999999</v>
      </c>
      <c r="G166" s="58">
        <f t="shared" si="41"/>
        <v>-366.01344000000017</v>
      </c>
      <c r="H166" s="58">
        <f t="shared" si="41"/>
        <v>-384.99552000000017</v>
      </c>
      <c r="I166" s="58">
        <f t="shared" si="41"/>
        <v>-404.68064000000004</v>
      </c>
    </row>
    <row r="167" spans="1:9" ht="18.75">
      <c r="A167" s="1" t="s">
        <v>35</v>
      </c>
      <c r="B167" s="58">
        <f>+B148-B17</f>
        <v>0</v>
      </c>
      <c r="C167" s="58">
        <f>+C148-C17</f>
        <v>0</v>
      </c>
      <c r="D167" s="4" t="e">
        <f>+(C167-B167)/B167*100</f>
        <v>#DIV/0!</v>
      </c>
      <c r="E167" s="58">
        <f t="shared" si="41"/>
        <v>0</v>
      </c>
      <c r="F167" s="58">
        <f t="shared" si="41"/>
        <v>-164.89872000000003</v>
      </c>
      <c r="G167" s="58">
        <f t="shared" si="41"/>
        <v>-174.64032000000003</v>
      </c>
      <c r="H167" s="58">
        <f t="shared" si="41"/>
        <v>-184.64760000000001</v>
      </c>
      <c r="I167" s="58">
        <f t="shared" si="41"/>
        <v>-195.27480000000003</v>
      </c>
    </row>
    <row r="168" spans="1:9" ht="19.5" thickBot="1">
      <c r="A168" s="5" t="s">
        <v>10</v>
      </c>
      <c r="B168" s="78">
        <f>SUM(B166:B167)</f>
        <v>0</v>
      </c>
      <c r="C168" s="78">
        <f>SUM(C166:C167)</f>
        <v>0</v>
      </c>
      <c r="D168" s="8" t="e">
        <f>+(C168-B168)/B168*100</f>
        <v>#DIV/0!</v>
      </c>
      <c r="E168" s="78">
        <f t="shared" ref="E168:I168" si="42">SUM(E166:E167)</f>
        <v>0</v>
      </c>
      <c r="F168" s="78">
        <f t="shared" si="42"/>
        <v>-515.76976000000002</v>
      </c>
      <c r="G168" s="78">
        <f t="shared" si="42"/>
        <v>-540.65376000000015</v>
      </c>
      <c r="H168" s="78">
        <f t="shared" si="42"/>
        <v>-569.64312000000018</v>
      </c>
      <c r="I168" s="78">
        <f t="shared" si="42"/>
        <v>-599.95544000000007</v>
      </c>
    </row>
  </sheetData>
  <mergeCells count="6">
    <mergeCell ref="F153:I153"/>
    <mergeCell ref="F3:I3"/>
    <mergeCell ref="B89:C89"/>
    <mergeCell ref="D89:E89"/>
    <mergeCell ref="F99:I99"/>
    <mergeCell ref="F134:I134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Concession Elec</vt:lpstr>
      <vt:lpstr>Concession Gaz</vt:lpstr>
      <vt:lpstr>Feuil3</vt:lpstr>
      <vt:lpstr>Concession Gaz (2)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2012-05-29T15:38:12Z</cp:lastPrinted>
  <dcterms:created xsi:type="dcterms:W3CDTF">2012-05-29T09:10:07Z</dcterms:created>
  <dcterms:modified xsi:type="dcterms:W3CDTF">2012-07-02T07:18:05Z</dcterms:modified>
</cp:coreProperties>
</file>