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taceywagner/Dropbox/2017_Bi622_working/"/>
    </mc:Choice>
  </mc:AlternateContent>
  <bookViews>
    <workbookView xWindow="0" yWindow="460" windowWidth="25600" windowHeight="15460" tabRatio="500" activeTab="2"/>
  </bookViews>
  <sheets>
    <sheet name="qPCR results" sheetId="3" r:id="rId1"/>
    <sheet name="(Calculations - all 32 samples)" sheetId="6" r:id="rId2"/>
    <sheet name="ACTUAL pooling - 24 samples" sheetId="8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6" l="1"/>
  <c r="E2" i="8"/>
  <c r="K2" i="8"/>
  <c r="E3" i="8"/>
  <c r="K3" i="8"/>
  <c r="E4" i="8"/>
  <c r="K4" i="8"/>
  <c r="E5" i="8"/>
  <c r="K5" i="8"/>
  <c r="E6" i="8"/>
  <c r="K6" i="8"/>
  <c r="E7" i="8"/>
  <c r="K7" i="8"/>
  <c r="E8" i="8"/>
  <c r="K8" i="8"/>
  <c r="E9" i="8"/>
  <c r="K9" i="8"/>
  <c r="E10" i="8"/>
  <c r="K10" i="8"/>
  <c r="E11" i="8"/>
  <c r="K11" i="8"/>
  <c r="E12" i="8"/>
  <c r="K12" i="8"/>
  <c r="E13" i="8"/>
  <c r="K13" i="8"/>
  <c r="E14" i="8"/>
  <c r="K14" i="8"/>
  <c r="E15" i="8"/>
  <c r="K15" i="8"/>
  <c r="E16" i="8"/>
  <c r="K16" i="8"/>
  <c r="E17" i="8"/>
  <c r="K17" i="8"/>
  <c r="E18" i="8"/>
  <c r="K18" i="8"/>
  <c r="E19" i="8"/>
  <c r="K19" i="8"/>
  <c r="E20" i="8"/>
  <c r="K20" i="8"/>
  <c r="E21" i="8"/>
  <c r="K21" i="8"/>
  <c r="E22" i="8"/>
  <c r="K22" i="8"/>
  <c r="E23" i="8"/>
  <c r="K23" i="8"/>
  <c r="E24" i="8"/>
  <c r="K24" i="8"/>
  <c r="E25" i="8"/>
  <c r="K25" i="8"/>
  <c r="K29" i="8"/>
  <c r="C36" i="6"/>
  <c r="H20" i="8"/>
  <c r="I20" i="8"/>
  <c r="J20" i="8"/>
  <c r="C28" i="8"/>
  <c r="C27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9" i="8"/>
  <c r="K32" i="8"/>
  <c r="H18" i="8"/>
  <c r="M18" i="8"/>
  <c r="I18" i="8"/>
  <c r="H4" i="8"/>
  <c r="M4" i="8"/>
  <c r="I4" i="8"/>
  <c r="H17" i="8"/>
  <c r="I17" i="8"/>
  <c r="M17" i="8"/>
  <c r="H15" i="8"/>
  <c r="M15" i="8"/>
  <c r="H13" i="8"/>
  <c r="M13" i="8"/>
  <c r="H16" i="8"/>
  <c r="M16" i="8"/>
  <c r="H25" i="8"/>
  <c r="M25" i="8"/>
  <c r="H23" i="8"/>
  <c r="M23" i="8"/>
  <c r="H19" i="8"/>
  <c r="M19" i="8"/>
  <c r="H14" i="8"/>
  <c r="M14" i="8"/>
  <c r="H22" i="8"/>
  <c r="M22" i="8"/>
  <c r="H3" i="8"/>
  <c r="M3" i="8"/>
  <c r="H6" i="8"/>
  <c r="M6" i="8"/>
  <c r="H5" i="8"/>
  <c r="M5" i="8"/>
  <c r="H12" i="8"/>
  <c r="M12" i="8"/>
  <c r="H8" i="8"/>
  <c r="M8" i="8"/>
  <c r="H24" i="8"/>
  <c r="M24" i="8"/>
  <c r="H7" i="8"/>
  <c r="M7" i="8"/>
  <c r="H9" i="8"/>
  <c r="M9" i="8"/>
  <c r="H21" i="8"/>
  <c r="M21" i="8"/>
  <c r="H2" i="8"/>
  <c r="M2" i="8"/>
  <c r="H10" i="8"/>
  <c r="M10" i="8"/>
  <c r="M20" i="8"/>
  <c r="H11" i="8"/>
  <c r="M11" i="8"/>
  <c r="I10" i="8"/>
  <c r="I3" i="8"/>
  <c r="I5" i="8"/>
  <c r="I6" i="8"/>
  <c r="I7" i="8"/>
  <c r="I8" i="8"/>
  <c r="I9" i="8"/>
  <c r="I11" i="8"/>
  <c r="I12" i="8"/>
  <c r="I13" i="8"/>
  <c r="I14" i="8"/>
  <c r="I15" i="8"/>
  <c r="I16" i="8"/>
  <c r="I19" i="8"/>
  <c r="I21" i="8"/>
  <c r="I22" i="8"/>
  <c r="I23" i="8"/>
  <c r="I24" i="8"/>
  <c r="I25" i="8"/>
  <c r="I2" i="8"/>
  <c r="H13" i="6"/>
  <c r="E13" i="6"/>
  <c r="K13" i="6"/>
  <c r="L13" i="6"/>
  <c r="H12" i="6"/>
  <c r="E12" i="6"/>
  <c r="I12" i="6"/>
  <c r="K12" i="6"/>
  <c r="L12" i="6"/>
  <c r="H2" i="6"/>
  <c r="E2" i="6"/>
  <c r="K2" i="6"/>
  <c r="L2" i="6"/>
  <c r="H27" i="6"/>
  <c r="E27" i="6"/>
  <c r="I27" i="6"/>
  <c r="K27" i="6"/>
  <c r="L27" i="6"/>
  <c r="H11" i="6"/>
  <c r="E11" i="6"/>
  <c r="K11" i="6"/>
  <c r="L11" i="6"/>
  <c r="H8" i="6"/>
  <c r="E8" i="6"/>
  <c r="I8" i="6"/>
  <c r="K8" i="6"/>
  <c r="L8" i="6"/>
  <c r="H31" i="6"/>
  <c r="E31" i="6"/>
  <c r="K31" i="6"/>
  <c r="L31" i="6"/>
  <c r="H9" i="6"/>
  <c r="E9" i="6"/>
  <c r="K9" i="6"/>
  <c r="L9" i="6"/>
  <c r="H6" i="6"/>
  <c r="E6" i="6"/>
  <c r="K6" i="6"/>
  <c r="L6" i="6"/>
  <c r="H4" i="6"/>
  <c r="E4" i="6"/>
  <c r="I4" i="6"/>
  <c r="K4" i="6"/>
  <c r="L4" i="6"/>
  <c r="H15" i="6"/>
  <c r="E15" i="6"/>
  <c r="K15" i="6"/>
  <c r="L15" i="6"/>
  <c r="H5" i="6"/>
  <c r="E5" i="6"/>
  <c r="I5" i="6"/>
  <c r="K5" i="6"/>
  <c r="L5" i="6"/>
  <c r="H7" i="6"/>
  <c r="E7" i="6"/>
  <c r="K7" i="6"/>
  <c r="L7" i="6"/>
  <c r="H3" i="6"/>
  <c r="E3" i="6"/>
  <c r="I3" i="6"/>
  <c r="K3" i="6"/>
  <c r="L3" i="6"/>
  <c r="H28" i="6"/>
  <c r="E28" i="6"/>
  <c r="K28" i="6"/>
  <c r="L28" i="6"/>
  <c r="H17" i="6"/>
  <c r="E17" i="6"/>
  <c r="K17" i="6"/>
  <c r="L17" i="6"/>
  <c r="H24" i="6"/>
  <c r="E24" i="6"/>
  <c r="K24" i="6"/>
  <c r="L24" i="6"/>
  <c r="H30" i="6"/>
  <c r="E30" i="6"/>
  <c r="I30" i="6"/>
  <c r="K30" i="6"/>
  <c r="L30" i="6"/>
  <c r="H23" i="6"/>
  <c r="E23" i="6"/>
  <c r="K23" i="6"/>
  <c r="L23" i="6"/>
  <c r="H22" i="6"/>
  <c r="E22" i="6"/>
  <c r="I22" i="6"/>
  <c r="K22" i="6"/>
  <c r="L22" i="6"/>
  <c r="H10" i="6"/>
  <c r="E10" i="6"/>
  <c r="K10" i="6"/>
  <c r="L10" i="6"/>
  <c r="H32" i="6"/>
  <c r="E32" i="6"/>
  <c r="K32" i="6"/>
  <c r="L32" i="6"/>
  <c r="H33" i="6"/>
  <c r="E33" i="6"/>
  <c r="K33" i="6"/>
  <c r="L33" i="6"/>
  <c r="H21" i="6"/>
  <c r="E21" i="6"/>
  <c r="K21" i="6"/>
  <c r="L21" i="6"/>
  <c r="H20" i="6"/>
  <c r="E20" i="6"/>
  <c r="K20" i="6"/>
  <c r="L20" i="6"/>
  <c r="H29" i="6"/>
  <c r="E29" i="6"/>
  <c r="K29" i="6"/>
  <c r="L29" i="6"/>
  <c r="H25" i="6"/>
  <c r="E25" i="6"/>
  <c r="K25" i="6"/>
  <c r="L25" i="6"/>
  <c r="H16" i="6"/>
  <c r="E16" i="6"/>
  <c r="I16" i="6"/>
  <c r="H19" i="6"/>
  <c r="E19" i="6"/>
  <c r="K19" i="6"/>
  <c r="L19" i="6"/>
  <c r="H14" i="6"/>
  <c r="E14" i="6"/>
  <c r="K14" i="6"/>
  <c r="L14" i="6"/>
  <c r="H26" i="6"/>
  <c r="E26" i="6"/>
  <c r="I26" i="6"/>
  <c r="K26" i="6"/>
  <c r="L26" i="6"/>
  <c r="H18" i="6"/>
  <c r="E18" i="6"/>
  <c r="K18" i="6"/>
  <c r="P80" i="3"/>
  <c r="M59" i="3"/>
  <c r="P59" i="3"/>
  <c r="M62" i="3"/>
  <c r="P62" i="3"/>
  <c r="M65" i="3"/>
  <c r="P65" i="3"/>
  <c r="M68" i="3"/>
  <c r="P68" i="3"/>
  <c r="M71" i="3"/>
  <c r="P71" i="3"/>
  <c r="M74" i="3"/>
  <c r="P74" i="3"/>
  <c r="M77" i="3"/>
  <c r="P77" i="3"/>
  <c r="M80" i="3"/>
  <c r="M83" i="3"/>
  <c r="P83" i="3"/>
  <c r="M86" i="3"/>
  <c r="P86" i="3"/>
  <c r="M89" i="3"/>
  <c r="P89" i="3"/>
  <c r="M92" i="3"/>
  <c r="P92" i="3"/>
  <c r="M95" i="3"/>
  <c r="P95" i="3"/>
  <c r="M98" i="3"/>
  <c r="P98" i="3"/>
  <c r="M101" i="3"/>
  <c r="P101" i="3"/>
  <c r="M104" i="3"/>
  <c r="P104" i="3"/>
  <c r="M107" i="3"/>
  <c r="P107" i="3"/>
  <c r="M110" i="3"/>
  <c r="P110" i="3"/>
  <c r="M113" i="3"/>
  <c r="P113" i="3"/>
  <c r="M116" i="3"/>
  <c r="P116" i="3"/>
  <c r="M19" i="6"/>
  <c r="M25" i="6"/>
  <c r="M20" i="6"/>
  <c r="M33" i="6"/>
  <c r="M10" i="6"/>
  <c r="M17" i="6"/>
  <c r="M7" i="6"/>
  <c r="M9" i="6"/>
  <c r="M11" i="6"/>
  <c r="I17" i="6"/>
  <c r="I9" i="6"/>
  <c r="L18" i="6"/>
  <c r="M18" i="6"/>
  <c r="M23" i="6"/>
  <c r="M3" i="6"/>
  <c r="M15" i="6"/>
  <c r="M8" i="6"/>
  <c r="M2" i="6"/>
  <c r="M14" i="6"/>
  <c r="M29" i="6"/>
  <c r="M21" i="6"/>
  <c r="M32" i="6"/>
  <c r="M22" i="6"/>
  <c r="M24" i="6"/>
  <c r="M5" i="6"/>
  <c r="M6" i="6"/>
  <c r="M27" i="6"/>
  <c r="M13" i="6"/>
  <c r="M26" i="6"/>
  <c r="M30" i="6"/>
  <c r="M28" i="6"/>
  <c r="M4" i="6"/>
  <c r="M31" i="6"/>
  <c r="M12" i="6"/>
  <c r="I14" i="6"/>
  <c r="I29" i="6"/>
  <c r="I21" i="6"/>
  <c r="I32" i="6"/>
  <c r="K16" i="6"/>
  <c r="L16" i="6"/>
  <c r="I19" i="6"/>
  <c r="I25" i="6"/>
  <c r="I20" i="6"/>
  <c r="I33" i="6"/>
  <c r="I10" i="6"/>
  <c r="I23" i="6"/>
  <c r="I24" i="6"/>
  <c r="I28" i="6"/>
  <c r="I7" i="6"/>
  <c r="I15" i="6"/>
  <c r="I6" i="6"/>
  <c r="I31" i="6"/>
  <c r="I11" i="6"/>
  <c r="I2" i="6"/>
  <c r="I13" i="6"/>
  <c r="I18" i="6"/>
  <c r="J18" i="6"/>
  <c r="P56" i="3"/>
  <c r="M56" i="3"/>
  <c r="P53" i="3"/>
  <c r="M53" i="3"/>
  <c r="P50" i="3"/>
  <c r="M50" i="3"/>
  <c r="P47" i="3"/>
  <c r="M47" i="3"/>
  <c r="P44" i="3"/>
  <c r="M44" i="3"/>
  <c r="P41" i="3"/>
  <c r="M41" i="3"/>
  <c r="P38" i="3"/>
  <c r="M38" i="3"/>
  <c r="P35" i="3"/>
  <c r="M35" i="3"/>
  <c r="P32" i="3"/>
  <c r="M32" i="3"/>
  <c r="P29" i="3"/>
  <c r="M29" i="3"/>
  <c r="P26" i="3"/>
  <c r="M26" i="3"/>
  <c r="P23" i="3"/>
  <c r="M23" i="3"/>
  <c r="L37" i="6"/>
  <c r="M16" i="6"/>
  <c r="K37" i="6"/>
  <c r="K40" i="6"/>
</calcChain>
</file>

<file path=xl/sharedStrings.xml><?xml version="1.0" encoding="utf-8"?>
<sst xmlns="http://schemas.openxmlformats.org/spreadsheetml/2006/main" count="893" uniqueCount="181">
  <si>
    <t>Sample</t>
    <phoneticPr fontId="0" type="noConversion"/>
  </si>
  <si>
    <t>2A</t>
    <phoneticPr fontId="0" type="noConversion"/>
  </si>
  <si>
    <t>2B</t>
    <phoneticPr fontId="0" type="noConversion"/>
  </si>
  <si>
    <t>2C</t>
    <phoneticPr fontId="0" type="noConversion"/>
  </si>
  <si>
    <t>2D</t>
    <phoneticPr fontId="0" type="noConversion"/>
  </si>
  <si>
    <t>2E</t>
    <phoneticPr fontId="0" type="noConversion"/>
  </si>
  <si>
    <t>2F</t>
    <phoneticPr fontId="0" type="noConversion"/>
  </si>
  <si>
    <t>2G</t>
    <phoneticPr fontId="0" type="noConversion"/>
  </si>
  <si>
    <t>2H</t>
    <phoneticPr fontId="0" type="noConversion"/>
  </si>
  <si>
    <t>3A</t>
    <phoneticPr fontId="0" type="noConversion"/>
  </si>
  <si>
    <t>3B</t>
    <phoneticPr fontId="0" type="noConversion"/>
  </si>
  <si>
    <t>3C</t>
    <phoneticPr fontId="0" type="noConversion"/>
  </si>
  <si>
    <t>3D</t>
    <phoneticPr fontId="0" type="noConversion"/>
  </si>
  <si>
    <t>3E</t>
    <phoneticPr fontId="0" type="noConversion"/>
  </si>
  <si>
    <t>3F</t>
    <phoneticPr fontId="0" type="noConversion"/>
  </si>
  <si>
    <t>3G</t>
    <phoneticPr fontId="0" type="noConversion"/>
  </si>
  <si>
    <t>3H</t>
    <phoneticPr fontId="0" type="noConversion"/>
  </si>
  <si>
    <t>4A</t>
    <phoneticPr fontId="0" type="noConversion"/>
  </si>
  <si>
    <t>4C</t>
    <phoneticPr fontId="0" type="noConversion"/>
  </si>
  <si>
    <t>4D</t>
    <phoneticPr fontId="0" type="noConversion"/>
  </si>
  <si>
    <t>4E</t>
    <phoneticPr fontId="0" type="noConversion"/>
  </si>
  <si>
    <t>4F</t>
    <phoneticPr fontId="0" type="noConversion"/>
  </si>
  <si>
    <t>4G</t>
    <phoneticPr fontId="0" type="noConversion"/>
  </si>
  <si>
    <t>4H</t>
    <phoneticPr fontId="0" type="noConversion"/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</si>
  <si>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</si>
  <si>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</si>
  <si>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</si>
  <si>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</si>
  <si>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</si>
  <si>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</si>
  <si>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</si>
  <si>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</si>
  <si>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</si>
  <si>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</si>
  <si>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</si>
  <si>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</si>
  <si>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</si>
  <si>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</si>
  <si>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</si>
  <si>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</si>
  <si>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A9</t>
  </si>
  <si>
    <t>A10</t>
  </si>
  <si>
    <t>A11</t>
  </si>
  <si>
    <t>A12</t>
  </si>
  <si>
    <t>B9</t>
  </si>
  <si>
    <t>B10</t>
  </si>
  <si>
    <t>B11</t>
  </si>
  <si>
    <t>B12</t>
  </si>
  <si>
    <t>C9</t>
  </si>
  <si>
    <t>C10</t>
  </si>
  <si>
    <t>C5</t>
  </si>
  <si>
    <t>C6</t>
  </si>
  <si>
    <t>C7</t>
  </si>
  <si>
    <t>C8</t>
  </si>
  <si>
    <t>C1</t>
  </si>
  <si>
    <t>C2</t>
  </si>
  <si>
    <t>C3</t>
  </si>
  <si>
    <t>C4</t>
  </si>
  <si>
    <t>nM</t>
  </si>
  <si>
    <t>#</t>
  </si>
  <si>
    <t>1Tue 8/2/17</t>
  </si>
  <si>
    <t>Well</t>
  </si>
  <si>
    <t>Sample Name</t>
  </si>
  <si>
    <t>Target Name</t>
  </si>
  <si>
    <t>Task</t>
  </si>
  <si>
    <t>Reporter</t>
  </si>
  <si>
    <t>Quencher</t>
  </si>
  <si>
    <t>Cт</t>
  </si>
  <si>
    <t>Cт Mean</t>
  </si>
  <si>
    <t>Cт SD</t>
  </si>
  <si>
    <t>Quantity</t>
  </si>
  <si>
    <t>Quantity Mean</t>
  </si>
  <si>
    <t>Quantity SD</t>
  </si>
  <si>
    <t>Sample</t>
  </si>
  <si>
    <t>Date of Frag-An</t>
  </si>
  <si>
    <r>
      <t xml:space="preserve">Avg frag size in     </t>
    </r>
    <r>
      <rPr>
        <b/>
        <sz val="10"/>
        <color indexed="10"/>
        <rFont val="Arial"/>
        <family val="2"/>
      </rPr>
      <t xml:space="preserve">50-1000bp </t>
    </r>
    <r>
      <rPr>
        <sz val="10"/>
        <rFont val="Arial"/>
        <family val="2"/>
      </rPr>
      <t>range</t>
    </r>
  </si>
  <si>
    <t>Corrected nM</t>
  </si>
  <si>
    <t/>
  </si>
  <si>
    <t>Target 1</t>
  </si>
  <si>
    <t>STANDARD</t>
  </si>
  <si>
    <t>SYBR</t>
  </si>
  <si>
    <t>None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</si>
  <si>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</si>
  <si>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</si>
  <si>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</si>
  <si>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</si>
  <si>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</si>
  <si>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</si>
  <si>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</si>
  <si>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</si>
  <si>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</si>
  <si>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</si>
  <si>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no template control</t>
  </si>
  <si>
    <t>NTC</t>
  </si>
  <si>
    <t>G2</t>
  </si>
  <si>
    <t>G3</t>
  </si>
  <si>
    <t>UNKNOWN</t>
  </si>
  <si>
    <t>Stacey class lib 1</t>
  </si>
  <si>
    <t>Stacey class lib 2</t>
  </si>
  <si>
    <t>Stacey class lib 3</t>
  </si>
  <si>
    <t>D7</t>
  </si>
  <si>
    <t>Stacey class lib 4</t>
  </si>
  <si>
    <t>D8</t>
  </si>
  <si>
    <t>D9</t>
  </si>
  <si>
    <t>E7</t>
  </si>
  <si>
    <t>Stacey class lib 5</t>
  </si>
  <si>
    <t>E8</t>
  </si>
  <si>
    <t>E9</t>
  </si>
  <si>
    <t>F7</t>
  </si>
  <si>
    <t>Stacey class lib 6</t>
  </si>
  <si>
    <t>F8</t>
  </si>
  <si>
    <t>F9</t>
  </si>
  <si>
    <t>G7</t>
  </si>
  <si>
    <t>Stacey class lib 7</t>
  </si>
  <si>
    <t>G8</t>
  </si>
  <si>
    <t>G9</t>
  </si>
  <si>
    <t>H7</t>
  </si>
  <si>
    <t>Stacey class lib 8</t>
  </si>
  <si>
    <t>H8</t>
  </si>
  <si>
    <t>H9</t>
  </si>
  <si>
    <t>Stacey class lib 9</t>
  </si>
  <si>
    <t>Stacey class lib 10</t>
  </si>
  <si>
    <t>Stacey class lib 11</t>
  </si>
  <si>
    <t>C11</t>
  </si>
  <si>
    <t>C12</t>
  </si>
  <si>
    <t>D10</t>
  </si>
  <si>
    <t>Stacey class lib 12</t>
  </si>
  <si>
    <t>D11</t>
  </si>
  <si>
    <t>D12</t>
  </si>
  <si>
    <t>TOTAL CONC (nM)</t>
  </si>
  <si>
    <t>DNA (nmol)</t>
  </si>
  <si>
    <t>VOL (uL)</t>
  </si>
  <si>
    <t>TOTAL</t>
  </si>
  <si>
    <t>DNA in this pooling vol (nmol)</t>
  </si>
  <si>
    <t>Pooling vol to get this amount of DNA (uL)</t>
  </si>
  <si>
    <t>Max DNA from lowest sample (nmol)</t>
  </si>
  <si>
    <t>Total DNA left (nmol)</t>
  </si>
  <si>
    <t>Vol of sample left for pooling (uL)</t>
  </si>
  <si>
    <t>Vol used for qPCR (uL)</t>
  </si>
  <si>
    <t>Vol of sample before qPCR (uL)</t>
  </si>
  <si>
    <t>Conc (nM) - size corrected</t>
  </si>
  <si>
    <t>Conc (nM)</t>
  </si>
  <si>
    <t>Avg fragment size (bp) in 50- 1000bp range</t>
  </si>
  <si>
    <t>Stacey class lib 14</t>
  </si>
  <si>
    <t>Stacey class lib 15</t>
  </si>
  <si>
    <t>Stacey class lib 16</t>
  </si>
  <si>
    <t>D4</t>
  </si>
  <si>
    <t>Stacey class lib 17</t>
  </si>
  <si>
    <t>D5</t>
  </si>
  <si>
    <t>D6</t>
  </si>
  <si>
    <t>E4</t>
  </si>
  <si>
    <t>Stacey class lib 18</t>
  </si>
  <si>
    <t>E5</t>
  </si>
  <si>
    <t>E6</t>
  </si>
  <si>
    <t>F4</t>
  </si>
  <si>
    <t>Stacey class lib 19</t>
  </si>
  <si>
    <t>F5</t>
  </si>
  <si>
    <t>F6</t>
  </si>
  <si>
    <t>G4</t>
  </si>
  <si>
    <t>Stacey class lib 20</t>
  </si>
  <si>
    <t>G5</t>
  </si>
  <si>
    <t>G6</t>
  </si>
  <si>
    <t>H4</t>
  </si>
  <si>
    <t>Stacey class lib 21</t>
  </si>
  <si>
    <t>H5</t>
  </si>
  <si>
    <t>H6</t>
  </si>
  <si>
    <t>Stacey class lib 22</t>
  </si>
  <si>
    <t>Stacey class lib 23</t>
  </si>
  <si>
    <t>Stacey class lib 24</t>
  </si>
  <si>
    <t>Stacey class lib 26</t>
  </si>
  <si>
    <t>Stacey class lib 27</t>
  </si>
  <si>
    <t>Stacey class lib 28</t>
  </si>
  <si>
    <t>Stacey class lib 29</t>
  </si>
  <si>
    <t>Stacey class lib 30</t>
  </si>
  <si>
    <t>Stacey class lib 31</t>
  </si>
  <si>
    <t>Stacey class lib 32</t>
  </si>
  <si>
    <t>Stacey class lib 33</t>
  </si>
  <si>
    <t>Stacey class lib 34</t>
  </si>
  <si>
    <r>
      <t>Vol left (uL)  MINUS pool vol (uL)                          +</t>
    </r>
    <r>
      <rPr>
        <sz val="14"/>
        <color theme="1"/>
        <rFont val="Calibri"/>
        <family val="2"/>
        <scheme val="minor"/>
      </rPr>
      <t xml:space="preserve"> = enough                              </t>
    </r>
    <r>
      <rPr>
        <b/>
        <sz val="14"/>
        <color theme="1"/>
        <rFont val="Calibri"/>
        <family val="2"/>
        <scheme val="minor"/>
      </rPr>
      <t xml:space="preserve">- </t>
    </r>
    <r>
      <rPr>
        <sz val="14"/>
        <color theme="1"/>
        <rFont val="Calibri"/>
        <family val="2"/>
        <scheme val="minor"/>
      </rPr>
      <t>= not enough</t>
    </r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</si>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</sst>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00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Helvetica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</font>
    <font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5F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D9FF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7" fillId="0" borderId="0"/>
    <xf numFmtId="0" fontId="7" fillId="0" borderId="0"/>
    <xf numFmtId="0" fontId="2" fillId="0" borderId="0"/>
    <xf numFmtId="0" fontId="15" fillId="0" borderId="0"/>
    <xf numFmtId="0" fontId="1" fillId="0" borderId="0"/>
  </cellStyleXfs>
  <cellXfs count="125">
    <xf numFmtId="0" fontId="0" fillId="0" borderId="0" xfId="0"/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6" fillId="0" borderId="3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 wrapText="1"/>
    </xf>
    <xf numFmtId="0" fontId="6" fillId="0" borderId="5" xfId="0" applyFont="1" applyFill="1" applyBorder="1" applyAlignment="1">
      <alignment horizontal="left" wrapText="1"/>
    </xf>
    <xf numFmtId="0" fontId="7" fillId="2" borderId="6" xfId="1" applyFill="1" applyBorder="1" applyAlignment="1">
      <alignment wrapText="1"/>
    </xf>
    <xf numFmtId="0" fontId="8" fillId="2" borderId="6" xfId="1" applyFont="1" applyFill="1" applyBorder="1" applyAlignment="1">
      <alignment wrapText="1"/>
    </xf>
    <xf numFmtId="0" fontId="7" fillId="2" borderId="7" xfId="1" applyFont="1" applyFill="1" applyBorder="1" applyAlignment="1">
      <alignment wrapText="1"/>
    </xf>
    <xf numFmtId="0" fontId="7" fillId="2" borderId="6" xfId="1" applyFont="1" applyFill="1" applyBorder="1" applyAlignment="1">
      <alignment wrapText="1"/>
    </xf>
    <xf numFmtId="0" fontId="10" fillId="2" borderId="8" xfId="1" applyFont="1" applyFill="1" applyBorder="1" applyAlignment="1">
      <alignment wrapText="1"/>
    </xf>
    <xf numFmtId="0" fontId="7" fillId="0" borderId="0" xfId="1"/>
    <xf numFmtId="0" fontId="7" fillId="0" borderId="0" xfId="2"/>
    <xf numFmtId="0" fontId="8" fillId="0" borderId="0" xfId="2" applyFont="1"/>
    <xf numFmtId="0" fontId="7" fillId="0" borderId="9" xfId="1" applyFont="1" applyBorder="1"/>
    <xf numFmtId="0" fontId="7" fillId="0" borderId="0" xfId="1" applyBorder="1"/>
    <xf numFmtId="0" fontId="10" fillId="0" borderId="10" xfId="1" applyFont="1" applyBorder="1"/>
    <xf numFmtId="0" fontId="7" fillId="0" borderId="6" xfId="2" applyBorder="1"/>
    <xf numFmtId="0" fontId="8" fillId="0" borderId="6" xfId="2" applyFont="1" applyBorder="1"/>
    <xf numFmtId="0" fontId="7" fillId="0" borderId="11" xfId="1" applyFont="1" applyBorder="1"/>
    <xf numFmtId="0" fontId="7" fillId="0" borderId="12" xfId="1" applyBorder="1"/>
    <xf numFmtId="0" fontId="10" fillId="0" borderId="13" xfId="1" applyFont="1" applyBorder="1"/>
    <xf numFmtId="0" fontId="7" fillId="0" borderId="9" xfId="1" applyBorder="1"/>
    <xf numFmtId="0" fontId="7" fillId="0" borderId="10" xfId="1" applyBorder="1"/>
    <xf numFmtId="0" fontId="7" fillId="0" borderId="7" xfId="1" applyBorder="1"/>
    <xf numFmtId="0" fontId="7" fillId="0" borderId="6" xfId="1" applyBorder="1"/>
    <xf numFmtId="0" fontId="7" fillId="0" borderId="8" xfId="1" applyBorder="1"/>
    <xf numFmtId="0" fontId="11" fillId="0" borderId="9" xfId="1" applyFont="1" applyBorder="1"/>
    <xf numFmtId="0" fontId="11" fillId="0" borderId="7" xfId="1" applyFont="1" applyBorder="1"/>
    <xf numFmtId="0" fontId="10" fillId="0" borderId="8" xfId="1" applyFont="1" applyBorder="1"/>
    <xf numFmtId="0" fontId="7" fillId="0" borderId="0" xfId="2" applyFont="1"/>
    <xf numFmtId="0" fontId="11" fillId="3" borderId="11" xfId="1" applyFont="1" applyFill="1" applyBorder="1"/>
    <xf numFmtId="14" fontId="7" fillId="3" borderId="12" xfId="1" applyNumberFormat="1" applyFill="1" applyBorder="1"/>
    <xf numFmtId="0" fontId="7" fillId="3" borderId="12" xfId="1" applyFill="1" applyBorder="1"/>
    <xf numFmtId="165" fontId="10" fillId="3" borderId="13" xfId="1" applyNumberFormat="1" applyFont="1" applyFill="1" applyBorder="1"/>
    <xf numFmtId="0" fontId="7" fillId="0" borderId="6" xfId="2" applyFont="1" applyBorder="1"/>
    <xf numFmtId="0" fontId="15" fillId="0" borderId="0" xfId="4"/>
    <xf numFmtId="0" fontId="15" fillId="0" borderId="0" xfId="4"/>
    <xf numFmtId="0" fontId="15" fillId="0" borderId="0" xfId="4"/>
    <xf numFmtId="0" fontId="15" fillId="0" borderId="0" xfId="4"/>
    <xf numFmtId="0" fontId="15" fillId="0" borderId="0" xfId="4"/>
    <xf numFmtId="0" fontId="15" fillId="0" borderId="0" xfId="4"/>
    <xf numFmtId="0" fontId="15" fillId="0" borderId="0" xfId="4"/>
    <xf numFmtId="0" fontId="15" fillId="0" borderId="0" xfId="4"/>
    <xf numFmtId="0" fontId="15" fillId="0" borderId="0" xfId="4"/>
    <xf numFmtId="0" fontId="15" fillId="0" borderId="0" xfId="4"/>
    <xf numFmtId="0" fontId="15" fillId="0" borderId="0" xfId="4"/>
    <xf numFmtId="0" fontId="15" fillId="0" borderId="0" xfId="4"/>
    <xf numFmtId="0" fontId="15" fillId="0" borderId="0" xfId="4"/>
    <xf numFmtId="0" fontId="15" fillId="0" borderId="0" xfId="4"/>
    <xf numFmtId="0" fontId="15" fillId="0" borderId="0" xfId="4"/>
    <xf numFmtId="0" fontId="15" fillId="0" borderId="0" xfId="4"/>
    <xf numFmtId="0" fontId="15" fillId="0" borderId="0" xfId="4"/>
    <xf numFmtId="0" fontId="15" fillId="0" borderId="0" xfId="4"/>
    <xf numFmtId="0" fontId="15" fillId="0" borderId="0" xfId="4"/>
    <xf numFmtId="0" fontId="15" fillId="0" borderId="0" xfId="4"/>
    <xf numFmtId="0" fontId="7" fillId="3" borderId="12" xfId="1" applyFont="1" applyFill="1" applyBorder="1"/>
    <xf numFmtId="0" fontId="13" fillId="0" borderId="24" xfId="5" applyFont="1" applyBorder="1" applyAlignment="1">
      <alignment horizontal="center" wrapText="1"/>
    </xf>
    <xf numFmtId="0" fontId="14" fillId="10" borderId="23" xfId="5" applyFont="1" applyFill="1" applyBorder="1" applyAlignment="1">
      <alignment horizontal="left" wrapText="1"/>
    </xf>
    <xf numFmtId="0" fontId="14" fillId="2" borderId="21" xfId="5" applyFont="1" applyFill="1" applyBorder="1" applyAlignment="1">
      <alignment wrapText="1"/>
    </xf>
    <xf numFmtId="0" fontId="14" fillId="9" borderId="22" xfId="5" applyFont="1" applyFill="1" applyBorder="1" applyAlignment="1">
      <alignment wrapText="1"/>
    </xf>
    <xf numFmtId="0" fontId="14" fillId="2" borderId="20" xfId="5" applyFont="1" applyFill="1" applyBorder="1" applyAlignment="1">
      <alignment wrapText="1"/>
    </xf>
    <xf numFmtId="0" fontId="14" fillId="8" borderId="20" xfId="5" applyFont="1" applyFill="1" applyBorder="1" applyAlignment="1">
      <alignment wrapText="1"/>
    </xf>
    <xf numFmtId="0" fontId="14" fillId="11" borderId="25" xfId="5" applyFont="1" applyFill="1" applyBorder="1" applyAlignment="1">
      <alignment wrapText="1"/>
    </xf>
    <xf numFmtId="0" fontId="14" fillId="2" borderId="26" xfId="5" applyFont="1" applyFill="1" applyBorder="1" applyAlignment="1">
      <alignment wrapText="1"/>
    </xf>
    <xf numFmtId="0" fontId="14" fillId="0" borderId="0" xfId="5" applyFont="1" applyAlignment="1">
      <alignment wrapText="1"/>
    </xf>
    <xf numFmtId="0" fontId="13" fillId="0" borderId="19" xfId="5" applyFont="1" applyBorder="1" applyAlignment="1">
      <alignment horizontal="center"/>
    </xf>
    <xf numFmtId="0" fontId="12" fillId="7" borderId="18" xfId="5" applyFont="1" applyFill="1" applyBorder="1" applyAlignment="1">
      <alignment horizontal="center"/>
    </xf>
    <xf numFmtId="165" fontId="12" fillId="0" borderId="0" xfId="5" applyNumberFormat="1" applyFont="1" applyBorder="1"/>
    <xf numFmtId="165" fontId="14" fillId="6" borderId="17" xfId="5" applyNumberFormat="1" applyFont="1" applyFill="1" applyBorder="1"/>
    <xf numFmtId="0" fontId="12" fillId="0" borderId="0" xfId="5" applyFont="1" applyBorder="1"/>
    <xf numFmtId="0" fontId="12" fillId="0" borderId="5" xfId="5" applyFont="1" applyBorder="1"/>
    <xf numFmtId="166" fontId="12" fillId="5" borderId="5" xfId="5" applyNumberFormat="1" applyFont="1" applyFill="1" applyBorder="1"/>
    <xf numFmtId="166" fontId="12" fillId="0" borderId="0" xfId="5" applyNumberFormat="1" applyFont="1" applyBorder="1"/>
    <xf numFmtId="2" fontId="14" fillId="12" borderId="18" xfId="5" applyNumberFormat="1" applyFont="1" applyFill="1" applyBorder="1"/>
    <xf numFmtId="166" fontId="12" fillId="0" borderId="5" xfId="5" applyNumberFormat="1" applyFont="1" applyBorder="1"/>
    <xf numFmtId="164" fontId="12" fillId="0" borderId="27" xfId="5" applyNumberFormat="1" applyFont="1" applyBorder="1"/>
    <xf numFmtId="0" fontId="12" fillId="0" borderId="0" xfId="5" applyFont="1"/>
    <xf numFmtId="0" fontId="13" fillId="0" borderId="16" xfId="5" applyFont="1" applyBorder="1" applyAlignment="1">
      <alignment horizontal="center"/>
    </xf>
    <xf numFmtId="0" fontId="12" fillId="7" borderId="15" xfId="5" applyFont="1" applyFill="1" applyBorder="1" applyAlignment="1">
      <alignment horizontal="center"/>
    </xf>
    <xf numFmtId="165" fontId="12" fillId="0" borderId="1" xfId="5" applyNumberFormat="1" applyFont="1" applyBorder="1"/>
    <xf numFmtId="165" fontId="14" fillId="6" borderId="14" xfId="5" applyNumberFormat="1" applyFont="1" applyFill="1" applyBorder="1"/>
    <xf numFmtId="0" fontId="12" fillId="0" borderId="1" xfId="5" applyFont="1" applyBorder="1"/>
    <xf numFmtId="0" fontId="12" fillId="0" borderId="3" xfId="5" applyFont="1" applyBorder="1"/>
    <xf numFmtId="166" fontId="12" fillId="5" borderId="3" xfId="5" applyNumberFormat="1" applyFont="1" applyFill="1" applyBorder="1"/>
    <xf numFmtId="2" fontId="14" fillId="12" borderId="28" xfId="5" applyNumberFormat="1" applyFont="1" applyFill="1" applyBorder="1"/>
    <xf numFmtId="164" fontId="12" fillId="0" borderId="29" xfId="5" applyNumberFormat="1" applyFont="1" applyBorder="1"/>
    <xf numFmtId="0" fontId="13" fillId="0" borderId="0" xfId="5" applyFont="1" applyAlignment="1">
      <alignment horizontal="center"/>
    </xf>
    <xf numFmtId="0" fontId="12" fillId="0" borderId="0" xfId="5" applyFont="1" applyAlignment="1">
      <alignment horizontal="center"/>
    </xf>
    <xf numFmtId="0" fontId="14" fillId="0" borderId="0" xfId="5" applyFont="1"/>
    <xf numFmtId="0" fontId="13" fillId="0" borderId="0" xfId="5" applyFont="1"/>
    <xf numFmtId="2" fontId="14" fillId="4" borderId="0" xfId="5" applyNumberFormat="1" applyFont="1" applyFill="1" applyAlignment="1">
      <alignment horizontal="left"/>
    </xf>
    <xf numFmtId="166" fontId="14" fillId="4" borderId="0" xfId="5" applyNumberFormat="1" applyFont="1" applyFill="1" applyAlignment="1">
      <alignment horizontal="left"/>
    </xf>
    <xf numFmtId="165" fontId="14" fillId="4" borderId="0" xfId="5" applyNumberFormat="1" applyFont="1" applyFill="1"/>
    <xf numFmtId="0" fontId="13" fillId="2" borderId="31" xfId="5" applyFont="1" applyFill="1" applyBorder="1" applyAlignment="1">
      <alignment horizontal="center" wrapText="1"/>
    </xf>
    <xf numFmtId="0" fontId="5" fillId="2" borderId="32" xfId="0" applyFont="1" applyFill="1" applyBorder="1" applyAlignment="1">
      <alignment horizontal="left" wrapText="1"/>
    </xf>
    <xf numFmtId="0" fontId="14" fillId="10" borderId="33" xfId="5" applyFont="1" applyFill="1" applyBorder="1" applyAlignment="1">
      <alignment horizontal="left" wrapText="1"/>
    </xf>
    <xf numFmtId="0" fontId="14" fillId="2" borderId="30" xfId="5" applyFont="1" applyFill="1" applyBorder="1" applyAlignment="1">
      <alignment wrapText="1"/>
    </xf>
    <xf numFmtId="0" fontId="14" fillId="9" borderId="34" xfId="5" applyFont="1" applyFill="1" applyBorder="1" applyAlignment="1">
      <alignment wrapText="1"/>
    </xf>
    <xf numFmtId="0" fontId="14" fillId="2" borderId="32" xfId="5" applyFont="1" applyFill="1" applyBorder="1" applyAlignment="1">
      <alignment wrapText="1"/>
    </xf>
    <xf numFmtId="0" fontId="14" fillId="8" borderId="32" xfId="5" applyFont="1" applyFill="1" applyBorder="1" applyAlignment="1">
      <alignment wrapText="1"/>
    </xf>
    <xf numFmtId="0" fontId="14" fillId="11" borderId="35" xfId="5" applyFont="1" applyFill="1" applyBorder="1" applyAlignment="1">
      <alignment wrapText="1"/>
    </xf>
    <xf numFmtId="0" fontId="14" fillId="2" borderId="36" xfId="5" applyFont="1" applyFill="1" applyBorder="1" applyAlignment="1">
      <alignment wrapText="1"/>
    </xf>
    <xf numFmtId="0" fontId="13" fillId="0" borderId="37" xfId="5" applyFont="1" applyBorder="1" applyAlignment="1">
      <alignment horizontal="center"/>
    </xf>
    <xf numFmtId="0" fontId="12" fillId="7" borderId="38" xfId="5" applyFont="1" applyFill="1" applyBorder="1" applyAlignment="1">
      <alignment horizontal="center"/>
    </xf>
    <xf numFmtId="165" fontId="12" fillId="0" borderId="12" xfId="5" applyNumberFormat="1" applyFont="1" applyBorder="1"/>
    <xf numFmtId="165" fontId="14" fillId="6" borderId="39" xfId="5" applyNumberFormat="1" applyFont="1" applyFill="1" applyBorder="1"/>
    <xf numFmtId="0" fontId="12" fillId="0" borderId="12" xfId="5" applyFont="1" applyBorder="1"/>
    <xf numFmtId="0" fontId="12" fillId="0" borderId="4" xfId="5" applyFont="1" applyBorder="1"/>
    <xf numFmtId="166" fontId="12" fillId="5" borderId="4" xfId="5" applyNumberFormat="1" applyFont="1" applyFill="1" applyBorder="1"/>
    <xf numFmtId="2" fontId="14" fillId="12" borderId="38" xfId="5" applyNumberFormat="1" applyFont="1" applyFill="1" applyBorder="1"/>
    <xf numFmtId="164" fontId="12" fillId="0" borderId="40" xfId="5" applyNumberFormat="1" applyFont="1" applyBorder="1"/>
    <xf numFmtId="0" fontId="16" fillId="0" borderId="4" xfId="0" applyFont="1" applyFill="1" applyBorder="1" applyAlignment="1">
      <alignment horizontal="left" wrapText="1"/>
    </xf>
    <xf numFmtId="0" fontId="16" fillId="0" borderId="5" xfId="0" applyFont="1" applyFill="1" applyBorder="1" applyAlignment="1">
      <alignment horizontal="left" wrapText="1"/>
    </xf>
    <xf numFmtId="0" fontId="16" fillId="0" borderId="3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right" wrapText="1"/>
    </xf>
    <xf numFmtId="1" fontId="14" fillId="0" borderId="0" xfId="5" applyNumberFormat="1" applyFont="1" applyAlignment="1">
      <alignment horizontal="center"/>
    </xf>
    <xf numFmtId="0" fontId="3" fillId="0" borderId="0" xfId="0" applyFont="1" applyFill="1" applyAlignment="1">
      <alignment horizontal="right" wrapText="1"/>
    </xf>
    <xf numFmtId="0" fontId="12" fillId="0" borderId="12" xfId="5" applyFont="1" applyBorder="1" applyAlignment="1">
      <alignment horizontal="center"/>
    </xf>
    <xf numFmtId="0" fontId="12" fillId="0" borderId="4" xfId="5" applyFont="1" applyBorder="1" applyAlignment="1">
      <alignment horizontal="center"/>
    </xf>
    <xf numFmtId="0" fontId="12" fillId="0" borderId="0" xfId="5" applyFont="1" applyBorder="1" applyAlignment="1">
      <alignment horizontal="center"/>
    </xf>
    <xf numFmtId="0" fontId="12" fillId="0" borderId="5" xfId="5" applyFont="1" applyBorder="1" applyAlignment="1">
      <alignment horizontal="center"/>
    </xf>
    <xf numFmtId="0" fontId="12" fillId="0" borderId="1" xfId="5" applyFont="1" applyBorder="1" applyAlignment="1">
      <alignment horizontal="center"/>
    </xf>
    <xf numFmtId="0" fontId="12" fillId="0" borderId="3" xfId="5" applyFont="1" applyBorder="1" applyAlignment="1">
      <alignment horizontal="center"/>
    </xf>
  </cellXfs>
  <cellStyles count="6">
    <cellStyle name="Normal" xfId="0" builtinId="0"/>
    <cellStyle name="Normal 2" xfId="3"/>
    <cellStyle name="Normal 2 2" xfId="5"/>
    <cellStyle name="Normal 2 3" xfId="2"/>
    <cellStyle name="Normal 3" xfId="4"/>
    <cellStyle name="Normal 4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"/>
  <sheetViews>
    <sheetView workbookViewId="0">
      <pane ySplit="1" topLeftCell="A2" activePane="bottomLeft" state="frozen"/>
      <selection pane="bottomLeft" activeCell="P50" sqref="P50"/>
    </sheetView>
  </sheetViews>
  <sheetFormatPr baseColWidth="10" defaultColWidth="8.83203125" defaultRowHeight="13" x14ac:dyDescent="0.15"/>
  <cols>
    <col min="1" max="1" width="6" style="12" customWidth="1"/>
    <col min="2" max="2" width="17" style="12" customWidth="1"/>
    <col min="3" max="12" width="8.83203125" style="12"/>
    <col min="13" max="13" width="17.33203125" style="12" customWidth="1"/>
    <col min="14" max="256" width="8.83203125" style="12"/>
    <col min="257" max="257" width="6" style="12" customWidth="1"/>
    <col min="258" max="258" width="17" style="12" customWidth="1"/>
    <col min="259" max="268" width="8.83203125" style="12"/>
    <col min="269" max="269" width="17.33203125" style="12" customWidth="1"/>
    <col min="270" max="512" width="8.83203125" style="12"/>
    <col min="513" max="513" width="6" style="12" customWidth="1"/>
    <col min="514" max="514" width="17" style="12" customWidth="1"/>
    <col min="515" max="524" width="8.83203125" style="12"/>
    <col min="525" max="525" width="17.33203125" style="12" customWidth="1"/>
    <col min="526" max="768" width="8.83203125" style="12"/>
    <col min="769" max="769" width="6" style="12" customWidth="1"/>
    <col min="770" max="770" width="17" style="12" customWidth="1"/>
    <col min="771" max="780" width="8.83203125" style="12"/>
    <col min="781" max="781" width="17.33203125" style="12" customWidth="1"/>
    <col min="782" max="1024" width="8.83203125" style="12"/>
    <col min="1025" max="1025" width="6" style="12" customWidth="1"/>
    <col min="1026" max="1026" width="17" style="12" customWidth="1"/>
    <col min="1027" max="1036" width="8.83203125" style="12"/>
    <col min="1037" max="1037" width="17.33203125" style="12" customWidth="1"/>
    <col min="1038" max="1280" width="8.83203125" style="12"/>
    <col min="1281" max="1281" width="6" style="12" customWidth="1"/>
    <col min="1282" max="1282" width="17" style="12" customWidth="1"/>
    <col min="1283" max="1292" width="8.83203125" style="12"/>
    <col min="1293" max="1293" width="17.33203125" style="12" customWidth="1"/>
    <col min="1294" max="1536" width="8.83203125" style="12"/>
    <col min="1537" max="1537" width="6" style="12" customWidth="1"/>
    <col min="1538" max="1538" width="17" style="12" customWidth="1"/>
    <col min="1539" max="1548" width="8.83203125" style="12"/>
    <col min="1549" max="1549" width="17.33203125" style="12" customWidth="1"/>
    <col min="1550" max="1792" width="8.83203125" style="12"/>
    <col min="1793" max="1793" width="6" style="12" customWidth="1"/>
    <col min="1794" max="1794" width="17" style="12" customWidth="1"/>
    <col min="1795" max="1804" width="8.83203125" style="12"/>
    <col min="1805" max="1805" width="17.33203125" style="12" customWidth="1"/>
    <col min="1806" max="2048" width="8.83203125" style="12"/>
    <col min="2049" max="2049" width="6" style="12" customWidth="1"/>
    <col min="2050" max="2050" width="17" style="12" customWidth="1"/>
    <col min="2051" max="2060" width="8.83203125" style="12"/>
    <col min="2061" max="2061" width="17.33203125" style="12" customWidth="1"/>
    <col min="2062" max="2304" width="8.83203125" style="12"/>
    <col min="2305" max="2305" width="6" style="12" customWidth="1"/>
    <col min="2306" max="2306" width="17" style="12" customWidth="1"/>
    <col min="2307" max="2316" width="8.83203125" style="12"/>
    <col min="2317" max="2317" width="17.33203125" style="12" customWidth="1"/>
    <col min="2318" max="2560" width="8.83203125" style="12"/>
    <col min="2561" max="2561" width="6" style="12" customWidth="1"/>
    <col min="2562" max="2562" width="17" style="12" customWidth="1"/>
    <col min="2563" max="2572" width="8.83203125" style="12"/>
    <col min="2573" max="2573" width="17.33203125" style="12" customWidth="1"/>
    <col min="2574" max="2816" width="8.83203125" style="12"/>
    <col min="2817" max="2817" width="6" style="12" customWidth="1"/>
    <col min="2818" max="2818" width="17" style="12" customWidth="1"/>
    <col min="2819" max="2828" width="8.83203125" style="12"/>
    <col min="2829" max="2829" width="17.33203125" style="12" customWidth="1"/>
    <col min="2830" max="3072" width="8.83203125" style="12"/>
    <col min="3073" max="3073" width="6" style="12" customWidth="1"/>
    <col min="3074" max="3074" width="17" style="12" customWidth="1"/>
    <col min="3075" max="3084" width="8.83203125" style="12"/>
    <col min="3085" max="3085" width="17.33203125" style="12" customWidth="1"/>
    <col min="3086" max="3328" width="8.83203125" style="12"/>
    <col min="3329" max="3329" width="6" style="12" customWidth="1"/>
    <col min="3330" max="3330" width="17" style="12" customWidth="1"/>
    <col min="3331" max="3340" width="8.83203125" style="12"/>
    <col min="3341" max="3341" width="17.33203125" style="12" customWidth="1"/>
    <col min="3342" max="3584" width="8.83203125" style="12"/>
    <col min="3585" max="3585" width="6" style="12" customWidth="1"/>
    <col min="3586" max="3586" width="17" style="12" customWidth="1"/>
    <col min="3587" max="3596" width="8.83203125" style="12"/>
    <col min="3597" max="3597" width="17.33203125" style="12" customWidth="1"/>
    <col min="3598" max="3840" width="8.83203125" style="12"/>
    <col min="3841" max="3841" width="6" style="12" customWidth="1"/>
    <col min="3842" max="3842" width="17" style="12" customWidth="1"/>
    <col min="3843" max="3852" width="8.83203125" style="12"/>
    <col min="3853" max="3853" width="17.33203125" style="12" customWidth="1"/>
    <col min="3854" max="4096" width="8.83203125" style="12"/>
    <col min="4097" max="4097" width="6" style="12" customWidth="1"/>
    <col min="4098" max="4098" width="17" style="12" customWidth="1"/>
    <col min="4099" max="4108" width="8.83203125" style="12"/>
    <col min="4109" max="4109" width="17.33203125" style="12" customWidth="1"/>
    <col min="4110" max="4352" width="8.83203125" style="12"/>
    <col min="4353" max="4353" width="6" style="12" customWidth="1"/>
    <col min="4354" max="4354" width="17" style="12" customWidth="1"/>
    <col min="4355" max="4364" width="8.83203125" style="12"/>
    <col min="4365" max="4365" width="17.33203125" style="12" customWidth="1"/>
    <col min="4366" max="4608" width="8.83203125" style="12"/>
    <col min="4609" max="4609" width="6" style="12" customWidth="1"/>
    <col min="4610" max="4610" width="17" style="12" customWidth="1"/>
    <col min="4611" max="4620" width="8.83203125" style="12"/>
    <col min="4621" max="4621" width="17.33203125" style="12" customWidth="1"/>
    <col min="4622" max="4864" width="8.83203125" style="12"/>
    <col min="4865" max="4865" width="6" style="12" customWidth="1"/>
    <col min="4866" max="4866" width="17" style="12" customWidth="1"/>
    <col min="4867" max="4876" width="8.83203125" style="12"/>
    <col min="4877" max="4877" width="17.33203125" style="12" customWidth="1"/>
    <col min="4878" max="5120" width="8.83203125" style="12"/>
    <col min="5121" max="5121" width="6" style="12" customWidth="1"/>
    <col min="5122" max="5122" width="17" style="12" customWidth="1"/>
    <col min="5123" max="5132" width="8.83203125" style="12"/>
    <col min="5133" max="5133" width="17.33203125" style="12" customWidth="1"/>
    <col min="5134" max="5376" width="8.83203125" style="12"/>
    <col min="5377" max="5377" width="6" style="12" customWidth="1"/>
    <col min="5378" max="5378" width="17" style="12" customWidth="1"/>
    <col min="5379" max="5388" width="8.83203125" style="12"/>
    <col min="5389" max="5389" width="17.33203125" style="12" customWidth="1"/>
    <col min="5390" max="5632" width="8.83203125" style="12"/>
    <col min="5633" max="5633" width="6" style="12" customWidth="1"/>
    <col min="5634" max="5634" width="17" style="12" customWidth="1"/>
    <col min="5635" max="5644" width="8.83203125" style="12"/>
    <col min="5645" max="5645" width="17.33203125" style="12" customWidth="1"/>
    <col min="5646" max="5888" width="8.83203125" style="12"/>
    <col min="5889" max="5889" width="6" style="12" customWidth="1"/>
    <col min="5890" max="5890" width="17" style="12" customWidth="1"/>
    <col min="5891" max="5900" width="8.83203125" style="12"/>
    <col min="5901" max="5901" width="17.33203125" style="12" customWidth="1"/>
    <col min="5902" max="6144" width="8.83203125" style="12"/>
    <col min="6145" max="6145" width="6" style="12" customWidth="1"/>
    <col min="6146" max="6146" width="17" style="12" customWidth="1"/>
    <col min="6147" max="6156" width="8.83203125" style="12"/>
    <col min="6157" max="6157" width="17.33203125" style="12" customWidth="1"/>
    <col min="6158" max="6400" width="8.83203125" style="12"/>
    <col min="6401" max="6401" width="6" style="12" customWidth="1"/>
    <col min="6402" max="6402" width="17" style="12" customWidth="1"/>
    <col min="6403" max="6412" width="8.83203125" style="12"/>
    <col min="6413" max="6413" width="17.33203125" style="12" customWidth="1"/>
    <col min="6414" max="6656" width="8.83203125" style="12"/>
    <col min="6657" max="6657" width="6" style="12" customWidth="1"/>
    <col min="6658" max="6658" width="17" style="12" customWidth="1"/>
    <col min="6659" max="6668" width="8.83203125" style="12"/>
    <col min="6669" max="6669" width="17.33203125" style="12" customWidth="1"/>
    <col min="6670" max="6912" width="8.83203125" style="12"/>
    <col min="6913" max="6913" width="6" style="12" customWidth="1"/>
    <col min="6914" max="6914" width="17" style="12" customWidth="1"/>
    <col min="6915" max="6924" width="8.83203125" style="12"/>
    <col min="6925" max="6925" width="17.33203125" style="12" customWidth="1"/>
    <col min="6926" max="7168" width="8.83203125" style="12"/>
    <col min="7169" max="7169" width="6" style="12" customWidth="1"/>
    <col min="7170" max="7170" width="17" style="12" customWidth="1"/>
    <col min="7171" max="7180" width="8.83203125" style="12"/>
    <col min="7181" max="7181" width="17.33203125" style="12" customWidth="1"/>
    <col min="7182" max="7424" width="8.83203125" style="12"/>
    <col min="7425" max="7425" width="6" style="12" customWidth="1"/>
    <col min="7426" max="7426" width="17" style="12" customWidth="1"/>
    <col min="7427" max="7436" width="8.83203125" style="12"/>
    <col min="7437" max="7437" width="17.33203125" style="12" customWidth="1"/>
    <col min="7438" max="7680" width="8.83203125" style="12"/>
    <col min="7681" max="7681" width="6" style="12" customWidth="1"/>
    <col min="7682" max="7682" width="17" style="12" customWidth="1"/>
    <col min="7683" max="7692" width="8.83203125" style="12"/>
    <col min="7693" max="7693" width="17.33203125" style="12" customWidth="1"/>
    <col min="7694" max="7936" width="8.83203125" style="12"/>
    <col min="7937" max="7937" width="6" style="12" customWidth="1"/>
    <col min="7938" max="7938" width="17" style="12" customWidth="1"/>
    <col min="7939" max="7948" width="8.83203125" style="12"/>
    <col min="7949" max="7949" width="17.33203125" style="12" customWidth="1"/>
    <col min="7950" max="8192" width="8.83203125" style="12"/>
    <col min="8193" max="8193" width="6" style="12" customWidth="1"/>
    <col min="8194" max="8194" width="17" style="12" customWidth="1"/>
    <col min="8195" max="8204" width="8.83203125" style="12"/>
    <col min="8205" max="8205" width="17.33203125" style="12" customWidth="1"/>
    <col min="8206" max="8448" width="8.83203125" style="12"/>
    <col min="8449" max="8449" width="6" style="12" customWidth="1"/>
    <col min="8450" max="8450" width="17" style="12" customWidth="1"/>
    <col min="8451" max="8460" width="8.83203125" style="12"/>
    <col min="8461" max="8461" width="17.33203125" style="12" customWidth="1"/>
    <col min="8462" max="8704" width="8.83203125" style="12"/>
    <col min="8705" max="8705" width="6" style="12" customWidth="1"/>
    <col min="8706" max="8706" width="17" style="12" customWidth="1"/>
    <col min="8707" max="8716" width="8.83203125" style="12"/>
    <col min="8717" max="8717" width="17.33203125" style="12" customWidth="1"/>
    <col min="8718" max="8960" width="8.83203125" style="12"/>
    <col min="8961" max="8961" width="6" style="12" customWidth="1"/>
    <col min="8962" max="8962" width="17" style="12" customWidth="1"/>
    <col min="8963" max="8972" width="8.83203125" style="12"/>
    <col min="8973" max="8973" width="17.33203125" style="12" customWidth="1"/>
    <col min="8974" max="9216" width="8.83203125" style="12"/>
    <col min="9217" max="9217" width="6" style="12" customWidth="1"/>
    <col min="9218" max="9218" width="17" style="12" customWidth="1"/>
    <col min="9219" max="9228" width="8.83203125" style="12"/>
    <col min="9229" max="9229" width="17.33203125" style="12" customWidth="1"/>
    <col min="9230" max="9472" width="8.83203125" style="12"/>
    <col min="9473" max="9473" width="6" style="12" customWidth="1"/>
    <col min="9474" max="9474" width="17" style="12" customWidth="1"/>
    <col min="9475" max="9484" width="8.83203125" style="12"/>
    <col min="9485" max="9485" width="17.33203125" style="12" customWidth="1"/>
    <col min="9486" max="9728" width="8.83203125" style="12"/>
    <col min="9729" max="9729" width="6" style="12" customWidth="1"/>
    <col min="9730" max="9730" width="17" style="12" customWidth="1"/>
    <col min="9731" max="9740" width="8.83203125" style="12"/>
    <col min="9741" max="9741" width="17.33203125" style="12" customWidth="1"/>
    <col min="9742" max="9984" width="8.83203125" style="12"/>
    <col min="9985" max="9985" width="6" style="12" customWidth="1"/>
    <col min="9986" max="9986" width="17" style="12" customWidth="1"/>
    <col min="9987" max="9996" width="8.83203125" style="12"/>
    <col min="9997" max="9997" width="17.33203125" style="12" customWidth="1"/>
    <col min="9998" max="10240" width="8.83203125" style="12"/>
    <col min="10241" max="10241" width="6" style="12" customWidth="1"/>
    <col min="10242" max="10242" width="17" style="12" customWidth="1"/>
    <col min="10243" max="10252" width="8.83203125" style="12"/>
    <col min="10253" max="10253" width="17.33203125" style="12" customWidth="1"/>
    <col min="10254" max="10496" width="8.83203125" style="12"/>
    <col min="10497" max="10497" width="6" style="12" customWidth="1"/>
    <col min="10498" max="10498" width="17" style="12" customWidth="1"/>
    <col min="10499" max="10508" width="8.83203125" style="12"/>
    <col min="10509" max="10509" width="17.33203125" style="12" customWidth="1"/>
    <col min="10510" max="10752" width="8.83203125" style="12"/>
    <col min="10753" max="10753" width="6" style="12" customWidth="1"/>
    <col min="10754" max="10754" width="17" style="12" customWidth="1"/>
    <col min="10755" max="10764" width="8.83203125" style="12"/>
    <col min="10765" max="10765" width="17.33203125" style="12" customWidth="1"/>
    <col min="10766" max="11008" width="8.83203125" style="12"/>
    <col min="11009" max="11009" width="6" style="12" customWidth="1"/>
    <col min="11010" max="11010" width="17" style="12" customWidth="1"/>
    <col min="11011" max="11020" width="8.83203125" style="12"/>
    <col min="11021" max="11021" width="17.33203125" style="12" customWidth="1"/>
    <col min="11022" max="11264" width="8.83203125" style="12"/>
    <col min="11265" max="11265" width="6" style="12" customWidth="1"/>
    <col min="11266" max="11266" width="17" style="12" customWidth="1"/>
    <col min="11267" max="11276" width="8.83203125" style="12"/>
    <col min="11277" max="11277" width="17.33203125" style="12" customWidth="1"/>
    <col min="11278" max="11520" width="8.83203125" style="12"/>
    <col min="11521" max="11521" width="6" style="12" customWidth="1"/>
    <col min="11522" max="11522" width="17" style="12" customWidth="1"/>
    <col min="11523" max="11532" width="8.83203125" style="12"/>
    <col min="11533" max="11533" width="17.33203125" style="12" customWidth="1"/>
    <col min="11534" max="11776" width="8.83203125" style="12"/>
    <col min="11777" max="11777" width="6" style="12" customWidth="1"/>
    <col min="11778" max="11778" width="17" style="12" customWidth="1"/>
    <col min="11779" max="11788" width="8.83203125" style="12"/>
    <col min="11789" max="11789" width="17.33203125" style="12" customWidth="1"/>
    <col min="11790" max="12032" width="8.83203125" style="12"/>
    <col min="12033" max="12033" width="6" style="12" customWidth="1"/>
    <col min="12034" max="12034" width="17" style="12" customWidth="1"/>
    <col min="12035" max="12044" width="8.83203125" style="12"/>
    <col min="12045" max="12045" width="17.33203125" style="12" customWidth="1"/>
    <col min="12046" max="12288" width="8.83203125" style="12"/>
    <col min="12289" max="12289" width="6" style="12" customWidth="1"/>
    <col min="12290" max="12290" width="17" style="12" customWidth="1"/>
    <col min="12291" max="12300" width="8.83203125" style="12"/>
    <col min="12301" max="12301" width="17.33203125" style="12" customWidth="1"/>
    <col min="12302" max="12544" width="8.83203125" style="12"/>
    <col min="12545" max="12545" width="6" style="12" customWidth="1"/>
    <col min="12546" max="12546" width="17" style="12" customWidth="1"/>
    <col min="12547" max="12556" width="8.83203125" style="12"/>
    <col min="12557" max="12557" width="17.33203125" style="12" customWidth="1"/>
    <col min="12558" max="12800" width="8.83203125" style="12"/>
    <col min="12801" max="12801" width="6" style="12" customWidth="1"/>
    <col min="12802" max="12802" width="17" style="12" customWidth="1"/>
    <col min="12803" max="12812" width="8.83203125" style="12"/>
    <col min="12813" max="12813" width="17.33203125" style="12" customWidth="1"/>
    <col min="12814" max="13056" width="8.83203125" style="12"/>
    <col min="13057" max="13057" width="6" style="12" customWidth="1"/>
    <col min="13058" max="13058" width="17" style="12" customWidth="1"/>
    <col min="13059" max="13068" width="8.83203125" style="12"/>
    <col min="13069" max="13069" width="17.33203125" style="12" customWidth="1"/>
    <col min="13070" max="13312" width="8.83203125" style="12"/>
    <col min="13313" max="13313" width="6" style="12" customWidth="1"/>
    <col min="13314" max="13314" width="17" style="12" customWidth="1"/>
    <col min="13315" max="13324" width="8.83203125" style="12"/>
    <col min="13325" max="13325" width="17.33203125" style="12" customWidth="1"/>
    <col min="13326" max="13568" width="8.83203125" style="12"/>
    <col min="13569" max="13569" width="6" style="12" customWidth="1"/>
    <col min="13570" max="13570" width="17" style="12" customWidth="1"/>
    <col min="13571" max="13580" width="8.83203125" style="12"/>
    <col min="13581" max="13581" width="17.33203125" style="12" customWidth="1"/>
    <col min="13582" max="13824" width="8.83203125" style="12"/>
    <col min="13825" max="13825" width="6" style="12" customWidth="1"/>
    <col min="13826" max="13826" width="17" style="12" customWidth="1"/>
    <col min="13827" max="13836" width="8.83203125" style="12"/>
    <col min="13837" max="13837" width="17.33203125" style="12" customWidth="1"/>
    <col min="13838" max="14080" width="8.83203125" style="12"/>
    <col min="14081" max="14081" width="6" style="12" customWidth="1"/>
    <col min="14082" max="14082" width="17" style="12" customWidth="1"/>
    <col min="14083" max="14092" width="8.83203125" style="12"/>
    <col min="14093" max="14093" width="17.33203125" style="12" customWidth="1"/>
    <col min="14094" max="14336" width="8.83203125" style="12"/>
    <col min="14337" max="14337" width="6" style="12" customWidth="1"/>
    <col min="14338" max="14338" width="17" style="12" customWidth="1"/>
    <col min="14339" max="14348" width="8.83203125" style="12"/>
    <col min="14349" max="14349" width="17.33203125" style="12" customWidth="1"/>
    <col min="14350" max="14592" width="8.83203125" style="12"/>
    <col min="14593" max="14593" width="6" style="12" customWidth="1"/>
    <col min="14594" max="14594" width="17" style="12" customWidth="1"/>
    <col min="14595" max="14604" width="8.83203125" style="12"/>
    <col min="14605" max="14605" width="17.33203125" style="12" customWidth="1"/>
    <col min="14606" max="14848" width="8.83203125" style="12"/>
    <col min="14849" max="14849" width="6" style="12" customWidth="1"/>
    <col min="14850" max="14850" width="17" style="12" customWidth="1"/>
    <col min="14851" max="14860" width="8.83203125" style="12"/>
    <col min="14861" max="14861" width="17.33203125" style="12" customWidth="1"/>
    <col min="14862" max="15104" width="8.83203125" style="12"/>
    <col min="15105" max="15105" width="6" style="12" customWidth="1"/>
    <col min="15106" max="15106" width="17" style="12" customWidth="1"/>
    <col min="15107" max="15116" width="8.83203125" style="12"/>
    <col min="15117" max="15117" width="17.33203125" style="12" customWidth="1"/>
    <col min="15118" max="15360" width="8.83203125" style="12"/>
    <col min="15361" max="15361" width="6" style="12" customWidth="1"/>
    <col min="15362" max="15362" width="17" style="12" customWidth="1"/>
    <col min="15363" max="15372" width="8.83203125" style="12"/>
    <col min="15373" max="15373" width="17.33203125" style="12" customWidth="1"/>
    <col min="15374" max="15616" width="8.83203125" style="12"/>
    <col min="15617" max="15617" width="6" style="12" customWidth="1"/>
    <col min="15618" max="15618" width="17" style="12" customWidth="1"/>
    <col min="15619" max="15628" width="8.83203125" style="12"/>
    <col min="15629" max="15629" width="17.33203125" style="12" customWidth="1"/>
    <col min="15630" max="15872" width="8.83203125" style="12"/>
    <col min="15873" max="15873" width="6" style="12" customWidth="1"/>
    <col min="15874" max="15874" width="17" style="12" customWidth="1"/>
    <col min="15875" max="15884" width="8.83203125" style="12"/>
    <col min="15885" max="15885" width="17.33203125" style="12" customWidth="1"/>
    <col min="15886" max="16128" width="8.83203125" style="12"/>
    <col min="16129" max="16129" width="6" style="12" customWidth="1"/>
    <col min="16130" max="16130" width="17" style="12" customWidth="1"/>
    <col min="16131" max="16140" width="8.83203125" style="12"/>
    <col min="16141" max="16141" width="17.33203125" style="12" customWidth="1"/>
    <col min="16142" max="16384" width="8.83203125" style="12"/>
  </cols>
  <sheetData>
    <row r="1" spans="1:16" ht="66" thickBot="1" x14ac:dyDescent="0.2">
      <c r="A1" s="7" t="s">
        <v>61</v>
      </c>
      <c r="B1" s="7" t="s">
        <v>62</v>
      </c>
      <c r="C1" s="7" t="s">
        <v>63</v>
      </c>
      <c r="D1" s="7" t="s">
        <v>64</v>
      </c>
      <c r="E1" s="7" t="s">
        <v>65</v>
      </c>
      <c r="F1" s="7" t="s">
        <v>66</v>
      </c>
      <c r="G1" s="7" t="s">
        <v>67</v>
      </c>
      <c r="H1" s="7" t="s">
        <v>68</v>
      </c>
      <c r="I1" s="7" t="s">
        <v>69</v>
      </c>
      <c r="J1" s="7" t="s">
        <v>70</v>
      </c>
      <c r="K1" s="8" t="s">
        <v>71</v>
      </c>
      <c r="L1" s="7" t="s">
        <v>72</v>
      </c>
      <c r="M1" s="9" t="s">
        <v>73</v>
      </c>
      <c r="N1" s="7" t="s">
        <v>74</v>
      </c>
      <c r="O1" s="10" t="s">
        <v>75</v>
      </c>
      <c r="P1" s="11" t="s">
        <v>76</v>
      </c>
    </row>
    <row r="2" spans="1:16" x14ac:dyDescent="0.15">
      <c r="A2" s="13" t="s">
        <v>24</v>
      </c>
      <c r="B2" s="13" t="s">
        <v>77</v>
      </c>
      <c r="C2" s="13" t="s">
        <v>78</v>
      </c>
      <c r="D2" s="13" t="s">
        <v>79</v>
      </c>
      <c r="E2" s="13" t="s">
        <v>80</v>
      </c>
      <c r="F2" s="13" t="s">
        <v>81</v>
      </c>
      <c r="G2" s="13">
        <v>4.7728557586669922</v>
      </c>
      <c r="H2" s="13">
        <v>4.7334189414978027</v>
      </c>
      <c r="I2" s="13">
        <v>3.5324949771165848E-2</v>
      </c>
      <c r="J2" s="13">
        <v>20</v>
      </c>
      <c r="K2" s="14" t="s">
        <v>77</v>
      </c>
      <c r="L2" s="13" t="s">
        <v>77</v>
      </c>
      <c r="M2" s="15"/>
      <c r="N2" s="16"/>
      <c r="O2" s="16"/>
      <c r="P2" s="17"/>
    </row>
    <row r="3" spans="1:16" x14ac:dyDescent="0.15">
      <c r="A3" s="13" t="s">
        <v>25</v>
      </c>
      <c r="B3" s="13" t="s">
        <v>77</v>
      </c>
      <c r="C3" s="13" t="s">
        <v>78</v>
      </c>
      <c r="D3" s="13" t="s">
        <v>79</v>
      </c>
      <c r="E3" s="13" t="s">
        <v>80</v>
      </c>
      <c r="F3" s="13" t="s">
        <v>81</v>
      </c>
      <c r="G3" s="13">
        <v>4.7227230072021484</v>
      </c>
      <c r="H3" s="13">
        <v>4.7334189414978027</v>
      </c>
      <c r="I3" s="13">
        <v>3.5324949771165848E-2</v>
      </c>
      <c r="J3" s="13">
        <v>20</v>
      </c>
      <c r="K3" s="14" t="s">
        <v>77</v>
      </c>
      <c r="L3" s="13" t="s">
        <v>77</v>
      </c>
      <c r="M3" s="15"/>
      <c r="O3" s="16"/>
      <c r="P3" s="17"/>
    </row>
    <row r="4" spans="1:16" ht="13.5" thickBot="1" x14ac:dyDescent="0.25">
      <c r="A4" s="18" t="s">
        <v>26</v>
      </c>
      <c r="B4" s="18" t="s">
        <v>77</v>
      </c>
      <c r="C4" s="18" t="s">
        <v>78</v>
      </c>
      <c r="D4" s="18" t="s">
        <v>79</v>
      </c>
      <c r="E4" s="18" t="s">
        <v>80</v>
      </c>
      <c r="F4" s="18" t="s">
        <v>81</v>
      </c>
      <c r="G4" s="18">
        <v>4.7046780586242676</v>
      </c>
      <c r="H4" s="18">
        <v>4.7334189414978027</v>
      </c>
      <c r="I4" s="18">
        <v>3.5324949771165848E-2</v>
      </c>
      <c r="J4" s="18">
        <v>20</v>
      </c>
      <c r="K4" s="19" t="s">
        <v>77</v>
      </c>
      <c r="L4" s="18" t="s">
        <v>77</v>
      </c>
      <c r="M4" s="15"/>
      <c r="N4" s="16"/>
      <c r="O4" s="16"/>
      <c r="P4" s="17"/>
    </row>
    <row r="5" spans="1:16" x14ac:dyDescent="0.15">
      <c r="A5" s="13" t="s">
        <v>32</v>
      </c>
      <c r="B5" s="13" t="s">
        <v>77</v>
      </c>
      <c r="C5" s="13" t="s">
        <v>78</v>
      </c>
      <c r="D5" s="13" t="s">
        <v>79</v>
      </c>
      <c r="E5" s="13" t="s">
        <v>80</v>
      </c>
      <c r="F5" s="13" t="s">
        <v>81</v>
      </c>
      <c r="G5" s="13">
        <v>7.5739917755126953</v>
      </c>
      <c r="H5" s="13">
        <v>7.6745758056640625</v>
      </c>
      <c r="I5" s="13">
        <v>0.13905622065067291</v>
      </c>
      <c r="J5" s="13">
        <v>2</v>
      </c>
      <c r="K5" s="14" t="s">
        <v>77</v>
      </c>
      <c r="L5" s="13" t="s">
        <v>77</v>
      </c>
      <c r="M5" s="20"/>
      <c r="N5" s="21"/>
      <c r="O5" s="21"/>
      <c r="P5" s="22"/>
    </row>
    <row r="6" spans="1:16" x14ac:dyDescent="0.15">
      <c r="A6" s="13" t="s">
        <v>33</v>
      </c>
      <c r="B6" s="13" t="s">
        <v>77</v>
      </c>
      <c r="C6" s="13" t="s">
        <v>78</v>
      </c>
      <c r="D6" s="13" t="s">
        <v>79</v>
      </c>
      <c r="E6" s="13" t="s">
        <v>80</v>
      </c>
      <c r="F6" s="13" t="s">
        <v>81</v>
      </c>
      <c r="G6" s="13">
        <v>7.8332595825195312</v>
      </c>
      <c r="H6" s="13">
        <v>7.6745758056640625</v>
      </c>
      <c r="I6" s="13">
        <v>0.13905622065067291</v>
      </c>
      <c r="J6" s="13">
        <v>2</v>
      </c>
      <c r="K6" s="14" t="s">
        <v>77</v>
      </c>
      <c r="L6" s="13" t="s">
        <v>77</v>
      </c>
      <c r="M6" s="23"/>
      <c r="O6" s="16"/>
      <c r="P6" s="24"/>
    </row>
    <row r="7" spans="1:16" ht="13.5" thickBot="1" x14ac:dyDescent="0.25">
      <c r="A7" s="18" t="s">
        <v>34</v>
      </c>
      <c r="B7" s="18" t="s">
        <v>77</v>
      </c>
      <c r="C7" s="18" t="s">
        <v>78</v>
      </c>
      <c r="D7" s="18" t="s">
        <v>79</v>
      </c>
      <c r="E7" s="18" t="s">
        <v>80</v>
      </c>
      <c r="F7" s="18" t="s">
        <v>81</v>
      </c>
      <c r="G7" s="18">
        <v>7.6164760589599609</v>
      </c>
      <c r="H7" s="18">
        <v>7.6745758056640625</v>
      </c>
      <c r="I7" s="18">
        <v>0.13905622065067291</v>
      </c>
      <c r="J7" s="18">
        <v>2</v>
      </c>
      <c r="K7" s="19" t="s">
        <v>77</v>
      </c>
      <c r="L7" s="18" t="s">
        <v>77</v>
      </c>
      <c r="M7" s="25"/>
      <c r="N7" s="26"/>
      <c r="O7" s="26"/>
      <c r="P7" s="27"/>
    </row>
    <row r="8" spans="1:16" x14ac:dyDescent="0.15">
      <c r="A8" s="13" t="s">
        <v>54</v>
      </c>
      <c r="B8" s="13" t="s">
        <v>77</v>
      </c>
      <c r="C8" s="13" t="s">
        <v>78</v>
      </c>
      <c r="D8" s="13" t="s">
        <v>79</v>
      </c>
      <c r="E8" s="13" t="s">
        <v>80</v>
      </c>
      <c r="F8" s="13" t="s">
        <v>81</v>
      </c>
      <c r="G8" s="13">
        <v>12.311418533325195</v>
      </c>
      <c r="H8" s="13">
        <v>12.211087226867676</v>
      </c>
      <c r="I8" s="13">
        <v>0.21206401288509369</v>
      </c>
      <c r="J8" s="13">
        <v>0.20000000298023224</v>
      </c>
      <c r="K8" s="14" t="s">
        <v>77</v>
      </c>
      <c r="L8" s="13" t="s">
        <v>77</v>
      </c>
      <c r="M8" s="20"/>
      <c r="N8" s="21"/>
      <c r="O8" s="21"/>
      <c r="P8" s="22"/>
    </row>
    <row r="9" spans="1:16" x14ac:dyDescent="0.15">
      <c r="A9" s="13" t="s">
        <v>55</v>
      </c>
      <c r="B9" s="13" t="s">
        <v>77</v>
      </c>
      <c r="C9" s="13" t="s">
        <v>78</v>
      </c>
      <c r="D9" s="13" t="s">
        <v>79</v>
      </c>
      <c r="E9" s="13" t="s">
        <v>80</v>
      </c>
      <c r="F9" s="13" t="s">
        <v>81</v>
      </c>
      <c r="G9" s="13">
        <v>12.354368209838867</v>
      </c>
      <c r="H9" s="13">
        <v>12.211087226867676</v>
      </c>
      <c r="I9" s="13">
        <v>0.21206401288509369</v>
      </c>
      <c r="J9" s="13">
        <v>0.20000000298023224</v>
      </c>
      <c r="K9" s="14" t="s">
        <v>77</v>
      </c>
      <c r="L9" s="13" t="s">
        <v>77</v>
      </c>
      <c r="M9" s="23"/>
      <c r="O9" s="16"/>
      <c r="P9" s="24"/>
    </row>
    <row r="10" spans="1:16" ht="13.5" thickBot="1" x14ac:dyDescent="0.25">
      <c r="A10" s="18" t="s">
        <v>56</v>
      </c>
      <c r="B10" s="18" t="s">
        <v>77</v>
      </c>
      <c r="C10" s="18" t="s">
        <v>78</v>
      </c>
      <c r="D10" s="18" t="s">
        <v>79</v>
      </c>
      <c r="E10" s="18" t="s">
        <v>80</v>
      </c>
      <c r="F10" s="18" t="s">
        <v>81</v>
      </c>
      <c r="G10" s="18">
        <v>11.967475891113281</v>
      </c>
      <c r="H10" s="18">
        <v>12.211087226867676</v>
      </c>
      <c r="I10" s="18">
        <v>0.21206401288509369</v>
      </c>
      <c r="J10" s="18">
        <v>0.20000000298023224</v>
      </c>
      <c r="K10" s="19" t="s">
        <v>77</v>
      </c>
      <c r="L10" s="18" t="s">
        <v>77</v>
      </c>
      <c r="M10" s="25"/>
      <c r="N10" s="26"/>
      <c r="O10" s="26"/>
      <c r="P10" s="27"/>
    </row>
    <row r="11" spans="1:16" x14ac:dyDescent="0.15">
      <c r="A11" s="13" t="s">
        <v>82</v>
      </c>
      <c r="B11" s="13" t="s">
        <v>77</v>
      </c>
      <c r="C11" s="13" t="s">
        <v>78</v>
      </c>
      <c r="D11" s="13" t="s">
        <v>79</v>
      </c>
      <c r="E11" s="13" t="s">
        <v>80</v>
      </c>
      <c r="F11" s="13" t="s">
        <v>81</v>
      </c>
      <c r="G11" s="13">
        <v>15.786249160766602</v>
      </c>
      <c r="H11" s="13">
        <v>15.746233940124512</v>
      </c>
      <c r="I11" s="13">
        <v>4.036436602473259E-2</v>
      </c>
      <c r="J11" s="13">
        <v>1.9999999552965164E-2</v>
      </c>
      <c r="K11" s="14" t="s">
        <v>77</v>
      </c>
      <c r="L11" s="13" t="s">
        <v>77</v>
      </c>
      <c r="M11" s="20"/>
      <c r="N11" s="21"/>
      <c r="O11" s="21"/>
      <c r="P11" s="22"/>
    </row>
    <row r="12" spans="1:16" x14ac:dyDescent="0.15">
      <c r="A12" s="13" t="s">
        <v>83</v>
      </c>
      <c r="B12" s="13" t="s">
        <v>77</v>
      </c>
      <c r="C12" s="13" t="s">
        <v>78</v>
      </c>
      <c r="D12" s="13" t="s">
        <v>79</v>
      </c>
      <c r="E12" s="13" t="s">
        <v>80</v>
      </c>
      <c r="F12" s="13" t="s">
        <v>81</v>
      </c>
      <c r="G12" s="13">
        <v>15.70552921295166</v>
      </c>
      <c r="H12" s="13">
        <v>15.746233940124512</v>
      </c>
      <c r="I12" s="13">
        <v>4.036436602473259E-2</v>
      </c>
      <c r="J12" s="13">
        <v>1.9999999552965164E-2</v>
      </c>
      <c r="K12" s="14" t="s">
        <v>77</v>
      </c>
      <c r="L12" s="13" t="s">
        <v>77</v>
      </c>
      <c r="M12" s="28"/>
      <c r="O12" s="16"/>
      <c r="P12" s="17"/>
    </row>
    <row r="13" spans="1:16" ht="13.5" thickBot="1" x14ac:dyDescent="0.25">
      <c r="A13" s="18" t="s">
        <v>84</v>
      </c>
      <c r="B13" s="18" t="s">
        <v>77</v>
      </c>
      <c r="C13" s="18" t="s">
        <v>78</v>
      </c>
      <c r="D13" s="18" t="s">
        <v>79</v>
      </c>
      <c r="E13" s="18" t="s">
        <v>80</v>
      </c>
      <c r="F13" s="18" t="s">
        <v>81</v>
      </c>
      <c r="G13" s="18">
        <v>15.746920585632324</v>
      </c>
      <c r="H13" s="18">
        <v>15.746233940124512</v>
      </c>
      <c r="I13" s="18">
        <v>4.036436602473259E-2</v>
      </c>
      <c r="J13" s="18">
        <v>1.9999999552965164E-2</v>
      </c>
      <c r="K13" s="19" t="s">
        <v>77</v>
      </c>
      <c r="L13" s="18" t="s">
        <v>77</v>
      </c>
      <c r="M13" s="29"/>
      <c r="N13" s="26"/>
      <c r="O13" s="26"/>
      <c r="P13" s="30"/>
    </row>
    <row r="14" spans="1:16" x14ac:dyDescent="0.15">
      <c r="A14" s="13" t="s">
        <v>85</v>
      </c>
      <c r="B14" s="13" t="s">
        <v>77</v>
      </c>
      <c r="C14" s="13" t="s">
        <v>78</v>
      </c>
      <c r="D14" s="13" t="s">
        <v>79</v>
      </c>
      <c r="E14" s="13" t="s">
        <v>80</v>
      </c>
      <c r="F14" s="13" t="s">
        <v>81</v>
      </c>
      <c r="G14" s="13">
        <v>19.365678787231445</v>
      </c>
      <c r="H14" s="13">
        <v>19.251943588256836</v>
      </c>
      <c r="I14" s="13">
        <v>9.8551496863365173E-2</v>
      </c>
      <c r="J14" s="13">
        <v>2.0000000949949026E-3</v>
      </c>
      <c r="K14" s="14" t="s">
        <v>77</v>
      </c>
      <c r="L14" s="13" t="s">
        <v>77</v>
      </c>
      <c r="M14" s="20"/>
      <c r="N14" s="21"/>
      <c r="O14" s="21"/>
      <c r="P14" s="22"/>
    </row>
    <row r="15" spans="1:16" x14ac:dyDescent="0.15">
      <c r="A15" s="13" t="s">
        <v>86</v>
      </c>
      <c r="B15" s="13" t="s">
        <v>77</v>
      </c>
      <c r="C15" s="13" t="s">
        <v>78</v>
      </c>
      <c r="D15" s="13" t="s">
        <v>79</v>
      </c>
      <c r="E15" s="13" t="s">
        <v>80</v>
      </c>
      <c r="F15" s="13" t="s">
        <v>81</v>
      </c>
      <c r="G15" s="13">
        <v>19.198335647583008</v>
      </c>
      <c r="H15" s="13">
        <v>19.251943588256836</v>
      </c>
      <c r="I15" s="13">
        <v>9.8551496863365173E-2</v>
      </c>
      <c r="J15" s="13">
        <v>2.0000000949949026E-3</v>
      </c>
      <c r="K15" s="14" t="s">
        <v>77</v>
      </c>
      <c r="L15" s="13" t="s">
        <v>77</v>
      </c>
      <c r="M15" s="23"/>
      <c r="O15" s="16"/>
      <c r="P15" s="24"/>
    </row>
    <row r="16" spans="1:16" ht="13.5" thickBot="1" x14ac:dyDescent="0.25">
      <c r="A16" s="18" t="s">
        <v>87</v>
      </c>
      <c r="B16" s="18" t="s">
        <v>77</v>
      </c>
      <c r="C16" s="18" t="s">
        <v>78</v>
      </c>
      <c r="D16" s="18" t="s">
        <v>79</v>
      </c>
      <c r="E16" s="18" t="s">
        <v>80</v>
      </c>
      <c r="F16" s="18" t="s">
        <v>81</v>
      </c>
      <c r="G16" s="18">
        <v>19.191816329956055</v>
      </c>
      <c r="H16" s="18">
        <v>19.251943588256836</v>
      </c>
      <c r="I16" s="18">
        <v>9.8551496863365173E-2</v>
      </c>
      <c r="J16" s="18">
        <v>2.0000000949949026E-3</v>
      </c>
      <c r="K16" s="19" t="s">
        <v>77</v>
      </c>
      <c r="L16" s="18" t="s">
        <v>77</v>
      </c>
      <c r="M16" s="25"/>
      <c r="N16" s="26"/>
      <c r="O16" s="26"/>
      <c r="P16" s="27"/>
    </row>
    <row r="17" spans="1:16" x14ac:dyDescent="0.15">
      <c r="A17" s="13" t="s">
        <v>88</v>
      </c>
      <c r="B17" s="13" t="s">
        <v>77</v>
      </c>
      <c r="C17" s="13" t="s">
        <v>78</v>
      </c>
      <c r="D17" s="13" t="s">
        <v>79</v>
      </c>
      <c r="E17" s="13" t="s">
        <v>80</v>
      </c>
      <c r="F17" s="13" t="s">
        <v>81</v>
      </c>
      <c r="G17" s="13">
        <v>22.42729377746582</v>
      </c>
      <c r="H17" s="13">
        <v>22.441545486450195</v>
      </c>
      <c r="I17" s="13">
        <v>1.3416013680398464E-2</v>
      </c>
      <c r="J17" s="13">
        <v>1.9999999494757503E-4</v>
      </c>
      <c r="K17" s="14" t="s">
        <v>77</v>
      </c>
      <c r="L17" s="13" t="s">
        <v>77</v>
      </c>
      <c r="M17" s="20"/>
      <c r="N17" s="21"/>
      <c r="O17" s="21"/>
      <c r="P17" s="22"/>
    </row>
    <row r="18" spans="1:16" x14ac:dyDescent="0.15">
      <c r="A18" s="13" t="s">
        <v>89</v>
      </c>
      <c r="B18" s="13" t="s">
        <v>77</v>
      </c>
      <c r="C18" s="13" t="s">
        <v>78</v>
      </c>
      <c r="D18" s="13" t="s">
        <v>79</v>
      </c>
      <c r="E18" s="13" t="s">
        <v>80</v>
      </c>
      <c r="F18" s="13" t="s">
        <v>81</v>
      </c>
      <c r="G18" s="13">
        <v>22.453929901123047</v>
      </c>
      <c r="H18" s="13">
        <v>22.441545486450195</v>
      </c>
      <c r="I18" s="13">
        <v>1.3416013680398464E-2</v>
      </c>
      <c r="J18" s="13">
        <v>1.9999999494757503E-4</v>
      </c>
      <c r="K18" s="14" t="s">
        <v>77</v>
      </c>
      <c r="L18" s="13" t="s">
        <v>77</v>
      </c>
      <c r="M18" s="23"/>
      <c r="O18" s="16"/>
      <c r="P18" s="24"/>
    </row>
    <row r="19" spans="1:16" ht="13.5" thickBot="1" x14ac:dyDescent="0.25">
      <c r="A19" s="18" t="s">
        <v>90</v>
      </c>
      <c r="B19" s="18" t="s">
        <v>77</v>
      </c>
      <c r="C19" s="18" t="s">
        <v>78</v>
      </c>
      <c r="D19" s="18" t="s">
        <v>79</v>
      </c>
      <c r="E19" s="18" t="s">
        <v>80</v>
      </c>
      <c r="F19" s="18" t="s">
        <v>81</v>
      </c>
      <c r="G19" s="18">
        <v>22.443414688110352</v>
      </c>
      <c r="H19" s="18">
        <v>22.441545486450195</v>
      </c>
      <c r="I19" s="18">
        <v>1.3416013680398464E-2</v>
      </c>
      <c r="J19" s="18">
        <v>1.9999999494757503E-4</v>
      </c>
      <c r="K19" s="19" t="s">
        <v>77</v>
      </c>
      <c r="L19" s="18" t="s">
        <v>77</v>
      </c>
      <c r="M19" s="25"/>
      <c r="N19" s="26"/>
      <c r="O19" s="26"/>
      <c r="P19" s="27"/>
    </row>
    <row r="20" spans="1:16" x14ac:dyDescent="0.15">
      <c r="A20" s="13" t="s">
        <v>91</v>
      </c>
      <c r="B20" s="13" t="s">
        <v>92</v>
      </c>
      <c r="C20" s="13" t="s">
        <v>78</v>
      </c>
      <c r="D20" s="13" t="s">
        <v>93</v>
      </c>
      <c r="E20" s="13" t="s">
        <v>80</v>
      </c>
      <c r="F20" s="13" t="s">
        <v>81</v>
      </c>
      <c r="G20" s="13">
        <v>29.864727020263672</v>
      </c>
      <c r="H20" s="13" t="s">
        <v>77</v>
      </c>
      <c r="I20" s="13" t="s">
        <v>77</v>
      </c>
      <c r="J20" s="13" t="s">
        <v>77</v>
      </c>
      <c r="K20" s="14" t="s">
        <v>77</v>
      </c>
      <c r="L20" s="13" t="s">
        <v>77</v>
      </c>
      <c r="M20" s="20"/>
      <c r="N20" s="21"/>
      <c r="O20" s="21"/>
      <c r="P20" s="22"/>
    </row>
    <row r="21" spans="1:16" x14ac:dyDescent="0.15">
      <c r="A21" s="13" t="s">
        <v>94</v>
      </c>
      <c r="B21" s="13" t="s">
        <v>92</v>
      </c>
      <c r="C21" s="13" t="s">
        <v>78</v>
      </c>
      <c r="D21" s="13" t="s">
        <v>93</v>
      </c>
      <c r="E21" s="13" t="s">
        <v>80</v>
      </c>
      <c r="F21" s="13" t="s">
        <v>81</v>
      </c>
      <c r="G21" s="13">
        <v>29.389970779418945</v>
      </c>
      <c r="H21" s="13" t="s">
        <v>77</v>
      </c>
      <c r="I21" s="13" t="s">
        <v>77</v>
      </c>
      <c r="J21" s="13" t="s">
        <v>77</v>
      </c>
      <c r="K21" s="14" t="s">
        <v>77</v>
      </c>
      <c r="L21" s="13" t="s">
        <v>77</v>
      </c>
      <c r="M21" s="23"/>
      <c r="O21" s="16"/>
      <c r="P21" s="24"/>
    </row>
    <row r="22" spans="1:16" ht="13.5" thickBot="1" x14ac:dyDescent="0.25">
      <c r="A22" s="18" t="s">
        <v>95</v>
      </c>
      <c r="B22" s="18" t="s">
        <v>92</v>
      </c>
      <c r="C22" s="18" t="s">
        <v>78</v>
      </c>
      <c r="D22" s="18" t="s">
        <v>93</v>
      </c>
      <c r="E22" s="18" t="s">
        <v>80</v>
      </c>
      <c r="F22" s="18" t="s">
        <v>81</v>
      </c>
      <c r="G22" s="18">
        <v>32.644760131835938</v>
      </c>
      <c r="H22" s="18" t="s">
        <v>77</v>
      </c>
      <c r="I22" s="18" t="s">
        <v>77</v>
      </c>
      <c r="J22" s="18" t="s">
        <v>77</v>
      </c>
      <c r="K22" s="19" t="s">
        <v>77</v>
      </c>
      <c r="L22" s="18" t="s">
        <v>77</v>
      </c>
      <c r="M22" s="25"/>
      <c r="N22" s="26"/>
      <c r="O22" s="26"/>
      <c r="P22" s="27"/>
    </row>
    <row r="23" spans="1:16" x14ac:dyDescent="0.15">
      <c r="A23" s="13" t="s">
        <v>30</v>
      </c>
      <c r="B23" s="31" t="s">
        <v>97</v>
      </c>
      <c r="C23" s="13" t="s">
        <v>78</v>
      </c>
      <c r="D23" s="13" t="s">
        <v>96</v>
      </c>
      <c r="E23" s="13" t="s">
        <v>80</v>
      </c>
      <c r="F23" s="13" t="s">
        <v>81</v>
      </c>
      <c r="G23" s="13">
        <v>5.7275066375732422</v>
      </c>
      <c r="H23" s="13">
        <v>5.7440032958984375</v>
      </c>
      <c r="I23" s="13">
        <v>1.4824073761701584E-2</v>
      </c>
      <c r="J23" s="13">
        <v>9.8862113952636719</v>
      </c>
      <c r="K23" s="14">
        <v>9.7833938598632795</v>
      </c>
      <c r="L23" s="13">
        <v>9.2344582080841064E-2</v>
      </c>
      <c r="M23" s="32" t="str">
        <f t="shared" ref="M23" si="0">B23</f>
        <v>Stacey class lib 1</v>
      </c>
      <c r="N23" s="33">
        <v>42949</v>
      </c>
      <c r="O23" s="34">
        <v>464</v>
      </c>
      <c r="P23" s="35">
        <f t="shared" ref="P23" si="1">(K23*(452/O23))</f>
        <v>9.5303750531426772</v>
      </c>
    </row>
    <row r="24" spans="1:16" x14ac:dyDescent="0.15">
      <c r="A24" s="13" t="s">
        <v>31</v>
      </c>
      <c r="B24" s="31" t="s">
        <v>97</v>
      </c>
      <c r="C24" s="13" t="s">
        <v>78</v>
      </c>
      <c r="D24" s="13" t="s">
        <v>96</v>
      </c>
      <c r="E24" s="13" t="s">
        <v>80</v>
      </c>
      <c r="F24" s="13" t="s">
        <v>81</v>
      </c>
      <c r="G24" s="13">
        <v>5.7562079429626465</v>
      </c>
      <c r="H24" s="13">
        <v>5.7440032958984375</v>
      </c>
      <c r="I24" s="13">
        <v>1.4824073761701584E-2</v>
      </c>
      <c r="J24" s="13">
        <v>9.7075119018554688</v>
      </c>
      <c r="K24" s="14">
        <v>9.7833938598632812</v>
      </c>
      <c r="L24" s="13">
        <v>9.2344582080841064E-2</v>
      </c>
      <c r="M24" s="28"/>
      <c r="O24" s="16"/>
      <c r="P24" s="24"/>
    </row>
    <row r="25" spans="1:16" ht="13.5" thickBot="1" x14ac:dyDescent="0.25">
      <c r="A25" s="18" t="s">
        <v>40</v>
      </c>
      <c r="B25" s="36" t="s">
        <v>97</v>
      </c>
      <c r="C25" s="18" t="s">
        <v>78</v>
      </c>
      <c r="D25" s="18" t="s">
        <v>96</v>
      </c>
      <c r="E25" s="18" t="s">
        <v>80</v>
      </c>
      <c r="F25" s="18" t="s">
        <v>81</v>
      </c>
      <c r="G25" s="18">
        <v>5.7482943534851074</v>
      </c>
      <c r="H25" s="18">
        <v>5.7440032958984375</v>
      </c>
      <c r="I25" s="18">
        <v>1.4824073761701584E-2</v>
      </c>
      <c r="J25" s="18">
        <v>9.7564582824707031</v>
      </c>
      <c r="K25" s="19">
        <v>9.7833938598632812</v>
      </c>
      <c r="L25" s="18">
        <v>9.2344582080841064E-2</v>
      </c>
      <c r="M25" s="29"/>
      <c r="N25" s="26"/>
      <c r="O25" s="26"/>
      <c r="P25" s="30"/>
    </row>
    <row r="26" spans="1:16" x14ac:dyDescent="0.15">
      <c r="A26" s="13" t="s">
        <v>38</v>
      </c>
      <c r="B26" s="31" t="s">
        <v>98</v>
      </c>
      <c r="C26" s="13" t="s">
        <v>78</v>
      </c>
      <c r="D26" s="13" t="s">
        <v>96</v>
      </c>
      <c r="E26" s="13" t="s">
        <v>80</v>
      </c>
      <c r="F26" s="13" t="s">
        <v>81</v>
      </c>
      <c r="G26" s="13">
        <v>6.2037692070007324</v>
      </c>
      <c r="H26" s="13">
        <v>6.1194667816162109</v>
      </c>
      <c r="I26" s="13">
        <v>0.12604650855064392</v>
      </c>
      <c r="J26" s="13">
        <v>7.3042325973510742</v>
      </c>
      <c r="K26" s="14">
        <v>7.722991943359375</v>
      </c>
      <c r="L26" s="13">
        <v>0.63173139095306396</v>
      </c>
      <c r="M26" s="32" t="str">
        <f t="shared" ref="M26" si="2">B26</f>
        <v>Stacey class lib 2</v>
      </c>
      <c r="N26" s="33">
        <v>42949</v>
      </c>
      <c r="O26" s="34">
        <v>428</v>
      </c>
      <c r="P26" s="35">
        <f t="shared" ref="P26" si="3">(K26*(452/O26))</f>
        <v>8.1560569121458819</v>
      </c>
    </row>
    <row r="27" spans="1:16" x14ac:dyDescent="0.15">
      <c r="A27" s="13" t="s">
        <v>39</v>
      </c>
      <c r="B27" s="31" t="s">
        <v>98</v>
      </c>
      <c r="C27" s="13" t="s">
        <v>78</v>
      </c>
      <c r="D27" s="13" t="s">
        <v>96</v>
      </c>
      <c r="E27" s="13" t="s">
        <v>80</v>
      </c>
      <c r="F27" s="13" t="s">
        <v>81</v>
      </c>
      <c r="G27" s="13">
        <v>5.9745655059814453</v>
      </c>
      <c r="H27" s="13">
        <v>6.1194667816162109</v>
      </c>
      <c r="I27" s="13">
        <v>0.12604650855064392</v>
      </c>
      <c r="J27" s="13">
        <v>8.4496383666992188</v>
      </c>
      <c r="K27" s="14">
        <v>7.722991943359375</v>
      </c>
      <c r="L27" s="13">
        <v>0.63173139095306396</v>
      </c>
      <c r="M27" s="28"/>
      <c r="O27" s="16"/>
      <c r="P27" s="24"/>
    </row>
    <row r="28" spans="1:16" ht="13.5" thickBot="1" x14ac:dyDescent="0.25">
      <c r="A28" s="18" t="s">
        <v>44</v>
      </c>
      <c r="B28" s="36" t="s">
        <v>98</v>
      </c>
      <c r="C28" s="18" t="s">
        <v>78</v>
      </c>
      <c r="D28" s="18" t="s">
        <v>96</v>
      </c>
      <c r="E28" s="18" t="s">
        <v>80</v>
      </c>
      <c r="F28" s="18" t="s">
        <v>81</v>
      </c>
      <c r="G28" s="18">
        <v>6.1800651550292969</v>
      </c>
      <c r="H28" s="18">
        <v>6.1194667816162109</v>
      </c>
      <c r="I28" s="18">
        <v>0.12604650855064392</v>
      </c>
      <c r="J28" s="18">
        <v>7.4151043891906738</v>
      </c>
      <c r="K28" s="19">
        <v>7.722991943359375</v>
      </c>
      <c r="L28" s="18">
        <v>0.63173139095306396</v>
      </c>
      <c r="M28" s="29"/>
      <c r="N28" s="26"/>
      <c r="O28" s="26"/>
      <c r="P28" s="30"/>
    </row>
    <row r="29" spans="1:16" x14ac:dyDescent="0.15">
      <c r="A29" s="13" t="s">
        <v>52</v>
      </c>
      <c r="B29" s="31" t="s">
        <v>99</v>
      </c>
      <c r="C29" s="13" t="s">
        <v>78</v>
      </c>
      <c r="D29" s="13" t="s">
        <v>96</v>
      </c>
      <c r="E29" s="13" t="s">
        <v>80</v>
      </c>
      <c r="F29" s="13" t="s">
        <v>81</v>
      </c>
      <c r="G29" s="13">
        <v>6.1360921859741211</v>
      </c>
      <c r="H29" s="13">
        <v>6.201629638671875</v>
      </c>
      <c r="I29" s="13">
        <v>7.1361541748046875E-2</v>
      </c>
      <c r="J29" s="13">
        <v>7.6252560615539551</v>
      </c>
      <c r="K29" s="14">
        <v>7.3191704750061035</v>
      </c>
      <c r="L29" s="13">
        <v>0.33023932576179504</v>
      </c>
      <c r="M29" s="32" t="str">
        <f t="shared" ref="M29" si="4">B29</f>
        <v>Stacey class lib 3</v>
      </c>
      <c r="N29" s="33">
        <v>42949</v>
      </c>
      <c r="O29" s="34">
        <v>482</v>
      </c>
      <c r="P29" s="35">
        <f t="shared" ref="P29" si="5">(K29*(452/O29))</f>
        <v>6.8636204454414083</v>
      </c>
    </row>
    <row r="30" spans="1:16" x14ac:dyDescent="0.15">
      <c r="A30" s="13" t="s">
        <v>53</v>
      </c>
      <c r="B30" s="31" t="s">
        <v>99</v>
      </c>
      <c r="C30" s="13" t="s">
        <v>78</v>
      </c>
      <c r="D30" s="13" t="s">
        <v>96</v>
      </c>
      <c r="E30" s="13" t="s">
        <v>80</v>
      </c>
      <c r="F30" s="13" t="s">
        <v>81</v>
      </c>
      <c r="G30" s="13">
        <v>6.1911425590515137</v>
      </c>
      <c r="H30" s="13">
        <v>6.201629638671875</v>
      </c>
      <c r="I30" s="13">
        <v>7.1361541748046875E-2</v>
      </c>
      <c r="J30" s="13">
        <v>7.3630838394165039</v>
      </c>
      <c r="K30" s="14">
        <v>7.3191704750061035</v>
      </c>
      <c r="L30" s="13">
        <v>0.33023932576179504</v>
      </c>
      <c r="M30" s="28"/>
      <c r="O30" s="16"/>
      <c r="P30" s="24"/>
    </row>
    <row r="31" spans="1:16" ht="13.5" thickBot="1" x14ac:dyDescent="0.25">
      <c r="A31" s="18" t="s">
        <v>48</v>
      </c>
      <c r="B31" s="36" t="s">
        <v>99</v>
      </c>
      <c r="C31" s="18" t="s">
        <v>78</v>
      </c>
      <c r="D31" s="18" t="s">
        <v>96</v>
      </c>
      <c r="E31" s="18" t="s">
        <v>80</v>
      </c>
      <c r="F31" s="18" t="s">
        <v>81</v>
      </c>
      <c r="G31" s="18">
        <v>6.2776546478271484</v>
      </c>
      <c r="H31" s="18">
        <v>6.201629638671875</v>
      </c>
      <c r="I31" s="18">
        <v>7.1361541748046875E-2</v>
      </c>
      <c r="J31" s="18">
        <v>6.9691715240478516</v>
      </c>
      <c r="K31" s="19">
        <v>7.3191704750061035</v>
      </c>
      <c r="L31" s="18">
        <v>0.33023932576179504</v>
      </c>
      <c r="M31" s="29"/>
      <c r="N31" s="26"/>
      <c r="O31" s="26"/>
      <c r="P31" s="30"/>
    </row>
    <row r="32" spans="1:16" x14ac:dyDescent="0.15">
      <c r="A32" s="13" t="s">
        <v>100</v>
      </c>
      <c r="B32" s="31" t="s">
        <v>101</v>
      </c>
      <c r="C32" s="13" t="s">
        <v>78</v>
      </c>
      <c r="D32" s="13" t="s">
        <v>96</v>
      </c>
      <c r="E32" s="13" t="s">
        <v>80</v>
      </c>
      <c r="F32" s="13" t="s">
        <v>81</v>
      </c>
      <c r="G32" s="13">
        <v>5.5114917755126953</v>
      </c>
      <c r="H32" s="13">
        <v>5.5444636344909668</v>
      </c>
      <c r="I32" s="13">
        <v>3.3773660659790039E-2</v>
      </c>
      <c r="J32" s="13">
        <v>11.341046333312988</v>
      </c>
      <c r="K32" s="14">
        <v>11.107570648193359</v>
      </c>
      <c r="L32" s="13">
        <v>0.23823174834251404</v>
      </c>
      <c r="M32" s="32" t="str">
        <f t="shared" ref="M32" si="6">B32</f>
        <v>Stacey class lib 4</v>
      </c>
      <c r="N32" s="33">
        <v>42949</v>
      </c>
      <c r="O32" s="34">
        <v>428</v>
      </c>
      <c r="P32" s="35">
        <f t="shared" ref="P32" si="7">(K32*(452/O32))</f>
        <v>11.730425077064016</v>
      </c>
    </row>
    <row r="33" spans="1:16" x14ac:dyDescent="0.15">
      <c r="A33" s="13" t="s">
        <v>102</v>
      </c>
      <c r="B33" s="31" t="s">
        <v>101</v>
      </c>
      <c r="C33" s="13" t="s">
        <v>78</v>
      </c>
      <c r="D33" s="13" t="s">
        <v>96</v>
      </c>
      <c r="E33" s="13" t="s">
        <v>80</v>
      </c>
      <c r="F33" s="13" t="s">
        <v>81</v>
      </c>
      <c r="G33" s="13">
        <v>5.5789856910705566</v>
      </c>
      <c r="H33" s="13">
        <v>5.5444636344909668</v>
      </c>
      <c r="I33" s="13">
        <v>3.3773660659790039E-2</v>
      </c>
      <c r="J33" s="13">
        <v>10.864851951599121</v>
      </c>
      <c r="K33" s="14">
        <v>11.107570648193359</v>
      </c>
      <c r="L33" s="13">
        <v>0.23823174834251404</v>
      </c>
      <c r="M33" s="28"/>
      <c r="O33" s="16"/>
      <c r="P33" s="24"/>
    </row>
    <row r="34" spans="1:16" ht="13.5" thickBot="1" x14ac:dyDescent="0.25">
      <c r="A34" s="18" t="s">
        <v>103</v>
      </c>
      <c r="B34" s="36" t="s">
        <v>101</v>
      </c>
      <c r="C34" s="18" t="s">
        <v>78</v>
      </c>
      <c r="D34" s="18" t="s">
        <v>96</v>
      </c>
      <c r="E34" s="18" t="s">
        <v>80</v>
      </c>
      <c r="F34" s="18" t="s">
        <v>81</v>
      </c>
      <c r="G34" s="18">
        <v>5.5429129600524902</v>
      </c>
      <c r="H34" s="18">
        <v>5.5444636344909668</v>
      </c>
      <c r="I34" s="18">
        <v>3.3773660659790039E-2</v>
      </c>
      <c r="J34" s="18">
        <v>11.116815567016602</v>
      </c>
      <c r="K34" s="19">
        <v>11.107570648193359</v>
      </c>
      <c r="L34" s="18">
        <v>0.23823174834251404</v>
      </c>
      <c r="M34" s="29"/>
      <c r="N34" s="26"/>
      <c r="O34" s="26"/>
      <c r="P34" s="30"/>
    </row>
    <row r="35" spans="1:16" x14ac:dyDescent="0.15">
      <c r="A35" s="13" t="s">
        <v>104</v>
      </c>
      <c r="B35" s="31" t="s">
        <v>105</v>
      </c>
      <c r="C35" s="13" t="s">
        <v>78</v>
      </c>
      <c r="D35" s="13" t="s">
        <v>96</v>
      </c>
      <c r="E35" s="13" t="s">
        <v>80</v>
      </c>
      <c r="F35" s="13" t="s">
        <v>81</v>
      </c>
      <c r="G35" s="13">
        <v>5.9355554580688477</v>
      </c>
      <c r="H35" s="13">
        <v>6.1060867309570312</v>
      </c>
      <c r="I35" s="13">
        <v>0.15881143510341644</v>
      </c>
      <c r="J35" s="13">
        <v>8.6617460250854492</v>
      </c>
      <c r="K35" s="14">
        <v>7.798698902130127</v>
      </c>
      <c r="L35" s="13">
        <v>0.79582411050796509</v>
      </c>
      <c r="M35" s="32" t="str">
        <f t="shared" ref="M35" si="8">B35</f>
        <v>Stacey class lib 5</v>
      </c>
      <c r="N35" s="33">
        <v>42949</v>
      </c>
      <c r="O35" s="34">
        <v>508</v>
      </c>
      <c r="P35" s="35">
        <f t="shared" ref="P35" si="9">(K35*(452/O35))</f>
        <v>6.9389998105567265</v>
      </c>
    </row>
    <row r="36" spans="1:16" x14ac:dyDescent="0.15">
      <c r="A36" s="13" t="s">
        <v>106</v>
      </c>
      <c r="B36" s="31" t="s">
        <v>105</v>
      </c>
      <c r="C36" s="13" t="s">
        <v>78</v>
      </c>
      <c r="D36" s="13" t="s">
        <v>96</v>
      </c>
      <c r="E36" s="13" t="s">
        <v>80</v>
      </c>
      <c r="F36" s="13" t="s">
        <v>81</v>
      </c>
      <c r="G36" s="13">
        <v>6.1329526901245117</v>
      </c>
      <c r="H36" s="13">
        <v>6.1060867309570312</v>
      </c>
      <c r="I36" s="13">
        <v>0.15881143510341644</v>
      </c>
      <c r="J36" s="13">
        <v>7.6404857635498047</v>
      </c>
      <c r="K36" s="14">
        <v>7.798698902130127</v>
      </c>
      <c r="L36" s="13">
        <v>0.79582411050796509</v>
      </c>
      <c r="M36" s="28"/>
      <c r="O36" s="16"/>
      <c r="P36" s="24"/>
    </row>
    <row r="37" spans="1:16" ht="13.5" thickBot="1" x14ac:dyDescent="0.25">
      <c r="A37" s="18" t="s">
        <v>107</v>
      </c>
      <c r="B37" s="36" t="s">
        <v>105</v>
      </c>
      <c r="C37" s="18" t="s">
        <v>78</v>
      </c>
      <c r="D37" s="18" t="s">
        <v>96</v>
      </c>
      <c r="E37" s="18" t="s">
        <v>80</v>
      </c>
      <c r="F37" s="18" t="s">
        <v>81</v>
      </c>
      <c r="G37" s="18">
        <v>6.249751091003418</v>
      </c>
      <c r="H37" s="18">
        <v>6.1060867309570312</v>
      </c>
      <c r="I37" s="18">
        <v>0.15881143510341644</v>
      </c>
      <c r="J37" s="18">
        <v>7.0938653945922852</v>
      </c>
      <c r="K37" s="19">
        <v>7.798698902130127</v>
      </c>
      <c r="L37" s="18">
        <v>0.79582411050796509</v>
      </c>
      <c r="M37" s="29"/>
      <c r="N37" s="26"/>
      <c r="O37" s="26"/>
      <c r="P37" s="30"/>
    </row>
    <row r="38" spans="1:16" x14ac:dyDescent="0.15">
      <c r="A38" s="13" t="s">
        <v>108</v>
      </c>
      <c r="B38" s="31" t="s">
        <v>109</v>
      </c>
      <c r="C38" s="13" t="s">
        <v>78</v>
      </c>
      <c r="D38" s="13" t="s">
        <v>96</v>
      </c>
      <c r="E38" s="13" t="s">
        <v>80</v>
      </c>
      <c r="F38" s="13" t="s">
        <v>81</v>
      </c>
      <c r="G38" s="13">
        <v>5.5107665061950684</v>
      </c>
      <c r="H38" s="13">
        <v>5.6300740242004395</v>
      </c>
      <c r="I38" s="13">
        <v>0.11220889538526535</v>
      </c>
      <c r="J38" s="13">
        <v>11.346274375915527</v>
      </c>
      <c r="K38" s="14">
        <v>10.535674095153809</v>
      </c>
      <c r="L38" s="13">
        <v>0.75640678405761719</v>
      </c>
      <c r="M38" s="32" t="str">
        <f t="shared" ref="M38" si="10">B38</f>
        <v>Stacey class lib 6</v>
      </c>
      <c r="N38" s="33">
        <v>42949</v>
      </c>
      <c r="O38" s="34">
        <v>441</v>
      </c>
      <c r="P38" s="35">
        <f t="shared" ref="P38" si="11">(K38*(452/O38))</f>
        <v>10.798468687096422</v>
      </c>
    </row>
    <row r="39" spans="1:16" x14ac:dyDescent="0.15">
      <c r="A39" s="13" t="s">
        <v>110</v>
      </c>
      <c r="B39" s="31" t="s">
        <v>109</v>
      </c>
      <c r="C39" s="13" t="s">
        <v>78</v>
      </c>
      <c r="D39" s="13" t="s">
        <v>96</v>
      </c>
      <c r="E39" s="13" t="s">
        <v>80</v>
      </c>
      <c r="F39" s="13" t="s">
        <v>81</v>
      </c>
      <c r="G39" s="13">
        <v>5.733489990234375</v>
      </c>
      <c r="H39" s="13">
        <v>5.6300740242004395</v>
      </c>
      <c r="I39" s="13">
        <v>0.11220889538526535</v>
      </c>
      <c r="J39" s="13">
        <v>9.848689079284668</v>
      </c>
      <c r="K39" s="14">
        <v>10.535674095153809</v>
      </c>
      <c r="L39" s="13">
        <v>0.75640678405761719</v>
      </c>
      <c r="M39" s="28"/>
      <c r="O39" s="16"/>
      <c r="P39" s="24"/>
    </row>
    <row r="40" spans="1:16" ht="13.5" thickBot="1" x14ac:dyDescent="0.25">
      <c r="A40" s="18" t="s">
        <v>111</v>
      </c>
      <c r="B40" s="36" t="s">
        <v>109</v>
      </c>
      <c r="C40" s="18" t="s">
        <v>78</v>
      </c>
      <c r="D40" s="18" t="s">
        <v>96</v>
      </c>
      <c r="E40" s="18" t="s">
        <v>80</v>
      </c>
      <c r="F40" s="18" t="s">
        <v>81</v>
      </c>
      <c r="G40" s="18">
        <v>5.6459650993347168</v>
      </c>
      <c r="H40" s="18">
        <v>5.6300740242004395</v>
      </c>
      <c r="I40" s="18">
        <v>0.11220889538526535</v>
      </c>
      <c r="J40" s="18">
        <v>10.412056922912598</v>
      </c>
      <c r="K40" s="19">
        <v>10.535674095153809</v>
      </c>
      <c r="L40" s="18">
        <v>0.75640678405761719</v>
      </c>
      <c r="M40" s="29"/>
      <c r="N40" s="26"/>
      <c r="O40" s="26"/>
      <c r="P40" s="30"/>
    </row>
    <row r="41" spans="1:16" x14ac:dyDescent="0.15">
      <c r="A41" s="13" t="s">
        <v>112</v>
      </c>
      <c r="B41" s="31" t="s">
        <v>113</v>
      </c>
      <c r="C41" s="13" t="s">
        <v>78</v>
      </c>
      <c r="D41" s="13" t="s">
        <v>96</v>
      </c>
      <c r="E41" s="13" t="s">
        <v>80</v>
      </c>
      <c r="F41" s="13" t="s">
        <v>81</v>
      </c>
      <c r="G41" s="13">
        <v>5.8686256408691406</v>
      </c>
      <c r="H41" s="13">
        <v>6.0105972290039062</v>
      </c>
      <c r="I41" s="13">
        <v>0.16796718537807465</v>
      </c>
      <c r="J41" s="13">
        <v>9.0381393432617188</v>
      </c>
      <c r="K41" s="14">
        <v>8.2893352508544922</v>
      </c>
      <c r="L41" s="13">
        <v>0.86645591259002686</v>
      </c>
      <c r="M41" s="32" t="str">
        <f t="shared" ref="M41" si="12">B41</f>
        <v>Stacey class lib 7</v>
      </c>
      <c r="N41" s="33">
        <v>42949</v>
      </c>
      <c r="O41" s="34">
        <v>426</v>
      </c>
      <c r="P41" s="35">
        <f t="shared" ref="P41" si="13">(K41*(452/O41))</f>
        <v>8.7952571206249548</v>
      </c>
    </row>
    <row r="42" spans="1:16" x14ac:dyDescent="0.15">
      <c r="A42" s="13" t="s">
        <v>114</v>
      </c>
      <c r="B42" s="31" t="s">
        <v>113</v>
      </c>
      <c r="C42" s="13" t="s">
        <v>78</v>
      </c>
      <c r="D42" s="13" t="s">
        <v>96</v>
      </c>
      <c r="E42" s="13" t="s">
        <v>80</v>
      </c>
      <c r="F42" s="13" t="s">
        <v>81</v>
      </c>
      <c r="G42" s="13">
        <v>5.9671459197998047</v>
      </c>
      <c r="H42" s="13">
        <v>6.0105972290039062</v>
      </c>
      <c r="I42" s="13">
        <v>0.16796718537807465</v>
      </c>
      <c r="J42" s="13">
        <v>8.4895763397216797</v>
      </c>
      <c r="K42" s="14">
        <v>8.2893352508544922</v>
      </c>
      <c r="L42" s="13">
        <v>0.86645591259002686</v>
      </c>
      <c r="M42" s="28"/>
      <c r="O42" s="16"/>
      <c r="P42" s="24"/>
    </row>
    <row r="43" spans="1:16" ht="13.5" thickBot="1" x14ac:dyDescent="0.25">
      <c r="A43" s="18" t="s">
        <v>115</v>
      </c>
      <c r="B43" s="36" t="s">
        <v>113</v>
      </c>
      <c r="C43" s="18" t="s">
        <v>78</v>
      </c>
      <c r="D43" s="18" t="s">
        <v>96</v>
      </c>
      <c r="E43" s="18" t="s">
        <v>80</v>
      </c>
      <c r="F43" s="18" t="s">
        <v>81</v>
      </c>
      <c r="G43" s="18">
        <v>6.1960210800170898</v>
      </c>
      <c r="H43" s="18">
        <v>6.0105972290039062</v>
      </c>
      <c r="I43" s="18">
        <v>0.16796718537807465</v>
      </c>
      <c r="J43" s="18">
        <v>7.3402895927429199</v>
      </c>
      <c r="K43" s="19">
        <v>8.2893352508544922</v>
      </c>
      <c r="L43" s="18">
        <v>0.86645591259002686</v>
      </c>
      <c r="M43" s="29"/>
      <c r="N43" s="26"/>
      <c r="O43" s="26"/>
      <c r="P43" s="30"/>
    </row>
    <row r="44" spans="1:16" x14ac:dyDescent="0.15">
      <c r="A44" s="13" t="s">
        <v>116</v>
      </c>
      <c r="B44" s="31" t="s">
        <v>117</v>
      </c>
      <c r="C44" s="13" t="s">
        <v>78</v>
      </c>
      <c r="D44" s="13" t="s">
        <v>96</v>
      </c>
      <c r="E44" s="13" t="s">
        <v>80</v>
      </c>
      <c r="F44" s="13" t="s">
        <v>81</v>
      </c>
      <c r="G44" s="13">
        <v>6.3169455528259277</v>
      </c>
      <c r="H44" s="13">
        <v>6.3335475921630859</v>
      </c>
      <c r="I44" s="13">
        <v>3.067380003631115E-2</v>
      </c>
      <c r="J44" s="13">
        <v>6.7972979545593262</v>
      </c>
      <c r="K44" s="14">
        <v>6.7268047332763672</v>
      </c>
      <c r="L44" s="13">
        <v>0.13039463758468628</v>
      </c>
      <c r="M44" s="32" t="str">
        <f t="shared" ref="M44" si="14">B44</f>
        <v>Stacey class lib 8</v>
      </c>
      <c r="N44" s="33">
        <v>42949</v>
      </c>
      <c r="O44" s="34">
        <v>438</v>
      </c>
      <c r="P44" s="35">
        <f t="shared" ref="P44" si="15">(K44*(452/O44))</f>
        <v>6.9418167567144247</v>
      </c>
    </row>
    <row r="45" spans="1:16" x14ac:dyDescent="0.15">
      <c r="A45" s="13" t="s">
        <v>118</v>
      </c>
      <c r="B45" s="31" t="s">
        <v>117</v>
      </c>
      <c r="C45" s="13" t="s">
        <v>78</v>
      </c>
      <c r="D45" s="13" t="s">
        <v>96</v>
      </c>
      <c r="E45" s="13" t="s">
        <v>80</v>
      </c>
      <c r="F45" s="13" t="s">
        <v>81</v>
      </c>
      <c r="G45" s="13">
        <v>6.3147525787353516</v>
      </c>
      <c r="H45" s="13">
        <v>6.3335475921630859</v>
      </c>
      <c r="I45" s="13">
        <v>3.067380003631115E-2</v>
      </c>
      <c r="J45" s="13">
        <v>6.8067784309387207</v>
      </c>
      <c r="K45" s="14">
        <v>6.7268047332763672</v>
      </c>
      <c r="L45" s="13">
        <v>0.13039463758468628</v>
      </c>
      <c r="M45" s="28"/>
      <c r="O45" s="16"/>
      <c r="P45" s="24"/>
    </row>
    <row r="46" spans="1:16" ht="14" thickBot="1" x14ac:dyDescent="0.2">
      <c r="A46" s="18" t="s">
        <v>119</v>
      </c>
      <c r="B46" s="36" t="s">
        <v>117</v>
      </c>
      <c r="C46" s="18" t="s">
        <v>78</v>
      </c>
      <c r="D46" s="18" t="s">
        <v>96</v>
      </c>
      <c r="E46" s="18" t="s">
        <v>80</v>
      </c>
      <c r="F46" s="18" t="s">
        <v>81</v>
      </c>
      <c r="G46" s="18">
        <v>6.3689436912536621</v>
      </c>
      <c r="H46" s="18">
        <v>6.3335475921630859</v>
      </c>
      <c r="I46" s="18">
        <v>3.067380003631115E-2</v>
      </c>
      <c r="J46" s="18">
        <v>6.5763373374938965</v>
      </c>
      <c r="K46" s="19">
        <v>6.7268047332763672</v>
      </c>
      <c r="L46" s="18">
        <v>0.13039463758468628</v>
      </c>
      <c r="M46" s="29"/>
      <c r="N46" s="26"/>
      <c r="O46" s="26"/>
      <c r="P46" s="30"/>
    </row>
    <row r="47" spans="1:16" x14ac:dyDescent="0.15">
      <c r="A47" s="13" t="s">
        <v>41</v>
      </c>
      <c r="B47" s="31" t="s">
        <v>120</v>
      </c>
      <c r="C47" s="13" t="s">
        <v>78</v>
      </c>
      <c r="D47" s="13" t="s">
        <v>96</v>
      </c>
      <c r="E47" s="13" t="s">
        <v>80</v>
      </c>
      <c r="F47" s="13" t="s">
        <v>81</v>
      </c>
      <c r="G47" s="13">
        <v>7.5044775009155273</v>
      </c>
      <c r="H47" s="13">
        <v>7.7196440696716309</v>
      </c>
      <c r="I47" s="13">
        <v>0.18822091817855835</v>
      </c>
      <c r="J47" s="13">
        <v>3.1956591606140137</v>
      </c>
      <c r="K47" s="14">
        <v>2.8008105754852295</v>
      </c>
      <c r="L47" s="13">
        <v>0.34475728869438171</v>
      </c>
      <c r="M47" s="32" t="str">
        <f t="shared" ref="M47" si="16">B47</f>
        <v>Stacey class lib 9</v>
      </c>
      <c r="N47" s="33">
        <v>42949</v>
      </c>
      <c r="O47" s="34">
        <v>343</v>
      </c>
      <c r="P47" s="35">
        <f t="shared" ref="P47" si="17">(K47*(452/O47))</f>
        <v>3.6908640819805361</v>
      </c>
    </row>
    <row r="48" spans="1:16" x14ac:dyDescent="0.15">
      <c r="A48" s="13" t="s">
        <v>42</v>
      </c>
      <c r="B48" s="31" t="s">
        <v>120</v>
      </c>
      <c r="C48" s="13" t="s">
        <v>78</v>
      </c>
      <c r="D48" s="13" t="s">
        <v>96</v>
      </c>
      <c r="E48" s="13" t="s">
        <v>80</v>
      </c>
      <c r="F48" s="13" t="s">
        <v>81</v>
      </c>
      <c r="G48" s="13">
        <v>7.800682544708252</v>
      </c>
      <c r="H48" s="13">
        <v>7.7196440696716309</v>
      </c>
      <c r="I48" s="13">
        <v>0.18822091817855835</v>
      </c>
      <c r="J48" s="13">
        <v>2.6473026275634766</v>
      </c>
      <c r="K48" s="14">
        <v>2.8008105754852295</v>
      </c>
      <c r="L48" s="13">
        <v>0.34475728869438171</v>
      </c>
      <c r="M48" s="28"/>
      <c r="O48" s="16"/>
      <c r="P48" s="24"/>
    </row>
    <row r="49" spans="1:19" ht="14" thickBot="1" x14ac:dyDescent="0.2">
      <c r="A49" s="18" t="s">
        <v>43</v>
      </c>
      <c r="B49" s="36" t="s">
        <v>120</v>
      </c>
      <c r="C49" s="18" t="s">
        <v>78</v>
      </c>
      <c r="D49" s="18" t="s">
        <v>96</v>
      </c>
      <c r="E49" s="18" t="s">
        <v>80</v>
      </c>
      <c r="F49" s="18" t="s">
        <v>81</v>
      </c>
      <c r="G49" s="18">
        <v>7.8537721633911133</v>
      </c>
      <c r="H49" s="18">
        <v>7.7196440696716309</v>
      </c>
      <c r="I49" s="18">
        <v>0.18822091817855835</v>
      </c>
      <c r="J49" s="18">
        <v>2.5594704151153564</v>
      </c>
      <c r="K49" s="19">
        <v>2.8008105754852295</v>
      </c>
      <c r="L49" s="18">
        <v>0.34475728869438171</v>
      </c>
      <c r="M49" s="29"/>
      <c r="N49" s="26"/>
      <c r="O49" s="26"/>
      <c r="P49" s="30"/>
    </row>
    <row r="50" spans="1:19" x14ac:dyDescent="0.15">
      <c r="A50" s="13" t="s">
        <v>45</v>
      </c>
      <c r="B50" s="31" t="s">
        <v>121</v>
      </c>
      <c r="C50" s="13" t="s">
        <v>78</v>
      </c>
      <c r="D50" s="13" t="s">
        <v>96</v>
      </c>
      <c r="E50" s="13" t="s">
        <v>80</v>
      </c>
      <c r="F50" s="13" t="s">
        <v>81</v>
      </c>
      <c r="G50" s="13">
        <v>5.7243118286132812</v>
      </c>
      <c r="H50" s="13">
        <v>5.7394371032714844</v>
      </c>
      <c r="I50" s="13">
        <v>2.8758082538843155E-2</v>
      </c>
      <c r="J50" s="13">
        <v>9.9063053131103516</v>
      </c>
      <c r="K50" s="14">
        <v>9.8126220703125</v>
      </c>
      <c r="L50" s="13">
        <v>0.17840082943439484</v>
      </c>
      <c r="M50" s="32" t="str">
        <f t="shared" ref="M50" si="18">B50</f>
        <v>Stacey class lib 10</v>
      </c>
      <c r="N50" s="33">
        <v>42949</v>
      </c>
      <c r="O50" s="34">
        <v>502</v>
      </c>
      <c r="P50" s="35">
        <f t="shared" ref="P50" si="19">(K50*(452/O50))</f>
        <v>8.8352692744646415</v>
      </c>
    </row>
    <row r="51" spans="1:19" x14ac:dyDescent="0.15">
      <c r="A51" s="13" t="s">
        <v>46</v>
      </c>
      <c r="B51" s="31" t="s">
        <v>121</v>
      </c>
      <c r="C51" s="13" t="s">
        <v>78</v>
      </c>
      <c r="D51" s="13" t="s">
        <v>96</v>
      </c>
      <c r="E51" s="13" t="s">
        <v>80</v>
      </c>
      <c r="F51" s="13" t="s">
        <v>81</v>
      </c>
      <c r="G51" s="13">
        <v>5.7726016044616699</v>
      </c>
      <c r="H51" s="13">
        <v>5.7394371032714844</v>
      </c>
      <c r="I51" s="13">
        <v>2.8758082538843155E-2</v>
      </c>
      <c r="J51" s="13">
        <v>9.6068954467773438</v>
      </c>
      <c r="K51" s="14">
        <v>9.8126220703125</v>
      </c>
      <c r="L51" s="13">
        <v>0.17840082943439484</v>
      </c>
      <c r="M51" s="28"/>
      <c r="O51" s="16"/>
      <c r="P51" s="24"/>
    </row>
    <row r="52" spans="1:19" ht="14" thickBot="1" x14ac:dyDescent="0.2">
      <c r="A52" s="18" t="s">
        <v>47</v>
      </c>
      <c r="B52" s="36" t="s">
        <v>121</v>
      </c>
      <c r="C52" s="18" t="s">
        <v>78</v>
      </c>
      <c r="D52" s="18" t="s">
        <v>96</v>
      </c>
      <c r="E52" s="18" t="s">
        <v>80</v>
      </c>
      <c r="F52" s="18" t="s">
        <v>81</v>
      </c>
      <c r="G52" s="18">
        <v>5.7213983535766602</v>
      </c>
      <c r="H52" s="18">
        <v>5.7394371032714844</v>
      </c>
      <c r="I52" s="18">
        <v>2.8758082538843155E-2</v>
      </c>
      <c r="J52" s="18">
        <v>9.9246654510498047</v>
      </c>
      <c r="K52" s="19">
        <v>9.8126220703125</v>
      </c>
      <c r="L52" s="18">
        <v>0.17840082943439484</v>
      </c>
      <c r="M52" s="29"/>
      <c r="N52" s="26"/>
      <c r="O52" s="26"/>
      <c r="P52" s="30"/>
    </row>
    <row r="53" spans="1:19" x14ac:dyDescent="0.15">
      <c r="A53" s="13" t="s">
        <v>49</v>
      </c>
      <c r="B53" s="31" t="s">
        <v>122</v>
      </c>
      <c r="C53" s="13" t="s">
        <v>78</v>
      </c>
      <c r="D53" s="13" t="s">
        <v>96</v>
      </c>
      <c r="E53" s="13" t="s">
        <v>80</v>
      </c>
      <c r="F53" s="13" t="s">
        <v>81</v>
      </c>
      <c r="G53" s="13">
        <v>4.7539329528808594</v>
      </c>
      <c r="H53" s="13">
        <v>4.8905749320983887</v>
      </c>
      <c r="I53" s="13">
        <v>0.2741527259349823</v>
      </c>
      <c r="J53" s="13">
        <v>18.354824066162109</v>
      </c>
      <c r="K53" s="14">
        <v>16.993249893188477</v>
      </c>
      <c r="L53" s="13">
        <v>2.803006649017334</v>
      </c>
      <c r="M53" s="32" t="str">
        <f t="shared" ref="M53" si="20">B53</f>
        <v>Stacey class lib 11</v>
      </c>
      <c r="N53" s="33">
        <v>42949</v>
      </c>
      <c r="O53" s="34">
        <v>404</v>
      </c>
      <c r="P53" s="35">
        <f t="shared" ref="P53" si="21">(K53*(452/O53))</f>
        <v>19.012249880498</v>
      </c>
    </row>
    <row r="54" spans="1:19" x14ac:dyDescent="0.15">
      <c r="A54" s="13" t="s">
        <v>123</v>
      </c>
      <c r="B54" s="31" t="s">
        <v>122</v>
      </c>
      <c r="C54" s="13" t="s">
        <v>78</v>
      </c>
      <c r="D54" s="13" t="s">
        <v>96</v>
      </c>
      <c r="E54" s="13" t="s">
        <v>80</v>
      </c>
      <c r="F54" s="13" t="s">
        <v>81</v>
      </c>
      <c r="G54" s="13">
        <v>4.7115979194641113</v>
      </c>
      <c r="H54" s="13">
        <v>4.8905749320983887</v>
      </c>
      <c r="I54" s="13">
        <v>0.2741527259349823</v>
      </c>
      <c r="J54" s="13">
        <v>18.855381011962891</v>
      </c>
      <c r="K54" s="14">
        <v>16.993249893188477</v>
      </c>
      <c r="L54" s="13">
        <v>2.803006649017334</v>
      </c>
      <c r="M54" s="28"/>
      <c r="O54" s="16"/>
      <c r="P54" s="24"/>
    </row>
    <row r="55" spans="1:19" ht="14" thickBot="1" x14ac:dyDescent="0.2">
      <c r="A55" s="18" t="s">
        <v>124</v>
      </c>
      <c r="B55" s="36" t="s">
        <v>122</v>
      </c>
      <c r="C55" s="18" t="s">
        <v>78</v>
      </c>
      <c r="D55" s="18" t="s">
        <v>96</v>
      </c>
      <c r="E55" s="18" t="s">
        <v>80</v>
      </c>
      <c r="F55" s="18" t="s">
        <v>81</v>
      </c>
      <c r="G55" s="18">
        <v>5.2061944007873535</v>
      </c>
      <c r="H55" s="18">
        <v>4.8905749320983887</v>
      </c>
      <c r="I55" s="18">
        <v>0.2741527259349823</v>
      </c>
      <c r="J55" s="18">
        <v>13.76954460144043</v>
      </c>
      <c r="K55" s="19">
        <v>16.993249893188477</v>
      </c>
      <c r="L55" s="18">
        <v>2.803006649017334</v>
      </c>
      <c r="M55" s="29"/>
      <c r="N55" s="26"/>
      <c r="O55" s="26"/>
      <c r="P55" s="30"/>
    </row>
    <row r="56" spans="1:19" x14ac:dyDescent="0.15">
      <c r="A56" s="13" t="s">
        <v>125</v>
      </c>
      <c r="B56" s="31" t="s">
        <v>126</v>
      </c>
      <c r="C56" s="13" t="s">
        <v>78</v>
      </c>
      <c r="D56" s="13" t="s">
        <v>96</v>
      </c>
      <c r="E56" s="13" t="s">
        <v>80</v>
      </c>
      <c r="F56" s="13" t="s">
        <v>81</v>
      </c>
      <c r="G56" s="13">
        <v>5.4606070518493652</v>
      </c>
      <c r="H56" s="13">
        <v>5.5447068214416504</v>
      </c>
      <c r="I56" s="13">
        <v>8.8117785751819611E-2</v>
      </c>
      <c r="J56" s="13">
        <v>11.71380615234375</v>
      </c>
      <c r="K56" s="14">
        <v>11.115730285644531</v>
      </c>
      <c r="L56" s="13">
        <v>0.62004536390304565</v>
      </c>
      <c r="M56" s="32" t="str">
        <f t="shared" ref="M56" si="22">B56</f>
        <v>Stacey class lib 12</v>
      </c>
      <c r="N56" s="33">
        <v>42949</v>
      </c>
      <c r="O56" s="34">
        <v>439</v>
      </c>
      <c r="P56" s="35">
        <f t="shared" ref="P56" si="23">(K56*(452/O56))</f>
        <v>11.444897697292321</v>
      </c>
    </row>
    <row r="57" spans="1:19" x14ac:dyDescent="0.15">
      <c r="A57" s="13" t="s">
        <v>127</v>
      </c>
      <c r="B57" s="31" t="s">
        <v>126</v>
      </c>
      <c r="C57" s="13" t="s">
        <v>78</v>
      </c>
      <c r="D57" s="13" t="s">
        <v>96</v>
      </c>
      <c r="E57" s="13" t="s">
        <v>80</v>
      </c>
      <c r="F57" s="13" t="s">
        <v>81</v>
      </c>
      <c r="G57" s="13">
        <v>5.5371575355529785</v>
      </c>
      <c r="H57" s="13">
        <v>5.5447068214416504</v>
      </c>
      <c r="I57" s="13">
        <v>8.8117785751819611E-2</v>
      </c>
      <c r="J57" s="13">
        <v>11.157553672790527</v>
      </c>
      <c r="K57" s="14">
        <v>11.115730285644531</v>
      </c>
      <c r="L57" s="13">
        <v>0.62004536390304565</v>
      </c>
      <c r="M57" s="28"/>
      <c r="O57" s="16"/>
      <c r="P57" s="24"/>
    </row>
    <row r="58" spans="1:19" ht="14" thickBot="1" x14ac:dyDescent="0.2">
      <c r="A58" s="18" t="s">
        <v>128</v>
      </c>
      <c r="B58" s="36" t="s">
        <v>126</v>
      </c>
      <c r="C58" s="18" t="s">
        <v>78</v>
      </c>
      <c r="D58" s="18" t="s">
        <v>96</v>
      </c>
      <c r="E58" s="18" t="s">
        <v>80</v>
      </c>
      <c r="F58" s="18" t="s">
        <v>81</v>
      </c>
      <c r="G58" s="18">
        <v>5.6363568305969238</v>
      </c>
      <c r="H58" s="18">
        <v>5.5447068214416504</v>
      </c>
      <c r="I58" s="18">
        <v>8.8117785751819611E-2</v>
      </c>
      <c r="J58" s="18">
        <v>10.475832939147949</v>
      </c>
      <c r="K58" s="19">
        <v>11.115730285644531</v>
      </c>
      <c r="L58" s="18">
        <v>0.62004536390304565</v>
      </c>
      <c r="M58" s="29"/>
      <c r="N58" s="26"/>
      <c r="O58" s="26"/>
      <c r="P58" s="30"/>
    </row>
    <row r="59" spans="1:19" x14ac:dyDescent="0.15">
      <c r="A59" s="13" t="s">
        <v>27</v>
      </c>
      <c r="B59" s="31" t="s">
        <v>143</v>
      </c>
      <c r="C59" s="13" t="s">
        <v>78</v>
      </c>
      <c r="D59" s="13" t="s">
        <v>96</v>
      </c>
      <c r="E59" s="13" t="s">
        <v>80</v>
      </c>
      <c r="F59" s="13" t="s">
        <v>81</v>
      </c>
      <c r="G59" s="13">
        <v>10.386127471923828</v>
      </c>
      <c r="H59" s="13">
        <v>10.82962703704834</v>
      </c>
      <c r="I59" s="13">
        <v>0.46314975619316101</v>
      </c>
      <c r="J59" s="13">
        <v>1.0088652372360229</v>
      </c>
      <c r="K59" s="14">
        <v>0.78017234802246094</v>
      </c>
      <c r="L59" s="13">
        <v>0.22665917873382568</v>
      </c>
      <c r="M59" s="32" t="str">
        <f t="shared" ref="M59" si="24">B59</f>
        <v>Stacey class lib 14</v>
      </c>
      <c r="N59" s="33">
        <v>42949</v>
      </c>
      <c r="O59" s="34">
        <v>499</v>
      </c>
      <c r="P59" s="35">
        <f t="shared" ref="P59" si="25">(K59*(452/O59))</f>
        <v>0.70668918097425326</v>
      </c>
      <c r="Q59" s="37"/>
      <c r="R59" s="14"/>
      <c r="S59" s="37"/>
    </row>
    <row r="60" spans="1:19" x14ac:dyDescent="0.15">
      <c r="A60" s="13" t="s">
        <v>28</v>
      </c>
      <c r="B60" s="31" t="s">
        <v>143</v>
      </c>
      <c r="C60" s="13" t="s">
        <v>78</v>
      </c>
      <c r="D60" s="13" t="s">
        <v>96</v>
      </c>
      <c r="E60" s="13" t="s">
        <v>80</v>
      </c>
      <c r="F60" s="13" t="s">
        <v>81</v>
      </c>
      <c r="G60" s="13">
        <v>11.310198783874512</v>
      </c>
      <c r="H60" s="13">
        <v>10.82962703704834</v>
      </c>
      <c r="I60" s="13">
        <v>0.46314975619316101</v>
      </c>
      <c r="J60" s="13">
        <v>0.55560314655303955</v>
      </c>
      <c r="K60" s="14">
        <v>0.78017234802246094</v>
      </c>
      <c r="L60" s="13">
        <v>0.22665917873382568</v>
      </c>
      <c r="M60" s="28"/>
      <c r="O60" s="16"/>
      <c r="P60" s="24"/>
      <c r="Q60" s="37"/>
      <c r="R60" s="14"/>
      <c r="S60" s="37"/>
    </row>
    <row r="61" spans="1:19" ht="14" thickBot="1" x14ac:dyDescent="0.2">
      <c r="A61" s="18" t="s">
        <v>29</v>
      </c>
      <c r="B61" s="36" t="s">
        <v>143</v>
      </c>
      <c r="C61" s="18" t="s">
        <v>78</v>
      </c>
      <c r="D61" s="18" t="s">
        <v>96</v>
      </c>
      <c r="E61" s="18" t="s">
        <v>80</v>
      </c>
      <c r="F61" s="18" t="s">
        <v>81</v>
      </c>
      <c r="G61" s="18">
        <v>10.79255485534668</v>
      </c>
      <c r="H61" s="18">
        <v>10.82962703704834</v>
      </c>
      <c r="I61" s="18">
        <v>0.46314975619316101</v>
      </c>
      <c r="J61" s="18">
        <v>0.77604877948760986</v>
      </c>
      <c r="K61" s="19">
        <v>0.78017234802246094</v>
      </c>
      <c r="L61" s="18">
        <v>0.22665917873382568</v>
      </c>
      <c r="M61" s="29"/>
      <c r="N61" s="26"/>
      <c r="O61" s="26"/>
      <c r="P61" s="30"/>
      <c r="Q61" s="37"/>
      <c r="R61" s="14"/>
      <c r="S61" s="37"/>
    </row>
    <row r="62" spans="1:19" x14ac:dyDescent="0.15">
      <c r="A62" s="13" t="s">
        <v>35</v>
      </c>
      <c r="B62" s="31" t="s">
        <v>144</v>
      </c>
      <c r="C62" s="13" t="s">
        <v>78</v>
      </c>
      <c r="D62" s="13" t="s">
        <v>96</v>
      </c>
      <c r="E62" s="13" t="s">
        <v>80</v>
      </c>
      <c r="F62" s="13" t="s">
        <v>81</v>
      </c>
      <c r="G62" s="13">
        <v>7.6625771522521973</v>
      </c>
      <c r="H62" s="13">
        <v>7.6468977928161621</v>
      </c>
      <c r="I62" s="13">
        <v>1.9182777032256126E-2</v>
      </c>
      <c r="J62" s="13">
        <v>5.8532280921936035</v>
      </c>
      <c r="K62" s="14">
        <v>5.9130764007568359</v>
      </c>
      <c r="L62" s="13">
        <v>7.3406204581260681E-2</v>
      </c>
      <c r="M62" s="32" t="str">
        <f t="shared" ref="M62" si="26">B62</f>
        <v>Stacey class lib 15</v>
      </c>
      <c r="N62" s="33">
        <v>42949</v>
      </c>
      <c r="O62" s="34">
        <v>404</v>
      </c>
      <c r="P62" s="35">
        <f t="shared" ref="P62" si="27">(K62*(452/O62))</f>
        <v>6.6156201315398269</v>
      </c>
      <c r="Q62" s="38"/>
      <c r="R62" s="14"/>
      <c r="S62" s="38"/>
    </row>
    <row r="63" spans="1:19" x14ac:dyDescent="0.15">
      <c r="A63" s="13" t="s">
        <v>36</v>
      </c>
      <c r="B63" s="31" t="s">
        <v>144</v>
      </c>
      <c r="C63" s="13" t="s">
        <v>78</v>
      </c>
      <c r="D63" s="13" t="s">
        <v>96</v>
      </c>
      <c r="E63" s="13" t="s">
        <v>80</v>
      </c>
      <c r="F63" s="13" t="s">
        <v>81</v>
      </c>
      <c r="G63" s="13">
        <v>7.6255083084106445</v>
      </c>
      <c r="H63" s="13">
        <v>7.6468977928161621</v>
      </c>
      <c r="I63" s="13">
        <v>1.9182777032256126E-2</v>
      </c>
      <c r="J63" s="13">
        <v>5.9949822425842285</v>
      </c>
      <c r="K63" s="14">
        <v>5.9130764007568359</v>
      </c>
      <c r="L63" s="13">
        <v>7.3406204581260681E-2</v>
      </c>
      <c r="M63" s="28"/>
      <c r="O63" s="16"/>
      <c r="P63" s="24"/>
      <c r="Q63" s="38"/>
      <c r="R63" s="14"/>
      <c r="S63" s="38"/>
    </row>
    <row r="64" spans="1:19" ht="14" thickBot="1" x14ac:dyDescent="0.2">
      <c r="A64" s="18" t="s">
        <v>37</v>
      </c>
      <c r="B64" s="36" t="s">
        <v>144</v>
      </c>
      <c r="C64" s="18" t="s">
        <v>78</v>
      </c>
      <c r="D64" s="18" t="s">
        <v>96</v>
      </c>
      <c r="E64" s="18" t="s">
        <v>80</v>
      </c>
      <c r="F64" s="18" t="s">
        <v>81</v>
      </c>
      <c r="G64" s="18">
        <v>7.6526079177856445</v>
      </c>
      <c r="H64" s="18">
        <v>7.6468977928161621</v>
      </c>
      <c r="I64" s="18">
        <v>1.9182777032256126E-2</v>
      </c>
      <c r="J64" s="18">
        <v>5.8910183906555176</v>
      </c>
      <c r="K64" s="19">
        <v>5.9130764007568359</v>
      </c>
      <c r="L64" s="18">
        <v>7.3406204581260681E-2</v>
      </c>
      <c r="M64" s="29"/>
      <c r="N64" s="26"/>
      <c r="O64" s="26"/>
      <c r="P64" s="30"/>
      <c r="Q64" s="38"/>
      <c r="R64" s="14"/>
      <c r="S64" s="38"/>
    </row>
    <row r="65" spans="1:19" x14ac:dyDescent="0.15">
      <c r="A65" s="13" t="s">
        <v>57</v>
      </c>
      <c r="B65" s="31" t="s">
        <v>145</v>
      </c>
      <c r="C65" s="13" t="s">
        <v>78</v>
      </c>
      <c r="D65" s="13" t="s">
        <v>96</v>
      </c>
      <c r="E65" s="13" t="s">
        <v>80</v>
      </c>
      <c r="F65" s="13" t="s">
        <v>81</v>
      </c>
      <c r="G65" s="13">
        <v>9.9208011627197266</v>
      </c>
      <c r="H65" s="13">
        <v>9.9119186401367188</v>
      </c>
      <c r="I65" s="13">
        <v>1.2562458403408527E-2</v>
      </c>
      <c r="J65" s="13">
        <v>1.3623539209365845</v>
      </c>
      <c r="K65" s="14">
        <v>1.370211124420166</v>
      </c>
      <c r="L65" s="13">
        <v>1.1111763305962086E-2</v>
      </c>
      <c r="M65" s="32" t="str">
        <f t="shared" ref="M65" si="28">B65</f>
        <v>Stacey class lib 16</v>
      </c>
      <c r="N65" s="33">
        <v>42949</v>
      </c>
      <c r="O65" s="34">
        <v>353</v>
      </c>
      <c r="P65" s="35">
        <f t="shared" ref="P65" si="29">(K65*(452/O65))</f>
        <v>1.7544912981244052</v>
      </c>
      <c r="Q65" s="39"/>
      <c r="R65" s="14"/>
      <c r="S65" s="39"/>
    </row>
    <row r="66" spans="1:19" x14ac:dyDescent="0.15">
      <c r="A66" s="13" t="s">
        <v>50</v>
      </c>
      <c r="B66" s="31" t="s">
        <v>145</v>
      </c>
      <c r="C66" s="13" t="s">
        <v>78</v>
      </c>
      <c r="D66" s="13" t="s">
        <v>96</v>
      </c>
      <c r="E66" s="13" t="s">
        <v>80</v>
      </c>
      <c r="F66" s="13" t="s">
        <v>81</v>
      </c>
      <c r="G66" s="13" t="s">
        <v>77</v>
      </c>
      <c r="H66" s="13" t="s">
        <v>77</v>
      </c>
      <c r="I66" s="13" t="s">
        <v>77</v>
      </c>
      <c r="J66" s="13" t="s">
        <v>77</v>
      </c>
      <c r="K66" s="14" t="s">
        <v>77</v>
      </c>
      <c r="L66" s="13" t="s">
        <v>77</v>
      </c>
      <c r="M66" s="28"/>
      <c r="O66" s="16"/>
      <c r="P66" s="24"/>
      <c r="Q66" s="39"/>
      <c r="R66" s="14"/>
      <c r="S66" s="39"/>
    </row>
    <row r="67" spans="1:19" ht="14" thickBot="1" x14ac:dyDescent="0.2">
      <c r="A67" s="18" t="s">
        <v>51</v>
      </c>
      <c r="B67" s="36" t="s">
        <v>145</v>
      </c>
      <c r="C67" s="18" t="s">
        <v>78</v>
      </c>
      <c r="D67" s="18" t="s">
        <v>96</v>
      </c>
      <c r="E67" s="18" t="s">
        <v>80</v>
      </c>
      <c r="F67" s="18" t="s">
        <v>81</v>
      </c>
      <c r="G67" s="18">
        <v>9.9030351638793945</v>
      </c>
      <c r="H67" s="18">
        <v>9.9119186401367188</v>
      </c>
      <c r="I67" s="18">
        <v>1.2562458403408527E-2</v>
      </c>
      <c r="J67" s="18">
        <v>1.3780683279037476</v>
      </c>
      <c r="K67" s="19">
        <v>1.370211124420166</v>
      </c>
      <c r="L67" s="18">
        <v>1.1111763305962086E-2</v>
      </c>
      <c r="M67" s="29"/>
      <c r="N67" s="26"/>
      <c r="O67" s="26"/>
      <c r="P67" s="30"/>
      <c r="Q67" s="39"/>
      <c r="S67" s="39"/>
    </row>
    <row r="68" spans="1:19" x14ac:dyDescent="0.15">
      <c r="A68" s="13" t="s">
        <v>146</v>
      </c>
      <c r="B68" s="31" t="s">
        <v>147</v>
      </c>
      <c r="C68" s="13" t="s">
        <v>78</v>
      </c>
      <c r="D68" s="13" t="s">
        <v>96</v>
      </c>
      <c r="E68" s="13" t="s">
        <v>80</v>
      </c>
      <c r="F68" s="13" t="s">
        <v>81</v>
      </c>
      <c r="G68" s="13">
        <v>7.2747669219970703</v>
      </c>
      <c r="H68" s="13">
        <v>7.2964663505554199</v>
      </c>
      <c r="I68" s="13">
        <v>4.6491809189319611E-2</v>
      </c>
      <c r="J68" s="13">
        <v>7.5183091163635254</v>
      </c>
      <c r="K68" s="14">
        <v>7.4159412384033203</v>
      </c>
      <c r="L68" s="13">
        <v>0.22070981562137604</v>
      </c>
      <c r="M68" s="32" t="str">
        <f t="shared" ref="M68" si="30">B68</f>
        <v>Stacey class lib 17</v>
      </c>
      <c r="N68" s="33">
        <v>42949</v>
      </c>
      <c r="O68" s="57">
        <v>445</v>
      </c>
      <c r="P68" s="35">
        <f t="shared" ref="P68" si="31">(K68*(452/O68))</f>
        <v>7.5325964938388781</v>
      </c>
      <c r="Q68" s="40"/>
      <c r="S68" s="40"/>
    </row>
    <row r="69" spans="1:19" x14ac:dyDescent="0.15">
      <c r="A69" s="13" t="s">
        <v>148</v>
      </c>
      <c r="B69" s="31" t="s">
        <v>147</v>
      </c>
      <c r="C69" s="13" t="s">
        <v>78</v>
      </c>
      <c r="D69" s="13" t="s">
        <v>96</v>
      </c>
      <c r="E69" s="13" t="s">
        <v>80</v>
      </c>
      <c r="F69" s="13" t="s">
        <v>81</v>
      </c>
      <c r="G69" s="13">
        <v>7.3498406410217285</v>
      </c>
      <c r="H69" s="13">
        <v>7.2964663505554199</v>
      </c>
      <c r="I69" s="13">
        <v>4.6491809189319611E-2</v>
      </c>
      <c r="J69" s="13">
        <v>7.162635326385498</v>
      </c>
      <c r="K69" s="14">
        <v>7.4159412384033203</v>
      </c>
      <c r="L69" s="13">
        <v>0.22070981562137604</v>
      </c>
      <c r="M69" s="28"/>
      <c r="O69" s="16"/>
      <c r="P69" s="24"/>
      <c r="Q69" s="40"/>
      <c r="S69" s="40"/>
    </row>
    <row r="70" spans="1:19" ht="14" thickBot="1" x14ac:dyDescent="0.2">
      <c r="A70" s="18" t="s">
        <v>149</v>
      </c>
      <c r="B70" s="36" t="s">
        <v>147</v>
      </c>
      <c r="C70" s="18" t="s">
        <v>78</v>
      </c>
      <c r="D70" s="18" t="s">
        <v>96</v>
      </c>
      <c r="E70" s="18" t="s">
        <v>80</v>
      </c>
      <c r="F70" s="18" t="s">
        <v>81</v>
      </c>
      <c r="G70" s="18">
        <v>7.2647914886474609</v>
      </c>
      <c r="H70" s="18">
        <v>7.2964663505554199</v>
      </c>
      <c r="I70" s="18">
        <v>4.6491809189319611E-2</v>
      </c>
      <c r="J70" s="18">
        <v>7.5668802261352539</v>
      </c>
      <c r="K70" s="19">
        <v>7.4159412384033203</v>
      </c>
      <c r="L70" s="18">
        <v>0.22070981562137604</v>
      </c>
      <c r="M70" s="29"/>
      <c r="N70" s="26"/>
      <c r="O70" s="26"/>
      <c r="P70" s="30"/>
      <c r="Q70" s="40"/>
      <c r="S70" s="40"/>
    </row>
    <row r="71" spans="1:19" x14ac:dyDescent="0.15">
      <c r="A71" s="13" t="s">
        <v>150</v>
      </c>
      <c r="B71" s="31" t="s">
        <v>151</v>
      </c>
      <c r="C71" s="13" t="s">
        <v>78</v>
      </c>
      <c r="D71" s="13" t="s">
        <v>96</v>
      </c>
      <c r="E71" s="13" t="s">
        <v>80</v>
      </c>
      <c r="F71" s="13" t="s">
        <v>81</v>
      </c>
      <c r="G71" s="13">
        <v>10.506213188171387</v>
      </c>
      <c r="H71" s="13">
        <v>10.62614917755127</v>
      </c>
      <c r="I71" s="13">
        <v>0.2349553108215332</v>
      </c>
      <c r="J71" s="13">
        <v>0.93361210823059082</v>
      </c>
      <c r="K71" s="14">
        <v>0.87050390243530273</v>
      </c>
      <c r="L71" s="13">
        <v>0.12591753900051117</v>
      </c>
      <c r="M71" s="32" t="str">
        <f t="shared" ref="M71" si="32">B71</f>
        <v>Stacey class lib 18</v>
      </c>
      <c r="N71" s="33">
        <v>42949</v>
      </c>
      <c r="O71" s="34">
        <v>419</v>
      </c>
      <c r="P71" s="35">
        <f t="shared" ref="P71" si="33">(K71*(452/O71))</f>
        <v>0.93906387565813088</v>
      </c>
      <c r="Q71" s="41"/>
      <c r="S71" s="41"/>
    </row>
    <row r="72" spans="1:19" x14ac:dyDescent="0.15">
      <c r="A72" s="13" t="s">
        <v>152</v>
      </c>
      <c r="B72" s="31" t="s">
        <v>151</v>
      </c>
      <c r="C72" s="13" t="s">
        <v>78</v>
      </c>
      <c r="D72" s="13" t="s">
        <v>96</v>
      </c>
      <c r="E72" s="13" t="s">
        <v>80</v>
      </c>
      <c r="F72" s="13" t="s">
        <v>81</v>
      </c>
      <c r="G72" s="13">
        <v>10.896867752075195</v>
      </c>
      <c r="H72" s="13">
        <v>10.62614917755127</v>
      </c>
      <c r="I72" s="13">
        <v>0.2349553108215332</v>
      </c>
      <c r="J72" s="13">
        <v>0.72551155090332031</v>
      </c>
      <c r="K72" s="14">
        <v>0.87050390243530273</v>
      </c>
      <c r="L72" s="13">
        <v>0.12591753900051117</v>
      </c>
      <c r="M72" s="28"/>
      <c r="O72" s="16"/>
      <c r="P72" s="24"/>
      <c r="Q72" s="41"/>
      <c r="S72" s="41"/>
    </row>
    <row r="73" spans="1:19" ht="14" thickBot="1" x14ac:dyDescent="0.2">
      <c r="A73" s="18" t="s">
        <v>153</v>
      </c>
      <c r="B73" s="36" t="s">
        <v>151</v>
      </c>
      <c r="C73" s="18" t="s">
        <v>78</v>
      </c>
      <c r="D73" s="18" t="s">
        <v>96</v>
      </c>
      <c r="E73" s="18" t="s">
        <v>80</v>
      </c>
      <c r="F73" s="18" t="s">
        <v>81</v>
      </c>
      <c r="G73" s="18">
        <v>10.475368499755859</v>
      </c>
      <c r="H73" s="18">
        <v>10.62614917755127</v>
      </c>
      <c r="I73" s="18">
        <v>0.2349553108215332</v>
      </c>
      <c r="J73" s="18">
        <v>0.95238810777664185</v>
      </c>
      <c r="K73" s="19">
        <v>0.87050390243530273</v>
      </c>
      <c r="L73" s="18">
        <v>0.12591753900051117</v>
      </c>
      <c r="M73" s="29"/>
      <c r="N73" s="26"/>
      <c r="O73" s="26"/>
      <c r="P73" s="30"/>
      <c r="Q73" s="41"/>
      <c r="S73" s="41"/>
    </row>
    <row r="74" spans="1:19" x14ac:dyDescent="0.15">
      <c r="A74" s="13" t="s">
        <v>154</v>
      </c>
      <c r="B74" s="31" t="s">
        <v>155</v>
      </c>
      <c r="C74" s="13" t="s">
        <v>78</v>
      </c>
      <c r="D74" s="13" t="s">
        <v>96</v>
      </c>
      <c r="E74" s="13" t="s">
        <v>80</v>
      </c>
      <c r="F74" s="13" t="s">
        <v>81</v>
      </c>
      <c r="G74" s="13">
        <v>10.191619873046875</v>
      </c>
      <c r="H74" s="13">
        <v>10.413078308105469</v>
      </c>
      <c r="I74" s="13">
        <v>0.19421049952507019</v>
      </c>
      <c r="J74" s="13">
        <v>1.1438378095626831</v>
      </c>
      <c r="K74" s="14">
        <v>0.99677777290344238</v>
      </c>
      <c r="L74" s="13">
        <v>0.12865431606769562</v>
      </c>
      <c r="M74" s="32" t="str">
        <f t="shared" ref="M74" si="34">B74</f>
        <v>Stacey class lib 19</v>
      </c>
      <c r="N74" s="33">
        <v>42949</v>
      </c>
      <c r="O74" s="34">
        <v>374</v>
      </c>
      <c r="P74" s="35">
        <f t="shared" ref="P74" si="35">(K74*(452/O74))</f>
        <v>1.2046619073592404</v>
      </c>
      <c r="Q74" s="42"/>
      <c r="S74" s="42"/>
    </row>
    <row r="75" spans="1:19" x14ac:dyDescent="0.15">
      <c r="A75" s="13" t="s">
        <v>156</v>
      </c>
      <c r="B75" s="31" t="s">
        <v>155</v>
      </c>
      <c r="C75" s="13" t="s">
        <v>78</v>
      </c>
      <c r="D75" s="13" t="s">
        <v>96</v>
      </c>
      <c r="E75" s="13" t="s">
        <v>80</v>
      </c>
      <c r="F75" s="13" t="s">
        <v>81</v>
      </c>
      <c r="G75" s="13">
        <v>10.554381370544434</v>
      </c>
      <c r="H75" s="13">
        <v>10.413078308105469</v>
      </c>
      <c r="I75" s="13">
        <v>0.19421049952507019</v>
      </c>
      <c r="J75" s="13">
        <v>0.90502852201461792</v>
      </c>
      <c r="K75" s="14">
        <v>0.99677777290344238</v>
      </c>
      <c r="L75" s="13">
        <v>0.12865431606769562</v>
      </c>
      <c r="M75" s="28"/>
      <c r="O75" s="16"/>
      <c r="P75" s="24"/>
      <c r="Q75" s="42"/>
      <c r="S75" s="42"/>
    </row>
    <row r="76" spans="1:19" ht="14" thickBot="1" x14ac:dyDescent="0.2">
      <c r="A76" s="18" t="s">
        <v>157</v>
      </c>
      <c r="B76" s="36" t="s">
        <v>155</v>
      </c>
      <c r="C76" s="18" t="s">
        <v>78</v>
      </c>
      <c r="D76" s="18" t="s">
        <v>96</v>
      </c>
      <c r="E76" s="18" t="s">
        <v>80</v>
      </c>
      <c r="F76" s="18" t="s">
        <v>81</v>
      </c>
      <c r="G76" s="18">
        <v>10.493234634399414</v>
      </c>
      <c r="H76" s="18">
        <v>10.413078308105469</v>
      </c>
      <c r="I76" s="18">
        <v>0.19421049952507019</v>
      </c>
      <c r="J76" s="18">
        <v>0.94146698713302612</v>
      </c>
      <c r="K76" s="19">
        <v>0.99677777290344238</v>
      </c>
      <c r="L76" s="18">
        <v>0.12865431606769562</v>
      </c>
      <c r="M76" s="29"/>
      <c r="N76" s="26"/>
      <c r="O76" s="26"/>
      <c r="P76" s="30"/>
      <c r="Q76" s="42"/>
      <c r="S76" s="42"/>
    </row>
    <row r="77" spans="1:19" x14ac:dyDescent="0.15">
      <c r="A77" s="13" t="s">
        <v>158</v>
      </c>
      <c r="B77" s="31" t="s">
        <v>159</v>
      </c>
      <c r="C77" s="13" t="s">
        <v>78</v>
      </c>
      <c r="D77" s="13" t="s">
        <v>96</v>
      </c>
      <c r="E77" s="13" t="s">
        <v>80</v>
      </c>
      <c r="F77" s="13" t="s">
        <v>81</v>
      </c>
      <c r="G77" s="13">
        <v>9.9582672119140625</v>
      </c>
      <c r="H77" s="13">
        <v>10.254993438720703</v>
      </c>
      <c r="I77" s="13">
        <v>0.41963356733322144</v>
      </c>
      <c r="J77" s="13">
        <v>1.3297994136810303</v>
      </c>
      <c r="K77" s="14">
        <v>1.1181924343109131</v>
      </c>
      <c r="L77" s="13">
        <v>0.29925745725631714</v>
      </c>
      <c r="M77" s="32" t="str">
        <f t="shared" ref="M77" si="36">B77</f>
        <v>Stacey class lib 20</v>
      </c>
      <c r="N77" s="33">
        <v>42949</v>
      </c>
      <c r="O77" s="34">
        <v>514</v>
      </c>
      <c r="P77" s="35">
        <f t="shared" ref="P77" si="37">(K77*(452/O77))</f>
        <v>0.98331319126173677</v>
      </c>
      <c r="Q77" s="43"/>
      <c r="S77" s="43"/>
    </row>
    <row r="78" spans="1:19" x14ac:dyDescent="0.15">
      <c r="A78" s="13" t="s">
        <v>160</v>
      </c>
      <c r="B78" s="31" t="s">
        <v>159</v>
      </c>
      <c r="C78" s="13" t="s">
        <v>78</v>
      </c>
      <c r="D78" s="13" t="s">
        <v>96</v>
      </c>
      <c r="E78" s="13" t="s">
        <v>80</v>
      </c>
      <c r="F78" s="13" t="s">
        <v>81</v>
      </c>
      <c r="G78" s="13" t="s">
        <v>77</v>
      </c>
      <c r="H78" s="13" t="s">
        <v>77</v>
      </c>
      <c r="I78" s="13" t="s">
        <v>77</v>
      </c>
      <c r="J78" s="13" t="s">
        <v>77</v>
      </c>
      <c r="K78" s="14" t="s">
        <v>77</v>
      </c>
      <c r="L78" s="13" t="s">
        <v>77</v>
      </c>
      <c r="M78" s="28"/>
      <c r="O78" s="16"/>
      <c r="P78" s="24"/>
      <c r="Q78" s="43"/>
      <c r="S78" s="43"/>
    </row>
    <row r="79" spans="1:19" ht="14" thickBot="1" x14ac:dyDescent="0.2">
      <c r="A79" s="18" t="s">
        <v>161</v>
      </c>
      <c r="B79" s="36" t="s">
        <v>159</v>
      </c>
      <c r="C79" s="18" t="s">
        <v>78</v>
      </c>
      <c r="D79" s="18" t="s">
        <v>96</v>
      </c>
      <c r="E79" s="18" t="s">
        <v>80</v>
      </c>
      <c r="F79" s="18" t="s">
        <v>81</v>
      </c>
      <c r="G79" s="18">
        <v>10.551718711853027</v>
      </c>
      <c r="H79" s="18">
        <v>10.254993438720703</v>
      </c>
      <c r="I79" s="18">
        <v>0.41963356733322144</v>
      </c>
      <c r="J79" s="18">
        <v>0.9065854549407959</v>
      </c>
      <c r="K79" s="19">
        <v>1.1181924343109131</v>
      </c>
      <c r="L79" s="18">
        <v>0.29925745725631714</v>
      </c>
      <c r="M79" s="29"/>
      <c r="N79" s="26"/>
      <c r="O79" s="26"/>
      <c r="P79" s="30"/>
      <c r="Q79" s="43"/>
      <c r="S79" s="43"/>
    </row>
    <row r="80" spans="1:19" x14ac:dyDescent="0.15">
      <c r="A80" s="13" t="s">
        <v>162</v>
      </c>
      <c r="B80" s="31" t="s">
        <v>163</v>
      </c>
      <c r="C80" s="13" t="s">
        <v>78</v>
      </c>
      <c r="D80" s="13" t="s">
        <v>96</v>
      </c>
      <c r="E80" s="13" t="s">
        <v>80</v>
      </c>
      <c r="F80" s="13" t="s">
        <v>81</v>
      </c>
      <c r="G80" s="13" t="s">
        <v>77</v>
      </c>
      <c r="H80" s="13" t="s">
        <v>77</v>
      </c>
      <c r="I80" s="13" t="s">
        <v>77</v>
      </c>
      <c r="J80" s="13" t="s">
        <v>77</v>
      </c>
      <c r="K80" s="14" t="s">
        <v>77</v>
      </c>
      <c r="L80" s="13" t="s">
        <v>77</v>
      </c>
      <c r="M80" s="32" t="str">
        <f t="shared" ref="M80" si="38">B80</f>
        <v>Stacey class lib 21</v>
      </c>
      <c r="N80" s="33">
        <v>42949</v>
      </c>
      <c r="O80" s="34">
        <v>452</v>
      </c>
      <c r="P80" s="35">
        <f>(K81*(452/O80))</f>
        <v>1.3952910900115967</v>
      </c>
      <c r="Q80" s="44"/>
      <c r="S80" s="44"/>
    </row>
    <row r="81" spans="1:19" x14ac:dyDescent="0.15">
      <c r="A81" s="13" t="s">
        <v>164</v>
      </c>
      <c r="B81" s="31" t="s">
        <v>163</v>
      </c>
      <c r="C81" s="13" t="s">
        <v>78</v>
      </c>
      <c r="D81" s="13" t="s">
        <v>96</v>
      </c>
      <c r="E81" s="13" t="s">
        <v>80</v>
      </c>
      <c r="F81" s="13" t="s">
        <v>81</v>
      </c>
      <c r="G81" s="13">
        <v>9.96966552734375</v>
      </c>
      <c r="H81" s="13">
        <v>9.8860511779785156</v>
      </c>
      <c r="I81" s="13">
        <v>0.11824922263622284</v>
      </c>
      <c r="J81" s="13">
        <v>1.3200505971908569</v>
      </c>
      <c r="K81" s="14">
        <v>1.3952910900115967</v>
      </c>
      <c r="L81" s="13">
        <v>0.10640604048967361</v>
      </c>
      <c r="M81" s="28"/>
      <c r="O81" s="16"/>
      <c r="P81" s="24"/>
      <c r="Q81" s="44"/>
      <c r="S81" s="44"/>
    </row>
    <row r="82" spans="1:19" ht="14" thickBot="1" x14ac:dyDescent="0.2">
      <c r="A82" s="18" t="s">
        <v>165</v>
      </c>
      <c r="B82" s="36" t="s">
        <v>163</v>
      </c>
      <c r="C82" s="18" t="s">
        <v>78</v>
      </c>
      <c r="D82" s="18" t="s">
        <v>96</v>
      </c>
      <c r="E82" s="18" t="s">
        <v>80</v>
      </c>
      <c r="F82" s="18" t="s">
        <v>81</v>
      </c>
      <c r="G82" s="18">
        <v>9.8024358749389648</v>
      </c>
      <c r="H82" s="18">
        <v>9.8860511779785156</v>
      </c>
      <c r="I82" s="18">
        <v>0.11824922263622284</v>
      </c>
      <c r="J82" s="18">
        <v>1.4705314636230469</v>
      </c>
      <c r="K82" s="19">
        <v>1.3952910900115967</v>
      </c>
      <c r="L82" s="18">
        <v>0.10640604048967361</v>
      </c>
      <c r="M82" s="29"/>
      <c r="N82" s="26"/>
      <c r="O82" s="26"/>
      <c r="P82" s="30"/>
      <c r="Q82" s="44"/>
      <c r="S82" s="44"/>
    </row>
    <row r="83" spans="1:19" x14ac:dyDescent="0.15">
      <c r="A83" s="13" t="s">
        <v>30</v>
      </c>
      <c r="B83" s="31" t="s">
        <v>166</v>
      </c>
      <c r="C83" s="13" t="s">
        <v>78</v>
      </c>
      <c r="D83" s="13" t="s">
        <v>96</v>
      </c>
      <c r="E83" s="13" t="s">
        <v>80</v>
      </c>
      <c r="F83" s="13" t="s">
        <v>81</v>
      </c>
      <c r="G83" s="13">
        <v>8.582244873046875</v>
      </c>
      <c r="H83" s="13">
        <v>8.5070419311523438</v>
      </c>
      <c r="I83" s="13">
        <v>6.6610351204872131E-2</v>
      </c>
      <c r="J83" s="13">
        <v>3.2326714992523193</v>
      </c>
      <c r="K83" s="14">
        <v>3.3955574035644531</v>
      </c>
      <c r="L83" s="13">
        <v>0.14450830221176147</v>
      </c>
      <c r="M83" s="32" t="str">
        <f t="shared" ref="M83" si="39">B83</f>
        <v>Stacey class lib 22</v>
      </c>
      <c r="N83" s="33">
        <v>42949</v>
      </c>
      <c r="O83" s="34">
        <v>411</v>
      </c>
      <c r="P83" s="35">
        <f t="shared" ref="P83" si="40">(K83*(452/O83))</f>
        <v>3.7342869742363329</v>
      </c>
      <c r="Q83" s="45"/>
      <c r="S83" s="45"/>
    </row>
    <row r="84" spans="1:19" x14ac:dyDescent="0.15">
      <c r="A84" s="13" t="s">
        <v>31</v>
      </c>
      <c r="B84" s="31" t="s">
        <v>166</v>
      </c>
      <c r="C84" s="13" t="s">
        <v>78</v>
      </c>
      <c r="D84" s="13" t="s">
        <v>96</v>
      </c>
      <c r="E84" s="13" t="s">
        <v>80</v>
      </c>
      <c r="F84" s="13" t="s">
        <v>81</v>
      </c>
      <c r="G84" s="13">
        <v>8.4834146499633789</v>
      </c>
      <c r="H84" s="13">
        <v>8.5070419311523438</v>
      </c>
      <c r="I84" s="13">
        <v>6.6610351204872131E-2</v>
      </c>
      <c r="J84" s="13">
        <v>3.445634126663208</v>
      </c>
      <c r="K84" s="14">
        <v>3.3955574035644531</v>
      </c>
      <c r="L84" s="13">
        <v>0.14450830221176147</v>
      </c>
      <c r="M84" s="28"/>
      <c r="O84" s="16"/>
      <c r="P84" s="24"/>
      <c r="Q84" s="45"/>
      <c r="S84" s="45"/>
    </row>
    <row r="85" spans="1:19" ht="14" thickBot="1" x14ac:dyDescent="0.2">
      <c r="A85" s="18" t="s">
        <v>40</v>
      </c>
      <c r="B85" s="36" t="s">
        <v>166</v>
      </c>
      <c r="C85" s="18" t="s">
        <v>78</v>
      </c>
      <c r="D85" s="18" t="s">
        <v>96</v>
      </c>
      <c r="E85" s="18" t="s">
        <v>80</v>
      </c>
      <c r="F85" s="18" t="s">
        <v>81</v>
      </c>
      <c r="G85" s="18">
        <v>8.4554653167724609</v>
      </c>
      <c r="H85" s="18">
        <v>8.5070419311523438</v>
      </c>
      <c r="I85" s="18">
        <v>6.6610351204872131E-2</v>
      </c>
      <c r="J85" s="18">
        <v>3.5083661079406738</v>
      </c>
      <c r="K85" s="19">
        <v>3.3955574035644531</v>
      </c>
      <c r="L85" s="18">
        <v>0.14450830221176147</v>
      </c>
      <c r="M85" s="29"/>
      <c r="N85" s="26"/>
      <c r="O85" s="26"/>
      <c r="P85" s="30"/>
      <c r="Q85" s="45"/>
      <c r="R85" s="14"/>
      <c r="S85" s="45"/>
    </row>
    <row r="86" spans="1:19" x14ac:dyDescent="0.15">
      <c r="A86" s="13" t="s">
        <v>38</v>
      </c>
      <c r="B86" s="31" t="s">
        <v>167</v>
      </c>
      <c r="C86" s="13" t="s">
        <v>78</v>
      </c>
      <c r="D86" s="13" t="s">
        <v>96</v>
      </c>
      <c r="E86" s="13" t="s">
        <v>80</v>
      </c>
      <c r="F86" s="13" t="s">
        <v>81</v>
      </c>
      <c r="G86" s="13">
        <v>7.7648086547851562</v>
      </c>
      <c r="H86" s="13">
        <v>8.0708093643188477</v>
      </c>
      <c r="I86" s="13">
        <v>0.42224985361099243</v>
      </c>
      <c r="J86" s="13">
        <v>5.4794163703918457</v>
      </c>
      <c r="K86" s="14">
        <v>4.6040477752685547</v>
      </c>
      <c r="L86" s="13">
        <v>1.1547946929931641</v>
      </c>
      <c r="M86" s="32" t="str">
        <f t="shared" ref="M86" si="41">B86</f>
        <v>Stacey class lib 23</v>
      </c>
      <c r="N86" s="33">
        <v>42949</v>
      </c>
      <c r="O86" s="34">
        <v>459</v>
      </c>
      <c r="P86" s="35">
        <f t="shared" ref="P86" si="42">(K86*(452/O86))</f>
        <v>4.5338335390444158</v>
      </c>
      <c r="Q86" s="46"/>
      <c r="R86" s="14"/>
      <c r="S86" s="46"/>
    </row>
    <row r="87" spans="1:19" x14ac:dyDescent="0.15">
      <c r="A87" s="13" t="s">
        <v>39</v>
      </c>
      <c r="B87" s="31" t="s">
        <v>167</v>
      </c>
      <c r="C87" s="13" t="s">
        <v>78</v>
      </c>
      <c r="D87" s="13" t="s">
        <v>96</v>
      </c>
      <c r="E87" s="13" t="s">
        <v>80</v>
      </c>
      <c r="F87" s="13" t="s">
        <v>81</v>
      </c>
      <c r="G87" s="13">
        <v>7.8950743675231934</v>
      </c>
      <c r="H87" s="13">
        <v>8.0708093643188477</v>
      </c>
      <c r="I87" s="13">
        <v>0.42224985361099243</v>
      </c>
      <c r="J87" s="13">
        <v>5.037482738494873</v>
      </c>
      <c r="K87" s="14">
        <v>4.6040477752685547</v>
      </c>
      <c r="L87" s="13">
        <v>1.1547946929931641</v>
      </c>
      <c r="M87" s="28"/>
      <c r="O87" s="16"/>
      <c r="P87" s="24"/>
      <c r="Q87" s="46"/>
      <c r="R87" s="14"/>
      <c r="S87" s="46"/>
    </row>
    <row r="88" spans="1:19" ht="14" thickBot="1" x14ac:dyDescent="0.2">
      <c r="A88" s="18" t="s">
        <v>44</v>
      </c>
      <c r="B88" s="36" t="s">
        <v>167</v>
      </c>
      <c r="C88" s="18" t="s">
        <v>78</v>
      </c>
      <c r="D88" s="18" t="s">
        <v>96</v>
      </c>
      <c r="E88" s="18" t="s">
        <v>80</v>
      </c>
      <c r="F88" s="18" t="s">
        <v>81</v>
      </c>
      <c r="G88" s="18">
        <v>8.552546501159668</v>
      </c>
      <c r="H88" s="18">
        <v>8.0708093643188477</v>
      </c>
      <c r="I88" s="18">
        <v>0.42224985361099243</v>
      </c>
      <c r="J88" s="18">
        <v>3.2952446937561035</v>
      </c>
      <c r="K88" s="19">
        <v>4.6040477752685547</v>
      </c>
      <c r="L88" s="18">
        <v>1.1547946929931641</v>
      </c>
      <c r="M88" s="29"/>
      <c r="N88" s="26"/>
      <c r="O88" s="26"/>
      <c r="P88" s="30"/>
      <c r="Q88" s="46"/>
      <c r="R88" s="14"/>
      <c r="S88" s="46"/>
    </row>
    <row r="89" spans="1:19" x14ac:dyDescent="0.15">
      <c r="A89" s="13" t="s">
        <v>52</v>
      </c>
      <c r="B89" s="31" t="s">
        <v>168</v>
      </c>
      <c r="C89" s="13" t="s">
        <v>78</v>
      </c>
      <c r="D89" s="13" t="s">
        <v>96</v>
      </c>
      <c r="E89" s="13" t="s">
        <v>80</v>
      </c>
      <c r="F89" s="13" t="s">
        <v>81</v>
      </c>
      <c r="G89" s="13">
        <v>8.201171875</v>
      </c>
      <c r="H89" s="13">
        <v>8.3543615341186523</v>
      </c>
      <c r="I89" s="13">
        <v>0.16752208769321442</v>
      </c>
      <c r="J89" s="13">
        <v>4.1342568397521973</v>
      </c>
      <c r="K89" s="14">
        <v>3.7594776153564453</v>
      </c>
      <c r="L89" s="13">
        <v>0.4010237455368042</v>
      </c>
      <c r="M89" s="32" t="str">
        <f t="shared" ref="M89" si="43">B89</f>
        <v>Stacey class lib 24</v>
      </c>
      <c r="N89" s="33">
        <v>42949</v>
      </c>
      <c r="O89" s="34">
        <v>420</v>
      </c>
      <c r="P89" s="35">
        <f t="shared" ref="P89" si="44">(K89*(452/O89))</f>
        <v>4.045914005097889</v>
      </c>
      <c r="Q89" s="47"/>
      <c r="R89" s="14"/>
      <c r="S89" s="47"/>
    </row>
    <row r="90" spans="1:19" x14ac:dyDescent="0.15">
      <c r="A90" s="13" t="s">
        <v>53</v>
      </c>
      <c r="B90" s="31" t="s">
        <v>168</v>
      </c>
      <c r="C90" s="13" t="s">
        <v>78</v>
      </c>
      <c r="D90" s="13" t="s">
        <v>96</v>
      </c>
      <c r="E90" s="13" t="s">
        <v>80</v>
      </c>
      <c r="F90" s="13" t="s">
        <v>81</v>
      </c>
      <c r="G90" s="13">
        <v>8.3286666870117188</v>
      </c>
      <c r="H90" s="13">
        <v>8.3543615341186523</v>
      </c>
      <c r="I90" s="13">
        <v>0.16752208769321442</v>
      </c>
      <c r="J90" s="13">
        <v>3.8076200485229492</v>
      </c>
      <c r="K90" s="14">
        <v>3.7594776153564453</v>
      </c>
      <c r="L90" s="13">
        <v>0.4010237455368042</v>
      </c>
      <c r="M90" s="28"/>
      <c r="O90" s="16"/>
      <c r="P90" s="24"/>
      <c r="Q90" s="47"/>
      <c r="R90" s="14"/>
      <c r="S90" s="47"/>
    </row>
    <row r="91" spans="1:19" ht="14" thickBot="1" x14ac:dyDescent="0.2">
      <c r="A91" s="18" t="s">
        <v>48</v>
      </c>
      <c r="B91" s="36" t="s">
        <v>168</v>
      </c>
      <c r="C91" s="18" t="s">
        <v>78</v>
      </c>
      <c r="D91" s="18" t="s">
        <v>96</v>
      </c>
      <c r="E91" s="18" t="s">
        <v>80</v>
      </c>
      <c r="F91" s="18" t="s">
        <v>81</v>
      </c>
      <c r="G91" s="18">
        <v>8.5332469940185547</v>
      </c>
      <c r="H91" s="18">
        <v>8.3543615341186523</v>
      </c>
      <c r="I91" s="18">
        <v>0.16752208769321442</v>
      </c>
      <c r="J91" s="18">
        <v>3.3365557193756104</v>
      </c>
      <c r="K91" s="19">
        <v>3.7594776153564453</v>
      </c>
      <c r="L91" s="18">
        <v>0.4010237455368042</v>
      </c>
      <c r="M91" s="29"/>
      <c r="N91" s="26"/>
      <c r="O91" s="26"/>
      <c r="P91" s="30"/>
      <c r="Q91" s="47"/>
      <c r="R91" s="14"/>
      <c r="S91" s="47"/>
    </row>
    <row r="92" spans="1:19" x14ac:dyDescent="0.15">
      <c r="A92" s="13" t="s">
        <v>100</v>
      </c>
      <c r="B92" s="31" t="s">
        <v>169</v>
      </c>
      <c r="C92" s="13" t="s">
        <v>78</v>
      </c>
      <c r="D92" s="13" t="s">
        <v>96</v>
      </c>
      <c r="E92" s="13" t="s">
        <v>80</v>
      </c>
      <c r="F92" s="13" t="s">
        <v>81</v>
      </c>
      <c r="G92" s="13">
        <v>9.7974491119384766</v>
      </c>
      <c r="H92" s="13">
        <v>9.9477472305297852</v>
      </c>
      <c r="I92" s="13">
        <v>0.15329517424106598</v>
      </c>
      <c r="J92" s="13">
        <v>1.4752728939056396</v>
      </c>
      <c r="K92" s="14">
        <v>1.3432267904281616</v>
      </c>
      <c r="L92" s="13">
        <v>0.13238787651062012</v>
      </c>
      <c r="M92" s="32" t="str">
        <f t="shared" ref="M92" si="45">B92</f>
        <v>Stacey class lib 26</v>
      </c>
      <c r="N92" s="33">
        <v>42949</v>
      </c>
      <c r="O92" s="34">
        <v>386</v>
      </c>
      <c r="P92" s="35">
        <f t="shared" ref="P92" si="46">(K92*(452/O92))</f>
        <v>1.572897692418469</v>
      </c>
      <c r="Q92" s="48"/>
      <c r="R92" s="14"/>
      <c r="S92" s="48"/>
    </row>
    <row r="93" spans="1:19" x14ac:dyDescent="0.15">
      <c r="A93" s="13" t="s">
        <v>102</v>
      </c>
      <c r="B93" s="31" t="s">
        <v>169</v>
      </c>
      <c r="C93" s="13" t="s">
        <v>78</v>
      </c>
      <c r="D93" s="13" t="s">
        <v>96</v>
      </c>
      <c r="E93" s="13" t="s">
        <v>80</v>
      </c>
      <c r="F93" s="13" t="s">
        <v>81</v>
      </c>
      <c r="G93" s="13">
        <v>9.9419193267822266</v>
      </c>
      <c r="H93" s="13">
        <v>9.9477472305297852</v>
      </c>
      <c r="I93" s="13">
        <v>0.15329517424106598</v>
      </c>
      <c r="J93" s="13">
        <v>1.3439074754714966</v>
      </c>
      <c r="K93" s="14">
        <v>1.3432267904281616</v>
      </c>
      <c r="L93" s="13">
        <v>0.13238787651062012</v>
      </c>
      <c r="M93" s="28"/>
      <c r="O93" s="16"/>
      <c r="P93" s="24"/>
      <c r="Q93" s="48"/>
      <c r="R93" s="14"/>
      <c r="S93" s="48"/>
    </row>
    <row r="94" spans="1:19" ht="14" thickBot="1" x14ac:dyDescent="0.2">
      <c r="A94" s="18" t="s">
        <v>103</v>
      </c>
      <c r="B94" s="36" t="s">
        <v>169</v>
      </c>
      <c r="C94" s="18" t="s">
        <v>78</v>
      </c>
      <c r="D94" s="18" t="s">
        <v>96</v>
      </c>
      <c r="E94" s="18" t="s">
        <v>80</v>
      </c>
      <c r="F94" s="18" t="s">
        <v>81</v>
      </c>
      <c r="G94" s="18">
        <v>10.103873252868652</v>
      </c>
      <c r="H94" s="18">
        <v>9.9477472305297852</v>
      </c>
      <c r="I94" s="18">
        <v>0.15329517424106598</v>
      </c>
      <c r="J94" s="18">
        <v>1.2104997634887695</v>
      </c>
      <c r="K94" s="19">
        <v>1.3432267904281616</v>
      </c>
      <c r="L94" s="18">
        <v>0.13238787651062012</v>
      </c>
      <c r="M94" s="29"/>
      <c r="N94" s="26"/>
      <c r="O94" s="26"/>
      <c r="P94" s="30"/>
      <c r="Q94" s="48"/>
      <c r="R94" s="14"/>
      <c r="S94" s="48"/>
    </row>
    <row r="95" spans="1:19" x14ac:dyDescent="0.15">
      <c r="A95" s="13" t="s">
        <v>104</v>
      </c>
      <c r="B95" s="31" t="s">
        <v>170</v>
      </c>
      <c r="C95" s="13" t="s">
        <v>78</v>
      </c>
      <c r="D95" s="13" t="s">
        <v>96</v>
      </c>
      <c r="E95" s="13" t="s">
        <v>80</v>
      </c>
      <c r="F95" s="13" t="s">
        <v>81</v>
      </c>
      <c r="G95" s="13">
        <v>9.9360170364379883</v>
      </c>
      <c r="H95" s="13">
        <v>10.120849609375</v>
      </c>
      <c r="I95" s="13">
        <v>0.29859641194343567</v>
      </c>
      <c r="J95" s="13">
        <v>1.349037766456604</v>
      </c>
      <c r="K95" s="14">
        <v>1.2116332054138184</v>
      </c>
      <c r="L95" s="13">
        <v>0.21942190825939178</v>
      </c>
      <c r="M95" s="32" t="str">
        <f t="shared" ref="M95" si="47">B95</f>
        <v>Stacey class lib 27</v>
      </c>
      <c r="N95" s="33">
        <v>42949</v>
      </c>
      <c r="O95" s="34">
        <v>462</v>
      </c>
      <c r="P95" s="35">
        <f t="shared" ref="P95" si="48">(K95*(452/O95))</f>
        <v>1.1854073784568093</v>
      </c>
      <c r="Q95" s="49"/>
      <c r="R95" s="14"/>
      <c r="S95" s="49"/>
    </row>
    <row r="96" spans="1:19" x14ac:dyDescent="0.15">
      <c r="A96" s="13" t="s">
        <v>106</v>
      </c>
      <c r="B96" s="31" t="s">
        <v>170</v>
      </c>
      <c r="C96" s="13" t="s">
        <v>78</v>
      </c>
      <c r="D96" s="13" t="s">
        <v>96</v>
      </c>
      <c r="E96" s="13" t="s">
        <v>80</v>
      </c>
      <c r="F96" s="13" t="s">
        <v>81</v>
      </c>
      <c r="G96" s="13">
        <v>9.9612007141113281</v>
      </c>
      <c r="H96" s="13">
        <v>10.120849609375</v>
      </c>
      <c r="I96" s="13">
        <v>0.29859641194343567</v>
      </c>
      <c r="J96" s="13">
        <v>1.3272836208343506</v>
      </c>
      <c r="K96" s="14">
        <v>1.2116332054138184</v>
      </c>
      <c r="L96" s="13">
        <v>0.21942190825939178</v>
      </c>
      <c r="M96" s="28"/>
      <c r="O96" s="16"/>
      <c r="P96" s="24"/>
      <c r="Q96" s="49"/>
      <c r="R96" s="14"/>
      <c r="S96" s="49"/>
    </row>
    <row r="97" spans="1:19" ht="14" thickBot="1" x14ac:dyDescent="0.2">
      <c r="A97" s="18" t="s">
        <v>107</v>
      </c>
      <c r="B97" s="36" t="s">
        <v>170</v>
      </c>
      <c r="C97" s="18" t="s">
        <v>78</v>
      </c>
      <c r="D97" s="18" t="s">
        <v>96</v>
      </c>
      <c r="E97" s="18" t="s">
        <v>80</v>
      </c>
      <c r="F97" s="18" t="s">
        <v>81</v>
      </c>
      <c r="G97" s="18">
        <v>10.465332984924316</v>
      </c>
      <c r="H97" s="18">
        <v>10.120849609375</v>
      </c>
      <c r="I97" s="18">
        <v>0.29859641194343567</v>
      </c>
      <c r="J97" s="18">
        <v>0.95857805013656616</v>
      </c>
      <c r="K97" s="19">
        <v>1.2116332054138184</v>
      </c>
      <c r="L97" s="18">
        <v>0.21942190825939178</v>
      </c>
      <c r="M97" s="29"/>
      <c r="N97" s="26"/>
      <c r="O97" s="26"/>
      <c r="P97" s="30"/>
      <c r="Q97" s="49"/>
      <c r="S97" s="49"/>
    </row>
    <row r="98" spans="1:19" x14ac:dyDescent="0.15">
      <c r="A98" s="13" t="s">
        <v>108</v>
      </c>
      <c r="B98" s="31" t="s">
        <v>171</v>
      </c>
      <c r="C98" s="13" t="s">
        <v>78</v>
      </c>
      <c r="D98" s="13" t="s">
        <v>96</v>
      </c>
      <c r="E98" s="13" t="s">
        <v>80</v>
      </c>
      <c r="F98" s="13" t="s">
        <v>81</v>
      </c>
      <c r="G98" s="13">
        <v>7.2957324981689453</v>
      </c>
      <c r="H98" s="13">
        <v>7.249549388885498</v>
      </c>
      <c r="I98" s="13">
        <v>4.8312928527593613E-2</v>
      </c>
      <c r="J98" s="13">
        <v>7.4172406196594238</v>
      </c>
      <c r="K98" s="14">
        <v>7.6441822052001953</v>
      </c>
      <c r="L98" s="13">
        <v>0.23883707821369171</v>
      </c>
      <c r="M98" s="32" t="str">
        <f t="shared" ref="M98" si="49">B98</f>
        <v>Stacey class lib 28</v>
      </c>
      <c r="N98" s="33">
        <v>42949</v>
      </c>
      <c r="O98" s="34">
        <v>374</v>
      </c>
      <c r="P98" s="35">
        <f t="shared" ref="P98" si="50">(K98*(452/O98))</f>
        <v>9.2384234137713594</v>
      </c>
      <c r="Q98" s="50"/>
      <c r="S98" s="50"/>
    </row>
    <row r="99" spans="1:19" x14ac:dyDescent="0.15">
      <c r="A99" s="13" t="s">
        <v>110</v>
      </c>
      <c r="B99" s="31" t="s">
        <v>171</v>
      </c>
      <c r="C99" s="13" t="s">
        <v>78</v>
      </c>
      <c r="D99" s="13" t="s">
        <v>96</v>
      </c>
      <c r="E99" s="13" t="s">
        <v>80</v>
      </c>
      <c r="F99" s="13" t="s">
        <v>81</v>
      </c>
      <c r="G99" s="13">
        <v>7.2535591125488281</v>
      </c>
      <c r="H99" s="13">
        <v>7.249549388885498</v>
      </c>
      <c r="I99" s="13">
        <v>4.8312928527593613E-2</v>
      </c>
      <c r="J99" s="13">
        <v>7.6219468116760254</v>
      </c>
      <c r="K99" s="14">
        <v>7.6441822052001953</v>
      </c>
      <c r="L99" s="13">
        <v>0.23883707821369171</v>
      </c>
      <c r="M99" s="28"/>
      <c r="O99" s="16"/>
      <c r="P99" s="24"/>
      <c r="Q99" s="50"/>
      <c r="S99" s="50"/>
    </row>
    <row r="100" spans="1:19" ht="14" thickBot="1" x14ac:dyDescent="0.2">
      <c r="A100" s="18" t="s">
        <v>111</v>
      </c>
      <c r="B100" s="36" t="s">
        <v>171</v>
      </c>
      <c r="C100" s="18" t="s">
        <v>78</v>
      </c>
      <c r="D100" s="18" t="s">
        <v>96</v>
      </c>
      <c r="E100" s="18" t="s">
        <v>80</v>
      </c>
      <c r="F100" s="18" t="s">
        <v>81</v>
      </c>
      <c r="G100" s="18">
        <v>7.1993565559387207</v>
      </c>
      <c r="H100" s="18">
        <v>7.249549388885498</v>
      </c>
      <c r="I100" s="18">
        <v>4.8312928527593613E-2</v>
      </c>
      <c r="J100" s="18">
        <v>7.8933596611022949</v>
      </c>
      <c r="K100" s="19">
        <v>7.6441822052001953</v>
      </c>
      <c r="L100" s="18">
        <v>0.23883707821369171</v>
      </c>
      <c r="M100" s="29"/>
      <c r="N100" s="26"/>
      <c r="O100" s="26"/>
      <c r="P100" s="30"/>
      <c r="Q100" s="50"/>
      <c r="S100" s="50"/>
    </row>
    <row r="101" spans="1:19" x14ac:dyDescent="0.15">
      <c r="A101" s="13" t="s">
        <v>112</v>
      </c>
      <c r="B101" s="31" t="s">
        <v>172</v>
      </c>
      <c r="C101" s="13" t="s">
        <v>78</v>
      </c>
      <c r="D101" s="13" t="s">
        <v>96</v>
      </c>
      <c r="E101" s="13" t="s">
        <v>80</v>
      </c>
      <c r="F101" s="13" t="s">
        <v>81</v>
      </c>
      <c r="G101" s="13">
        <v>7.9413113594055176</v>
      </c>
      <c r="H101" s="13">
        <v>7.9550642967224121</v>
      </c>
      <c r="I101" s="13">
        <v>1.9071947783231735E-2</v>
      </c>
      <c r="J101" s="13">
        <v>4.8893461227416992</v>
      </c>
      <c r="K101" s="14">
        <v>4.8463754653930664</v>
      </c>
      <c r="L101" s="13">
        <v>5.947514995932579E-2</v>
      </c>
      <c r="M101" s="32" t="str">
        <f t="shared" ref="M101" si="51">B101</f>
        <v>Stacey class lib 29</v>
      </c>
      <c r="N101" s="33">
        <v>42949</v>
      </c>
      <c r="O101" s="34">
        <v>419</v>
      </c>
      <c r="P101" s="35">
        <f t="shared" ref="P101" si="52">(K101*(452/O101))</f>
        <v>5.2280709077748595</v>
      </c>
      <c r="Q101" s="51"/>
      <c r="S101" s="51"/>
    </row>
    <row r="102" spans="1:19" x14ac:dyDescent="0.15">
      <c r="A102" s="13" t="s">
        <v>114</v>
      </c>
      <c r="B102" s="31" t="s">
        <v>172</v>
      </c>
      <c r="C102" s="13" t="s">
        <v>78</v>
      </c>
      <c r="D102" s="13" t="s">
        <v>96</v>
      </c>
      <c r="E102" s="13" t="s">
        <v>80</v>
      </c>
      <c r="F102" s="13" t="s">
        <v>81</v>
      </c>
      <c r="G102" s="13">
        <v>7.9768362045288086</v>
      </c>
      <c r="H102" s="13">
        <v>7.9550642967224121</v>
      </c>
      <c r="I102" s="13">
        <v>1.9071947783231735E-2</v>
      </c>
      <c r="J102" s="13">
        <v>4.7784957885742188</v>
      </c>
      <c r="K102" s="14">
        <v>4.8463754653930664</v>
      </c>
      <c r="L102" s="13">
        <v>5.947514995932579E-2</v>
      </c>
      <c r="M102" s="28"/>
      <c r="O102" s="16"/>
      <c r="P102" s="24"/>
      <c r="Q102" s="51"/>
      <c r="S102" s="51"/>
    </row>
    <row r="103" spans="1:19" ht="14" thickBot="1" x14ac:dyDescent="0.2">
      <c r="A103" s="18" t="s">
        <v>115</v>
      </c>
      <c r="B103" s="36" t="s">
        <v>172</v>
      </c>
      <c r="C103" s="18" t="s">
        <v>78</v>
      </c>
      <c r="D103" s="18" t="s">
        <v>96</v>
      </c>
      <c r="E103" s="18" t="s">
        <v>80</v>
      </c>
      <c r="F103" s="18" t="s">
        <v>81</v>
      </c>
      <c r="G103" s="18">
        <v>7.9470443725585938</v>
      </c>
      <c r="H103" s="18">
        <v>7.9550642967224121</v>
      </c>
      <c r="I103" s="18">
        <v>1.9071947783231735E-2</v>
      </c>
      <c r="J103" s="18">
        <v>4.8712844848632812</v>
      </c>
      <c r="K103" s="19">
        <v>4.8463754653930664</v>
      </c>
      <c r="L103" s="18">
        <v>5.947514995932579E-2</v>
      </c>
      <c r="M103" s="29"/>
      <c r="N103" s="26"/>
      <c r="O103" s="26"/>
      <c r="P103" s="30"/>
      <c r="Q103" s="51"/>
      <c r="S103" s="51"/>
    </row>
    <row r="104" spans="1:19" x14ac:dyDescent="0.15">
      <c r="A104" s="13" t="s">
        <v>116</v>
      </c>
      <c r="B104" s="31" t="s">
        <v>173</v>
      </c>
      <c r="C104" s="13" t="s">
        <v>78</v>
      </c>
      <c r="D104" s="13" t="s">
        <v>96</v>
      </c>
      <c r="E104" s="13" t="s">
        <v>80</v>
      </c>
      <c r="F104" s="13" t="s">
        <v>81</v>
      </c>
      <c r="G104" s="13">
        <v>9.7972593307495117</v>
      </c>
      <c r="H104" s="13">
        <v>9.2849321365356445</v>
      </c>
      <c r="I104" s="13">
        <v>0.49502477049827576</v>
      </c>
      <c r="J104" s="13">
        <v>1.4754537343978882</v>
      </c>
      <c r="K104" s="14">
        <v>2.1234841346740723</v>
      </c>
      <c r="L104" s="13">
        <v>0.65852940082550049</v>
      </c>
      <c r="M104" s="32" t="str">
        <f t="shared" ref="M104" si="53">B104</f>
        <v>Stacey class lib 30</v>
      </c>
      <c r="N104" s="33">
        <v>42949</v>
      </c>
      <c r="O104" s="34">
        <v>450</v>
      </c>
      <c r="P104" s="35">
        <f t="shared" ref="P104" si="54">(K104*(452/O104))</f>
        <v>2.1329218419392904</v>
      </c>
      <c r="Q104" s="52"/>
      <c r="S104" s="52"/>
    </row>
    <row r="105" spans="1:19" x14ac:dyDescent="0.15">
      <c r="A105" s="13" t="s">
        <v>118</v>
      </c>
      <c r="B105" s="31" t="s">
        <v>173</v>
      </c>
      <c r="C105" s="13" t="s">
        <v>78</v>
      </c>
      <c r="D105" s="13" t="s">
        <v>96</v>
      </c>
      <c r="E105" s="13" t="s">
        <v>80</v>
      </c>
      <c r="F105" s="13" t="s">
        <v>81</v>
      </c>
      <c r="G105" s="13">
        <v>9.2482900619506836</v>
      </c>
      <c r="H105" s="13">
        <v>9.2849321365356445</v>
      </c>
      <c r="I105" s="13">
        <v>0.49502477049827576</v>
      </c>
      <c r="J105" s="13">
        <v>2.1029653549194336</v>
      </c>
      <c r="K105" s="14">
        <v>2.1234841346740723</v>
      </c>
      <c r="L105" s="13">
        <v>0.65852940082550049</v>
      </c>
      <c r="M105" s="28"/>
      <c r="O105" s="16"/>
      <c r="P105" s="24"/>
      <c r="Q105" s="52"/>
      <c r="S105" s="52"/>
    </row>
    <row r="106" spans="1:19" ht="14" thickBot="1" x14ac:dyDescent="0.2">
      <c r="A106" s="18" t="s">
        <v>119</v>
      </c>
      <c r="B106" s="36" t="s">
        <v>173</v>
      </c>
      <c r="C106" s="18" t="s">
        <v>78</v>
      </c>
      <c r="D106" s="18" t="s">
        <v>96</v>
      </c>
      <c r="E106" s="18" t="s">
        <v>80</v>
      </c>
      <c r="F106" s="18" t="s">
        <v>81</v>
      </c>
      <c r="G106" s="18">
        <v>8.8092460632324219</v>
      </c>
      <c r="H106" s="18">
        <v>9.2849321365356445</v>
      </c>
      <c r="I106" s="18">
        <v>0.49502477049827576</v>
      </c>
      <c r="J106" s="18">
        <v>2.7920329570770264</v>
      </c>
      <c r="K106" s="19">
        <v>2.1234841346740723</v>
      </c>
      <c r="L106" s="18">
        <v>0.65852940082550049</v>
      </c>
      <c r="M106" s="29"/>
      <c r="N106" s="26"/>
      <c r="O106" s="26"/>
      <c r="P106" s="30"/>
      <c r="Q106" s="52"/>
      <c r="S106" s="52"/>
    </row>
    <row r="107" spans="1:19" x14ac:dyDescent="0.15">
      <c r="A107" s="13" t="s">
        <v>41</v>
      </c>
      <c r="B107" s="31" t="s">
        <v>174</v>
      </c>
      <c r="C107" s="13" t="s">
        <v>78</v>
      </c>
      <c r="D107" s="13" t="s">
        <v>96</v>
      </c>
      <c r="E107" s="13" t="s">
        <v>80</v>
      </c>
      <c r="F107" s="13" t="s">
        <v>81</v>
      </c>
      <c r="G107" s="13">
        <v>7.600867748260498</v>
      </c>
      <c r="H107" s="13">
        <v>7.8918170928955078</v>
      </c>
      <c r="I107" s="13">
        <v>0.26099184155464172</v>
      </c>
      <c r="J107" s="13">
        <v>6.0911040306091309</v>
      </c>
      <c r="K107" s="14">
        <v>5.0970559120178223</v>
      </c>
      <c r="L107" s="13">
        <v>0.88422697782516479</v>
      </c>
      <c r="M107" s="32" t="str">
        <f t="shared" ref="M107" si="55">B107</f>
        <v>Stacey class lib 31</v>
      </c>
      <c r="N107" s="33">
        <v>42949</v>
      </c>
      <c r="O107" s="34">
        <v>404</v>
      </c>
      <c r="P107" s="35">
        <f t="shared" ref="P107" si="56">(K107*(452/O107))</f>
        <v>5.7026467134456826</v>
      </c>
      <c r="Q107" s="53"/>
      <c r="S107" s="53"/>
    </row>
    <row r="108" spans="1:19" x14ac:dyDescent="0.15">
      <c r="A108" s="13" t="s">
        <v>42</v>
      </c>
      <c r="B108" s="31" t="s">
        <v>174</v>
      </c>
      <c r="C108" s="13" t="s">
        <v>78</v>
      </c>
      <c r="D108" s="13" t="s">
        <v>96</v>
      </c>
      <c r="E108" s="13" t="s">
        <v>80</v>
      </c>
      <c r="F108" s="13" t="s">
        <v>81</v>
      </c>
      <c r="G108" s="13">
        <v>7.969261646270752</v>
      </c>
      <c r="H108" s="13">
        <v>7.8918170928955078</v>
      </c>
      <c r="I108" s="13">
        <v>0.26099184155464172</v>
      </c>
      <c r="J108" s="13">
        <v>4.8019185066223145</v>
      </c>
      <c r="K108" s="14">
        <v>5.0970559120178223</v>
      </c>
      <c r="L108" s="13">
        <v>0.88422697782516479</v>
      </c>
      <c r="M108" s="28"/>
      <c r="O108" s="16"/>
      <c r="P108" s="24"/>
      <c r="Q108" s="53"/>
      <c r="S108" s="53"/>
    </row>
    <row r="109" spans="1:19" ht="14" thickBot="1" x14ac:dyDescent="0.2">
      <c r="A109" s="18" t="s">
        <v>43</v>
      </c>
      <c r="B109" s="36" t="s">
        <v>174</v>
      </c>
      <c r="C109" s="18" t="s">
        <v>78</v>
      </c>
      <c r="D109" s="18" t="s">
        <v>96</v>
      </c>
      <c r="E109" s="18" t="s">
        <v>80</v>
      </c>
      <c r="F109" s="18" t="s">
        <v>81</v>
      </c>
      <c r="G109" s="18">
        <v>8.1053218841552734</v>
      </c>
      <c r="H109" s="18">
        <v>7.8918170928955078</v>
      </c>
      <c r="I109" s="18">
        <v>0.26099184155464172</v>
      </c>
      <c r="J109" s="18">
        <v>4.3981447219848633</v>
      </c>
      <c r="K109" s="19">
        <v>5.0970559120178223</v>
      </c>
      <c r="L109" s="18">
        <v>0.88422697782516479</v>
      </c>
      <c r="M109" s="29"/>
      <c r="N109" s="26"/>
      <c r="O109" s="26"/>
      <c r="P109" s="30"/>
      <c r="Q109" s="53"/>
      <c r="S109" s="53"/>
    </row>
    <row r="110" spans="1:19" x14ac:dyDescent="0.15">
      <c r="A110" s="13" t="s">
        <v>45</v>
      </c>
      <c r="B110" s="31" t="s">
        <v>175</v>
      </c>
      <c r="C110" s="13" t="s">
        <v>78</v>
      </c>
      <c r="D110" s="13" t="s">
        <v>96</v>
      </c>
      <c r="E110" s="13" t="s">
        <v>80</v>
      </c>
      <c r="F110" s="13" t="s">
        <v>81</v>
      </c>
      <c r="G110" s="13">
        <v>6.6227951049804688</v>
      </c>
      <c r="H110" s="13">
        <v>6.5528807640075684</v>
      </c>
      <c r="I110" s="13">
        <v>8.6090661585330963E-2</v>
      </c>
      <c r="J110" s="13">
        <v>11.45259952545166</v>
      </c>
      <c r="K110" s="14">
        <v>11.993762016296387</v>
      </c>
      <c r="L110" s="13">
        <v>0.67392587661743164</v>
      </c>
      <c r="M110" s="32" t="str">
        <f t="shared" ref="M110" si="57">B110</f>
        <v>Stacey class lib 32</v>
      </c>
      <c r="N110" s="33">
        <v>42949</v>
      </c>
      <c r="O110" s="34">
        <v>420</v>
      </c>
      <c r="P110" s="35">
        <f t="shared" ref="P110" si="58">(K110*(452/O110))</f>
        <v>12.907572455633254</v>
      </c>
      <c r="Q110" s="54"/>
      <c r="S110" s="54"/>
    </row>
    <row r="111" spans="1:19" x14ac:dyDescent="0.15">
      <c r="A111" s="13" t="s">
        <v>46</v>
      </c>
      <c r="B111" s="31" t="s">
        <v>175</v>
      </c>
      <c r="C111" s="13" t="s">
        <v>78</v>
      </c>
      <c r="D111" s="13" t="s">
        <v>96</v>
      </c>
      <c r="E111" s="13" t="s">
        <v>80</v>
      </c>
      <c r="F111" s="13" t="s">
        <v>81</v>
      </c>
      <c r="G111" s="13">
        <v>6.4567222595214844</v>
      </c>
      <c r="H111" s="13">
        <v>6.5528807640075684</v>
      </c>
      <c r="I111" s="13">
        <v>8.6090661585330963E-2</v>
      </c>
      <c r="J111" s="13">
        <v>12.748629570007324</v>
      </c>
      <c r="K111" s="14">
        <v>11.993762016296387</v>
      </c>
      <c r="L111" s="13">
        <v>0.67392587661743164</v>
      </c>
      <c r="M111" s="28"/>
      <c r="O111" s="16"/>
      <c r="P111" s="24"/>
      <c r="Q111" s="54"/>
      <c r="S111" s="54"/>
    </row>
    <row r="112" spans="1:19" ht="14" thickBot="1" x14ac:dyDescent="0.2">
      <c r="A112" s="18" t="s">
        <v>47</v>
      </c>
      <c r="B112" s="36" t="s">
        <v>175</v>
      </c>
      <c r="C112" s="18" t="s">
        <v>78</v>
      </c>
      <c r="D112" s="18" t="s">
        <v>96</v>
      </c>
      <c r="E112" s="18" t="s">
        <v>80</v>
      </c>
      <c r="F112" s="18" t="s">
        <v>81</v>
      </c>
      <c r="G112" s="18">
        <v>6.5791244506835938</v>
      </c>
      <c r="H112" s="18">
        <v>6.5528807640075684</v>
      </c>
      <c r="I112" s="18">
        <v>8.6090661585330963E-2</v>
      </c>
      <c r="J112" s="18">
        <v>11.780055999755859</v>
      </c>
      <c r="K112" s="19">
        <v>11.993762016296387</v>
      </c>
      <c r="L112" s="18">
        <v>0.67392587661743164</v>
      </c>
      <c r="M112" s="29"/>
      <c r="N112" s="26"/>
      <c r="O112" s="26"/>
      <c r="P112" s="30"/>
      <c r="Q112" s="54"/>
      <c r="S112" s="54"/>
    </row>
    <row r="113" spans="1:19" x14ac:dyDescent="0.15">
      <c r="A113" s="13" t="s">
        <v>49</v>
      </c>
      <c r="B113" s="31" t="s">
        <v>176</v>
      </c>
      <c r="C113" s="13" t="s">
        <v>78</v>
      </c>
      <c r="D113" s="13" t="s">
        <v>96</v>
      </c>
      <c r="E113" s="13" t="s">
        <v>80</v>
      </c>
      <c r="F113" s="13" t="s">
        <v>81</v>
      </c>
      <c r="G113" s="13">
        <v>9.4054403305053711</v>
      </c>
      <c r="H113" s="13">
        <v>9.6132602691650391</v>
      </c>
      <c r="I113" s="13">
        <v>0.29390111565589905</v>
      </c>
      <c r="J113" s="13">
        <v>1.9000900983810425</v>
      </c>
      <c r="K113" s="14">
        <v>1.6765148639678955</v>
      </c>
      <c r="L113" s="13">
        <v>0.31618320941925049</v>
      </c>
      <c r="M113" s="32" t="str">
        <f t="shared" ref="M113" si="59">B113</f>
        <v>Stacey class lib 33</v>
      </c>
      <c r="N113" s="33">
        <v>42949</v>
      </c>
      <c r="O113" s="34">
        <v>488</v>
      </c>
      <c r="P113" s="35">
        <f t="shared" ref="P113" si="60">(K113*(452/O113))</f>
        <v>1.552837537937477</v>
      </c>
      <c r="Q113" s="55"/>
      <c r="S113" s="55"/>
    </row>
    <row r="114" spans="1:19" x14ac:dyDescent="0.15">
      <c r="A114" s="13" t="s">
        <v>123</v>
      </c>
      <c r="B114" s="31" t="s">
        <v>176</v>
      </c>
      <c r="C114" s="13" t="s">
        <v>78</v>
      </c>
      <c r="D114" s="13" t="s">
        <v>96</v>
      </c>
      <c r="E114" s="13" t="s">
        <v>80</v>
      </c>
      <c r="F114" s="13" t="s">
        <v>81</v>
      </c>
      <c r="G114" s="13">
        <v>9.8210792541503906</v>
      </c>
      <c r="H114" s="13">
        <v>9.6132602691650391</v>
      </c>
      <c r="I114" s="13">
        <v>0.29390111565589905</v>
      </c>
      <c r="J114" s="13">
        <v>1.452939510345459</v>
      </c>
      <c r="K114" s="14">
        <v>1.6765148639678955</v>
      </c>
      <c r="L114" s="13">
        <v>0.31618320941925049</v>
      </c>
      <c r="M114" s="28"/>
      <c r="O114" s="16"/>
      <c r="P114" s="24"/>
      <c r="Q114" s="55"/>
      <c r="S114" s="55"/>
    </row>
    <row r="115" spans="1:19" ht="14" thickBot="1" x14ac:dyDescent="0.2">
      <c r="A115" s="18" t="s">
        <v>124</v>
      </c>
      <c r="B115" s="36" t="s">
        <v>176</v>
      </c>
      <c r="C115" s="18" t="s">
        <v>78</v>
      </c>
      <c r="D115" s="18" t="s">
        <v>96</v>
      </c>
      <c r="E115" s="18" t="s">
        <v>80</v>
      </c>
      <c r="F115" s="18" t="s">
        <v>81</v>
      </c>
      <c r="G115" s="18" t="s">
        <v>77</v>
      </c>
      <c r="H115" s="18" t="s">
        <v>77</v>
      </c>
      <c r="I115" s="18" t="s">
        <v>77</v>
      </c>
      <c r="J115" s="18" t="s">
        <v>77</v>
      </c>
      <c r="K115" s="19" t="s">
        <v>77</v>
      </c>
      <c r="L115" s="18" t="s">
        <v>77</v>
      </c>
      <c r="M115" s="29"/>
      <c r="N115" s="26"/>
      <c r="O115" s="26"/>
      <c r="P115" s="30"/>
      <c r="Q115" s="55"/>
      <c r="S115" s="55"/>
    </row>
    <row r="116" spans="1:19" x14ac:dyDescent="0.15">
      <c r="A116" s="13" t="s">
        <v>125</v>
      </c>
      <c r="B116" s="31" t="s">
        <v>177</v>
      </c>
      <c r="C116" s="13" t="s">
        <v>78</v>
      </c>
      <c r="D116" s="13" t="s">
        <v>96</v>
      </c>
      <c r="E116" s="13" t="s">
        <v>80</v>
      </c>
      <c r="F116" s="13" t="s">
        <v>81</v>
      </c>
      <c r="G116" s="13">
        <v>8.6441936492919922</v>
      </c>
      <c r="H116" s="13">
        <v>9.0472211837768555</v>
      </c>
      <c r="I116" s="13">
        <v>0.3541049063205719</v>
      </c>
      <c r="J116" s="13">
        <v>3.1059458255767822</v>
      </c>
      <c r="K116" s="14">
        <v>2.4379312992095947</v>
      </c>
      <c r="L116" s="13">
        <v>0.58417075872421265</v>
      </c>
      <c r="M116" s="32" t="str">
        <f t="shared" ref="M116" si="61">B116</f>
        <v>Stacey class lib 34</v>
      </c>
      <c r="N116" s="33">
        <v>42949</v>
      </c>
      <c r="O116" s="34">
        <v>399</v>
      </c>
      <c r="P116" s="35">
        <f t="shared" ref="P116" si="62">(K116*(452/O116))</f>
        <v>2.7617667850695158</v>
      </c>
      <c r="Q116" s="56"/>
      <c r="S116" s="56"/>
    </row>
    <row r="117" spans="1:19" x14ac:dyDescent="0.15">
      <c r="A117" s="13" t="s">
        <v>127</v>
      </c>
      <c r="B117" s="31" t="s">
        <v>177</v>
      </c>
      <c r="C117" s="13" t="s">
        <v>78</v>
      </c>
      <c r="D117" s="13" t="s">
        <v>96</v>
      </c>
      <c r="E117" s="13" t="s">
        <v>80</v>
      </c>
      <c r="F117" s="13" t="s">
        <v>81</v>
      </c>
      <c r="G117" s="13">
        <v>9.3084583282470703</v>
      </c>
      <c r="H117" s="13">
        <v>9.0472211837768555</v>
      </c>
      <c r="I117" s="13">
        <v>0.3541049063205719</v>
      </c>
      <c r="J117" s="13">
        <v>2.0228497982025146</v>
      </c>
      <c r="K117" s="14">
        <v>2.4379312992095947</v>
      </c>
      <c r="L117" s="13">
        <v>0.58417075872421265</v>
      </c>
      <c r="M117" s="28"/>
      <c r="O117" s="16"/>
      <c r="P117" s="24"/>
      <c r="Q117" s="56"/>
      <c r="S117" s="56"/>
    </row>
    <row r="118" spans="1:19" ht="14" thickBot="1" x14ac:dyDescent="0.2">
      <c r="A118" s="18" t="s">
        <v>128</v>
      </c>
      <c r="B118" s="36" t="s">
        <v>177</v>
      </c>
      <c r="C118" s="18" t="s">
        <v>78</v>
      </c>
      <c r="D118" s="18" t="s">
        <v>96</v>
      </c>
      <c r="E118" s="18" t="s">
        <v>80</v>
      </c>
      <c r="F118" s="18" t="s">
        <v>81</v>
      </c>
      <c r="G118" s="18">
        <v>9.1890115737915039</v>
      </c>
      <c r="H118" s="18">
        <v>9.0472211837768555</v>
      </c>
      <c r="I118" s="18">
        <v>0.3541049063205719</v>
      </c>
      <c r="J118" s="18">
        <v>2.1849987506866455</v>
      </c>
      <c r="K118" s="19">
        <v>2.4379312992095947</v>
      </c>
      <c r="L118" s="18">
        <v>0.58417075872421265</v>
      </c>
      <c r="M118" s="29"/>
      <c r="N118" s="26"/>
      <c r="O118" s="26"/>
      <c r="P118" s="30"/>
      <c r="Q118" s="56"/>
      <c r="S118" s="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pane ySplit="1" topLeftCell="A2" activePane="bottomLeft" state="frozen"/>
      <selection pane="bottomLeft" activeCell="G7" sqref="G7"/>
    </sheetView>
  </sheetViews>
  <sheetFormatPr baseColWidth="10" defaultColWidth="8.83203125" defaultRowHeight="19" x14ac:dyDescent="0.25"/>
  <cols>
    <col min="1" max="1" width="4.33203125" style="88" customWidth="1"/>
    <col min="2" max="2" width="8.6640625" style="1" customWidth="1"/>
    <col min="3" max="3" width="15.6640625" style="89" customWidth="1"/>
    <col min="4" max="4" width="10.1640625" style="78" customWidth="1"/>
    <col min="5" max="5" width="11" style="90" customWidth="1"/>
    <col min="6" max="6" width="11.5" style="78" customWidth="1"/>
    <col min="7" max="7" width="11.33203125" style="78" customWidth="1"/>
    <col min="8" max="8" width="13" style="78" customWidth="1"/>
    <col min="9" max="9" width="14.83203125" style="78" customWidth="1"/>
    <col min="10" max="10" width="15.33203125" style="78" customWidth="1"/>
    <col min="11" max="11" width="12.6640625" style="90" customWidth="1"/>
    <col min="12" max="12" width="14.83203125" style="78" customWidth="1"/>
    <col min="13" max="13" width="21" style="78" customWidth="1"/>
    <col min="14" max="14" width="14.5" style="78" customWidth="1"/>
    <col min="15" max="16384" width="8.83203125" style="78"/>
  </cols>
  <sheetData>
    <row r="1" spans="1:13" s="66" customFormat="1" ht="81.75" customHeight="1" thickTop="1" thickBot="1" x14ac:dyDescent="0.3">
      <c r="A1" s="58" t="s">
        <v>59</v>
      </c>
      <c r="B1" s="4" t="s">
        <v>0</v>
      </c>
      <c r="C1" s="59" t="s">
        <v>142</v>
      </c>
      <c r="D1" s="60" t="s">
        <v>141</v>
      </c>
      <c r="E1" s="61" t="s">
        <v>140</v>
      </c>
      <c r="F1" s="60" t="s">
        <v>139</v>
      </c>
      <c r="G1" s="62" t="s">
        <v>138</v>
      </c>
      <c r="H1" s="62" t="s">
        <v>137</v>
      </c>
      <c r="I1" s="63" t="s">
        <v>136</v>
      </c>
      <c r="J1" s="60" t="s">
        <v>135</v>
      </c>
      <c r="K1" s="64" t="s">
        <v>134</v>
      </c>
      <c r="L1" s="62" t="s">
        <v>133</v>
      </c>
      <c r="M1" s="65" t="s">
        <v>178</v>
      </c>
    </row>
    <row r="2" spans="1:13" ht="20" thickTop="1" x14ac:dyDescent="0.25">
      <c r="A2" s="67">
        <v>1</v>
      </c>
      <c r="B2" s="5" t="s">
        <v>1</v>
      </c>
      <c r="C2" s="68">
        <v>464</v>
      </c>
      <c r="D2" s="69">
        <v>9.7833938598632795</v>
      </c>
      <c r="E2" s="70">
        <f t="shared" ref="E2:E33" si="0">D2*(452/C2)</f>
        <v>9.5303750531426772</v>
      </c>
      <c r="F2" s="121">
        <v>25</v>
      </c>
      <c r="G2" s="122">
        <v>5</v>
      </c>
      <c r="H2" s="122">
        <f t="shared" ref="H2:H33" si="1">F2-G2</f>
        <v>20</v>
      </c>
      <c r="I2" s="73">
        <f t="shared" ref="I2:I33" si="2">H2*E2/1000000</f>
        <v>1.9060750106285353E-4</v>
      </c>
      <c r="J2" s="71"/>
      <c r="K2" s="75">
        <f t="shared" ref="K2:K33" si="3">8.452/E2</f>
        <v>0.88684862378138218</v>
      </c>
      <c r="L2" s="72">
        <f t="shared" ref="L2:L33" si="4">K2*E2/1000000</f>
        <v>8.4519999999999997E-6</v>
      </c>
      <c r="M2" s="77">
        <f t="shared" ref="M2:M33" si="5">H2-K2</f>
        <v>19.113151376218617</v>
      </c>
    </row>
    <row r="3" spans="1:13" x14ac:dyDescent="0.25">
      <c r="A3" s="67">
        <v>2</v>
      </c>
      <c r="B3" s="6" t="s">
        <v>2</v>
      </c>
      <c r="C3" s="68">
        <v>428</v>
      </c>
      <c r="D3" s="69">
        <v>7.722991943359375</v>
      </c>
      <c r="E3" s="70">
        <f t="shared" si="0"/>
        <v>8.1560569121458819</v>
      </c>
      <c r="F3" s="121">
        <v>18</v>
      </c>
      <c r="G3" s="122">
        <v>5</v>
      </c>
      <c r="H3" s="122">
        <f t="shared" si="1"/>
        <v>13</v>
      </c>
      <c r="I3" s="73">
        <f t="shared" si="2"/>
        <v>1.0602873985789647E-4</v>
      </c>
      <c r="J3" s="71"/>
      <c r="K3" s="75">
        <f t="shared" si="3"/>
        <v>1.036285069003553</v>
      </c>
      <c r="L3" s="72">
        <f t="shared" si="4"/>
        <v>8.4519999999999997E-6</v>
      </c>
      <c r="M3" s="77">
        <f t="shared" si="5"/>
        <v>11.963714930996447</v>
      </c>
    </row>
    <row r="4" spans="1:13" x14ac:dyDescent="0.25">
      <c r="A4" s="67">
        <v>3</v>
      </c>
      <c r="B4" s="6" t="s">
        <v>2</v>
      </c>
      <c r="C4" s="68">
        <v>482</v>
      </c>
      <c r="D4" s="69">
        <v>7.3191704750061035</v>
      </c>
      <c r="E4" s="70">
        <f t="shared" si="0"/>
        <v>6.8636204454414083</v>
      </c>
      <c r="F4" s="121">
        <v>25</v>
      </c>
      <c r="G4" s="122">
        <v>5</v>
      </c>
      <c r="H4" s="122">
        <f t="shared" si="1"/>
        <v>20</v>
      </c>
      <c r="I4" s="73">
        <f t="shared" si="2"/>
        <v>1.3727240890882818E-4</v>
      </c>
      <c r="J4" s="71"/>
      <c r="K4" s="75">
        <f t="shared" si="3"/>
        <v>1.2314200744613641</v>
      </c>
      <c r="L4" s="72">
        <f t="shared" si="4"/>
        <v>8.4519999999999997E-6</v>
      </c>
      <c r="M4" s="77">
        <f t="shared" si="5"/>
        <v>18.768579925538635</v>
      </c>
    </row>
    <row r="5" spans="1:13" x14ac:dyDescent="0.25">
      <c r="A5" s="67">
        <v>4</v>
      </c>
      <c r="B5" s="6" t="s">
        <v>3</v>
      </c>
      <c r="C5" s="68">
        <v>428</v>
      </c>
      <c r="D5" s="69">
        <v>11.107570648193359</v>
      </c>
      <c r="E5" s="70">
        <f t="shared" si="0"/>
        <v>11.730425077064016</v>
      </c>
      <c r="F5" s="121">
        <v>16</v>
      </c>
      <c r="G5" s="122">
        <v>5</v>
      </c>
      <c r="H5" s="122">
        <f t="shared" si="1"/>
        <v>11</v>
      </c>
      <c r="I5" s="73">
        <f t="shared" si="2"/>
        <v>1.2903467584770417E-4</v>
      </c>
      <c r="J5" s="71"/>
      <c r="K5" s="75">
        <f t="shared" si="3"/>
        <v>0.72051949903553147</v>
      </c>
      <c r="L5" s="72">
        <f t="shared" si="4"/>
        <v>8.4519999999999997E-6</v>
      </c>
      <c r="M5" s="77">
        <f t="shared" si="5"/>
        <v>10.279480500964468</v>
      </c>
    </row>
    <row r="6" spans="1:13" x14ac:dyDescent="0.25">
      <c r="A6" s="67">
        <v>5</v>
      </c>
      <c r="B6" s="6" t="s">
        <v>4</v>
      </c>
      <c r="C6" s="68">
        <v>508</v>
      </c>
      <c r="D6" s="69">
        <v>7.798698902130127</v>
      </c>
      <c r="E6" s="70">
        <f t="shared" si="0"/>
        <v>6.9389998105567265</v>
      </c>
      <c r="F6" s="121">
        <v>25</v>
      </c>
      <c r="G6" s="122">
        <v>5</v>
      </c>
      <c r="H6" s="122">
        <f t="shared" si="1"/>
        <v>20</v>
      </c>
      <c r="I6" s="73">
        <f t="shared" si="2"/>
        <v>1.3877999621113451E-4</v>
      </c>
      <c r="J6" s="71"/>
      <c r="K6" s="75">
        <f t="shared" si="3"/>
        <v>1.218042978923483</v>
      </c>
      <c r="L6" s="72">
        <f t="shared" si="4"/>
        <v>8.4519999999999997E-6</v>
      </c>
      <c r="M6" s="77">
        <f t="shared" si="5"/>
        <v>18.781957021076519</v>
      </c>
    </row>
    <row r="7" spans="1:13" x14ac:dyDescent="0.25">
      <c r="A7" s="67">
        <v>6</v>
      </c>
      <c r="B7" s="6" t="s">
        <v>4</v>
      </c>
      <c r="C7" s="68">
        <v>441</v>
      </c>
      <c r="D7" s="69">
        <v>10.535674095153809</v>
      </c>
      <c r="E7" s="70">
        <f t="shared" si="0"/>
        <v>10.798468687096422</v>
      </c>
      <c r="F7" s="121">
        <v>16</v>
      </c>
      <c r="G7" s="122">
        <v>5</v>
      </c>
      <c r="H7" s="122">
        <f t="shared" si="1"/>
        <v>11</v>
      </c>
      <c r="I7" s="73">
        <f t="shared" si="2"/>
        <v>1.1878315555806065E-4</v>
      </c>
      <c r="J7" s="71"/>
      <c r="K7" s="75">
        <f t="shared" si="3"/>
        <v>0.78270357074792252</v>
      </c>
      <c r="L7" s="72">
        <f t="shared" si="4"/>
        <v>8.4519999999999997E-6</v>
      </c>
      <c r="M7" s="77">
        <f t="shared" si="5"/>
        <v>10.217296429252077</v>
      </c>
    </row>
    <row r="8" spans="1:13" x14ac:dyDescent="0.25">
      <c r="A8" s="67">
        <v>7</v>
      </c>
      <c r="B8" s="6" t="s">
        <v>5</v>
      </c>
      <c r="C8" s="68">
        <v>426</v>
      </c>
      <c r="D8" s="69">
        <v>8.2893352508544922</v>
      </c>
      <c r="E8" s="70">
        <f t="shared" si="0"/>
        <v>8.7952571206249548</v>
      </c>
      <c r="F8" s="121">
        <v>25</v>
      </c>
      <c r="G8" s="122">
        <v>5</v>
      </c>
      <c r="H8" s="122">
        <f t="shared" si="1"/>
        <v>20</v>
      </c>
      <c r="I8" s="73">
        <f t="shared" si="2"/>
        <v>1.759051424124991E-4</v>
      </c>
      <c r="J8" s="71"/>
      <c r="K8" s="75">
        <f t="shared" si="3"/>
        <v>0.96097247460565838</v>
      </c>
      <c r="L8" s="72">
        <f t="shared" si="4"/>
        <v>8.4519999999999997E-6</v>
      </c>
      <c r="M8" s="77">
        <f t="shared" si="5"/>
        <v>19.039027525394342</v>
      </c>
    </row>
    <row r="9" spans="1:13" x14ac:dyDescent="0.25">
      <c r="A9" s="67">
        <v>8</v>
      </c>
      <c r="B9" s="6" t="s">
        <v>6</v>
      </c>
      <c r="C9" s="68">
        <v>438</v>
      </c>
      <c r="D9" s="69">
        <v>6.7268047332763672</v>
      </c>
      <c r="E9" s="70">
        <f t="shared" si="0"/>
        <v>6.9418167567144247</v>
      </c>
      <c r="F9" s="121">
        <v>25</v>
      </c>
      <c r="G9" s="122">
        <v>5</v>
      </c>
      <c r="H9" s="122">
        <f t="shared" si="1"/>
        <v>20</v>
      </c>
      <c r="I9" s="73">
        <f t="shared" si="2"/>
        <v>1.3883633513428849E-4</v>
      </c>
      <c r="J9" s="71"/>
      <c r="K9" s="75">
        <f t="shared" si="3"/>
        <v>1.2175487046420321</v>
      </c>
      <c r="L9" s="72">
        <f t="shared" si="4"/>
        <v>8.4519999999999997E-6</v>
      </c>
      <c r="M9" s="77">
        <f t="shared" si="5"/>
        <v>18.782451295357969</v>
      </c>
    </row>
    <row r="10" spans="1:13" x14ac:dyDescent="0.25">
      <c r="A10" s="67">
        <v>9</v>
      </c>
      <c r="B10" s="6" t="s">
        <v>7</v>
      </c>
      <c r="C10" s="68">
        <v>343</v>
      </c>
      <c r="D10" s="69">
        <v>2.8008105754852295</v>
      </c>
      <c r="E10" s="70">
        <f t="shared" si="0"/>
        <v>3.6908640819805361</v>
      </c>
      <c r="F10" s="121">
        <v>16</v>
      </c>
      <c r="G10" s="122">
        <v>5</v>
      </c>
      <c r="H10" s="122">
        <f t="shared" si="1"/>
        <v>11</v>
      </c>
      <c r="I10" s="73">
        <f t="shared" si="2"/>
        <v>4.0599504901785896E-5</v>
      </c>
      <c r="J10" s="71"/>
      <c r="K10" s="75">
        <f t="shared" si="3"/>
        <v>2.2899786641464766</v>
      </c>
      <c r="L10" s="72">
        <f t="shared" si="4"/>
        <v>8.4519999999999997E-6</v>
      </c>
      <c r="M10" s="77">
        <f t="shared" si="5"/>
        <v>8.7100213358535239</v>
      </c>
    </row>
    <row r="11" spans="1:13" x14ac:dyDescent="0.25">
      <c r="A11" s="67">
        <v>10</v>
      </c>
      <c r="B11" s="6" t="s">
        <v>7</v>
      </c>
      <c r="C11" s="68">
        <v>502</v>
      </c>
      <c r="D11" s="69">
        <v>9.8126220703125</v>
      </c>
      <c r="E11" s="70">
        <f t="shared" si="0"/>
        <v>8.8352692744646415</v>
      </c>
      <c r="F11" s="121">
        <v>25</v>
      </c>
      <c r="G11" s="122">
        <v>5</v>
      </c>
      <c r="H11" s="122">
        <f t="shared" si="1"/>
        <v>20</v>
      </c>
      <c r="I11" s="73">
        <f t="shared" si="2"/>
        <v>1.7670538548929284E-4</v>
      </c>
      <c r="J11" s="71"/>
      <c r="K11" s="75">
        <f t="shared" si="3"/>
        <v>0.95662053271286795</v>
      </c>
      <c r="L11" s="72">
        <f t="shared" si="4"/>
        <v>8.4519999999999997E-6</v>
      </c>
      <c r="M11" s="77">
        <f t="shared" si="5"/>
        <v>19.043379467287131</v>
      </c>
    </row>
    <row r="12" spans="1:13" x14ac:dyDescent="0.25">
      <c r="A12" s="67">
        <v>11</v>
      </c>
      <c r="B12" s="6" t="s">
        <v>8</v>
      </c>
      <c r="C12" s="68">
        <v>404</v>
      </c>
      <c r="D12" s="69">
        <v>16.993249893188477</v>
      </c>
      <c r="E12" s="70">
        <f t="shared" si="0"/>
        <v>19.012249880498</v>
      </c>
      <c r="F12" s="121">
        <v>16</v>
      </c>
      <c r="G12" s="122">
        <v>5</v>
      </c>
      <c r="H12" s="122">
        <f t="shared" si="1"/>
        <v>11</v>
      </c>
      <c r="I12" s="73">
        <f t="shared" si="2"/>
        <v>2.0913474868547801E-4</v>
      </c>
      <c r="J12" s="71"/>
      <c r="K12" s="75">
        <f t="shared" si="3"/>
        <v>0.44455548675855144</v>
      </c>
      <c r="L12" s="72">
        <f t="shared" si="4"/>
        <v>8.4519999999999997E-6</v>
      </c>
      <c r="M12" s="77">
        <f t="shared" si="5"/>
        <v>10.555444513241449</v>
      </c>
    </row>
    <row r="13" spans="1:13" x14ac:dyDescent="0.25">
      <c r="A13" s="67">
        <v>12</v>
      </c>
      <c r="B13" s="6" t="s">
        <v>9</v>
      </c>
      <c r="C13" s="68">
        <v>439</v>
      </c>
      <c r="D13" s="69">
        <v>11.115730285644531</v>
      </c>
      <c r="E13" s="70">
        <f t="shared" si="0"/>
        <v>11.444897697292321</v>
      </c>
      <c r="F13" s="121">
        <v>25</v>
      </c>
      <c r="G13" s="122">
        <v>5</v>
      </c>
      <c r="H13" s="122">
        <f t="shared" si="1"/>
        <v>20</v>
      </c>
      <c r="I13" s="73">
        <f t="shared" si="2"/>
        <v>2.288979539458464E-4</v>
      </c>
      <c r="J13" s="71"/>
      <c r="K13" s="75">
        <f t="shared" si="3"/>
        <v>0.73849502403150424</v>
      </c>
      <c r="L13" s="72">
        <f t="shared" si="4"/>
        <v>8.4519999999999997E-6</v>
      </c>
      <c r="M13" s="77">
        <f t="shared" si="5"/>
        <v>19.261504975968496</v>
      </c>
    </row>
    <row r="14" spans="1:13" x14ac:dyDescent="0.25">
      <c r="A14" s="67">
        <v>14</v>
      </c>
      <c r="B14" s="6" t="s">
        <v>10</v>
      </c>
      <c r="C14" s="68">
        <v>499</v>
      </c>
      <c r="D14" s="69">
        <v>0.78017234802246094</v>
      </c>
      <c r="E14" s="70">
        <f t="shared" si="0"/>
        <v>0.70668918097425326</v>
      </c>
      <c r="F14" s="121">
        <v>25</v>
      </c>
      <c r="G14" s="122">
        <v>5</v>
      </c>
      <c r="H14" s="122">
        <f t="shared" si="1"/>
        <v>20</v>
      </c>
      <c r="I14" s="73">
        <f t="shared" si="2"/>
        <v>1.4133783619485065E-5</v>
      </c>
      <c r="J14" s="71"/>
      <c r="K14" s="75">
        <f t="shared" si="3"/>
        <v>11.959996314572036</v>
      </c>
      <c r="L14" s="72">
        <f t="shared" si="4"/>
        <v>8.4519999999999997E-6</v>
      </c>
      <c r="M14" s="77">
        <f t="shared" si="5"/>
        <v>8.0400036854279637</v>
      </c>
    </row>
    <row r="15" spans="1:13" x14ac:dyDescent="0.25">
      <c r="A15" s="67">
        <v>15</v>
      </c>
      <c r="B15" s="6" t="s">
        <v>11</v>
      </c>
      <c r="C15" s="68">
        <v>404</v>
      </c>
      <c r="D15" s="69">
        <v>5.9130764007568359</v>
      </c>
      <c r="E15" s="70">
        <f t="shared" si="0"/>
        <v>6.6156201315398269</v>
      </c>
      <c r="F15" s="121">
        <v>25</v>
      </c>
      <c r="G15" s="122">
        <v>5</v>
      </c>
      <c r="H15" s="122">
        <f t="shared" si="1"/>
        <v>20</v>
      </c>
      <c r="I15" s="73">
        <f t="shared" si="2"/>
        <v>1.3231240263079653E-4</v>
      </c>
      <c r="J15" s="71"/>
      <c r="K15" s="75">
        <f t="shared" si="3"/>
        <v>1.2775824234080901</v>
      </c>
      <c r="L15" s="72">
        <f t="shared" si="4"/>
        <v>8.4519999999999997E-6</v>
      </c>
      <c r="M15" s="77">
        <f t="shared" si="5"/>
        <v>18.722417576591909</v>
      </c>
    </row>
    <row r="16" spans="1:13" x14ac:dyDescent="0.25">
      <c r="A16" s="67">
        <v>16</v>
      </c>
      <c r="B16" s="6" t="s">
        <v>12</v>
      </c>
      <c r="C16" s="68">
        <v>353</v>
      </c>
      <c r="D16" s="69">
        <v>1.370211124420166</v>
      </c>
      <c r="E16" s="70">
        <f t="shared" si="0"/>
        <v>1.7544912981244052</v>
      </c>
      <c r="F16" s="121">
        <v>15</v>
      </c>
      <c r="G16" s="122">
        <v>5</v>
      </c>
      <c r="H16" s="122">
        <f t="shared" si="1"/>
        <v>10</v>
      </c>
      <c r="I16" s="73">
        <f t="shared" si="2"/>
        <v>1.7544912981244052E-5</v>
      </c>
      <c r="J16" s="71"/>
      <c r="K16" s="75">
        <f t="shared" si="3"/>
        <v>4.8173507665928001</v>
      </c>
      <c r="L16" s="72">
        <f t="shared" si="4"/>
        <v>8.4519999999999997E-6</v>
      </c>
      <c r="M16" s="77">
        <f t="shared" si="5"/>
        <v>5.1826492334071999</v>
      </c>
    </row>
    <row r="17" spans="1:13" x14ac:dyDescent="0.25">
      <c r="A17" s="67">
        <v>17</v>
      </c>
      <c r="B17" s="6" t="s">
        <v>13</v>
      </c>
      <c r="C17" s="68">
        <v>445</v>
      </c>
      <c r="D17" s="69">
        <v>7.4159412384033203</v>
      </c>
      <c r="E17" s="70">
        <f t="shared" si="0"/>
        <v>7.5325964938388781</v>
      </c>
      <c r="F17" s="121">
        <v>16</v>
      </c>
      <c r="G17" s="122">
        <v>5</v>
      </c>
      <c r="H17" s="122">
        <f t="shared" si="1"/>
        <v>11</v>
      </c>
      <c r="I17" s="73">
        <f t="shared" si="2"/>
        <v>8.2858561432227665E-5</v>
      </c>
      <c r="J17" s="71"/>
      <c r="K17" s="75">
        <f t="shared" si="3"/>
        <v>1.1220566516357444</v>
      </c>
      <c r="L17" s="72">
        <f t="shared" si="4"/>
        <v>8.4519999999999997E-6</v>
      </c>
      <c r="M17" s="77">
        <f t="shared" si="5"/>
        <v>9.8779433483642549</v>
      </c>
    </row>
    <row r="18" spans="1:13" x14ac:dyDescent="0.25">
      <c r="A18" s="67">
        <v>18</v>
      </c>
      <c r="B18" s="6" t="s">
        <v>13</v>
      </c>
      <c r="C18" s="68">
        <v>419</v>
      </c>
      <c r="D18" s="69">
        <v>0.87050390243530273</v>
      </c>
      <c r="E18" s="70">
        <f t="shared" si="0"/>
        <v>0.93906387565813088</v>
      </c>
      <c r="F18" s="121">
        <v>14</v>
      </c>
      <c r="G18" s="122">
        <v>5</v>
      </c>
      <c r="H18" s="122">
        <f t="shared" si="1"/>
        <v>9</v>
      </c>
      <c r="I18" s="73">
        <f t="shared" si="2"/>
        <v>8.4515748809231787E-6</v>
      </c>
      <c r="J18" s="74">
        <f>I18</f>
        <v>8.4515748809231787E-6</v>
      </c>
      <c r="K18" s="75">
        <f t="shared" si="3"/>
        <v>9.0004527051756984</v>
      </c>
      <c r="L18" s="76">
        <f t="shared" si="4"/>
        <v>8.4519999999999997E-6</v>
      </c>
      <c r="M18" s="77">
        <f t="shared" si="5"/>
        <v>-4.5270517569839797E-4</v>
      </c>
    </row>
    <row r="19" spans="1:13" x14ac:dyDescent="0.25">
      <c r="A19" s="67">
        <v>19</v>
      </c>
      <c r="B19" s="6" t="s">
        <v>14</v>
      </c>
      <c r="C19" s="68">
        <v>374</v>
      </c>
      <c r="D19" s="69">
        <v>0.99677777290344238</v>
      </c>
      <c r="E19" s="70">
        <f t="shared" si="0"/>
        <v>1.2046619073592404</v>
      </c>
      <c r="F19" s="121">
        <v>18</v>
      </c>
      <c r="G19" s="122">
        <v>5</v>
      </c>
      <c r="H19" s="122">
        <f t="shared" si="1"/>
        <v>13</v>
      </c>
      <c r="I19" s="73">
        <f t="shared" si="2"/>
        <v>1.5660604795670124E-5</v>
      </c>
      <c r="J19" s="71"/>
      <c r="K19" s="75">
        <f t="shared" si="3"/>
        <v>7.0160764180945767</v>
      </c>
      <c r="L19" s="72">
        <f t="shared" si="4"/>
        <v>8.4519999999999997E-6</v>
      </c>
      <c r="M19" s="77">
        <f t="shared" si="5"/>
        <v>5.9839235819054233</v>
      </c>
    </row>
    <row r="20" spans="1:13" x14ac:dyDescent="0.25">
      <c r="A20" s="67">
        <v>20</v>
      </c>
      <c r="B20" s="6" t="s">
        <v>15</v>
      </c>
      <c r="C20" s="68">
        <v>514</v>
      </c>
      <c r="D20" s="69">
        <v>1.1181924343109131</v>
      </c>
      <c r="E20" s="70">
        <f t="shared" si="0"/>
        <v>0.98331319126173677</v>
      </c>
      <c r="F20" s="121">
        <v>25</v>
      </c>
      <c r="G20" s="122">
        <v>5</v>
      </c>
      <c r="H20" s="122">
        <f t="shared" si="1"/>
        <v>20</v>
      </c>
      <c r="I20" s="73">
        <f t="shared" si="2"/>
        <v>1.9666263825234738E-5</v>
      </c>
      <c r="J20" s="71"/>
      <c r="K20" s="75">
        <f t="shared" si="3"/>
        <v>8.5954303014635958</v>
      </c>
      <c r="L20" s="72">
        <f t="shared" si="4"/>
        <v>8.4519999999999997E-6</v>
      </c>
      <c r="M20" s="77">
        <f t="shared" si="5"/>
        <v>11.404569698536404</v>
      </c>
    </row>
    <row r="21" spans="1:13" x14ac:dyDescent="0.25">
      <c r="A21" s="67">
        <v>21</v>
      </c>
      <c r="B21" s="6" t="s">
        <v>15</v>
      </c>
      <c r="C21" s="68">
        <v>452</v>
      </c>
      <c r="D21" s="69">
        <v>1.3952910900115967</v>
      </c>
      <c r="E21" s="70">
        <f t="shared" si="0"/>
        <v>1.3952910900115967</v>
      </c>
      <c r="F21" s="121">
        <v>25</v>
      </c>
      <c r="G21" s="122">
        <v>5</v>
      </c>
      <c r="H21" s="122">
        <f t="shared" si="1"/>
        <v>20</v>
      </c>
      <c r="I21" s="73">
        <f t="shared" si="2"/>
        <v>2.7905821800231935E-5</v>
      </c>
      <c r="J21" s="71"/>
      <c r="K21" s="75">
        <f t="shared" si="3"/>
        <v>6.0575173600010253</v>
      </c>
      <c r="L21" s="72">
        <f t="shared" si="4"/>
        <v>8.4519999999999997E-6</v>
      </c>
      <c r="M21" s="77">
        <f t="shared" si="5"/>
        <v>13.942482639998975</v>
      </c>
    </row>
    <row r="22" spans="1:13" x14ac:dyDescent="0.25">
      <c r="A22" s="67">
        <v>22</v>
      </c>
      <c r="B22" s="6" t="s">
        <v>16</v>
      </c>
      <c r="C22" s="68">
        <v>411</v>
      </c>
      <c r="D22" s="69">
        <v>3.3955574035644531</v>
      </c>
      <c r="E22" s="70">
        <f t="shared" si="0"/>
        <v>3.7342869742363329</v>
      </c>
      <c r="F22" s="121">
        <v>16</v>
      </c>
      <c r="G22" s="122">
        <v>5</v>
      </c>
      <c r="H22" s="122">
        <f t="shared" si="1"/>
        <v>11</v>
      </c>
      <c r="I22" s="73">
        <f t="shared" si="2"/>
        <v>4.1077156716599658E-5</v>
      </c>
      <c r="J22" s="71"/>
      <c r="K22" s="75">
        <f t="shared" si="3"/>
        <v>2.2633504222659391</v>
      </c>
      <c r="L22" s="72">
        <f t="shared" si="4"/>
        <v>8.4519999999999997E-6</v>
      </c>
      <c r="M22" s="77">
        <f t="shared" si="5"/>
        <v>8.7366495777340614</v>
      </c>
    </row>
    <row r="23" spans="1:13" x14ac:dyDescent="0.25">
      <c r="A23" s="67">
        <v>23</v>
      </c>
      <c r="B23" s="6" t="s">
        <v>17</v>
      </c>
      <c r="C23" s="68">
        <v>459</v>
      </c>
      <c r="D23" s="69">
        <v>4.6040477752685547</v>
      </c>
      <c r="E23" s="70">
        <f t="shared" si="0"/>
        <v>4.5338335390444158</v>
      </c>
      <c r="F23" s="121">
        <v>16</v>
      </c>
      <c r="G23" s="122">
        <v>5</v>
      </c>
      <c r="H23" s="122">
        <f t="shared" si="1"/>
        <v>11</v>
      </c>
      <c r="I23" s="73">
        <f t="shared" si="2"/>
        <v>4.9872168929488575E-5</v>
      </c>
      <c r="J23" s="71"/>
      <c r="K23" s="75">
        <f t="shared" si="3"/>
        <v>1.8642060691494655</v>
      </c>
      <c r="L23" s="72">
        <f t="shared" si="4"/>
        <v>8.4519999999999997E-6</v>
      </c>
      <c r="M23" s="77">
        <f t="shared" si="5"/>
        <v>9.135793930850534</v>
      </c>
    </row>
    <row r="24" spans="1:13" x14ac:dyDescent="0.25">
      <c r="A24" s="67">
        <v>24</v>
      </c>
      <c r="B24" s="6" t="s">
        <v>17</v>
      </c>
      <c r="C24" s="68">
        <v>420</v>
      </c>
      <c r="D24" s="69">
        <v>3.7594776153564453</v>
      </c>
      <c r="E24" s="70">
        <f t="shared" si="0"/>
        <v>4.045914005097889</v>
      </c>
      <c r="F24" s="121">
        <v>25</v>
      </c>
      <c r="G24" s="122">
        <v>5</v>
      </c>
      <c r="H24" s="122">
        <f t="shared" si="1"/>
        <v>20</v>
      </c>
      <c r="I24" s="73">
        <f t="shared" si="2"/>
        <v>8.0918280101957782E-5</v>
      </c>
      <c r="J24" s="71"/>
      <c r="K24" s="75">
        <f t="shared" si="3"/>
        <v>2.0890211678622932</v>
      </c>
      <c r="L24" s="72">
        <f t="shared" si="4"/>
        <v>8.4519999999999997E-6</v>
      </c>
      <c r="M24" s="77">
        <f t="shared" si="5"/>
        <v>17.910978832137708</v>
      </c>
    </row>
    <row r="25" spans="1:13" x14ac:dyDescent="0.25">
      <c r="A25" s="67">
        <v>26</v>
      </c>
      <c r="B25" s="6" t="s">
        <v>18</v>
      </c>
      <c r="C25" s="68">
        <v>386</v>
      </c>
      <c r="D25" s="69">
        <v>1.3432267904281616</v>
      </c>
      <c r="E25" s="70">
        <f t="shared" si="0"/>
        <v>1.572897692418469</v>
      </c>
      <c r="F25" s="121">
        <v>17</v>
      </c>
      <c r="G25" s="122">
        <v>5</v>
      </c>
      <c r="H25" s="122">
        <f t="shared" si="1"/>
        <v>12</v>
      </c>
      <c r="I25" s="73">
        <f t="shared" si="2"/>
        <v>1.8874772309021628E-5</v>
      </c>
      <c r="J25" s="71"/>
      <c r="K25" s="75">
        <f t="shared" si="3"/>
        <v>5.3735217749631916</v>
      </c>
      <c r="L25" s="72">
        <f t="shared" si="4"/>
        <v>8.4519999999999997E-6</v>
      </c>
      <c r="M25" s="77">
        <f t="shared" si="5"/>
        <v>6.6264782250368084</v>
      </c>
    </row>
    <row r="26" spans="1:13" x14ac:dyDescent="0.25">
      <c r="A26" s="67">
        <v>27</v>
      </c>
      <c r="B26" s="6" t="s">
        <v>18</v>
      </c>
      <c r="C26" s="68">
        <v>462</v>
      </c>
      <c r="D26" s="69">
        <v>1.2116332054138184</v>
      </c>
      <c r="E26" s="70">
        <f t="shared" si="0"/>
        <v>1.1854073784568093</v>
      </c>
      <c r="F26" s="121">
        <v>15</v>
      </c>
      <c r="G26" s="122">
        <v>5</v>
      </c>
      <c r="H26" s="122">
        <f t="shared" si="1"/>
        <v>10</v>
      </c>
      <c r="I26" s="73">
        <f t="shared" si="2"/>
        <v>1.1854073784568094E-5</v>
      </c>
      <c r="J26" s="71"/>
      <c r="K26" s="75">
        <f t="shared" si="3"/>
        <v>7.1300382919861764</v>
      </c>
      <c r="L26" s="72">
        <f t="shared" si="4"/>
        <v>8.4519999999999997E-6</v>
      </c>
      <c r="M26" s="77">
        <f t="shared" si="5"/>
        <v>2.8699617080138236</v>
      </c>
    </row>
    <row r="27" spans="1:13" x14ac:dyDescent="0.25">
      <c r="A27" s="67">
        <v>28</v>
      </c>
      <c r="B27" s="6" t="s">
        <v>19</v>
      </c>
      <c r="C27" s="68">
        <v>374</v>
      </c>
      <c r="D27" s="69">
        <v>7.6441822052001953</v>
      </c>
      <c r="E27" s="70">
        <f t="shared" si="0"/>
        <v>9.2384234137713594</v>
      </c>
      <c r="F27" s="121">
        <v>25</v>
      </c>
      <c r="G27" s="122">
        <v>5</v>
      </c>
      <c r="H27" s="122">
        <f t="shared" si="1"/>
        <v>20</v>
      </c>
      <c r="I27" s="73">
        <f t="shared" si="2"/>
        <v>1.8476846827542717E-4</v>
      </c>
      <c r="J27" s="71"/>
      <c r="K27" s="75">
        <f t="shared" si="3"/>
        <v>0.91487471632886319</v>
      </c>
      <c r="L27" s="72">
        <f t="shared" si="4"/>
        <v>8.4519999999999997E-6</v>
      </c>
      <c r="M27" s="77">
        <f t="shared" si="5"/>
        <v>19.085125283671136</v>
      </c>
    </row>
    <row r="28" spans="1:13" x14ac:dyDescent="0.25">
      <c r="A28" s="67">
        <v>29</v>
      </c>
      <c r="B28" s="6" t="s">
        <v>20</v>
      </c>
      <c r="C28" s="68">
        <v>419</v>
      </c>
      <c r="D28" s="69">
        <v>4.8463754653930664</v>
      </c>
      <c r="E28" s="70">
        <f t="shared" si="0"/>
        <v>5.2280709077748595</v>
      </c>
      <c r="F28" s="121">
        <v>25</v>
      </c>
      <c r="G28" s="122">
        <v>5</v>
      </c>
      <c r="H28" s="122">
        <f t="shared" si="1"/>
        <v>20</v>
      </c>
      <c r="I28" s="73">
        <f t="shared" si="2"/>
        <v>1.045614181554972E-4</v>
      </c>
      <c r="J28" s="71"/>
      <c r="K28" s="75">
        <f t="shared" si="3"/>
        <v>1.6166574916630749</v>
      </c>
      <c r="L28" s="72">
        <f t="shared" si="4"/>
        <v>8.4519999999999997E-6</v>
      </c>
      <c r="M28" s="77">
        <f t="shared" si="5"/>
        <v>18.383342508336924</v>
      </c>
    </row>
    <row r="29" spans="1:13" x14ac:dyDescent="0.25">
      <c r="A29" s="67">
        <v>30</v>
      </c>
      <c r="B29" s="6" t="s">
        <v>21</v>
      </c>
      <c r="C29" s="68">
        <v>450</v>
      </c>
      <c r="D29" s="69">
        <v>2.1234841346740723</v>
      </c>
      <c r="E29" s="70">
        <f t="shared" si="0"/>
        <v>2.1329218419392904</v>
      </c>
      <c r="F29" s="121">
        <v>14</v>
      </c>
      <c r="G29" s="122">
        <v>5</v>
      </c>
      <c r="H29" s="122">
        <f t="shared" si="1"/>
        <v>9</v>
      </c>
      <c r="I29" s="73">
        <f t="shared" si="2"/>
        <v>1.9196296577453612E-5</v>
      </c>
      <c r="J29" s="71"/>
      <c r="K29" s="75">
        <f t="shared" si="3"/>
        <v>3.9626393399934861</v>
      </c>
      <c r="L29" s="72">
        <f t="shared" si="4"/>
        <v>8.4519999999999997E-6</v>
      </c>
      <c r="M29" s="77">
        <f t="shared" si="5"/>
        <v>5.0373606600065139</v>
      </c>
    </row>
    <row r="30" spans="1:13" x14ac:dyDescent="0.25">
      <c r="A30" s="67">
        <v>31</v>
      </c>
      <c r="B30" s="6" t="s">
        <v>21</v>
      </c>
      <c r="C30" s="68">
        <v>404</v>
      </c>
      <c r="D30" s="69">
        <v>5.0970559120178223</v>
      </c>
      <c r="E30" s="70">
        <f t="shared" si="0"/>
        <v>5.7026467134456826</v>
      </c>
      <c r="F30" s="121">
        <v>16</v>
      </c>
      <c r="G30" s="122">
        <v>5</v>
      </c>
      <c r="H30" s="122">
        <f t="shared" si="1"/>
        <v>11</v>
      </c>
      <c r="I30" s="73">
        <f t="shared" si="2"/>
        <v>6.2729113847902516E-5</v>
      </c>
      <c r="J30" s="71"/>
      <c r="K30" s="75">
        <f t="shared" si="3"/>
        <v>1.4821188168770654</v>
      </c>
      <c r="L30" s="72">
        <f t="shared" si="4"/>
        <v>8.4519999999999997E-6</v>
      </c>
      <c r="M30" s="77">
        <f t="shared" si="5"/>
        <v>9.5178811831229346</v>
      </c>
    </row>
    <row r="31" spans="1:13" x14ac:dyDescent="0.25">
      <c r="A31" s="67">
        <v>32</v>
      </c>
      <c r="B31" s="6" t="s">
        <v>22</v>
      </c>
      <c r="C31" s="68">
        <v>420</v>
      </c>
      <c r="D31" s="69">
        <v>11.993762016296387</v>
      </c>
      <c r="E31" s="70">
        <f t="shared" si="0"/>
        <v>12.907572455633254</v>
      </c>
      <c r="F31" s="121">
        <v>17</v>
      </c>
      <c r="G31" s="122">
        <v>5</v>
      </c>
      <c r="H31" s="122">
        <f t="shared" si="1"/>
        <v>12</v>
      </c>
      <c r="I31" s="73">
        <f t="shared" si="2"/>
        <v>1.5489086946759902E-4</v>
      </c>
      <c r="J31" s="71"/>
      <c r="K31" s="75">
        <f t="shared" si="3"/>
        <v>0.65480941742157661</v>
      </c>
      <c r="L31" s="72">
        <f t="shared" si="4"/>
        <v>8.4519999999999997E-6</v>
      </c>
      <c r="M31" s="77">
        <f t="shared" si="5"/>
        <v>11.345190582578423</v>
      </c>
    </row>
    <row r="32" spans="1:13" x14ac:dyDescent="0.25">
      <c r="A32" s="67">
        <v>33</v>
      </c>
      <c r="B32" s="6" t="s">
        <v>23</v>
      </c>
      <c r="C32" s="68">
        <v>488</v>
      </c>
      <c r="D32" s="69">
        <v>1.6765148639678955</v>
      </c>
      <c r="E32" s="70">
        <f t="shared" si="0"/>
        <v>1.552837537937477</v>
      </c>
      <c r="F32" s="121">
        <v>25</v>
      </c>
      <c r="G32" s="122">
        <v>5</v>
      </c>
      <c r="H32" s="122">
        <f t="shared" si="1"/>
        <v>20</v>
      </c>
      <c r="I32" s="73">
        <f t="shared" si="2"/>
        <v>3.1056750758749543E-5</v>
      </c>
      <c r="J32" s="71"/>
      <c r="K32" s="75">
        <f t="shared" si="3"/>
        <v>5.442939002637833</v>
      </c>
      <c r="L32" s="72">
        <f t="shared" si="4"/>
        <v>8.4519999999999997E-6</v>
      </c>
      <c r="M32" s="77">
        <f t="shared" si="5"/>
        <v>14.557060997362168</v>
      </c>
    </row>
    <row r="33" spans="1:13" ht="20" thickBot="1" x14ac:dyDescent="0.3">
      <c r="A33" s="79">
        <v>34</v>
      </c>
      <c r="B33" s="3" t="s">
        <v>23</v>
      </c>
      <c r="C33" s="80">
        <v>399</v>
      </c>
      <c r="D33" s="81">
        <v>2.4379312992095947</v>
      </c>
      <c r="E33" s="82">
        <f t="shared" si="0"/>
        <v>2.7617667850695158</v>
      </c>
      <c r="F33" s="123">
        <v>16</v>
      </c>
      <c r="G33" s="124">
        <v>5</v>
      </c>
      <c r="H33" s="124">
        <f t="shared" si="1"/>
        <v>11</v>
      </c>
      <c r="I33" s="85">
        <f t="shared" si="2"/>
        <v>3.0379434635764674E-5</v>
      </c>
      <c r="J33" s="83"/>
      <c r="K33" s="86">
        <f t="shared" si="3"/>
        <v>3.0603597833432761</v>
      </c>
      <c r="L33" s="84">
        <f t="shared" si="4"/>
        <v>8.4519999999999997E-6</v>
      </c>
      <c r="M33" s="87">
        <f t="shared" si="5"/>
        <v>7.9396402166567235</v>
      </c>
    </row>
    <row r="34" spans="1:13" ht="20" thickTop="1" x14ac:dyDescent="0.25">
      <c r="B34" s="2"/>
    </row>
    <row r="35" spans="1:13" x14ac:dyDescent="0.25">
      <c r="B35" s="116" t="s">
        <v>179</v>
      </c>
      <c r="C35" s="117">
        <f>AVERAGE(C2:C33)</f>
        <v>432.96875</v>
      </c>
      <c r="K35" s="91" t="s">
        <v>132</v>
      </c>
      <c r="L35" s="91" t="s">
        <v>132</v>
      </c>
    </row>
    <row r="36" spans="1:13" x14ac:dyDescent="0.25">
      <c r="B36" s="118" t="s">
        <v>180</v>
      </c>
      <c r="C36" s="117">
        <f>STDEV(C2:C33)</f>
        <v>43.547885675130011</v>
      </c>
      <c r="K36" s="91" t="s">
        <v>131</v>
      </c>
      <c r="L36" s="91" t="s">
        <v>130</v>
      </c>
    </row>
    <row r="37" spans="1:13" x14ac:dyDescent="0.25">
      <c r="K37" s="92">
        <f>SUM(K2:K33)</f>
        <v>98.184989938286151</v>
      </c>
      <c r="L37" s="93">
        <f>SUM(L2:L33)</f>
        <v>2.7046399999999983E-4</v>
      </c>
    </row>
    <row r="39" spans="1:13" x14ac:dyDescent="0.25">
      <c r="K39" s="91" t="s">
        <v>129</v>
      </c>
    </row>
    <row r="40" spans="1:13" x14ac:dyDescent="0.25">
      <c r="K40" s="94">
        <f>L37/K37*1000000</f>
        <v>2.7546369375807758</v>
      </c>
      <c r="L40" s="90" t="s">
        <v>58</v>
      </c>
    </row>
    <row r="63" spans="2:2" ht="33" x14ac:dyDescent="0.25">
      <c r="B63" s="1" t="s">
        <v>60</v>
      </c>
    </row>
  </sheetData>
  <sortState ref="A2:N33">
    <sortCondition ref="A2:A33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pane ySplit="1" topLeftCell="A2" activePane="bottomLeft" state="frozen"/>
      <selection pane="bottomLeft" activeCell="P3" sqref="P3"/>
    </sheetView>
  </sheetViews>
  <sheetFormatPr baseColWidth="10" defaultColWidth="8.83203125" defaultRowHeight="19" x14ac:dyDescent="0.25"/>
  <cols>
    <col min="1" max="1" width="4.33203125" style="88" customWidth="1"/>
    <col min="2" max="2" width="8.6640625" style="1" customWidth="1"/>
    <col min="3" max="3" width="15.6640625" style="89" customWidth="1"/>
    <col min="4" max="4" width="10.1640625" style="78" customWidth="1"/>
    <col min="5" max="5" width="11" style="90" customWidth="1"/>
    <col min="6" max="6" width="11.1640625" style="78" customWidth="1"/>
    <col min="7" max="7" width="10.1640625" style="78" customWidth="1"/>
    <col min="8" max="8" width="13" style="78" customWidth="1"/>
    <col min="9" max="9" width="14.83203125" style="78" customWidth="1"/>
    <col min="10" max="10" width="15.33203125" style="78" customWidth="1"/>
    <col min="11" max="11" width="12.6640625" style="90" customWidth="1"/>
    <col min="12" max="12" width="14.83203125" style="78" customWidth="1"/>
    <col min="13" max="13" width="21" style="78" customWidth="1"/>
    <col min="14" max="14" width="14.5" style="78" customWidth="1"/>
    <col min="15" max="16384" width="8.83203125" style="78"/>
  </cols>
  <sheetData>
    <row r="1" spans="1:13" s="66" customFormat="1" ht="81.75" customHeight="1" thickTop="1" thickBot="1" x14ac:dyDescent="0.3">
      <c r="A1" s="95" t="s">
        <v>59</v>
      </c>
      <c r="B1" s="96" t="s">
        <v>0</v>
      </c>
      <c r="C1" s="97" t="s">
        <v>142</v>
      </c>
      <c r="D1" s="98" t="s">
        <v>141</v>
      </c>
      <c r="E1" s="99" t="s">
        <v>140</v>
      </c>
      <c r="F1" s="98" t="s">
        <v>139</v>
      </c>
      <c r="G1" s="100" t="s">
        <v>138</v>
      </c>
      <c r="H1" s="100" t="s">
        <v>137</v>
      </c>
      <c r="I1" s="101" t="s">
        <v>136</v>
      </c>
      <c r="J1" s="98" t="s">
        <v>135</v>
      </c>
      <c r="K1" s="102" t="s">
        <v>134</v>
      </c>
      <c r="L1" s="100" t="s">
        <v>133</v>
      </c>
      <c r="M1" s="103" t="s">
        <v>178</v>
      </c>
    </row>
    <row r="2" spans="1:13" x14ac:dyDescent="0.25">
      <c r="A2" s="104">
        <v>1</v>
      </c>
      <c r="B2" s="113" t="s">
        <v>1</v>
      </c>
      <c r="C2" s="105">
        <v>464</v>
      </c>
      <c r="D2" s="106">
        <v>9.7833938598632795</v>
      </c>
      <c r="E2" s="107">
        <f t="shared" ref="E2:E25" si="0">D2*(452/C2)</f>
        <v>9.5303750531426772</v>
      </c>
      <c r="F2" s="119">
        <v>25</v>
      </c>
      <c r="G2" s="120">
        <v>5</v>
      </c>
      <c r="H2" s="120">
        <f t="shared" ref="H2:H25" si="1">F2-G2</f>
        <v>20</v>
      </c>
      <c r="I2" s="110">
        <f t="shared" ref="I2:I25" si="2">H2*E2/1000000</f>
        <v>1.9060750106285353E-4</v>
      </c>
      <c r="J2" s="108"/>
      <c r="K2" s="111">
        <f t="shared" ref="K2:K25" si="3">11.854/E2</f>
        <v>1.2438125397899318</v>
      </c>
      <c r="L2" s="109">
        <f t="shared" ref="L2:L25" si="4">K2*E2/1000000</f>
        <v>1.1853999999999999E-5</v>
      </c>
      <c r="M2" s="112">
        <f t="shared" ref="M2:M25" si="5">H2-K2</f>
        <v>18.756187460210068</v>
      </c>
    </row>
    <row r="3" spans="1:13" x14ac:dyDescent="0.25">
      <c r="A3" s="67">
        <v>2</v>
      </c>
      <c r="B3" s="114" t="s">
        <v>2</v>
      </c>
      <c r="C3" s="68">
        <v>428</v>
      </c>
      <c r="D3" s="69">
        <v>7.722991943359375</v>
      </c>
      <c r="E3" s="70">
        <f t="shared" si="0"/>
        <v>8.1560569121458819</v>
      </c>
      <c r="F3" s="121">
        <v>18</v>
      </c>
      <c r="G3" s="122">
        <v>5</v>
      </c>
      <c r="H3" s="122">
        <f t="shared" si="1"/>
        <v>13</v>
      </c>
      <c r="I3" s="73">
        <f t="shared" si="2"/>
        <v>1.0602873985789647E-4</v>
      </c>
      <c r="J3" s="71"/>
      <c r="K3" s="75">
        <f t="shared" si="3"/>
        <v>1.4533983918561424</v>
      </c>
      <c r="L3" s="72">
        <f t="shared" si="4"/>
        <v>1.1853999999999999E-5</v>
      </c>
      <c r="M3" s="77">
        <f t="shared" si="5"/>
        <v>11.546601608143858</v>
      </c>
    </row>
    <row r="4" spans="1:13" x14ac:dyDescent="0.25">
      <c r="A4" s="67">
        <v>3</v>
      </c>
      <c r="B4" s="114" t="s">
        <v>2</v>
      </c>
      <c r="C4" s="68">
        <v>482</v>
      </c>
      <c r="D4" s="69">
        <v>7.3191704750061035</v>
      </c>
      <c r="E4" s="70">
        <f t="shared" si="0"/>
        <v>6.8636204454414083</v>
      </c>
      <c r="F4" s="121">
        <v>25</v>
      </c>
      <c r="G4" s="122">
        <v>5</v>
      </c>
      <c r="H4" s="122">
        <f t="shared" si="1"/>
        <v>20</v>
      </c>
      <c r="I4" s="73">
        <f t="shared" si="2"/>
        <v>1.3727240890882818E-4</v>
      </c>
      <c r="J4" s="71"/>
      <c r="K4" s="75">
        <f t="shared" si="3"/>
        <v>1.7270768531312126</v>
      </c>
      <c r="L4" s="72">
        <f t="shared" si="4"/>
        <v>1.1853999999999999E-5</v>
      </c>
      <c r="M4" s="77">
        <f t="shared" si="5"/>
        <v>18.272923146868788</v>
      </c>
    </row>
    <row r="5" spans="1:13" x14ac:dyDescent="0.25">
      <c r="A5" s="67">
        <v>4</v>
      </c>
      <c r="B5" s="114" t="s">
        <v>3</v>
      </c>
      <c r="C5" s="68">
        <v>428</v>
      </c>
      <c r="D5" s="69">
        <v>11.107570648193359</v>
      </c>
      <c r="E5" s="70">
        <f t="shared" si="0"/>
        <v>11.730425077064016</v>
      </c>
      <c r="F5" s="121">
        <v>16</v>
      </c>
      <c r="G5" s="122">
        <v>5</v>
      </c>
      <c r="H5" s="122">
        <f t="shared" si="1"/>
        <v>11</v>
      </c>
      <c r="I5" s="73">
        <f t="shared" si="2"/>
        <v>1.2903467584770417E-4</v>
      </c>
      <c r="J5" s="71"/>
      <c r="K5" s="75">
        <f t="shared" si="3"/>
        <v>1.0105345647855168</v>
      </c>
      <c r="L5" s="72">
        <f t="shared" si="4"/>
        <v>1.1853999999999997E-5</v>
      </c>
      <c r="M5" s="77">
        <f t="shared" si="5"/>
        <v>9.989465435214484</v>
      </c>
    </row>
    <row r="6" spans="1:13" x14ac:dyDescent="0.25">
      <c r="A6" s="67">
        <v>6</v>
      </c>
      <c r="B6" s="114" t="s">
        <v>4</v>
      </c>
      <c r="C6" s="68">
        <v>441</v>
      </c>
      <c r="D6" s="69">
        <v>10.535674095153809</v>
      </c>
      <c r="E6" s="70">
        <f t="shared" si="0"/>
        <v>10.798468687096422</v>
      </c>
      <c r="F6" s="121">
        <v>16</v>
      </c>
      <c r="G6" s="122">
        <v>5</v>
      </c>
      <c r="H6" s="122">
        <f t="shared" si="1"/>
        <v>11</v>
      </c>
      <c r="I6" s="73">
        <f t="shared" si="2"/>
        <v>1.1878315555806065E-4</v>
      </c>
      <c r="J6" s="71"/>
      <c r="K6" s="75">
        <f t="shared" si="3"/>
        <v>1.0977482403745709</v>
      </c>
      <c r="L6" s="72">
        <f t="shared" si="4"/>
        <v>1.1853999999999999E-5</v>
      </c>
      <c r="M6" s="77">
        <f t="shared" si="5"/>
        <v>9.9022517596254289</v>
      </c>
    </row>
    <row r="7" spans="1:13" x14ac:dyDescent="0.25">
      <c r="A7" s="67">
        <v>7</v>
      </c>
      <c r="B7" s="114" t="s">
        <v>5</v>
      </c>
      <c r="C7" s="68">
        <v>426</v>
      </c>
      <c r="D7" s="69">
        <v>8.2893352508544922</v>
      </c>
      <c r="E7" s="70">
        <f t="shared" si="0"/>
        <v>8.7952571206249548</v>
      </c>
      <c r="F7" s="121">
        <v>25</v>
      </c>
      <c r="G7" s="122">
        <v>5</v>
      </c>
      <c r="H7" s="122">
        <f t="shared" si="1"/>
        <v>20</v>
      </c>
      <c r="I7" s="73">
        <f t="shared" si="2"/>
        <v>1.759051424124991E-4</v>
      </c>
      <c r="J7" s="71"/>
      <c r="K7" s="75">
        <f t="shared" si="3"/>
        <v>1.3477718544694124</v>
      </c>
      <c r="L7" s="72">
        <f t="shared" si="4"/>
        <v>1.1853999999999999E-5</v>
      </c>
      <c r="M7" s="77">
        <f t="shared" si="5"/>
        <v>18.652228145530586</v>
      </c>
    </row>
    <row r="8" spans="1:13" x14ac:dyDescent="0.25">
      <c r="A8" s="67">
        <v>8</v>
      </c>
      <c r="B8" s="114" t="s">
        <v>6</v>
      </c>
      <c r="C8" s="68">
        <v>438</v>
      </c>
      <c r="D8" s="69">
        <v>6.7268047332763672</v>
      </c>
      <c r="E8" s="70">
        <f t="shared" si="0"/>
        <v>6.9418167567144247</v>
      </c>
      <c r="F8" s="121">
        <v>25</v>
      </c>
      <c r="G8" s="122">
        <v>5</v>
      </c>
      <c r="H8" s="122">
        <f t="shared" si="1"/>
        <v>20</v>
      </c>
      <c r="I8" s="73">
        <f t="shared" si="2"/>
        <v>1.3883633513428849E-4</v>
      </c>
      <c r="J8" s="71"/>
      <c r="K8" s="75">
        <f t="shared" si="3"/>
        <v>1.7076221420760349</v>
      </c>
      <c r="L8" s="72">
        <f t="shared" si="4"/>
        <v>1.1853999999999999E-5</v>
      </c>
      <c r="M8" s="77">
        <f t="shared" si="5"/>
        <v>18.292377857923967</v>
      </c>
    </row>
    <row r="9" spans="1:13" x14ac:dyDescent="0.25">
      <c r="A9" s="67">
        <v>10</v>
      </c>
      <c r="B9" s="114" t="s">
        <v>7</v>
      </c>
      <c r="C9" s="68">
        <v>502</v>
      </c>
      <c r="D9" s="69">
        <v>9.8126220703125</v>
      </c>
      <c r="E9" s="70">
        <f t="shared" si="0"/>
        <v>8.8352692744646415</v>
      </c>
      <c r="F9" s="121">
        <v>25</v>
      </c>
      <c r="G9" s="122">
        <v>5</v>
      </c>
      <c r="H9" s="122">
        <f t="shared" si="1"/>
        <v>20</v>
      </c>
      <c r="I9" s="73">
        <f t="shared" si="2"/>
        <v>1.7670538548929284E-4</v>
      </c>
      <c r="J9" s="71"/>
      <c r="K9" s="75">
        <f t="shared" si="3"/>
        <v>1.3416682199217151</v>
      </c>
      <c r="L9" s="72">
        <f t="shared" si="4"/>
        <v>1.1853999999999999E-5</v>
      </c>
      <c r="M9" s="77">
        <f t="shared" si="5"/>
        <v>18.658331780078285</v>
      </c>
    </row>
    <row r="10" spans="1:13" x14ac:dyDescent="0.25">
      <c r="A10" s="67">
        <v>11</v>
      </c>
      <c r="B10" s="114" t="s">
        <v>8</v>
      </c>
      <c r="C10" s="68">
        <v>404</v>
      </c>
      <c r="D10" s="69">
        <v>16.993249893188477</v>
      </c>
      <c r="E10" s="70">
        <f t="shared" si="0"/>
        <v>19.012249880498</v>
      </c>
      <c r="F10" s="121">
        <v>16</v>
      </c>
      <c r="G10" s="122">
        <v>5</v>
      </c>
      <c r="H10" s="122">
        <f t="shared" si="1"/>
        <v>11</v>
      </c>
      <c r="I10" s="73">
        <f t="shared" si="2"/>
        <v>2.0913474868547801E-4</v>
      </c>
      <c r="J10" s="71"/>
      <c r="K10" s="75">
        <f t="shared" si="3"/>
        <v>0.62349275201560206</v>
      </c>
      <c r="L10" s="72">
        <f t="shared" si="4"/>
        <v>1.1853999999999999E-5</v>
      </c>
      <c r="M10" s="77">
        <f t="shared" si="5"/>
        <v>10.376507247984398</v>
      </c>
    </row>
    <row r="11" spans="1:13" x14ac:dyDescent="0.25">
      <c r="A11" s="67">
        <v>14</v>
      </c>
      <c r="B11" s="114" t="s">
        <v>10</v>
      </c>
      <c r="C11" s="68">
        <v>499</v>
      </c>
      <c r="D11" s="69">
        <v>0.78017234802246094</v>
      </c>
      <c r="E11" s="70">
        <f t="shared" si="0"/>
        <v>0.70668918097425326</v>
      </c>
      <c r="F11" s="121">
        <v>25</v>
      </c>
      <c r="G11" s="122">
        <v>5</v>
      </c>
      <c r="H11" s="122">
        <f t="shared" si="1"/>
        <v>20</v>
      </c>
      <c r="I11" s="73">
        <f t="shared" si="2"/>
        <v>1.4133783619485065E-5</v>
      </c>
      <c r="J11" s="71"/>
      <c r="K11" s="75">
        <f t="shared" si="3"/>
        <v>16.773993884635225</v>
      </c>
      <c r="L11" s="72">
        <f t="shared" si="4"/>
        <v>1.1853999999999999E-5</v>
      </c>
      <c r="M11" s="77">
        <f t="shared" si="5"/>
        <v>3.2260061153647754</v>
      </c>
    </row>
    <row r="12" spans="1:13" x14ac:dyDescent="0.25">
      <c r="A12" s="67">
        <v>15</v>
      </c>
      <c r="B12" s="114" t="s">
        <v>11</v>
      </c>
      <c r="C12" s="68">
        <v>404</v>
      </c>
      <c r="D12" s="69">
        <v>5.9130764007568359</v>
      </c>
      <c r="E12" s="70">
        <f t="shared" si="0"/>
        <v>6.6156201315398269</v>
      </c>
      <c r="F12" s="121">
        <v>25</v>
      </c>
      <c r="G12" s="122">
        <v>5</v>
      </c>
      <c r="H12" s="122">
        <f t="shared" si="1"/>
        <v>20</v>
      </c>
      <c r="I12" s="73">
        <f t="shared" si="2"/>
        <v>1.3231240263079653E-4</v>
      </c>
      <c r="J12" s="71"/>
      <c r="K12" s="75">
        <f t="shared" si="3"/>
        <v>1.7918199298484974</v>
      </c>
      <c r="L12" s="72">
        <f t="shared" si="4"/>
        <v>1.1853999999999999E-5</v>
      </c>
      <c r="M12" s="77">
        <f t="shared" si="5"/>
        <v>18.208180070151503</v>
      </c>
    </row>
    <row r="13" spans="1:13" x14ac:dyDescent="0.25">
      <c r="A13" s="67">
        <v>16</v>
      </c>
      <c r="B13" s="114" t="s">
        <v>12</v>
      </c>
      <c r="C13" s="68">
        <v>353</v>
      </c>
      <c r="D13" s="69">
        <v>1.370211124420166</v>
      </c>
      <c r="E13" s="70">
        <f t="shared" si="0"/>
        <v>1.7544912981244052</v>
      </c>
      <c r="F13" s="121">
        <v>15</v>
      </c>
      <c r="G13" s="122">
        <v>5</v>
      </c>
      <c r="H13" s="122">
        <f t="shared" si="1"/>
        <v>10</v>
      </c>
      <c r="I13" s="73">
        <f t="shared" si="2"/>
        <v>1.7544912981244052E-5</v>
      </c>
      <c r="J13" s="71"/>
      <c r="K13" s="75">
        <f t="shared" si="3"/>
        <v>6.7563743477509517</v>
      </c>
      <c r="L13" s="72">
        <f t="shared" si="4"/>
        <v>1.1853999999999999E-5</v>
      </c>
      <c r="M13" s="77">
        <f t="shared" si="5"/>
        <v>3.2436256522490483</v>
      </c>
    </row>
    <row r="14" spans="1:13" x14ac:dyDescent="0.25">
      <c r="A14" s="67">
        <v>17</v>
      </c>
      <c r="B14" s="114" t="s">
        <v>13</v>
      </c>
      <c r="C14" s="68">
        <v>445</v>
      </c>
      <c r="D14" s="69">
        <v>7.4159412384033203</v>
      </c>
      <c r="E14" s="70">
        <f t="shared" si="0"/>
        <v>7.5325964938388781</v>
      </c>
      <c r="F14" s="121">
        <v>16</v>
      </c>
      <c r="G14" s="122">
        <v>5</v>
      </c>
      <c r="H14" s="122">
        <f t="shared" si="1"/>
        <v>11</v>
      </c>
      <c r="I14" s="73">
        <f t="shared" si="2"/>
        <v>8.2858561432227665E-5</v>
      </c>
      <c r="J14" s="71"/>
      <c r="K14" s="75">
        <f t="shared" si="3"/>
        <v>1.5736937468634777</v>
      </c>
      <c r="L14" s="72">
        <f t="shared" si="4"/>
        <v>1.1853999999999999E-5</v>
      </c>
      <c r="M14" s="77">
        <f t="shared" si="5"/>
        <v>9.4263062531365218</v>
      </c>
    </row>
    <row r="15" spans="1:13" x14ac:dyDescent="0.25">
      <c r="A15" s="67">
        <v>19</v>
      </c>
      <c r="B15" s="114" t="s">
        <v>14</v>
      </c>
      <c r="C15" s="68">
        <v>374</v>
      </c>
      <c r="D15" s="69">
        <v>0.99677777290344238</v>
      </c>
      <c r="E15" s="70">
        <f t="shared" si="0"/>
        <v>1.2046619073592404</v>
      </c>
      <c r="F15" s="121">
        <v>18</v>
      </c>
      <c r="G15" s="122">
        <v>5</v>
      </c>
      <c r="H15" s="122">
        <f t="shared" si="1"/>
        <v>13</v>
      </c>
      <c r="I15" s="73">
        <f t="shared" si="2"/>
        <v>1.5660604795670124E-5</v>
      </c>
      <c r="J15" s="71"/>
      <c r="K15" s="75">
        <f t="shared" si="3"/>
        <v>9.8401052839674765</v>
      </c>
      <c r="L15" s="72">
        <f t="shared" si="4"/>
        <v>1.1853999999999999E-5</v>
      </c>
      <c r="M15" s="77">
        <f t="shared" si="5"/>
        <v>3.1598947160325235</v>
      </c>
    </row>
    <row r="16" spans="1:13" x14ac:dyDescent="0.25">
      <c r="A16" s="67">
        <v>21</v>
      </c>
      <c r="B16" s="114" t="s">
        <v>15</v>
      </c>
      <c r="C16" s="68">
        <v>452</v>
      </c>
      <c r="D16" s="69">
        <v>1.3952910900115967</v>
      </c>
      <c r="E16" s="70">
        <f t="shared" si="0"/>
        <v>1.3952910900115967</v>
      </c>
      <c r="F16" s="121">
        <v>25</v>
      </c>
      <c r="G16" s="122">
        <v>5</v>
      </c>
      <c r="H16" s="122">
        <f t="shared" si="1"/>
        <v>20</v>
      </c>
      <c r="I16" s="73">
        <f t="shared" si="2"/>
        <v>2.7905821800231935E-5</v>
      </c>
      <c r="J16" s="71"/>
      <c r="K16" s="75">
        <f t="shared" si="3"/>
        <v>8.4957182661443618</v>
      </c>
      <c r="L16" s="72">
        <f t="shared" si="4"/>
        <v>1.1853999999999999E-5</v>
      </c>
      <c r="M16" s="77">
        <f t="shared" si="5"/>
        <v>11.504281733855638</v>
      </c>
    </row>
    <row r="17" spans="1:13" x14ac:dyDescent="0.25">
      <c r="A17" s="67">
        <v>22</v>
      </c>
      <c r="B17" s="114" t="s">
        <v>16</v>
      </c>
      <c r="C17" s="68">
        <v>411</v>
      </c>
      <c r="D17" s="69">
        <v>3.3955574035644531</v>
      </c>
      <c r="E17" s="70">
        <f t="shared" si="0"/>
        <v>3.7342869742363329</v>
      </c>
      <c r="F17" s="121">
        <v>16</v>
      </c>
      <c r="G17" s="122">
        <v>5</v>
      </c>
      <c r="H17" s="122">
        <f t="shared" si="1"/>
        <v>11</v>
      </c>
      <c r="I17" s="73">
        <f t="shared" si="2"/>
        <v>4.1077156716599658E-5</v>
      </c>
      <c r="J17" s="71"/>
      <c r="K17" s="75">
        <f t="shared" si="3"/>
        <v>3.1743677124397114</v>
      </c>
      <c r="L17" s="72">
        <f t="shared" si="4"/>
        <v>1.1853999999999999E-5</v>
      </c>
      <c r="M17" s="77">
        <f t="shared" si="5"/>
        <v>7.8256322875602891</v>
      </c>
    </row>
    <row r="18" spans="1:13" x14ac:dyDescent="0.25">
      <c r="A18" s="67">
        <v>23</v>
      </c>
      <c r="B18" s="114" t="s">
        <v>17</v>
      </c>
      <c r="C18" s="68">
        <v>459</v>
      </c>
      <c r="D18" s="69">
        <v>4.6040477752685547</v>
      </c>
      <c r="E18" s="70">
        <f t="shared" si="0"/>
        <v>4.5338335390444158</v>
      </c>
      <c r="F18" s="121">
        <v>16</v>
      </c>
      <c r="G18" s="122">
        <v>5</v>
      </c>
      <c r="H18" s="122">
        <f t="shared" si="1"/>
        <v>11</v>
      </c>
      <c r="I18" s="73">
        <f t="shared" si="2"/>
        <v>4.9872168929488575E-5</v>
      </c>
      <c r="J18" s="71"/>
      <c r="K18" s="75">
        <f t="shared" si="3"/>
        <v>2.6145644514550122</v>
      </c>
      <c r="L18" s="72">
        <f t="shared" si="4"/>
        <v>1.1853999999999999E-5</v>
      </c>
      <c r="M18" s="77">
        <f t="shared" si="5"/>
        <v>8.3854355485449883</v>
      </c>
    </row>
    <row r="19" spans="1:13" x14ac:dyDescent="0.25">
      <c r="A19" s="67">
        <v>24</v>
      </c>
      <c r="B19" s="114" t="s">
        <v>17</v>
      </c>
      <c r="C19" s="68">
        <v>420</v>
      </c>
      <c r="D19" s="69">
        <v>3.7594776153564453</v>
      </c>
      <c r="E19" s="70">
        <f t="shared" si="0"/>
        <v>4.045914005097889</v>
      </c>
      <c r="F19" s="121">
        <v>25</v>
      </c>
      <c r="G19" s="122">
        <v>5</v>
      </c>
      <c r="H19" s="122">
        <f t="shared" si="1"/>
        <v>20</v>
      </c>
      <c r="I19" s="73">
        <f t="shared" si="2"/>
        <v>8.0918280101957782E-5</v>
      </c>
      <c r="J19" s="71"/>
      <c r="K19" s="75">
        <f t="shared" si="3"/>
        <v>2.9298694893326576</v>
      </c>
      <c r="L19" s="72">
        <f t="shared" si="4"/>
        <v>1.1853999999999999E-5</v>
      </c>
      <c r="M19" s="77">
        <f t="shared" si="5"/>
        <v>17.070130510667344</v>
      </c>
    </row>
    <row r="20" spans="1:13" x14ac:dyDescent="0.25">
      <c r="A20" s="67">
        <v>27</v>
      </c>
      <c r="B20" s="114" t="s">
        <v>18</v>
      </c>
      <c r="C20" s="68">
        <v>462</v>
      </c>
      <c r="D20" s="69">
        <v>1.2116332054138184</v>
      </c>
      <c r="E20" s="70">
        <f t="shared" si="0"/>
        <v>1.1854073784568093</v>
      </c>
      <c r="F20" s="121">
        <v>15</v>
      </c>
      <c r="G20" s="122">
        <v>5</v>
      </c>
      <c r="H20" s="122">
        <f t="shared" si="1"/>
        <v>10</v>
      </c>
      <c r="I20" s="73">
        <f t="shared" si="2"/>
        <v>1.1854073784568094E-5</v>
      </c>
      <c r="J20" s="74">
        <f>I20</f>
        <v>1.1854073784568094E-5</v>
      </c>
      <c r="K20" s="75">
        <f t="shared" si="3"/>
        <v>9.9999377559399107</v>
      </c>
      <c r="L20" s="72">
        <f t="shared" si="4"/>
        <v>1.1853999999999999E-5</v>
      </c>
      <c r="M20" s="77">
        <f t="shared" si="5"/>
        <v>6.2244060089255981E-5</v>
      </c>
    </row>
    <row r="21" spans="1:13" x14ac:dyDescent="0.25">
      <c r="A21" s="67">
        <v>28</v>
      </c>
      <c r="B21" s="114" t="s">
        <v>19</v>
      </c>
      <c r="C21" s="68">
        <v>374</v>
      </c>
      <c r="D21" s="69">
        <v>7.6441822052001953</v>
      </c>
      <c r="E21" s="70">
        <f t="shared" si="0"/>
        <v>9.2384234137713594</v>
      </c>
      <c r="F21" s="121">
        <v>25</v>
      </c>
      <c r="G21" s="122">
        <v>5</v>
      </c>
      <c r="H21" s="122">
        <f t="shared" si="1"/>
        <v>20</v>
      </c>
      <c r="I21" s="73">
        <f t="shared" si="2"/>
        <v>1.8476846827542717E-4</v>
      </c>
      <c r="J21" s="71"/>
      <c r="K21" s="75">
        <f t="shared" si="3"/>
        <v>1.2831193667016496</v>
      </c>
      <c r="L21" s="72">
        <f t="shared" si="4"/>
        <v>1.1853999999999999E-5</v>
      </c>
      <c r="M21" s="77">
        <f t="shared" si="5"/>
        <v>18.716880633298352</v>
      </c>
    </row>
    <row r="22" spans="1:13" x14ac:dyDescent="0.25">
      <c r="A22" s="67">
        <v>29</v>
      </c>
      <c r="B22" s="114" t="s">
        <v>20</v>
      </c>
      <c r="C22" s="68">
        <v>419</v>
      </c>
      <c r="D22" s="69">
        <v>4.8463754653930664</v>
      </c>
      <c r="E22" s="70">
        <f t="shared" si="0"/>
        <v>5.2280709077748595</v>
      </c>
      <c r="F22" s="121">
        <v>25</v>
      </c>
      <c r="G22" s="122">
        <v>5</v>
      </c>
      <c r="H22" s="122">
        <f t="shared" si="1"/>
        <v>20</v>
      </c>
      <c r="I22" s="73">
        <f t="shared" si="2"/>
        <v>1.045614181554972E-4</v>
      </c>
      <c r="J22" s="71"/>
      <c r="K22" s="75">
        <f t="shared" si="3"/>
        <v>2.2673755213173319</v>
      </c>
      <c r="L22" s="72">
        <f t="shared" si="4"/>
        <v>1.1853999999999999E-5</v>
      </c>
      <c r="M22" s="77">
        <f t="shared" si="5"/>
        <v>17.732624478682666</v>
      </c>
    </row>
    <row r="23" spans="1:13" x14ac:dyDescent="0.25">
      <c r="A23" s="67">
        <v>31</v>
      </c>
      <c r="B23" s="114" t="s">
        <v>21</v>
      </c>
      <c r="C23" s="68">
        <v>404</v>
      </c>
      <c r="D23" s="69">
        <v>5.0970559120178223</v>
      </c>
      <c r="E23" s="70">
        <f t="shared" si="0"/>
        <v>5.7026467134456826</v>
      </c>
      <c r="F23" s="121">
        <v>16</v>
      </c>
      <c r="G23" s="122">
        <v>5</v>
      </c>
      <c r="H23" s="122">
        <f t="shared" si="1"/>
        <v>11</v>
      </c>
      <c r="I23" s="73">
        <f t="shared" si="2"/>
        <v>6.2729113847902516E-5</v>
      </c>
      <c r="J23" s="71"/>
      <c r="K23" s="75">
        <f t="shared" si="3"/>
        <v>2.0786839156721166</v>
      </c>
      <c r="L23" s="72">
        <f t="shared" si="4"/>
        <v>1.1853999999999999E-5</v>
      </c>
      <c r="M23" s="77">
        <f t="shared" si="5"/>
        <v>8.9213160843278843</v>
      </c>
    </row>
    <row r="24" spans="1:13" x14ac:dyDescent="0.25">
      <c r="A24" s="67">
        <v>32</v>
      </c>
      <c r="B24" s="114" t="s">
        <v>22</v>
      </c>
      <c r="C24" s="68">
        <v>420</v>
      </c>
      <c r="D24" s="69">
        <v>11.993762016296387</v>
      </c>
      <c r="E24" s="70">
        <f t="shared" si="0"/>
        <v>12.907572455633254</v>
      </c>
      <c r="F24" s="121">
        <v>17</v>
      </c>
      <c r="G24" s="122">
        <v>5</v>
      </c>
      <c r="H24" s="122">
        <f t="shared" si="1"/>
        <v>12</v>
      </c>
      <c r="I24" s="73">
        <f t="shared" si="2"/>
        <v>1.5489086946759902E-4</v>
      </c>
      <c r="J24" s="71"/>
      <c r="K24" s="75">
        <f t="shared" si="3"/>
        <v>0.91837563110688225</v>
      </c>
      <c r="L24" s="72">
        <f t="shared" si="4"/>
        <v>1.1853999999999999E-5</v>
      </c>
      <c r="M24" s="77">
        <f t="shared" si="5"/>
        <v>11.081624368893118</v>
      </c>
    </row>
    <row r="25" spans="1:13" ht="20" thickBot="1" x14ac:dyDescent="0.3">
      <c r="A25" s="79">
        <v>34</v>
      </c>
      <c r="B25" s="115" t="s">
        <v>23</v>
      </c>
      <c r="C25" s="80">
        <v>399</v>
      </c>
      <c r="D25" s="81">
        <v>2.4379312992095947</v>
      </c>
      <c r="E25" s="82">
        <f t="shared" si="0"/>
        <v>2.7617667850695158</v>
      </c>
      <c r="F25" s="123">
        <v>16</v>
      </c>
      <c r="G25" s="124">
        <v>5</v>
      </c>
      <c r="H25" s="124">
        <f t="shared" si="1"/>
        <v>11</v>
      </c>
      <c r="I25" s="85">
        <f t="shared" si="2"/>
        <v>3.0379434635764674E-5</v>
      </c>
      <c r="J25" s="83"/>
      <c r="K25" s="86">
        <f t="shared" si="3"/>
        <v>4.2921799422327487</v>
      </c>
      <c r="L25" s="84">
        <f t="shared" si="4"/>
        <v>1.1853999999999997E-5</v>
      </c>
      <c r="M25" s="87">
        <f t="shared" si="5"/>
        <v>6.7078200577672513</v>
      </c>
    </row>
    <row r="26" spans="1:13" ht="20" thickTop="1" x14ac:dyDescent="0.25">
      <c r="B26" s="2"/>
    </row>
    <row r="27" spans="1:13" x14ac:dyDescent="0.25">
      <c r="B27" s="116" t="s">
        <v>179</v>
      </c>
      <c r="C27" s="117">
        <f>AVERAGE(C2:C25)</f>
        <v>429.5</v>
      </c>
      <c r="K27" s="91" t="s">
        <v>132</v>
      </c>
      <c r="L27" s="91" t="s">
        <v>132</v>
      </c>
    </row>
    <row r="28" spans="1:13" x14ac:dyDescent="0.25">
      <c r="B28" s="118" t="s">
        <v>180</v>
      </c>
      <c r="C28" s="117">
        <f>STDEV(C2:C25)</f>
        <v>37.563858671079963</v>
      </c>
      <c r="K28" s="91" t="s">
        <v>131</v>
      </c>
      <c r="L28" s="91" t="s">
        <v>130</v>
      </c>
    </row>
    <row r="29" spans="1:13" x14ac:dyDescent="0.25">
      <c r="K29" s="92">
        <f>SUM(K2:K25)</f>
        <v>86.343304803828147</v>
      </c>
      <c r="L29" s="93">
        <f>SUM(L2:L25)</f>
        <v>2.8449599999999997E-4</v>
      </c>
    </row>
    <row r="31" spans="1:13" x14ac:dyDescent="0.25">
      <c r="K31" s="91" t="s">
        <v>129</v>
      </c>
    </row>
    <row r="32" spans="1:13" x14ac:dyDescent="0.25">
      <c r="K32" s="94">
        <f>L29/K29*1000000</f>
        <v>3.2949398988882166</v>
      </c>
      <c r="L32" s="90" t="s">
        <v>58</v>
      </c>
    </row>
    <row r="55" spans="2:2" ht="33" x14ac:dyDescent="0.25">
      <c r="B55" s="1" t="s">
        <v>60</v>
      </c>
    </row>
  </sheetData>
  <sortState ref="A2:M25">
    <sortCondition ref="A2:A2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qPCR results</vt:lpstr>
      <vt:lpstr>(Calculations - all 32 samples)</vt:lpstr>
      <vt:lpstr>ACTUAL pooling - 24 samples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2017-08-03T02:49:23Z</cp:lastPrinted>
  <dcterms:created xsi:type="dcterms:W3CDTF">2017-07-29T22:27:26Z</dcterms:created>
  <dcterms:modified xsi:type="dcterms:W3CDTF">2017-08-04T20:54:51Z</dcterms:modified>
</cp:coreProperties>
</file>