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pov\Documents\LCLS_projects\IXS\tunable_monochromator\"/>
    </mc:Choice>
  </mc:AlternateContent>
  <bookViews>
    <workbookView xWindow="0" yWindow="0" windowWidth="384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29" i="1"/>
  <c r="H30" i="1"/>
  <c r="H31" i="1"/>
  <c r="H32" i="1"/>
  <c r="H33" i="1"/>
  <c r="H27" i="1"/>
  <c r="H40" i="1"/>
  <c r="H38" i="1"/>
  <c r="P28" i="1" l="1"/>
  <c r="P29" i="1"/>
  <c r="P30" i="1"/>
  <c r="P31" i="1"/>
  <c r="P32" i="1"/>
  <c r="P33" i="1"/>
  <c r="P21" i="1"/>
  <c r="P22" i="1"/>
  <c r="P23" i="1"/>
  <c r="P24" i="1"/>
  <c r="P25" i="1"/>
  <c r="P26" i="1"/>
  <c r="P14" i="1"/>
  <c r="P15" i="1"/>
  <c r="P16" i="1"/>
  <c r="P17" i="1"/>
  <c r="P18" i="1"/>
  <c r="P19" i="1"/>
  <c r="H21" i="1"/>
  <c r="H22" i="1"/>
  <c r="H23" i="1"/>
  <c r="H24" i="1"/>
  <c r="H25" i="1"/>
  <c r="H26" i="1"/>
  <c r="H14" i="1"/>
  <c r="H15" i="1"/>
  <c r="H16" i="1"/>
  <c r="H17" i="1"/>
  <c r="H18" i="1"/>
  <c r="H19" i="1"/>
  <c r="P27" i="1"/>
  <c r="P20" i="1"/>
  <c r="P13" i="1"/>
  <c r="H20" i="1"/>
  <c r="H13" i="1"/>
  <c r="P7" i="1"/>
  <c r="P8" i="1"/>
  <c r="P9" i="1"/>
  <c r="P10" i="1"/>
  <c r="P11" i="1"/>
  <c r="P12" i="1"/>
  <c r="P6" i="1"/>
  <c r="H7" i="1"/>
  <c r="H8" i="1"/>
  <c r="H9" i="1"/>
  <c r="H10" i="1"/>
  <c r="H11" i="1"/>
  <c r="H12" i="1"/>
  <c r="H6" i="1"/>
  <c r="L27" i="1"/>
  <c r="M27" i="1"/>
  <c r="D27" i="1"/>
  <c r="E27" i="1"/>
  <c r="L20" i="1"/>
  <c r="M20" i="1"/>
  <c r="D20" i="1"/>
  <c r="E20" i="1"/>
  <c r="L13" i="1"/>
  <c r="M13" i="1"/>
  <c r="D13" i="1"/>
  <c r="E13" i="1"/>
  <c r="L6" i="1"/>
  <c r="M6" i="1"/>
  <c r="D6" i="1"/>
  <c r="E6" i="1"/>
</calcChain>
</file>

<file path=xl/sharedStrings.xml><?xml version="1.0" encoding="utf-8"?>
<sst xmlns="http://schemas.openxmlformats.org/spreadsheetml/2006/main" count="84" uniqueCount="19">
  <si>
    <t>hkl</t>
  </si>
  <si>
    <t>Elements</t>
  </si>
  <si>
    <t>n_rays after</t>
  </si>
  <si>
    <t>source</t>
  </si>
  <si>
    <t>c0</t>
  </si>
  <si>
    <t>c1</t>
  </si>
  <si>
    <t>l1</t>
  </si>
  <si>
    <t>l2</t>
  </si>
  <si>
    <t>c3</t>
  </si>
  <si>
    <t>E (keV)</t>
  </si>
  <si>
    <t>Resolution slit open (meV)</t>
  </si>
  <si>
    <t>Resolution slit 7 um (meV)</t>
  </si>
  <si>
    <t>normalized intensity</t>
  </si>
  <si>
    <t>c2</t>
  </si>
  <si>
    <t>source bandwidth:</t>
  </si>
  <si>
    <t>100meV</t>
  </si>
  <si>
    <t>H polarization</t>
  </si>
  <si>
    <t>V polarization</t>
  </si>
  <si>
    <t>pol factor=0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</si>
</sst>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2" borderId="0" xfId="0" applyFill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tabSelected="1" topLeftCell="A22" workbookViewId="0">
      <selection activeCell="E46" sqref="E46"/>
    </sheetView>
  </sheetViews>
  <sheetFormatPr defaultRowHeight="15" x14ac:dyDescent="0.25"/>
  <cols>
    <col min="1" max="1" width="14.140625" customWidth="1"/>
    <col min="3" max="3" width="14.5703125" customWidth="1"/>
    <col min="4" max="4" width="14" customWidth="1"/>
    <col min="5" max="5" width="15.85546875" customWidth="1"/>
    <col min="6" max="6" width="12" customWidth="1"/>
    <col min="7" max="7" width="11.42578125" bestFit="1" customWidth="1"/>
    <col min="8" max="8" width="12.7109375" customWidth="1"/>
    <col min="11" max="11" width="14.140625" customWidth="1"/>
    <col min="12" max="12" width="14" customWidth="1"/>
    <col min="13" max="13" width="13.42578125" customWidth="1"/>
    <col min="14" max="15" width="11.42578125" bestFit="1" customWidth="1"/>
    <col min="16" max="16" width="12.42578125" customWidth="1"/>
  </cols>
  <sheetData>
    <row r="1" spans="1:16" ht="14.25" customHeight="1" x14ac:dyDescent="0.25">
      <c r="A1" s="1" t="s">
        <v>14</v>
      </c>
    </row>
    <row r="2" spans="1:16" x14ac:dyDescent="0.25">
      <c r="A2" s="1" t="s">
        <v>15</v>
      </c>
    </row>
    <row r="5" spans="1:16" ht="45" x14ac:dyDescent="0.25">
      <c r="A5" s="6" t="s">
        <v>16</v>
      </c>
      <c r="B5" s="6" t="s">
        <v>9</v>
      </c>
      <c r="C5" s="6" t="s">
        <v>0</v>
      </c>
      <c r="D5" s="7" t="s">
        <v>10</v>
      </c>
      <c r="E5" s="7" t="s">
        <v>11</v>
      </c>
      <c r="F5" s="6" t="s">
        <v>1</v>
      </c>
      <c r="G5" s="6" t="s">
        <v>2</v>
      </c>
      <c r="H5" s="7" t="s">
        <v>12</v>
      </c>
      <c r="I5" s="8"/>
      <c r="J5" s="6" t="s">
        <v>9</v>
      </c>
      <c r="K5" s="6" t="s">
        <v>0</v>
      </c>
      <c r="L5" s="7" t="s">
        <v>10</v>
      </c>
      <c r="M5" s="7" t="s">
        <v>11</v>
      </c>
      <c r="N5" s="6" t="s">
        <v>1</v>
      </c>
      <c r="O5" s="6" t="s">
        <v>2</v>
      </c>
      <c r="P5" s="7" t="s">
        <v>12</v>
      </c>
    </row>
    <row r="6" spans="1:16" x14ac:dyDescent="0.25">
      <c r="B6">
        <v>17.795000000000002</v>
      </c>
      <c r="C6">
        <v>660</v>
      </c>
      <c r="D6">
        <f>2*2.9</f>
        <v>5.8</v>
      </c>
      <c r="E6">
        <f>2*1.3</f>
        <v>2.6</v>
      </c>
      <c r="F6" t="s">
        <v>3</v>
      </c>
      <c r="G6">
        <v>1000000</v>
      </c>
      <c r="H6">
        <f>G6/$G$6</f>
        <v>1</v>
      </c>
      <c r="J6">
        <v>17.795000000000002</v>
      </c>
      <c r="K6">
        <v>444</v>
      </c>
      <c r="L6">
        <f>2*27</f>
        <v>54</v>
      </c>
      <c r="M6">
        <f>2*12.8</f>
        <v>25.6</v>
      </c>
      <c r="N6" t="s">
        <v>3</v>
      </c>
      <c r="O6">
        <v>1000000</v>
      </c>
      <c r="P6">
        <f>O6/$O$6</f>
        <v>1</v>
      </c>
    </row>
    <row r="7" spans="1:16" x14ac:dyDescent="0.25">
      <c r="F7" t="s">
        <v>4</v>
      </c>
      <c r="G7">
        <v>612404</v>
      </c>
      <c r="H7">
        <f>G7/$G$6</f>
        <v>0.61240399999999995</v>
      </c>
      <c r="N7" t="s">
        <v>4</v>
      </c>
      <c r="O7">
        <v>964680</v>
      </c>
      <c r="P7">
        <f>O7/$O$6</f>
        <v>0.96467999999999998</v>
      </c>
    </row>
    <row r="8" spans="1:16" x14ac:dyDescent="0.25">
      <c r="F8" t="s">
        <v>5</v>
      </c>
      <c r="G8">
        <v>193577</v>
      </c>
      <c r="H8">
        <f>G8/$G$6</f>
        <v>0.193577</v>
      </c>
      <c r="N8" t="s">
        <v>5</v>
      </c>
      <c r="O8">
        <v>765647</v>
      </c>
      <c r="P8">
        <f>O8/$O$6</f>
        <v>0.76564699999999997</v>
      </c>
    </row>
    <row r="9" spans="1:16" x14ac:dyDescent="0.25">
      <c r="F9" t="s">
        <v>6</v>
      </c>
      <c r="G9">
        <v>152768</v>
      </c>
      <c r="H9">
        <f>G9/$G$6</f>
        <v>0.15276799999999999</v>
      </c>
      <c r="N9" t="s">
        <v>6</v>
      </c>
      <c r="O9">
        <v>601718</v>
      </c>
      <c r="P9">
        <f>O9/$O$6</f>
        <v>0.60171799999999998</v>
      </c>
    </row>
    <row r="10" spans="1:16" x14ac:dyDescent="0.25">
      <c r="F10" t="s">
        <v>7</v>
      </c>
      <c r="G10">
        <v>129836</v>
      </c>
      <c r="H10">
        <f>G10/$G$6</f>
        <v>0.12983600000000001</v>
      </c>
      <c r="N10" t="s">
        <v>7</v>
      </c>
      <c r="O10">
        <v>509115</v>
      </c>
      <c r="P10">
        <f>O10/$O$6</f>
        <v>0.50911499999999998</v>
      </c>
    </row>
    <row r="11" spans="1:16" x14ac:dyDescent="0.25">
      <c r="F11" t="s">
        <v>13</v>
      </c>
      <c r="G11">
        <v>40137</v>
      </c>
      <c r="H11">
        <f>G11/$G$6</f>
        <v>4.0136999999999999E-2</v>
      </c>
      <c r="N11" t="s">
        <v>13</v>
      </c>
      <c r="O11">
        <v>360951</v>
      </c>
      <c r="P11">
        <f>O11/$O$6</f>
        <v>0.36095100000000002</v>
      </c>
    </row>
    <row r="12" spans="1:16" ht="15.75" thickBot="1" x14ac:dyDescent="0.3">
      <c r="B12" s="2"/>
      <c r="C12" s="2"/>
      <c r="D12" s="2"/>
      <c r="E12" s="2"/>
      <c r="F12" s="2" t="s">
        <v>8</v>
      </c>
      <c r="G12" s="2">
        <v>37558</v>
      </c>
      <c r="H12" s="2">
        <f>G12/$G$6</f>
        <v>3.7558000000000001E-2</v>
      </c>
      <c r="J12" s="2"/>
      <c r="K12" s="2"/>
      <c r="L12" s="2"/>
      <c r="M12" s="2"/>
      <c r="N12" s="2" t="s">
        <v>8</v>
      </c>
      <c r="O12" s="2">
        <v>345599</v>
      </c>
      <c r="P12" s="2">
        <f>O12/$O$6</f>
        <v>0.34559899999999999</v>
      </c>
    </row>
    <row r="13" spans="1:16" ht="15.75" thickTop="1" x14ac:dyDescent="0.25">
      <c r="B13">
        <v>16</v>
      </c>
      <c r="C13">
        <v>660</v>
      </c>
      <c r="D13">
        <f>2*4.6</f>
        <v>9.1999999999999993</v>
      </c>
      <c r="E13">
        <f>2*1.6</f>
        <v>3.2</v>
      </c>
      <c r="F13" t="s">
        <v>3</v>
      </c>
      <c r="G13">
        <v>1000000</v>
      </c>
      <c r="H13">
        <f>G13/$G$13</f>
        <v>1</v>
      </c>
      <c r="J13">
        <v>16</v>
      </c>
      <c r="K13">
        <v>444</v>
      </c>
      <c r="L13">
        <f>2*26.6</f>
        <v>53.2</v>
      </c>
      <c r="M13">
        <f>2*11.9</f>
        <v>23.8</v>
      </c>
      <c r="N13" t="s">
        <v>3</v>
      </c>
      <c r="O13">
        <v>1000000</v>
      </c>
      <c r="P13">
        <f>O13/$O$13</f>
        <v>1</v>
      </c>
    </row>
    <row r="14" spans="1:16" x14ac:dyDescent="0.25">
      <c r="F14" t="s">
        <v>4</v>
      </c>
      <c r="G14">
        <v>555032</v>
      </c>
      <c r="H14">
        <f>G14/$G$13</f>
        <v>0.55503199999999997</v>
      </c>
      <c r="N14" t="s">
        <v>4</v>
      </c>
      <c r="O14">
        <v>923309</v>
      </c>
      <c r="P14">
        <f>O14/$O$13</f>
        <v>0.92330900000000005</v>
      </c>
    </row>
    <row r="15" spans="1:16" x14ac:dyDescent="0.25">
      <c r="F15" t="s">
        <v>5</v>
      </c>
      <c r="G15">
        <v>225872</v>
      </c>
      <c r="H15">
        <f>G15/$G$13</f>
        <v>0.22587199999999999</v>
      </c>
      <c r="N15" t="s">
        <v>5</v>
      </c>
      <c r="O15">
        <v>715430</v>
      </c>
      <c r="P15">
        <f>O15/$O$13</f>
        <v>0.71543000000000001</v>
      </c>
    </row>
    <row r="16" spans="1:16" x14ac:dyDescent="0.25">
      <c r="F16" t="s">
        <v>6</v>
      </c>
      <c r="G16">
        <v>181705</v>
      </c>
      <c r="H16">
        <f>G16/$G$13</f>
        <v>0.18170500000000001</v>
      </c>
      <c r="N16" t="s">
        <v>6</v>
      </c>
      <c r="O16">
        <v>571979</v>
      </c>
      <c r="P16">
        <f>O16/$O$13</f>
        <v>0.57197900000000002</v>
      </c>
    </row>
    <row r="17" spans="2:16" x14ac:dyDescent="0.25">
      <c r="F17" t="s">
        <v>7</v>
      </c>
      <c r="G17">
        <v>156015</v>
      </c>
      <c r="H17">
        <f>G17/$G$13</f>
        <v>0.15601499999999999</v>
      </c>
      <c r="N17" t="s">
        <v>7</v>
      </c>
      <c r="O17">
        <v>488224</v>
      </c>
      <c r="P17">
        <f>O17/$O$13</f>
        <v>0.48822399999999999</v>
      </c>
    </row>
    <row r="18" spans="2:16" x14ac:dyDescent="0.25">
      <c r="F18" t="s">
        <v>13</v>
      </c>
      <c r="G18">
        <v>63382</v>
      </c>
      <c r="H18">
        <f>G18/$G$13</f>
        <v>6.3381999999999994E-2</v>
      </c>
      <c r="N18" t="s">
        <v>13</v>
      </c>
      <c r="O18">
        <v>355922</v>
      </c>
      <c r="P18">
        <f>O18/$O$13</f>
        <v>0.35592200000000002</v>
      </c>
    </row>
    <row r="19" spans="2:16" ht="15.75" thickBot="1" x14ac:dyDescent="0.3">
      <c r="B19" s="2"/>
      <c r="C19" s="2"/>
      <c r="D19" s="2"/>
      <c r="E19" s="2"/>
      <c r="F19" s="2" t="s">
        <v>8</v>
      </c>
      <c r="G19" s="2">
        <v>59122</v>
      </c>
      <c r="H19" s="2">
        <f>G19/$G$13</f>
        <v>5.9122000000000001E-2</v>
      </c>
      <c r="J19" s="2"/>
      <c r="K19" s="2"/>
      <c r="L19" s="2"/>
      <c r="M19" s="2"/>
      <c r="N19" s="2" t="s">
        <v>8</v>
      </c>
      <c r="O19" s="2">
        <v>337858</v>
      </c>
      <c r="P19" s="2">
        <f>O19/$O$13</f>
        <v>0.33785799999999999</v>
      </c>
    </row>
    <row r="20" spans="2:16" ht="15.75" thickTop="1" x14ac:dyDescent="0.25">
      <c r="B20">
        <v>14</v>
      </c>
      <c r="C20">
        <v>660</v>
      </c>
      <c r="D20">
        <f>2*6.6</f>
        <v>13.2</v>
      </c>
      <c r="E20">
        <f>2*2.1</f>
        <v>4.2</v>
      </c>
      <c r="F20" t="s">
        <v>3</v>
      </c>
      <c r="G20">
        <v>1000000</v>
      </c>
      <c r="H20">
        <f>G20/$G$20</f>
        <v>1</v>
      </c>
      <c r="J20">
        <v>14</v>
      </c>
      <c r="K20">
        <v>444</v>
      </c>
      <c r="L20">
        <f>2*25.7</f>
        <v>51.4</v>
      </c>
      <c r="M20">
        <f>2*11.3</f>
        <v>22.6</v>
      </c>
      <c r="N20" t="s">
        <v>3</v>
      </c>
      <c r="O20">
        <v>1000000</v>
      </c>
      <c r="P20">
        <f>O20/$O$20</f>
        <v>1</v>
      </c>
    </row>
    <row r="21" spans="2:16" x14ac:dyDescent="0.25">
      <c r="F21" t="s">
        <v>4</v>
      </c>
      <c r="G21">
        <v>488383</v>
      </c>
      <c r="H21">
        <f>G21/$G$20</f>
        <v>0.48838300000000001</v>
      </c>
      <c r="N21" t="s">
        <v>4</v>
      </c>
      <c r="O21">
        <v>841574</v>
      </c>
      <c r="P21">
        <f>O21/$O$20</f>
        <v>0.84157400000000004</v>
      </c>
    </row>
    <row r="22" spans="2:16" x14ac:dyDescent="0.25">
      <c r="F22" t="s">
        <v>5</v>
      </c>
      <c r="G22">
        <v>241378</v>
      </c>
      <c r="H22">
        <f>G22/$G$20</f>
        <v>0.24137800000000001</v>
      </c>
      <c r="N22" t="s">
        <v>5</v>
      </c>
      <c r="O22">
        <v>646337</v>
      </c>
      <c r="P22">
        <f>O22/$O$20</f>
        <v>0.64633700000000005</v>
      </c>
    </row>
    <row r="23" spans="2:16" x14ac:dyDescent="0.25">
      <c r="F23" t="s">
        <v>6</v>
      </c>
      <c r="G23">
        <v>196802</v>
      </c>
      <c r="H23">
        <f>G23/$G$20</f>
        <v>0.196802</v>
      </c>
      <c r="N23" t="s">
        <v>6</v>
      </c>
      <c r="O23">
        <v>523346</v>
      </c>
      <c r="P23">
        <f>O23/$O$20</f>
        <v>0.52334599999999998</v>
      </c>
    </row>
    <row r="24" spans="2:16" x14ac:dyDescent="0.25">
      <c r="F24" t="s">
        <v>7</v>
      </c>
      <c r="G24">
        <v>169159</v>
      </c>
      <c r="H24">
        <f>G24/$G$20</f>
        <v>0.169159</v>
      </c>
      <c r="N24" t="s">
        <v>7</v>
      </c>
      <c r="O24">
        <v>446809</v>
      </c>
      <c r="P24">
        <f>O24/$O$20</f>
        <v>0.44680900000000001</v>
      </c>
    </row>
    <row r="25" spans="2:16" x14ac:dyDescent="0.25">
      <c r="F25" t="s">
        <v>13</v>
      </c>
      <c r="G25">
        <v>86400</v>
      </c>
      <c r="H25">
        <f>G25/$G$20</f>
        <v>8.6400000000000005E-2</v>
      </c>
      <c r="N25" t="s">
        <v>13</v>
      </c>
      <c r="O25">
        <v>336778</v>
      </c>
      <c r="P25">
        <f>O25/$O$20</f>
        <v>0.33677800000000002</v>
      </c>
    </row>
    <row r="26" spans="2:16" ht="15.75" thickBot="1" x14ac:dyDescent="0.3">
      <c r="B26" s="2"/>
      <c r="C26" s="2"/>
      <c r="D26" s="2"/>
      <c r="E26" s="2"/>
      <c r="F26" s="2" t="s">
        <v>8</v>
      </c>
      <c r="G26" s="2">
        <v>79733</v>
      </c>
      <c r="H26" s="2">
        <f>G26/$G$20</f>
        <v>7.9732999999999998E-2</v>
      </c>
      <c r="J26" s="2"/>
      <c r="K26" s="2"/>
      <c r="L26" s="2"/>
      <c r="M26" s="2"/>
      <c r="N26" s="2" t="s">
        <v>8</v>
      </c>
      <c r="O26" s="2">
        <v>315824</v>
      </c>
      <c r="P26" s="2">
        <f>O26/$O$20</f>
        <v>0.31582399999999999</v>
      </c>
    </row>
    <row r="27" spans="2:16" ht="15.75" thickTop="1" x14ac:dyDescent="0.25">
      <c r="B27">
        <v>12</v>
      </c>
      <c r="C27">
        <v>660</v>
      </c>
      <c r="D27">
        <f>2*8.3</f>
        <v>16.600000000000001</v>
      </c>
      <c r="E27">
        <f>2*2.5</f>
        <v>5</v>
      </c>
      <c r="F27" t="s">
        <v>3</v>
      </c>
      <c r="G27">
        <v>1000000</v>
      </c>
      <c r="H27">
        <f>G27/$G$6</f>
        <v>1</v>
      </c>
      <c r="J27">
        <v>12</v>
      </c>
      <c r="K27">
        <v>444</v>
      </c>
      <c r="L27">
        <f>2*24.1</f>
        <v>48.2</v>
      </c>
      <c r="M27">
        <f>2*10.5</f>
        <v>21</v>
      </c>
      <c r="N27" t="s">
        <v>3</v>
      </c>
      <c r="O27">
        <v>1000000</v>
      </c>
      <c r="P27">
        <f>O27/$O$27</f>
        <v>1</v>
      </c>
    </row>
    <row r="28" spans="2:16" x14ac:dyDescent="0.25">
      <c r="F28" t="s">
        <v>4</v>
      </c>
      <c r="G28">
        <v>419439</v>
      </c>
      <c r="H28">
        <f t="shared" ref="H28:H33" si="0">G28/$G$6</f>
        <v>0.41943900000000001</v>
      </c>
      <c r="N28" t="s">
        <v>4</v>
      </c>
      <c r="O28">
        <v>739838</v>
      </c>
      <c r="P28">
        <f>O28/$O$27</f>
        <v>0.739838</v>
      </c>
    </row>
    <row r="29" spans="2:16" x14ac:dyDescent="0.25">
      <c r="F29" t="s">
        <v>5</v>
      </c>
      <c r="G29">
        <v>241907</v>
      </c>
      <c r="H29">
        <f t="shared" si="0"/>
        <v>0.24190700000000001</v>
      </c>
      <c r="N29" t="s">
        <v>5</v>
      </c>
      <c r="O29">
        <v>562730</v>
      </c>
      <c r="P29">
        <f>O29/$O$27</f>
        <v>0.56272999999999995</v>
      </c>
    </row>
    <row r="30" spans="2:16" x14ac:dyDescent="0.25">
      <c r="F30" t="s">
        <v>6</v>
      </c>
      <c r="G30">
        <v>198852</v>
      </c>
      <c r="H30">
        <f t="shared" si="0"/>
        <v>0.198852</v>
      </c>
      <c r="N30" t="s">
        <v>6</v>
      </c>
      <c r="O30">
        <v>460007</v>
      </c>
      <c r="P30">
        <f>O30/$O$27</f>
        <v>0.460007</v>
      </c>
    </row>
    <row r="31" spans="2:16" x14ac:dyDescent="0.25">
      <c r="F31" t="s">
        <v>7</v>
      </c>
      <c r="G31">
        <v>172661</v>
      </c>
      <c r="H31">
        <f t="shared" si="0"/>
        <v>0.17266100000000001</v>
      </c>
      <c r="N31" t="s">
        <v>7</v>
      </c>
      <c r="O31">
        <v>397292</v>
      </c>
      <c r="P31">
        <f>O31/$O$27</f>
        <v>0.39729199999999998</v>
      </c>
    </row>
    <row r="32" spans="2:16" x14ac:dyDescent="0.25">
      <c r="F32" t="s">
        <v>13</v>
      </c>
      <c r="G32">
        <v>106814</v>
      </c>
      <c r="H32">
        <f t="shared" si="0"/>
        <v>0.10681400000000001</v>
      </c>
      <c r="N32" t="s">
        <v>13</v>
      </c>
      <c r="O32">
        <v>309194</v>
      </c>
      <c r="P32">
        <f>O32/$O$27</f>
        <v>0.30919400000000002</v>
      </c>
    </row>
    <row r="33" spans="1:16" ht="15.75" thickBot="1" x14ac:dyDescent="0.3">
      <c r="C33" s="3"/>
      <c r="D33" s="3"/>
      <c r="E33" s="3"/>
      <c r="F33" s="3" t="s">
        <v>8</v>
      </c>
      <c r="G33" s="3">
        <v>96747</v>
      </c>
      <c r="H33">
        <f t="shared" si="0"/>
        <v>9.6747E-2</v>
      </c>
      <c r="N33" t="s">
        <v>8</v>
      </c>
      <c r="O33">
        <v>285242</v>
      </c>
      <c r="P33">
        <f>O33/$O$27</f>
        <v>0.285242</v>
      </c>
    </row>
    <row r="34" spans="1:16" ht="15.75" thickTop="1" x14ac:dyDescent="0.25">
      <c r="B34" s="4"/>
      <c r="C34" s="4"/>
      <c r="D34" s="4"/>
      <c r="E34" s="4"/>
      <c r="F34" s="4"/>
      <c r="G34" s="4"/>
      <c r="H34" s="4"/>
      <c r="J34" s="4"/>
      <c r="K34" s="4"/>
      <c r="L34" s="4"/>
      <c r="M34" s="4"/>
      <c r="N34" s="4"/>
      <c r="O34" s="4"/>
      <c r="P34" s="4"/>
    </row>
    <row r="35" spans="1:16" ht="6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7" spans="1:16" ht="30" x14ac:dyDescent="0.25">
      <c r="A37" s="6" t="s">
        <v>17</v>
      </c>
      <c r="B37" s="6" t="s">
        <v>9</v>
      </c>
      <c r="C37" s="6" t="s">
        <v>0</v>
      </c>
      <c r="D37" s="7" t="s">
        <v>10</v>
      </c>
      <c r="E37" s="7" t="s">
        <v>11</v>
      </c>
      <c r="F37" s="6" t="s">
        <v>1</v>
      </c>
      <c r="G37" s="6" t="s">
        <v>2</v>
      </c>
      <c r="H37" s="7" t="s">
        <v>12</v>
      </c>
    </row>
    <row r="38" spans="1:16" x14ac:dyDescent="0.25">
      <c r="B38">
        <v>11.215</v>
      </c>
      <c r="C38">
        <v>440</v>
      </c>
      <c r="D38">
        <v>5.8</v>
      </c>
      <c r="E38">
        <v>1.8</v>
      </c>
      <c r="F38" t="s">
        <v>8</v>
      </c>
      <c r="G38">
        <v>20787</v>
      </c>
      <c r="H38">
        <f>G38/1000000</f>
        <v>2.0787E-2</v>
      </c>
    </row>
    <row r="39" spans="1:16" x14ac:dyDescent="0.25">
      <c r="B39">
        <v>11.215</v>
      </c>
      <c r="C39">
        <v>444</v>
      </c>
      <c r="D39" t="s">
        <v>18</v>
      </c>
    </row>
    <row r="40" spans="1:16" x14ac:dyDescent="0.25">
      <c r="B40">
        <v>11.215</v>
      </c>
      <c r="C40">
        <v>333</v>
      </c>
      <c r="D40">
        <v>26</v>
      </c>
      <c r="E40">
        <v>18</v>
      </c>
      <c r="F40" t="s">
        <v>8</v>
      </c>
      <c r="G40">
        <v>98363</v>
      </c>
      <c r="H40">
        <f t="shared" ref="H39:H40" si="1">G40/1000000</f>
        <v>9.8363000000000006E-2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SLAC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Esposito, Vincent</dc:creator>
  <cp:lastModifiedBy>Esposito, Vincent</cp:lastModifiedBy>
  <dcterms:created xsi:type="dcterms:W3CDTF">2020-07-17T23:03:58Z</dcterms:created>
  <dcterms:modified xsi:type="dcterms:W3CDTF">2020-08-08T00:08:08Z</dcterms:modified>
</cp:coreProperties>
</file>