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pov\Documents\LCLS_projects\IXS\tunable_monochromator\"/>
    </mc:Choice>
  </mc:AlternateContent>
  <bookViews>
    <workbookView xWindow="0" yWindow="0" windowWidth="384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4" i="1"/>
  <c r="H58" i="1"/>
  <c r="H59" i="1"/>
  <c r="H62" i="1"/>
  <c r="H63" i="1"/>
  <c r="H64" i="1"/>
  <c r="H61" i="1"/>
  <c r="H57" i="1" l="1"/>
  <c r="H56" i="1"/>
  <c r="H52" i="1"/>
  <c r="H51" i="1"/>
  <c r="H28" i="1" l="1"/>
  <c r="H29" i="1"/>
  <c r="H30" i="1"/>
  <c r="H31" i="1"/>
  <c r="H32" i="1"/>
  <c r="H33" i="1"/>
  <c r="H27" i="1"/>
  <c r="H40" i="1"/>
  <c r="H38" i="1"/>
  <c r="P28" i="1" l="1"/>
  <c r="P29" i="1"/>
  <c r="P30" i="1"/>
  <c r="P31" i="1"/>
  <c r="P32" i="1"/>
  <c r="P33" i="1"/>
  <c r="P21" i="1"/>
  <c r="P22" i="1"/>
  <c r="P23" i="1"/>
  <c r="P24" i="1"/>
  <c r="P25" i="1"/>
  <c r="P26" i="1"/>
  <c r="P14" i="1"/>
  <c r="P15" i="1"/>
  <c r="P16" i="1"/>
  <c r="P17" i="1"/>
  <c r="P18" i="1"/>
  <c r="P19" i="1"/>
  <c r="H21" i="1"/>
  <c r="H22" i="1"/>
  <c r="H23" i="1"/>
  <c r="H24" i="1"/>
  <c r="H25" i="1"/>
  <c r="H26" i="1"/>
  <c r="H14" i="1"/>
  <c r="H15" i="1"/>
  <c r="H16" i="1"/>
  <c r="H17" i="1"/>
  <c r="H18" i="1"/>
  <c r="H19" i="1"/>
  <c r="P27" i="1"/>
  <c r="P20" i="1"/>
  <c r="P13" i="1"/>
  <c r="H20" i="1"/>
  <c r="H13" i="1"/>
  <c r="P7" i="1"/>
  <c r="P8" i="1"/>
  <c r="P9" i="1"/>
  <c r="P10" i="1"/>
  <c r="P11" i="1"/>
  <c r="P12" i="1"/>
  <c r="P6" i="1"/>
  <c r="H7" i="1"/>
  <c r="H8" i="1"/>
  <c r="H9" i="1"/>
  <c r="H10" i="1"/>
  <c r="H11" i="1"/>
  <c r="H12" i="1"/>
  <c r="H6" i="1"/>
  <c r="L27" i="1"/>
  <c r="M27" i="1"/>
  <c r="D27" i="1"/>
  <c r="E27" i="1"/>
  <c r="L20" i="1"/>
  <c r="M20" i="1"/>
  <c r="D20" i="1"/>
  <c r="E20" i="1"/>
  <c r="L13" i="1"/>
  <c r="M13" i="1"/>
  <c r="D13" i="1"/>
  <c r="E13" i="1"/>
  <c r="L6" i="1"/>
  <c r="M6" i="1"/>
  <c r="D6" i="1"/>
  <c r="E6" i="1"/>
</calcChain>
</file>

<file path=xl/sharedStrings.xml><?xml version="1.0" encoding="utf-8"?>
<sst xmlns="http://schemas.openxmlformats.org/spreadsheetml/2006/main" count="110" uniqueCount="30">
  <si>
    <t>hkl</t>
  </si>
  <si>
    <t>Elements</t>
  </si>
  <si>
    <t>n_rays after</t>
  </si>
  <si>
    <t>source</t>
  </si>
  <si>
    <t>c0</t>
  </si>
  <si>
    <t>c1</t>
  </si>
  <si>
    <t>l1</t>
  </si>
  <si>
    <t>l2</t>
  </si>
  <si>
    <t>c3</t>
  </si>
  <si>
    <t>E (keV)</t>
  </si>
  <si>
    <t>Resolution slit open (meV)</t>
  </si>
  <si>
    <t>Resolution slit 7 um (meV)</t>
  </si>
  <si>
    <t>normalized intensity</t>
  </si>
  <si>
    <t>c2</t>
  </si>
  <si>
    <t>source bandwidth:</t>
  </si>
  <si>
    <t>100meV</t>
  </si>
  <si>
    <t>H polarization</t>
  </si>
  <si>
    <t>V polarization</t>
  </si>
  <si>
    <t>pol factor=0</t>
  </si>
  <si>
    <t>Dec. 2020</t>
  </si>
  <si>
    <t>Heat load</t>
  </si>
  <si>
    <t>elements</t>
  </si>
  <si>
    <t>sig_z (dispersion direction) (nrad)</t>
  </si>
  <si>
    <t>hkl / miscut (deg)</t>
  </si>
  <si>
    <t>bandwidth after</t>
  </si>
  <si>
    <t>bandwidth source (eV)</t>
  </si>
  <si>
    <t>deposited fraction (lost)</t>
  </si>
  <si>
    <t>detector</t>
  </si>
  <si>
    <t>crl1</t>
  </si>
  <si>
    <t>S polarization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</si>
</sst>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 applyBorder="1"/>
    <xf numFmtId="165" fontId="0" fillId="0" borderId="0" xfId="0" applyNumberFormat="1"/>
    <xf numFmtId="165" fontId="0" fillId="0" borderId="0" xfId="0" applyNumberFormat="1" applyBorder="1"/>
    <xf numFmtId="165" fontId="0" fillId="0" borderId="0" xfId="0" applyNumberFormat="1" applyFill="1" applyBorder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0" workbookViewId="0">
      <selection activeCell="K58" sqref="K58"/>
    </sheetView>
  </sheetViews>
  <sheetFormatPr defaultRowHeight="15" x14ac:dyDescent="0.25"/>
  <cols>
    <col min="1" max="1" width="14.140625" customWidth="1"/>
    <col min="3" max="3" width="14.5703125" customWidth="1"/>
    <col min="4" max="4" width="15" bestFit="1" customWidth="1"/>
    <col min="5" max="5" width="15.85546875" customWidth="1"/>
    <col min="6" max="6" width="12" customWidth="1"/>
    <col min="7" max="7" width="11.42578125" bestFit="1" customWidth="1"/>
    <col min="8" max="8" width="13.140625" bestFit="1" customWidth="1"/>
    <col min="9" max="9" width="15.42578125" bestFit="1" customWidth="1"/>
    <col min="11" max="11" width="14.140625" customWidth="1"/>
    <col min="12" max="12" width="14" customWidth="1"/>
    <col min="13" max="13" width="13.42578125" customWidth="1"/>
    <col min="14" max="15" width="11.42578125" bestFit="1" customWidth="1"/>
    <col min="16" max="16" width="12.42578125" customWidth="1"/>
  </cols>
  <sheetData>
    <row r="1" spans="1:16" ht="14.25" customHeight="1" x14ac:dyDescent="0.25">
      <c r="A1" s="1" t="s">
        <v>14</v>
      </c>
    </row>
    <row r="2" spans="1:16" x14ac:dyDescent="0.25">
      <c r="A2" s="1" t="s">
        <v>15</v>
      </c>
    </row>
    <row r="5" spans="1:16" ht="45" x14ac:dyDescent="0.25">
      <c r="A5" s="6" t="s">
        <v>16</v>
      </c>
      <c r="B5" s="6" t="s">
        <v>9</v>
      </c>
      <c r="C5" s="6" t="s">
        <v>0</v>
      </c>
      <c r="D5" s="7" t="s">
        <v>10</v>
      </c>
      <c r="E5" s="7" t="s">
        <v>11</v>
      </c>
      <c r="F5" s="6" t="s">
        <v>1</v>
      </c>
      <c r="G5" s="6" t="s">
        <v>2</v>
      </c>
      <c r="H5" s="7" t="s">
        <v>12</v>
      </c>
      <c r="I5" s="8"/>
      <c r="J5" s="6" t="s">
        <v>9</v>
      </c>
      <c r="K5" s="6" t="s">
        <v>0</v>
      </c>
      <c r="L5" s="7" t="s">
        <v>10</v>
      </c>
      <c r="M5" s="7" t="s">
        <v>11</v>
      </c>
      <c r="N5" s="6" t="s">
        <v>1</v>
      </c>
      <c r="O5" s="6" t="s">
        <v>2</v>
      </c>
      <c r="P5" s="7" t="s">
        <v>12</v>
      </c>
    </row>
    <row r="6" spans="1:16" x14ac:dyDescent="0.25">
      <c r="B6">
        <v>17.795000000000002</v>
      </c>
      <c r="C6">
        <v>660</v>
      </c>
      <c r="D6">
        <f>2*2.9</f>
        <v>5.8</v>
      </c>
      <c r="E6">
        <f>2*1.3</f>
        <v>2.6</v>
      </c>
      <c r="F6" t="s">
        <v>3</v>
      </c>
      <c r="G6">
        <v>1000000</v>
      </c>
      <c r="H6">
        <f t="shared" ref="H6:H12" si="0">G6/$G$6</f>
        <v>1</v>
      </c>
      <c r="J6">
        <v>17.795000000000002</v>
      </c>
      <c r="K6">
        <v>444</v>
      </c>
      <c r="L6">
        <f>2*27</f>
        <v>54</v>
      </c>
      <c r="M6">
        <f>2*12.8</f>
        <v>25.6</v>
      </c>
      <c r="N6" t="s">
        <v>3</v>
      </c>
      <c r="O6">
        <v>1000000</v>
      </c>
      <c r="P6">
        <f t="shared" ref="P6:P12" si="1">O6/$O$6</f>
        <v>1</v>
      </c>
    </row>
    <row r="7" spans="1:16" x14ac:dyDescent="0.25">
      <c r="F7" t="s">
        <v>4</v>
      </c>
      <c r="G7">
        <v>612404</v>
      </c>
      <c r="H7">
        <f t="shared" si="0"/>
        <v>0.61240399999999995</v>
      </c>
      <c r="N7" t="s">
        <v>4</v>
      </c>
      <c r="O7">
        <v>964680</v>
      </c>
      <c r="P7">
        <f t="shared" si="1"/>
        <v>0.96467999999999998</v>
      </c>
    </row>
    <row r="8" spans="1:16" x14ac:dyDescent="0.25">
      <c r="F8" t="s">
        <v>5</v>
      </c>
      <c r="G8">
        <v>193577</v>
      </c>
      <c r="H8">
        <f t="shared" si="0"/>
        <v>0.193577</v>
      </c>
      <c r="N8" t="s">
        <v>5</v>
      </c>
      <c r="O8">
        <v>765647</v>
      </c>
      <c r="P8">
        <f t="shared" si="1"/>
        <v>0.76564699999999997</v>
      </c>
    </row>
    <row r="9" spans="1:16" x14ac:dyDescent="0.25">
      <c r="F9" t="s">
        <v>6</v>
      </c>
      <c r="G9">
        <v>152768</v>
      </c>
      <c r="H9">
        <f t="shared" si="0"/>
        <v>0.15276799999999999</v>
      </c>
      <c r="N9" t="s">
        <v>6</v>
      </c>
      <c r="O9">
        <v>601718</v>
      </c>
      <c r="P9">
        <f t="shared" si="1"/>
        <v>0.60171799999999998</v>
      </c>
    </row>
    <row r="10" spans="1:16" x14ac:dyDescent="0.25">
      <c r="F10" t="s">
        <v>7</v>
      </c>
      <c r="G10">
        <v>129836</v>
      </c>
      <c r="H10">
        <f t="shared" si="0"/>
        <v>0.12983600000000001</v>
      </c>
      <c r="N10" t="s">
        <v>7</v>
      </c>
      <c r="O10">
        <v>509115</v>
      </c>
      <c r="P10">
        <f t="shared" si="1"/>
        <v>0.50911499999999998</v>
      </c>
    </row>
    <row r="11" spans="1:16" x14ac:dyDescent="0.25">
      <c r="F11" t="s">
        <v>13</v>
      </c>
      <c r="G11">
        <v>40137</v>
      </c>
      <c r="H11">
        <f t="shared" si="0"/>
        <v>4.0136999999999999E-2</v>
      </c>
      <c r="N11" t="s">
        <v>13</v>
      </c>
      <c r="O11">
        <v>360951</v>
      </c>
      <c r="P11">
        <f t="shared" si="1"/>
        <v>0.36095100000000002</v>
      </c>
    </row>
    <row r="12" spans="1:16" ht="15.75" thickBot="1" x14ac:dyDescent="0.3">
      <c r="B12" s="2"/>
      <c r="C12" s="2"/>
      <c r="D12" s="2"/>
      <c r="E12" s="2"/>
      <c r="F12" s="2" t="s">
        <v>8</v>
      </c>
      <c r="G12" s="2">
        <v>37558</v>
      </c>
      <c r="H12" s="2">
        <f t="shared" si="0"/>
        <v>3.7558000000000001E-2</v>
      </c>
      <c r="J12" s="2"/>
      <c r="K12" s="2"/>
      <c r="L12" s="2"/>
      <c r="M12" s="2"/>
      <c r="N12" s="2" t="s">
        <v>8</v>
      </c>
      <c r="O12" s="2">
        <v>345599</v>
      </c>
      <c r="P12" s="2">
        <f t="shared" si="1"/>
        <v>0.34559899999999999</v>
      </c>
    </row>
    <row r="13" spans="1:16" ht="15.75" thickTop="1" x14ac:dyDescent="0.25">
      <c r="B13">
        <v>16</v>
      </c>
      <c r="C13">
        <v>660</v>
      </c>
      <c r="D13">
        <f>2*4.6</f>
        <v>9.1999999999999993</v>
      </c>
      <c r="E13">
        <f>2*1.6</f>
        <v>3.2</v>
      </c>
      <c r="F13" t="s">
        <v>3</v>
      </c>
      <c r="G13">
        <v>1000000</v>
      </c>
      <c r="H13">
        <f t="shared" ref="H13:H19" si="2">G13/$G$13</f>
        <v>1</v>
      </c>
      <c r="J13">
        <v>16</v>
      </c>
      <c r="K13">
        <v>444</v>
      </c>
      <c r="L13">
        <f>2*26.6</f>
        <v>53.2</v>
      </c>
      <c r="M13">
        <f>2*11.9</f>
        <v>23.8</v>
      </c>
      <c r="N13" t="s">
        <v>3</v>
      </c>
      <c r="O13">
        <v>1000000</v>
      </c>
      <c r="P13">
        <f t="shared" ref="P13:P19" si="3">O13/$O$13</f>
        <v>1</v>
      </c>
    </row>
    <row r="14" spans="1:16" x14ac:dyDescent="0.25">
      <c r="F14" t="s">
        <v>4</v>
      </c>
      <c r="G14">
        <v>555032</v>
      </c>
      <c r="H14">
        <f t="shared" si="2"/>
        <v>0.55503199999999997</v>
      </c>
      <c r="N14" t="s">
        <v>4</v>
      </c>
      <c r="O14">
        <v>923309</v>
      </c>
      <c r="P14">
        <f t="shared" si="3"/>
        <v>0.92330900000000005</v>
      </c>
    </row>
    <row r="15" spans="1:16" x14ac:dyDescent="0.25">
      <c r="F15" t="s">
        <v>5</v>
      </c>
      <c r="G15">
        <v>225872</v>
      </c>
      <c r="H15">
        <f t="shared" si="2"/>
        <v>0.22587199999999999</v>
      </c>
      <c r="N15" t="s">
        <v>5</v>
      </c>
      <c r="O15">
        <v>715430</v>
      </c>
      <c r="P15">
        <f t="shared" si="3"/>
        <v>0.71543000000000001</v>
      </c>
    </row>
    <row r="16" spans="1:16" x14ac:dyDescent="0.25">
      <c r="F16" t="s">
        <v>6</v>
      </c>
      <c r="G16">
        <v>181705</v>
      </c>
      <c r="H16">
        <f t="shared" si="2"/>
        <v>0.18170500000000001</v>
      </c>
      <c r="N16" t="s">
        <v>6</v>
      </c>
      <c r="O16">
        <v>571979</v>
      </c>
      <c r="P16">
        <f t="shared" si="3"/>
        <v>0.57197900000000002</v>
      </c>
    </row>
    <row r="17" spans="2:16" x14ac:dyDescent="0.25">
      <c r="F17" t="s">
        <v>7</v>
      </c>
      <c r="G17">
        <v>156015</v>
      </c>
      <c r="H17">
        <f t="shared" si="2"/>
        <v>0.15601499999999999</v>
      </c>
      <c r="N17" t="s">
        <v>7</v>
      </c>
      <c r="O17">
        <v>488224</v>
      </c>
      <c r="P17">
        <f t="shared" si="3"/>
        <v>0.48822399999999999</v>
      </c>
    </row>
    <row r="18" spans="2:16" x14ac:dyDescent="0.25">
      <c r="F18" t="s">
        <v>13</v>
      </c>
      <c r="G18">
        <v>63382</v>
      </c>
      <c r="H18">
        <f t="shared" si="2"/>
        <v>6.3381999999999994E-2</v>
      </c>
      <c r="N18" t="s">
        <v>13</v>
      </c>
      <c r="O18">
        <v>355922</v>
      </c>
      <c r="P18">
        <f t="shared" si="3"/>
        <v>0.35592200000000002</v>
      </c>
    </row>
    <row r="19" spans="2:16" ht="15.75" thickBot="1" x14ac:dyDescent="0.3">
      <c r="B19" s="2"/>
      <c r="C19" s="2"/>
      <c r="D19" s="2"/>
      <c r="E19" s="2"/>
      <c r="F19" s="2" t="s">
        <v>8</v>
      </c>
      <c r="G19" s="2">
        <v>59122</v>
      </c>
      <c r="H19" s="2">
        <f t="shared" si="2"/>
        <v>5.9122000000000001E-2</v>
      </c>
      <c r="J19" s="2"/>
      <c r="K19" s="2"/>
      <c r="L19" s="2"/>
      <c r="M19" s="2"/>
      <c r="N19" s="2" t="s">
        <v>8</v>
      </c>
      <c r="O19" s="2">
        <v>337858</v>
      </c>
      <c r="P19" s="2">
        <f t="shared" si="3"/>
        <v>0.33785799999999999</v>
      </c>
    </row>
    <row r="20" spans="2:16" ht="15.75" thickTop="1" x14ac:dyDescent="0.25">
      <c r="B20">
        <v>14</v>
      </c>
      <c r="C20">
        <v>660</v>
      </c>
      <c r="D20">
        <f>2*6.6</f>
        <v>13.2</v>
      </c>
      <c r="E20">
        <f>2*2.1</f>
        <v>4.2</v>
      </c>
      <c r="F20" t="s">
        <v>3</v>
      </c>
      <c r="G20">
        <v>1000000</v>
      </c>
      <c r="H20">
        <f t="shared" ref="H20:H26" si="4">G20/$G$20</f>
        <v>1</v>
      </c>
      <c r="J20">
        <v>14</v>
      </c>
      <c r="K20">
        <v>444</v>
      </c>
      <c r="L20">
        <f>2*25.7</f>
        <v>51.4</v>
      </c>
      <c r="M20">
        <f>2*11.3</f>
        <v>22.6</v>
      </c>
      <c r="N20" t="s">
        <v>3</v>
      </c>
      <c r="O20">
        <v>1000000</v>
      </c>
      <c r="P20">
        <f t="shared" ref="P20:P26" si="5">O20/$O$20</f>
        <v>1</v>
      </c>
    </row>
    <row r="21" spans="2:16" x14ac:dyDescent="0.25">
      <c r="F21" t="s">
        <v>4</v>
      </c>
      <c r="G21">
        <v>488383</v>
      </c>
      <c r="H21">
        <f t="shared" si="4"/>
        <v>0.48838300000000001</v>
      </c>
      <c r="N21" t="s">
        <v>4</v>
      </c>
      <c r="O21">
        <v>841574</v>
      </c>
      <c r="P21">
        <f t="shared" si="5"/>
        <v>0.84157400000000004</v>
      </c>
    </row>
    <row r="22" spans="2:16" x14ac:dyDescent="0.25">
      <c r="F22" t="s">
        <v>5</v>
      </c>
      <c r="G22">
        <v>241378</v>
      </c>
      <c r="H22">
        <f t="shared" si="4"/>
        <v>0.24137800000000001</v>
      </c>
      <c r="N22" t="s">
        <v>5</v>
      </c>
      <c r="O22">
        <v>646337</v>
      </c>
      <c r="P22">
        <f t="shared" si="5"/>
        <v>0.64633700000000005</v>
      </c>
    </row>
    <row r="23" spans="2:16" x14ac:dyDescent="0.25">
      <c r="F23" t="s">
        <v>6</v>
      </c>
      <c r="G23">
        <v>196802</v>
      </c>
      <c r="H23">
        <f t="shared" si="4"/>
        <v>0.196802</v>
      </c>
      <c r="N23" t="s">
        <v>6</v>
      </c>
      <c r="O23">
        <v>523346</v>
      </c>
      <c r="P23">
        <f t="shared" si="5"/>
        <v>0.52334599999999998</v>
      </c>
    </row>
    <row r="24" spans="2:16" x14ac:dyDescent="0.25">
      <c r="F24" t="s">
        <v>7</v>
      </c>
      <c r="G24">
        <v>169159</v>
      </c>
      <c r="H24">
        <f t="shared" si="4"/>
        <v>0.169159</v>
      </c>
      <c r="N24" t="s">
        <v>7</v>
      </c>
      <c r="O24">
        <v>446809</v>
      </c>
      <c r="P24">
        <f t="shared" si="5"/>
        <v>0.44680900000000001</v>
      </c>
    </row>
    <row r="25" spans="2:16" x14ac:dyDescent="0.25">
      <c r="F25" t="s">
        <v>13</v>
      </c>
      <c r="G25">
        <v>86400</v>
      </c>
      <c r="H25">
        <f t="shared" si="4"/>
        <v>8.6400000000000005E-2</v>
      </c>
      <c r="N25" t="s">
        <v>13</v>
      </c>
      <c r="O25">
        <v>336778</v>
      </c>
      <c r="P25">
        <f t="shared" si="5"/>
        <v>0.33677800000000002</v>
      </c>
    </row>
    <row r="26" spans="2:16" ht="15.75" thickBot="1" x14ac:dyDescent="0.3">
      <c r="B26" s="2"/>
      <c r="C26" s="2"/>
      <c r="D26" s="2"/>
      <c r="E26" s="2"/>
      <c r="F26" s="2" t="s">
        <v>8</v>
      </c>
      <c r="G26" s="2">
        <v>79733</v>
      </c>
      <c r="H26" s="2">
        <f t="shared" si="4"/>
        <v>7.9732999999999998E-2</v>
      </c>
      <c r="J26" s="2"/>
      <c r="K26" s="2"/>
      <c r="L26" s="2"/>
      <c r="M26" s="2"/>
      <c r="N26" s="2" t="s">
        <v>8</v>
      </c>
      <c r="O26" s="2">
        <v>315824</v>
      </c>
      <c r="P26" s="2">
        <f t="shared" si="5"/>
        <v>0.31582399999999999</v>
      </c>
    </row>
    <row r="27" spans="2:16" ht="15.75" thickTop="1" x14ac:dyDescent="0.25">
      <c r="B27">
        <v>12</v>
      </c>
      <c r="C27">
        <v>660</v>
      </c>
      <c r="D27">
        <f>2*8.3</f>
        <v>16.600000000000001</v>
      </c>
      <c r="E27">
        <f>2*2.5</f>
        <v>5</v>
      </c>
      <c r="F27" t="s">
        <v>3</v>
      </c>
      <c r="G27">
        <v>1000000</v>
      </c>
      <c r="H27">
        <f>G27/$G$6</f>
        <v>1</v>
      </c>
      <c r="J27">
        <v>12</v>
      </c>
      <c r="K27">
        <v>444</v>
      </c>
      <c r="L27">
        <f>2*24.1</f>
        <v>48.2</v>
      </c>
      <c r="M27">
        <f>2*10.5</f>
        <v>21</v>
      </c>
      <c r="N27" t="s">
        <v>3</v>
      </c>
      <c r="O27">
        <v>1000000</v>
      </c>
      <c r="P27">
        <f t="shared" ref="P27:P33" si="6">O27/$O$27</f>
        <v>1</v>
      </c>
    </row>
    <row r="28" spans="2:16" x14ac:dyDescent="0.25">
      <c r="F28" t="s">
        <v>4</v>
      </c>
      <c r="G28">
        <v>419439</v>
      </c>
      <c r="H28">
        <f t="shared" ref="H28:H33" si="7">G28/$G$6</f>
        <v>0.41943900000000001</v>
      </c>
      <c r="N28" t="s">
        <v>4</v>
      </c>
      <c r="O28">
        <v>739838</v>
      </c>
      <c r="P28">
        <f t="shared" si="6"/>
        <v>0.739838</v>
      </c>
    </row>
    <row r="29" spans="2:16" x14ac:dyDescent="0.25">
      <c r="F29" t="s">
        <v>5</v>
      </c>
      <c r="G29">
        <v>241907</v>
      </c>
      <c r="H29">
        <f t="shared" si="7"/>
        <v>0.24190700000000001</v>
      </c>
      <c r="N29" t="s">
        <v>5</v>
      </c>
      <c r="O29">
        <v>562730</v>
      </c>
      <c r="P29">
        <f t="shared" si="6"/>
        <v>0.56272999999999995</v>
      </c>
    </row>
    <row r="30" spans="2:16" x14ac:dyDescent="0.25">
      <c r="F30" t="s">
        <v>6</v>
      </c>
      <c r="G30">
        <v>198852</v>
      </c>
      <c r="H30">
        <f t="shared" si="7"/>
        <v>0.198852</v>
      </c>
      <c r="N30" t="s">
        <v>6</v>
      </c>
      <c r="O30">
        <v>460007</v>
      </c>
      <c r="P30">
        <f t="shared" si="6"/>
        <v>0.460007</v>
      </c>
    </row>
    <row r="31" spans="2:16" x14ac:dyDescent="0.25">
      <c r="F31" t="s">
        <v>7</v>
      </c>
      <c r="G31">
        <v>172661</v>
      </c>
      <c r="H31">
        <f t="shared" si="7"/>
        <v>0.17266100000000001</v>
      </c>
      <c r="N31" t="s">
        <v>7</v>
      </c>
      <c r="O31">
        <v>397292</v>
      </c>
      <c r="P31">
        <f t="shared" si="6"/>
        <v>0.39729199999999998</v>
      </c>
    </row>
    <row r="32" spans="2:16" x14ac:dyDescent="0.25">
      <c r="F32" t="s">
        <v>13</v>
      </c>
      <c r="G32">
        <v>106814</v>
      </c>
      <c r="H32">
        <f t="shared" si="7"/>
        <v>0.10681400000000001</v>
      </c>
      <c r="N32" t="s">
        <v>13</v>
      </c>
      <c r="O32">
        <v>309194</v>
      </c>
      <c r="P32">
        <f t="shared" si="6"/>
        <v>0.30919400000000002</v>
      </c>
    </row>
    <row r="33" spans="1:16" ht="15.75" thickBot="1" x14ac:dyDescent="0.3">
      <c r="C33" s="3"/>
      <c r="D33" s="3"/>
      <c r="E33" s="3"/>
      <c r="F33" s="3" t="s">
        <v>8</v>
      </c>
      <c r="G33" s="3">
        <v>96747</v>
      </c>
      <c r="H33">
        <f t="shared" si="7"/>
        <v>9.6747E-2</v>
      </c>
      <c r="N33" t="s">
        <v>8</v>
      </c>
      <c r="O33">
        <v>285242</v>
      </c>
      <c r="P33">
        <f t="shared" si="6"/>
        <v>0.285242</v>
      </c>
    </row>
    <row r="34" spans="1:16" ht="15.75" thickTop="1" x14ac:dyDescent="0.25">
      <c r="B34" s="4"/>
      <c r="C34" s="4"/>
      <c r="D34" s="4"/>
      <c r="E34" s="4"/>
      <c r="F34" s="4"/>
      <c r="G34" s="4"/>
      <c r="H34" s="4"/>
      <c r="J34" s="4"/>
      <c r="K34" s="4"/>
      <c r="L34" s="4"/>
      <c r="M34" s="4"/>
      <c r="N34" s="4"/>
      <c r="O34" s="4"/>
      <c r="P34" s="4"/>
    </row>
    <row r="35" spans="1:16" ht="6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7" spans="1:16" ht="30" x14ac:dyDescent="0.25">
      <c r="A37" s="6" t="s">
        <v>17</v>
      </c>
      <c r="B37" s="6" t="s">
        <v>9</v>
      </c>
      <c r="C37" s="6" t="s">
        <v>0</v>
      </c>
      <c r="D37" s="7" t="s">
        <v>10</v>
      </c>
      <c r="E37" s="7" t="s">
        <v>11</v>
      </c>
      <c r="F37" s="6" t="s">
        <v>1</v>
      </c>
      <c r="G37" s="6" t="s">
        <v>2</v>
      </c>
      <c r="H37" s="7" t="s">
        <v>12</v>
      </c>
    </row>
    <row r="38" spans="1:16" x14ac:dyDescent="0.25">
      <c r="B38">
        <v>11.215</v>
      </c>
      <c r="C38">
        <v>440</v>
      </c>
      <c r="D38">
        <v>5.8</v>
      </c>
      <c r="E38">
        <v>1.8</v>
      </c>
      <c r="F38" t="s">
        <v>8</v>
      </c>
      <c r="G38">
        <v>20787</v>
      </c>
      <c r="H38">
        <f>G38/1000000</f>
        <v>2.0787E-2</v>
      </c>
    </row>
    <row r="39" spans="1:16" x14ac:dyDescent="0.25">
      <c r="B39">
        <v>11.215</v>
      </c>
      <c r="C39">
        <v>444</v>
      </c>
      <c r="D39" t="s">
        <v>18</v>
      </c>
    </row>
    <row r="40" spans="1:16" x14ac:dyDescent="0.25">
      <c r="B40">
        <v>11.215</v>
      </c>
      <c r="C40">
        <v>333</v>
      </c>
      <c r="D40">
        <v>26</v>
      </c>
      <c r="E40">
        <v>18</v>
      </c>
      <c r="F40" t="s">
        <v>8</v>
      </c>
      <c r="G40">
        <v>98363</v>
      </c>
      <c r="H40">
        <f t="shared" ref="H40" si="8">G40/1000000</f>
        <v>9.8363000000000006E-2</v>
      </c>
    </row>
    <row r="42" spans="1:16" ht="6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6" spans="1:16" x14ac:dyDescent="0.25">
      <c r="A46" s="1" t="s">
        <v>19</v>
      </c>
    </row>
    <row r="47" spans="1:16" x14ac:dyDescent="0.25">
      <c r="A47" s="1" t="s">
        <v>20</v>
      </c>
    </row>
    <row r="49" spans="1:9" ht="30" x14ac:dyDescent="0.25">
      <c r="A49" s="6" t="s">
        <v>29</v>
      </c>
      <c r="B49" s="6" t="s">
        <v>9</v>
      </c>
      <c r="C49" s="7" t="s">
        <v>23</v>
      </c>
      <c r="D49" s="7" t="s">
        <v>25</v>
      </c>
      <c r="E49" s="7" t="s">
        <v>22</v>
      </c>
      <c r="F49" s="6" t="s">
        <v>21</v>
      </c>
      <c r="G49" s="6" t="s">
        <v>2</v>
      </c>
      <c r="H49" s="7" t="s">
        <v>26</v>
      </c>
      <c r="I49" s="7" t="s">
        <v>24</v>
      </c>
    </row>
    <row r="50" spans="1:9" x14ac:dyDescent="0.25">
      <c r="B50">
        <v>17.995000000000001</v>
      </c>
      <c r="C50">
        <v>660</v>
      </c>
      <c r="D50">
        <v>0.15</v>
      </c>
      <c r="E50" s="9">
        <v>4.66</v>
      </c>
      <c r="F50" t="s">
        <v>3</v>
      </c>
      <c r="G50">
        <v>1000000</v>
      </c>
      <c r="H50" s="10"/>
      <c r="I50" s="15">
        <v>0.18</v>
      </c>
    </row>
    <row r="51" spans="1:9" x14ac:dyDescent="0.25">
      <c r="C51">
        <v>29.5</v>
      </c>
      <c r="F51" t="s">
        <v>4</v>
      </c>
      <c r="G51">
        <v>172344</v>
      </c>
      <c r="H51" s="10">
        <f>1-G51/G50</f>
        <v>0.82765599999999995</v>
      </c>
      <c r="I51" s="15">
        <v>2.8000000000000001E-2</v>
      </c>
    </row>
    <row r="52" spans="1:9" x14ac:dyDescent="0.25">
      <c r="F52" s="3" t="s">
        <v>5</v>
      </c>
      <c r="G52" s="3">
        <v>39519</v>
      </c>
      <c r="H52" s="14">
        <f>1-G52/G51</f>
        <v>0.77069697813674976</v>
      </c>
      <c r="I52" s="16">
        <v>7.0000000000000001E-3</v>
      </c>
    </row>
    <row r="53" spans="1:9" x14ac:dyDescent="0.25">
      <c r="F53" s="12" t="s">
        <v>28</v>
      </c>
      <c r="G53" s="12">
        <v>29632</v>
      </c>
      <c r="H53" s="14">
        <f t="shared" ref="H53:H54" si="9">1-G53/G52</f>
        <v>0.25018345605911085</v>
      </c>
      <c r="I53" s="17">
        <v>7.0000000000000001E-3</v>
      </c>
    </row>
    <row r="54" spans="1:9" ht="15.75" thickBot="1" x14ac:dyDescent="0.3">
      <c r="B54" s="2"/>
      <c r="C54" s="2"/>
      <c r="D54" s="2"/>
      <c r="E54" s="2"/>
      <c r="F54" s="2" t="s">
        <v>27</v>
      </c>
      <c r="G54" s="2">
        <v>17926</v>
      </c>
      <c r="H54" s="11">
        <f t="shared" si="9"/>
        <v>0.39504589632829379</v>
      </c>
      <c r="I54" s="18">
        <v>7.0000000000000001E-3</v>
      </c>
    </row>
    <row r="55" spans="1:9" ht="15.75" thickTop="1" x14ac:dyDescent="0.25">
      <c r="B55">
        <v>12.664999999999999</v>
      </c>
      <c r="C55">
        <v>660</v>
      </c>
      <c r="D55">
        <v>0.11</v>
      </c>
      <c r="E55">
        <v>6.21</v>
      </c>
      <c r="F55" t="s">
        <v>3</v>
      </c>
      <c r="G55" s="12">
        <v>1000000</v>
      </c>
      <c r="I55" s="17">
        <v>0.129</v>
      </c>
    </row>
    <row r="56" spans="1:9" x14ac:dyDescent="0.25">
      <c r="C56">
        <v>29.5</v>
      </c>
      <c r="F56" t="s">
        <v>4</v>
      </c>
      <c r="G56" s="12">
        <v>169387</v>
      </c>
      <c r="H56" s="10">
        <f>1-G56/G55</f>
        <v>0.83061300000000005</v>
      </c>
      <c r="I56" s="17">
        <v>0.02</v>
      </c>
    </row>
    <row r="57" spans="1:9" x14ac:dyDescent="0.25">
      <c r="F57" s="3" t="s">
        <v>5</v>
      </c>
      <c r="G57" s="3">
        <v>86847</v>
      </c>
      <c r="H57" s="14">
        <f>1-G57/G56</f>
        <v>0.48728650959046449</v>
      </c>
      <c r="I57" s="16">
        <v>1.2E-2</v>
      </c>
    </row>
    <row r="58" spans="1:9" x14ac:dyDescent="0.25">
      <c r="F58" s="12" t="s">
        <v>28</v>
      </c>
      <c r="G58" s="12">
        <v>65328</v>
      </c>
      <c r="H58" s="14">
        <f t="shared" ref="H58:H59" si="10">1-G58/G57</f>
        <v>0.24778057964005662</v>
      </c>
      <c r="I58" s="17">
        <v>1.2E-2</v>
      </c>
    </row>
    <row r="59" spans="1:9" ht="15.75" thickBot="1" x14ac:dyDescent="0.3">
      <c r="B59" s="2"/>
      <c r="C59" s="2"/>
      <c r="D59" s="2"/>
      <c r="E59" s="2"/>
      <c r="F59" s="2" t="s">
        <v>27</v>
      </c>
      <c r="G59" s="2">
        <v>40008</v>
      </c>
      <c r="H59" s="11">
        <f t="shared" si="10"/>
        <v>0.387582659808964</v>
      </c>
      <c r="I59" s="18">
        <v>1.0999999999999999E-2</v>
      </c>
    </row>
    <row r="60" spans="1:9" ht="15.75" thickTop="1" x14ac:dyDescent="0.25">
      <c r="B60">
        <v>9.4809999999999999</v>
      </c>
      <c r="C60">
        <v>440</v>
      </c>
      <c r="D60">
        <v>0.08</v>
      </c>
      <c r="E60">
        <v>7.88</v>
      </c>
      <c r="F60" t="s">
        <v>3</v>
      </c>
      <c r="G60" s="12">
        <v>1000000</v>
      </c>
      <c r="I60" s="17">
        <v>9.6000000000000002E-2</v>
      </c>
    </row>
    <row r="61" spans="1:9" x14ac:dyDescent="0.25">
      <c r="C61">
        <v>29.5</v>
      </c>
      <c r="F61" t="s">
        <v>4</v>
      </c>
      <c r="G61" s="12">
        <v>467970</v>
      </c>
      <c r="H61" s="10">
        <f>1-G61/G$60</f>
        <v>0.53203</v>
      </c>
      <c r="I61" s="17">
        <v>5.0999999999999997E-2</v>
      </c>
    </row>
    <row r="62" spans="1:9" x14ac:dyDescent="0.25">
      <c r="B62" s="3"/>
      <c r="C62" s="3"/>
      <c r="D62" s="3"/>
      <c r="E62" s="3"/>
      <c r="F62" s="3" t="s">
        <v>5</v>
      </c>
      <c r="G62" s="12">
        <v>238683</v>
      </c>
      <c r="H62" s="14">
        <f>1-G62/G61</f>
        <v>0.48996089492916217</v>
      </c>
      <c r="I62" s="17">
        <v>2.5000000000000001E-2</v>
      </c>
    </row>
    <row r="63" spans="1:9" x14ac:dyDescent="0.25">
      <c r="B63" s="3"/>
      <c r="C63" s="3"/>
      <c r="D63" s="3"/>
      <c r="E63" s="3"/>
      <c r="F63" s="12" t="s">
        <v>28</v>
      </c>
      <c r="G63" s="12">
        <v>183269</v>
      </c>
      <c r="H63" s="14">
        <f>1-G63/G62</f>
        <v>0.23216567581268877</v>
      </c>
      <c r="I63" s="17">
        <v>2.5000000000000001E-2</v>
      </c>
    </row>
    <row r="64" spans="1:9" ht="15.75" thickBot="1" x14ac:dyDescent="0.3">
      <c r="B64" s="2"/>
      <c r="C64" s="2"/>
      <c r="D64" s="2"/>
      <c r="E64" s="2"/>
      <c r="F64" s="2" t="s">
        <v>27</v>
      </c>
      <c r="G64" s="13">
        <v>110315</v>
      </c>
      <c r="H64" s="11">
        <f>1-G64/G63</f>
        <v>0.3980705956817574</v>
      </c>
      <c r="I64" s="19">
        <v>2.3E-2</v>
      </c>
    </row>
    <row r="65" ht="15.75" thickTop="1" x14ac:dyDescent="0.25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Esposito, Vincent</dc:creator>
  <cp:lastModifiedBy>Esposito, Vincent</cp:lastModifiedBy>
  <dcterms:created xsi:type="dcterms:W3CDTF">2020-07-17T23:03:58Z</dcterms:created>
  <dcterms:modified xsi:type="dcterms:W3CDTF">2020-12-16T03:06:45Z</dcterms:modified>
</cp:coreProperties>
</file>