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metor\19 aug- Countif Exercise\"/>
    </mc:Choice>
  </mc:AlternateContent>
  <xr:revisionPtr revIDLastSave="0" documentId="13_ncr:1_{8DAC9CA2-BD61-468E-98FB-AEEB7A9552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H49" i="1"/>
  <c r="H48" i="1"/>
  <c r="H47" i="1"/>
  <c r="H52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<sst xmlns="http://schemas.openxmlformats.org/spreadsheetml/2006/main" count="825" uniqueCount="73">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</sst>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workbookViewId="0">
      <selection activeCell="H50" sqref="H50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9.4414062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COUNTIF(G1:G25,"Boston")</f>
        <v>4</v>
      </c>
    </row>
    <row r="30" spans="1:8" ht="15.6" x14ac:dyDescent="0.3">
      <c r="E30" s="14" t="s">
        <v>32</v>
      </c>
      <c r="H30">
        <f>COUNTIF(D1:D25,"microwave")</f>
        <v>5</v>
      </c>
    </row>
    <row r="31" spans="1:8" ht="15.6" x14ac:dyDescent="0.3">
      <c r="E31" s="14" t="s">
        <v>33</v>
      </c>
      <c r="H31">
        <f>COUNTIF(F1:F25,"truck*")</f>
        <v>22</v>
      </c>
    </row>
    <row r="32" spans="1:8" ht="15.6" x14ac:dyDescent="0.3">
      <c r="E32" s="14" t="s">
        <v>34</v>
      </c>
      <c r="H32">
        <f>COUNTIF(C1:C25,"Peter White")</f>
        <v>6</v>
      </c>
    </row>
    <row r="33" spans="5:8" ht="15.6" x14ac:dyDescent="0.3">
      <c r="E33" s="14" t="s">
        <v>26</v>
      </c>
      <c r="H33">
        <f>COUNTIF(E1:E25,"&lt;20")</f>
        <v>9</v>
      </c>
    </row>
    <row r="34" spans="5:8" ht="15.6" x14ac:dyDescent="0.3">
      <c r="E34" s="14"/>
    </row>
    <row r="35" spans="5:8" ht="15.6" x14ac:dyDescent="0.3">
      <c r="E35" s="14"/>
      <c r="H35" s="2"/>
    </row>
    <row r="36" spans="5:8" ht="15.6" x14ac:dyDescent="0.3">
      <c r="E36" s="14" t="s">
        <v>23</v>
      </c>
      <c r="H36">
        <f>SUMIF(D1:D25,"refrigerator",E1:E25)</f>
        <v>105</v>
      </c>
    </row>
    <row r="37" spans="5:8" ht="15.6" x14ac:dyDescent="0.3">
      <c r="E37" s="14" t="s">
        <v>24</v>
      </c>
      <c r="H37">
        <f>SUMIF(D1:D25,"washing machine", E1:E25)</f>
        <v>164</v>
      </c>
    </row>
    <row r="38" spans="5:8" ht="15.6" x14ac:dyDescent="0.3">
      <c r="E38" s="14" t="s">
        <v>30</v>
      </c>
      <c r="H38">
        <f>SUMIF(F1:F25,"truck 4",E1:E25)</f>
        <v>156</v>
      </c>
    </row>
    <row r="39" spans="5:8" ht="15.6" x14ac:dyDescent="0.3">
      <c r="E39" s="14" t="s">
        <v>40</v>
      </c>
      <c r="H39">
        <f>SUMIF(F1:F25,"truck*",E1:E25)</f>
        <v>511</v>
      </c>
    </row>
    <row r="40" spans="5:8" ht="15.6" x14ac:dyDescent="0.3">
      <c r="E40" s="14"/>
    </row>
    <row r="41" spans="5:8" ht="15.6" x14ac:dyDescent="0.3">
      <c r="E41" s="14"/>
      <c r="H41" s="2"/>
    </row>
    <row r="42" spans="5:8" ht="15.6" x14ac:dyDescent="0.3">
      <c r="E42" s="14" t="s">
        <v>35</v>
      </c>
      <c r="H42">
        <f>SUMIFS(E1:E25,D1:D25,"microwave",G1:G25,"Boston")</f>
        <v>40</v>
      </c>
    </row>
    <row r="43" spans="5:8" ht="15.6" x14ac:dyDescent="0.3">
      <c r="E43" s="14" t="s">
        <v>36</v>
      </c>
      <c r="H43">
        <f>SUMIFS(E1:E25,C1:C25,"Peter White",F1:F25,"truck 1")</f>
        <v>45</v>
      </c>
    </row>
    <row r="44" spans="5:8" ht="15.6" x14ac:dyDescent="0.3">
      <c r="E44" s="14" t="s">
        <v>37</v>
      </c>
      <c r="H44">
        <f>SUMIFS(E1:E25,G1:G25,"Boston",B1:B25,"&gt;3/2/2013")</f>
        <v>40</v>
      </c>
    </row>
    <row r="45" spans="5:8" ht="15.6" x14ac:dyDescent="0.3">
      <c r="E45" s="14" t="s">
        <v>38</v>
      </c>
      <c r="H45">
        <f>SUMIFS(E1:E25,G1:G25,"Boston",B1:B25,"&gt;3/2/2013", B1:B25,"&lt;6/2/2013")</f>
        <v>15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SUMIFS(E1:E25,G1:G25,"NY",D1:D25,"microwave")</f>
        <v>25</v>
      </c>
    </row>
    <row r="48" spans="5:8" ht="15.6" x14ac:dyDescent="0.3">
      <c r="E48" s="14" t="s">
        <v>29</v>
      </c>
      <c r="H48">
        <f>SUMIFS(E1:E25,G1:G25,"Pittsburgh",F1:F25,"truck 1")</f>
        <v>75</v>
      </c>
    </row>
    <row r="49" spans="5:8" ht="15.6" x14ac:dyDescent="0.3">
      <c r="E49" s="14" t="s">
        <v>39</v>
      </c>
      <c r="H49">
        <f>SUMIFS(E1:E25,B1:B25,"&gt;=3/2/2013", B1:B25,  "&lt;6/2/2013")</f>
        <v>284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SUMIFS(E1:E25,G1:G25,"NY") + SUMIFS(E1:E25,G1:G25,"Baltimore") + SUMIFS(E1:E25,G1:G25,"Philadelphia")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2" sqref="F1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COUNTIF(B15:B241,"Shaving")</f>
        <v>71</v>
      </c>
      <c r="C2" s="1">
        <f>SUMIF(B15:B241,"Shaving", E15:E241)</f>
        <v>717</v>
      </c>
      <c r="D2" s="1">
        <f>COUNTIFS(B15:B241,"Shaving", D15:D241,"cash" )</f>
        <v>42</v>
      </c>
      <c r="E2" s="1">
        <f>COUNTIFS(B15:B241,"Shaving", D15:D241,"credit card" )</f>
        <v>29</v>
      </c>
      <c r="F2" s="1">
        <f>SUMIFS(E15:E241, B15:B241, "Shaving", D15:D241, "cash")</f>
        <v>414</v>
      </c>
    </row>
    <row r="3" spans="1:6" x14ac:dyDescent="0.3">
      <c r="A3" s="6" t="s">
        <v>43</v>
      </c>
      <c r="B3" s="1">
        <f>COUNTIF(B15:B241,"Washing and combing")</f>
        <v>46</v>
      </c>
      <c r="C3" s="1">
        <f>SUMIF(B15:B241,"Washing and combing", E15:E241)</f>
        <v>1934</v>
      </c>
      <c r="D3" s="1">
        <f>COUNTIFS(B16:B241,"Dyeing", D16:D241,"cash" )</f>
        <v>35</v>
      </c>
      <c r="E3" s="1">
        <f>COUNTIFS(B16:B241,"Dyeing", D16:D241,"credit card" )</f>
        <v>15</v>
      </c>
      <c r="F3" s="1">
        <f>SUMIFS(E15:E241, B15:B241, "Washing and combing", D15:D241, "cash")</f>
        <v>1350</v>
      </c>
    </row>
    <row r="4" spans="1:6" x14ac:dyDescent="0.3">
      <c r="A4" s="7" t="s">
        <v>44</v>
      </c>
      <c r="B4" s="1">
        <f>COUNTIF(B15:B241,"Dyeing")</f>
        <v>50</v>
      </c>
      <c r="C4" s="1">
        <f>SUMIF(B15:B241,"Dyeing", E15:E241)</f>
        <v>1650</v>
      </c>
      <c r="D4" s="1">
        <f>COUNTIFS(B16:B242,"Washing and combing", D16:D242,"cash" )</f>
        <v>31</v>
      </c>
      <c r="E4" s="1">
        <f>COUNTIFS(B16:B242,"Washing and combing", D16:D242,"credit card" )</f>
        <v>15</v>
      </c>
      <c r="F4" s="1">
        <f>SUMIFS(E15:E241, B15:B241, "Dyeing", D15:D241, "cash")</f>
        <v>1155</v>
      </c>
    </row>
    <row r="5" spans="1:6" x14ac:dyDescent="0.3">
      <c r="A5" s="1" t="s">
        <v>48</v>
      </c>
      <c r="B5" s="1">
        <f>COUNTIF(B15:B241,"Meeting hairstyles")</f>
        <v>32</v>
      </c>
      <c r="C5" s="1">
        <f>SUMIF(B15:B241,"Meeting hairstyles", E15:E241)</f>
        <v>1119</v>
      </c>
      <c r="D5" s="1">
        <f>COUNTIFS(B16:B243,"Meeting hairstyles", D16:D243,"cash" )</f>
        <v>21</v>
      </c>
      <c r="E5" s="1">
        <f>COUNTIFS(B16:B243,"Meeting hairstyles", D16:D243,"credit card" )</f>
        <v>11</v>
      </c>
      <c r="F5" s="1">
        <f>SUMIFS(E15:E241, B15:B241, "Meeting hairstyles", D15:D241, "cash")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COUNTIF(C15:C241,"Jane")</f>
        <v>25</v>
      </c>
      <c r="C9" s="1">
        <f>SUMIFS(E15:E241,C15:C241,"Jane")</f>
        <v>688</v>
      </c>
      <c r="D9" s="1">
        <f>COUNTIFS(C15:C241, "jane", B15:B241,"Shaving")</f>
        <v>7</v>
      </c>
      <c r="E9" s="1">
        <f>COUNTIFS(C15:C241, "jane", B15:B241,"Kids")</f>
        <v>1</v>
      </c>
      <c r="F9" s="1">
        <f>SUMIFS(E15:E241,C15:C241,"Jane",A15:A241, "&gt;=10/5/2013", A15:A241, "&lt;=20/5/2013")</f>
        <v>316</v>
      </c>
    </row>
    <row r="10" spans="1:6" x14ac:dyDescent="0.3">
      <c r="A10" s="6" t="s">
        <v>50</v>
      </c>
      <c r="B10" s="1">
        <f>COUNTIF(C15:C241, "Martha")</f>
        <v>31</v>
      </c>
      <c r="C10" s="1">
        <f>SUMIFS(E15:E241,C15:C241,"Martha")</f>
        <v>965</v>
      </c>
      <c r="D10" s="1">
        <f>COUNTIFS(C15:C241, "Martha", B15:B241,"Shaving")</f>
        <v>8</v>
      </c>
      <c r="E10" s="1">
        <f>COUNTIFS(C15:C241, "Martha", B15:B241,"Kids")</f>
        <v>1</v>
      </c>
      <c r="F10" s="1">
        <f>SUMIFS(E15:E241,C15:C241,"Martha",A15:A241, "&gt;=10/5/2013", A15:A241, "&lt;=20/5/2013")</f>
        <v>429</v>
      </c>
    </row>
    <row r="11" spans="1:6" x14ac:dyDescent="0.3">
      <c r="A11" s="6" t="s">
        <v>52</v>
      </c>
      <c r="B11" s="1">
        <f>COUNTIF(C15:C241,"Alex")</f>
        <v>23</v>
      </c>
      <c r="C11" s="1">
        <f>SUMIFS(E15:E241,C15:C241,"Alex")</f>
        <v>701</v>
      </c>
      <c r="D11" s="1">
        <f>COUNTIFS(C15:C241, "Alex", B15:B241,"Shaving")</f>
        <v>5</v>
      </c>
      <c r="E11" s="1">
        <f>COUNTIFS(C15:C241, "Alex", B15:B241,"Kids")</f>
        <v>1</v>
      </c>
      <c r="F11" s="1">
        <f>SUMIFS(E15:E241,C15:C241,"Alex",A15:A241, "&gt;=10/5/2013", A15:A241, "&lt;=20/5/2013")</f>
        <v>352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Prashant</cp:lastModifiedBy>
  <dcterms:created xsi:type="dcterms:W3CDTF">2013-06-05T17:23:06Z</dcterms:created>
  <dcterms:modified xsi:type="dcterms:W3CDTF">2023-09-23T02:46:53Z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