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A76567DB-165A-4E28-8685-7B2C184F797C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H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J14" i="5" l="1"/>
  <c r="J12" i="5"/>
  <c r="J15" i="5" s="1"/>
  <c r="I29" i="2"/>
  <c r="P29" i="2"/>
  <c r="B30" i="1"/>
  <c r="B13" i="1"/>
  <c r="B22" i="1"/>
  <c r="B24" i="1" s="1"/>
  <c r="B17" i="1"/>
  <c r="B28" i="1"/>
</calcChain>
</file>

<file path=xl/sharedStrings.xml><?xml version="1.0" encoding="utf-8"?>
<sst xmlns="http://schemas.openxmlformats.org/spreadsheetml/2006/main" count="81" uniqueCount="59">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</sst>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/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5" x14ac:dyDescent="0.25"/>
  <cols>
    <col min="1" max="1" width="16.28515625" bestFit="1" customWidth="1"/>
    <col min="4" max="4" width="15.7109375" bestFit="1" customWidth="1"/>
    <col min="5" max="5" width="10.28515625" bestFit="1" customWidth="1"/>
    <col min="7" max="7" width="23.5703125" bestFit="1" customWidth="1"/>
    <col min="9" max="9" width="31.28515625" bestFit="1" customWidth="1"/>
    <col min="11" max="11" width="25" bestFit="1" customWidth="1"/>
  </cols>
  <sheetData>
    <row r="1" spans="1:11" x14ac:dyDescent="0.25">
      <c r="E1" t="s">
        <v>8</v>
      </c>
      <c r="G1" t="s">
        <v>10</v>
      </c>
      <c r="I1" t="s">
        <v>11</v>
      </c>
      <c r="K1" t="s">
        <v>12</v>
      </c>
    </row>
    <row r="2" spans="1:11" x14ac:dyDescent="0.25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25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25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25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25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25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25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25">
      <c r="B9">
        <f>SUM(B2:B8)</f>
        <v>99.999999999999986</v>
      </c>
    </row>
    <row r="13" spans="1:11" ht="18.75" x14ac:dyDescent="0.3">
      <c r="A13" s="1" t="s">
        <v>7</v>
      </c>
      <c r="B13">
        <f>0.01*(B2*E2+B3*E3+B4*E4+B5*E5+B6*E6+B7*E7+B8*E8)</f>
        <v>0.73337724555280348</v>
      </c>
    </row>
    <row r="15" spans="1:11" x14ac:dyDescent="0.25">
      <c r="A15" t="s">
        <v>9</v>
      </c>
      <c r="B15">
        <f>0.01*(B2*G2+B3*G3+B4*G4+B5*G5+B6*G6)</f>
        <v>36021.945</v>
      </c>
    </row>
    <row r="17" spans="1:5" x14ac:dyDescent="0.25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25">
      <c r="A18" t="s">
        <v>15</v>
      </c>
      <c r="B18">
        <f>(100-E17)/(B2/K2+B3/K3+B4/K4+B5/K5+B6/K6)</f>
        <v>14.930213115639303</v>
      </c>
    </row>
    <row r="20" spans="1:5" x14ac:dyDescent="0.25">
      <c r="A20" t="s">
        <v>16</v>
      </c>
      <c r="B20">
        <f>0.0476*(2*B2+2*6/4*B3+3*8/4*B4+4*10/4*B5+5*12/4*B6)</f>
        <v>9.6366200000000006</v>
      </c>
    </row>
    <row r="22" spans="1:5" x14ac:dyDescent="0.25">
      <c r="A22" t="s">
        <v>17</v>
      </c>
      <c r="B22">
        <f>B20+0.00124*5.62*B20</f>
        <v>9.7037756774560009</v>
      </c>
    </row>
    <row r="23" spans="1:5" x14ac:dyDescent="0.25">
      <c r="A23" t="s">
        <v>19</v>
      </c>
      <c r="B23">
        <v>1.1000000000000001</v>
      </c>
    </row>
    <row r="24" spans="1:5" x14ac:dyDescent="0.25">
      <c r="A24" t="s">
        <v>18</v>
      </c>
      <c r="B24">
        <f>B23*B22</f>
        <v>10.674153245201602</v>
      </c>
    </row>
    <row r="26" spans="1:5" x14ac:dyDescent="0.25">
      <c r="A26" t="s">
        <v>20</v>
      </c>
      <c r="B26">
        <f>0.01*(B2+2*B3+3*B4+4*B5+5*B6+B7)</f>
        <v>1.0125</v>
      </c>
    </row>
    <row r="28" spans="1:5" x14ac:dyDescent="0.25">
      <c r="A28" t="s">
        <v>22</v>
      </c>
      <c r="B28">
        <f>0.01*(2*B2+3*B3+4*B4+5*B5+6*B6+0.00124*(0+B23*5.62*B20))</f>
        <v>2.0052387124520159</v>
      </c>
    </row>
    <row r="30" spans="1:5" x14ac:dyDescent="0.25">
      <c r="A30" t="s">
        <v>23</v>
      </c>
      <c r="B30">
        <f>0.21*(B23-1)*B20</f>
        <v>0.2023690200000002</v>
      </c>
    </row>
    <row r="32" spans="1:5" x14ac:dyDescent="0.25">
      <c r="A32" t="s">
        <v>24</v>
      </c>
      <c r="B32">
        <f>0.79*B23*B20+0.01*B8</f>
        <v>8.3802227800000022</v>
      </c>
    </row>
    <row r="34" spans="1:2" x14ac:dyDescent="0.25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0"/>
  <sheetViews>
    <sheetView workbookViewId="0">
      <selection activeCell="N31" sqref="N31"/>
    </sheetView>
  </sheetViews>
  <sheetFormatPr defaultRowHeight="15" x14ac:dyDescent="0.25"/>
  <cols>
    <col min="2" max="2" width="12.7109375" customWidth="1"/>
    <col min="4" max="4" width="13.42578125" customWidth="1"/>
    <col min="9" max="9" width="20.140625" customWidth="1"/>
    <col min="10" max="10" width="6.85546875" customWidth="1"/>
    <col min="11" max="11" width="6" customWidth="1"/>
    <col min="12" max="12" width="6.140625" customWidth="1"/>
    <col min="13" max="13" width="6.28515625" customWidth="1"/>
    <col min="14" max="14" width="5" customWidth="1"/>
    <col min="16" max="16" width="25.85546875" customWidth="1"/>
    <col min="17" max="17" width="5.42578125" customWidth="1"/>
    <col min="18" max="18" width="6" customWidth="1"/>
    <col min="19" max="19" width="7.5703125" customWidth="1"/>
    <col min="20" max="20" width="6.7109375" customWidth="1"/>
    <col min="21" max="21" width="7.42578125" customWidth="1"/>
  </cols>
  <sheetData>
    <row r="1" spans="1:21" ht="36.75" customHeight="1" thickBot="1" x14ac:dyDescent="0.3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25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28">
        <v>5</v>
      </c>
      <c r="K2" s="28">
        <v>6</v>
      </c>
      <c r="L2" s="28">
        <v>7</v>
      </c>
      <c r="M2" s="28">
        <v>8</v>
      </c>
      <c r="N2" s="30">
        <v>9</v>
      </c>
      <c r="O2" s="11"/>
      <c r="P2" s="4"/>
      <c r="Q2" s="28">
        <v>5</v>
      </c>
      <c r="R2" s="28">
        <v>6</v>
      </c>
      <c r="S2" s="28">
        <v>7</v>
      </c>
      <c r="T2" s="28">
        <v>8</v>
      </c>
      <c r="U2" s="30">
        <v>9</v>
      </c>
    </row>
    <row r="3" spans="1:21" x14ac:dyDescent="0.25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29"/>
      <c r="K3" s="29"/>
      <c r="L3" s="29"/>
      <c r="M3" s="29"/>
      <c r="N3" s="31"/>
      <c r="O3" s="11"/>
      <c r="P3" s="4"/>
      <c r="Q3" s="29"/>
      <c r="R3" s="29"/>
      <c r="S3" s="29"/>
      <c r="T3" s="29"/>
      <c r="U3" s="31"/>
    </row>
    <row r="4" spans="1:21" x14ac:dyDescent="0.25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29"/>
      <c r="K4" s="29"/>
      <c r="L4" s="29"/>
      <c r="M4" s="29"/>
      <c r="N4" s="31"/>
      <c r="O4" s="11"/>
      <c r="P4" s="4"/>
      <c r="Q4" s="29"/>
      <c r="R4" s="29"/>
      <c r="S4" s="29"/>
      <c r="T4" s="29"/>
      <c r="U4" s="31"/>
    </row>
    <row r="5" spans="1:21" x14ac:dyDescent="0.25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29"/>
      <c r="K5" s="29"/>
      <c r="L5" s="29"/>
      <c r="M5" s="29"/>
      <c r="N5" s="31"/>
      <c r="O5" s="11"/>
      <c r="P5" s="4"/>
      <c r="Q5" s="29"/>
      <c r="R5" s="29"/>
      <c r="S5" s="29"/>
      <c r="T5" s="29"/>
      <c r="U5" s="31"/>
    </row>
    <row r="6" spans="1:21" x14ac:dyDescent="0.25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29"/>
      <c r="K6" s="29"/>
      <c r="L6" s="29"/>
      <c r="M6" s="29"/>
      <c r="N6" s="31"/>
      <c r="O6" s="11"/>
      <c r="P6" s="4"/>
      <c r="Q6" s="29"/>
      <c r="R6" s="29"/>
      <c r="S6" s="29"/>
      <c r="T6" s="29"/>
      <c r="U6" s="31"/>
    </row>
    <row r="7" spans="1:21" x14ac:dyDescent="0.25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29"/>
      <c r="K7" s="29"/>
      <c r="L7" s="29"/>
      <c r="M7" s="29"/>
      <c r="N7" s="31"/>
      <c r="O7" s="25">
        <f>B7</f>
        <v>7</v>
      </c>
      <c r="P7" s="4">
        <f t="shared" ref="P7:P12" si="3">E7</f>
        <v>5824</v>
      </c>
      <c r="Q7" s="29"/>
      <c r="R7" s="29"/>
      <c r="S7" s="29"/>
      <c r="T7" s="29"/>
      <c r="U7" s="31"/>
    </row>
    <row r="8" spans="1:21" x14ac:dyDescent="0.25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29"/>
      <c r="K8" s="29"/>
      <c r="L8" s="29"/>
      <c r="M8" s="29"/>
      <c r="N8" s="31"/>
      <c r="O8" s="25">
        <f t="shared" ref="O8:O12" si="4">B8</f>
        <v>8</v>
      </c>
      <c r="P8" s="4">
        <f t="shared" si="3"/>
        <v>2793</v>
      </c>
      <c r="Q8" s="29"/>
      <c r="R8" s="29"/>
      <c r="S8" s="29"/>
      <c r="T8" s="29"/>
      <c r="U8" s="31"/>
    </row>
    <row r="9" spans="1:21" x14ac:dyDescent="0.25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29"/>
      <c r="K9" s="29"/>
      <c r="L9" s="29"/>
      <c r="M9" s="29"/>
      <c r="N9" s="31"/>
      <c r="O9" s="25">
        <f t="shared" si="4"/>
        <v>7</v>
      </c>
      <c r="P9" s="4">
        <f t="shared" si="3"/>
        <v>3476</v>
      </c>
      <c r="Q9" s="29"/>
      <c r="R9" s="29"/>
      <c r="S9" s="29"/>
      <c r="T9" s="29"/>
      <c r="U9" s="31"/>
    </row>
    <row r="10" spans="1:21" x14ac:dyDescent="0.25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29"/>
      <c r="K10" s="29"/>
      <c r="L10" s="29"/>
      <c r="M10" s="29"/>
      <c r="N10" s="31"/>
      <c r="O10" s="25">
        <f t="shared" si="4"/>
        <v>5</v>
      </c>
      <c r="P10" s="4">
        <f t="shared" si="3"/>
        <v>1348</v>
      </c>
      <c r="Q10" s="29"/>
      <c r="R10" s="29"/>
      <c r="S10" s="29"/>
      <c r="T10" s="29"/>
      <c r="U10" s="31"/>
    </row>
    <row r="11" spans="1:21" x14ac:dyDescent="0.25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29"/>
      <c r="K11" s="29"/>
      <c r="L11" s="29"/>
      <c r="M11" s="29"/>
      <c r="N11" s="31"/>
      <c r="O11" s="25">
        <f t="shared" si="4"/>
        <v>7</v>
      </c>
      <c r="P11" s="4">
        <f t="shared" si="3"/>
        <v>4547</v>
      </c>
      <c r="Q11" s="29"/>
      <c r="R11" s="29"/>
      <c r="S11" s="29"/>
      <c r="T11" s="29"/>
      <c r="U11" s="31"/>
    </row>
    <row r="12" spans="1:21" x14ac:dyDescent="0.25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29"/>
      <c r="K12" s="29"/>
      <c r="L12" s="29"/>
      <c r="M12" s="29"/>
      <c r="N12" s="31"/>
      <c r="O12" s="25">
        <f t="shared" si="4"/>
        <v>6</v>
      </c>
      <c r="P12" s="4">
        <f t="shared" si="3"/>
        <v>2048</v>
      </c>
      <c r="Q12" s="29"/>
      <c r="R12" s="29"/>
      <c r="S12" s="29"/>
      <c r="T12" s="29"/>
      <c r="U12" s="31"/>
    </row>
    <row r="13" spans="1:21" x14ac:dyDescent="0.25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29"/>
      <c r="K13" s="29"/>
      <c r="L13" s="29"/>
      <c r="M13" s="29"/>
      <c r="N13" s="31"/>
      <c r="O13" s="11"/>
      <c r="P13" s="4"/>
      <c r="Q13" s="29"/>
      <c r="R13" s="29"/>
      <c r="S13" s="29"/>
      <c r="T13" s="29"/>
      <c r="U13" s="31"/>
    </row>
    <row r="14" spans="1:21" x14ac:dyDescent="0.25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29"/>
      <c r="K14" s="29"/>
      <c r="L14" s="29"/>
      <c r="M14" s="29"/>
      <c r="N14" s="31"/>
      <c r="O14" s="11"/>
      <c r="P14" s="4"/>
      <c r="Q14" s="29"/>
      <c r="R14" s="29"/>
      <c r="S14" s="29"/>
      <c r="T14" s="29"/>
      <c r="U14" s="31"/>
    </row>
    <row r="15" spans="1:21" x14ac:dyDescent="0.25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29"/>
      <c r="K15" s="29"/>
      <c r="L15" s="29"/>
      <c r="M15" s="29"/>
      <c r="N15" s="31"/>
      <c r="O15" s="11"/>
      <c r="P15" s="4"/>
      <c r="Q15" s="29"/>
      <c r="R15" s="29"/>
      <c r="S15" s="29"/>
      <c r="T15" s="29"/>
      <c r="U15" s="31"/>
    </row>
    <row r="16" spans="1:21" x14ac:dyDescent="0.25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29"/>
      <c r="K16" s="29"/>
      <c r="L16" s="29"/>
      <c r="M16" s="29"/>
      <c r="N16" s="31"/>
      <c r="O16" s="11"/>
      <c r="P16" s="4"/>
      <c r="Q16" s="29"/>
      <c r="R16" s="29"/>
      <c r="S16" s="29"/>
      <c r="T16" s="29"/>
      <c r="U16" s="31"/>
    </row>
    <row r="17" spans="1:21" x14ac:dyDescent="0.25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29"/>
      <c r="K17" s="29"/>
      <c r="L17" s="29"/>
      <c r="M17" s="29"/>
      <c r="N17" s="31"/>
      <c r="O17" s="11"/>
      <c r="P17" s="4"/>
      <c r="Q17" s="29"/>
      <c r="R17" s="29"/>
      <c r="S17" s="29"/>
      <c r="T17" s="29"/>
      <c r="U17" s="31"/>
    </row>
    <row r="18" spans="1:21" x14ac:dyDescent="0.25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29"/>
      <c r="K18" s="29"/>
      <c r="L18" s="29"/>
      <c r="M18" s="29"/>
      <c r="N18" s="31"/>
      <c r="O18" s="11"/>
      <c r="P18" s="4"/>
      <c r="Q18" s="29"/>
      <c r="R18" s="29"/>
      <c r="S18" s="29"/>
      <c r="T18" s="29"/>
      <c r="U18" s="31"/>
    </row>
    <row r="19" spans="1:21" x14ac:dyDescent="0.25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29"/>
      <c r="K19" s="29"/>
      <c r="L19" s="29"/>
      <c r="M19" s="29"/>
      <c r="N19" s="31"/>
      <c r="O19" s="11"/>
      <c r="P19" s="4"/>
      <c r="Q19" s="29"/>
      <c r="R19" s="29"/>
      <c r="S19" s="29"/>
      <c r="T19" s="29"/>
      <c r="U19" s="31"/>
    </row>
    <row r="20" spans="1:21" x14ac:dyDescent="0.25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29"/>
      <c r="K20" s="29"/>
      <c r="L20" s="29"/>
      <c r="M20" s="29"/>
      <c r="N20" s="31"/>
      <c r="O20" s="11"/>
      <c r="P20" s="4"/>
      <c r="Q20" s="29"/>
      <c r="R20" s="29"/>
      <c r="S20" s="29"/>
      <c r="T20" s="29"/>
      <c r="U20" s="31"/>
    </row>
    <row r="21" spans="1:21" x14ac:dyDescent="0.25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29"/>
      <c r="K21" s="29"/>
      <c r="L21" s="29"/>
      <c r="M21" s="29"/>
      <c r="N21" s="31"/>
      <c r="O21" s="25">
        <f>B21</f>
        <v>5</v>
      </c>
      <c r="P21" s="4">
        <f>E21</f>
        <v>2156</v>
      </c>
      <c r="Q21" s="29"/>
      <c r="R21" s="29"/>
      <c r="S21" s="29"/>
      <c r="T21" s="29"/>
      <c r="U21" s="31"/>
    </row>
    <row r="22" spans="1:21" x14ac:dyDescent="0.25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29"/>
      <c r="K22" s="29"/>
      <c r="L22" s="29"/>
      <c r="M22" s="29"/>
      <c r="N22" s="31"/>
      <c r="O22" s="25">
        <f t="shared" ref="O22:O25" si="6">B22</f>
        <v>8</v>
      </c>
      <c r="P22" s="4">
        <f>E22</f>
        <v>1645</v>
      </c>
      <c r="Q22" s="29"/>
      <c r="R22" s="29"/>
      <c r="S22" s="29"/>
      <c r="T22" s="29"/>
      <c r="U22" s="31"/>
    </row>
    <row r="23" spans="1:21" x14ac:dyDescent="0.25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29"/>
      <c r="K23" s="29"/>
      <c r="L23" s="29"/>
      <c r="M23" s="29"/>
      <c r="N23" s="31"/>
      <c r="O23" s="25">
        <f t="shared" si="6"/>
        <v>6</v>
      </c>
      <c r="P23" s="4">
        <f>E23</f>
        <v>1551</v>
      </c>
      <c r="Q23" s="29"/>
      <c r="R23" s="29"/>
      <c r="S23" s="29"/>
      <c r="T23" s="29"/>
      <c r="U23" s="31"/>
    </row>
    <row r="24" spans="1:21" x14ac:dyDescent="0.25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29"/>
      <c r="K24" s="29"/>
      <c r="L24" s="29"/>
      <c r="M24" s="29"/>
      <c r="N24" s="31"/>
      <c r="O24" s="25">
        <f t="shared" si="6"/>
        <v>7</v>
      </c>
      <c r="P24" s="4">
        <f>E24</f>
        <v>4816</v>
      </c>
      <c r="Q24" s="29"/>
      <c r="R24" s="29"/>
      <c r="S24" s="29"/>
      <c r="T24" s="29"/>
      <c r="U24" s="31"/>
    </row>
    <row r="25" spans="1:21" x14ac:dyDescent="0.25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29"/>
      <c r="K25" s="29"/>
      <c r="L25" s="29"/>
      <c r="M25" s="29"/>
      <c r="N25" s="31"/>
      <c r="O25" s="25">
        <f t="shared" si="6"/>
        <v>9</v>
      </c>
      <c r="P25" s="4">
        <f>E25</f>
        <v>5057</v>
      </c>
      <c r="Q25" s="29"/>
      <c r="R25" s="29"/>
      <c r="S25" s="29"/>
      <c r="T25" s="29"/>
      <c r="U25" s="31"/>
    </row>
    <row r="26" spans="1:21" x14ac:dyDescent="0.25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29"/>
      <c r="K26" s="29"/>
      <c r="L26" s="29"/>
      <c r="M26" s="29"/>
      <c r="N26" s="31"/>
      <c r="O26" s="11"/>
      <c r="P26" s="4"/>
      <c r="Q26" s="29"/>
      <c r="R26" s="29"/>
      <c r="S26" s="29"/>
      <c r="T26" s="29"/>
      <c r="U26" s="31"/>
    </row>
    <row r="27" spans="1:21" x14ac:dyDescent="0.25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29"/>
      <c r="K27" s="29"/>
      <c r="L27" s="29"/>
      <c r="M27" s="29"/>
      <c r="N27" s="31"/>
      <c r="O27" s="11"/>
      <c r="P27" s="4"/>
      <c r="Q27" s="29"/>
      <c r="R27" s="29"/>
      <c r="S27" s="29"/>
      <c r="T27" s="29"/>
      <c r="U27" s="31"/>
    </row>
    <row r="28" spans="1:21" ht="15.75" thickBot="1" x14ac:dyDescent="0.3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29"/>
      <c r="K28" s="29"/>
      <c r="L28" s="29"/>
      <c r="M28" s="29"/>
      <c r="N28" s="31"/>
      <c r="O28" s="17"/>
      <c r="P28" s="16"/>
      <c r="Q28" s="29"/>
      <c r="R28" s="29"/>
      <c r="S28" s="29"/>
      <c r="T28" s="29"/>
      <c r="U28" s="31"/>
    </row>
    <row r="29" spans="1:21" ht="15.75" thickBot="1" x14ac:dyDescent="0.3">
      <c r="C29">
        <f>SUM(C2:C28)</f>
        <v>234.82999999999996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25">
      <c r="J30">
        <f>SUMIF($H$2:$H$28,J2,$I$2:$I$28)</f>
        <v>6032</v>
      </c>
      <c r="K30">
        <f t="shared" ref="K30:N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C5" sqref="C5"/>
    </sheetView>
  </sheetViews>
  <sheetFormatPr defaultRowHeight="15" x14ac:dyDescent="0.25"/>
  <sheetData>
    <row r="1" spans="1:2" x14ac:dyDescent="0.25">
      <c r="A1">
        <v>1</v>
      </c>
      <c r="B1">
        <v>60</v>
      </c>
    </row>
    <row r="2" spans="1:2" x14ac:dyDescent="0.25">
      <c r="A2">
        <v>2</v>
      </c>
      <c r="B2">
        <v>70</v>
      </c>
    </row>
    <row r="3" spans="1:2" x14ac:dyDescent="0.25">
      <c r="A3">
        <v>3</v>
      </c>
      <c r="B3">
        <v>200</v>
      </c>
    </row>
    <row r="4" spans="1:2" x14ac:dyDescent="0.25">
      <c r="A4">
        <v>4</v>
      </c>
      <c r="B4">
        <v>215</v>
      </c>
    </row>
    <row r="5" spans="1:2" x14ac:dyDescent="0.25">
      <c r="A5">
        <v>5</v>
      </c>
      <c r="B5">
        <v>230</v>
      </c>
    </row>
    <row r="6" spans="1:2" x14ac:dyDescent="0.25">
      <c r="A6">
        <v>6</v>
      </c>
      <c r="B6">
        <v>350</v>
      </c>
    </row>
    <row r="7" spans="1:2" x14ac:dyDescent="0.25">
      <c r="A7">
        <v>7</v>
      </c>
      <c r="B7">
        <v>350</v>
      </c>
    </row>
    <row r="8" spans="1:2" x14ac:dyDescent="0.25">
      <c r="A8">
        <v>8</v>
      </c>
      <c r="B8">
        <v>350</v>
      </c>
    </row>
    <row r="9" spans="1:2" x14ac:dyDescent="0.25">
      <c r="A9">
        <v>9</v>
      </c>
      <c r="B9">
        <v>420</v>
      </c>
    </row>
    <row r="10" spans="1:2" x14ac:dyDescent="0.25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4" sqref="B4"/>
    </sheetView>
  </sheetViews>
  <sheetFormatPr defaultRowHeight="15" x14ac:dyDescent="0.25"/>
  <cols>
    <col min="2" max="2" width="12" bestFit="1" customWidth="1"/>
  </cols>
  <sheetData>
    <row r="1" spans="1:4" x14ac:dyDescent="0.25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25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L22"/>
  <sheetViews>
    <sheetView tabSelected="1" topLeftCell="A4" workbookViewId="0">
      <selection activeCell="G14" sqref="G14"/>
    </sheetView>
  </sheetViews>
  <sheetFormatPr defaultRowHeight="15" x14ac:dyDescent="0.25"/>
  <cols>
    <col min="1" max="1" width="14.140625" customWidth="1"/>
    <col min="2" max="2" width="21.140625" customWidth="1"/>
    <col min="3" max="3" width="12.42578125" customWidth="1"/>
    <col min="4" max="4" width="17.5703125" customWidth="1"/>
    <col min="5" max="5" width="12.85546875" customWidth="1"/>
    <col min="8" max="8" width="14.28515625" customWidth="1"/>
    <col min="9" max="9" width="12.7109375" customWidth="1"/>
    <col min="10" max="10" width="9.28515625" customWidth="1"/>
    <col min="12" max="12" width="9.5703125" bestFit="1" customWidth="1"/>
  </cols>
  <sheetData>
    <row r="1" spans="1:12" ht="82.5" customHeight="1" x14ac:dyDescent="0.25">
      <c r="A1" s="39" t="s">
        <v>42</v>
      </c>
      <c r="B1" s="39" t="s">
        <v>43</v>
      </c>
      <c r="C1" s="39" t="s">
        <v>44</v>
      </c>
      <c r="D1" s="39" t="s">
        <v>45</v>
      </c>
      <c r="E1" s="39" t="s">
        <v>46</v>
      </c>
      <c r="F1" s="40" t="s">
        <v>47</v>
      </c>
      <c r="G1" s="41"/>
      <c r="H1" s="39" t="s">
        <v>50</v>
      </c>
      <c r="I1" s="39" t="s">
        <v>51</v>
      </c>
      <c r="J1" s="39" t="s">
        <v>52</v>
      </c>
    </row>
    <row r="2" spans="1:12" ht="78.75" customHeight="1" x14ac:dyDescent="0.25">
      <c r="A2" s="42"/>
      <c r="B2" s="42"/>
      <c r="C2" s="42"/>
      <c r="D2" s="42"/>
      <c r="E2" s="42"/>
      <c r="F2" s="43" t="s">
        <v>48</v>
      </c>
      <c r="G2" s="43" t="s">
        <v>49</v>
      </c>
      <c r="H2" s="42"/>
      <c r="I2" s="42"/>
      <c r="J2" s="42"/>
    </row>
    <row r="3" spans="1:12" ht="15.75" thickBot="1" x14ac:dyDescent="0.3">
      <c r="A3" s="32">
        <v>1</v>
      </c>
      <c r="B3" s="32">
        <v>2</v>
      </c>
      <c r="C3" s="32">
        <v>3</v>
      </c>
      <c r="D3" s="32">
        <v>4</v>
      </c>
      <c r="E3" s="32">
        <v>5</v>
      </c>
      <c r="F3" s="32">
        <v>6</v>
      </c>
      <c r="G3" s="32">
        <v>7</v>
      </c>
      <c r="H3" s="32">
        <v>8</v>
      </c>
      <c r="I3" s="32">
        <v>9</v>
      </c>
      <c r="J3" s="32">
        <v>10</v>
      </c>
    </row>
    <row r="4" spans="1:12" x14ac:dyDescent="0.25">
      <c r="A4" s="33" t="s">
        <v>34</v>
      </c>
      <c r="B4" s="34"/>
      <c r="C4" s="34"/>
      <c r="D4" s="34"/>
      <c r="E4" s="34"/>
      <c r="F4" s="34"/>
      <c r="G4" s="34"/>
      <c r="H4" s="34"/>
      <c r="I4" s="34"/>
      <c r="J4" s="35"/>
    </row>
    <row r="5" spans="1:12" x14ac:dyDescent="0.25">
      <c r="A5" s="36" t="s">
        <v>53</v>
      </c>
      <c r="B5" s="37"/>
      <c r="C5" s="37"/>
      <c r="D5" s="37"/>
      <c r="E5" s="37"/>
      <c r="F5" s="37"/>
      <c r="G5" s="37"/>
      <c r="H5" s="37"/>
      <c r="I5" s="37"/>
      <c r="J5" s="38"/>
    </row>
    <row r="6" spans="1:12" ht="90" x14ac:dyDescent="0.25">
      <c r="A6" s="44">
        <v>1</v>
      </c>
      <c r="B6" s="45" t="s">
        <v>54</v>
      </c>
      <c r="C6" s="44" t="s">
        <v>55</v>
      </c>
      <c r="D6" s="44">
        <v>100</v>
      </c>
      <c r="E6" s="44">
        <f>'расчетКол-ваЖит'!J30</f>
        <v>6032</v>
      </c>
      <c r="F6" s="44">
        <v>8000000</v>
      </c>
      <c r="G6" s="44">
        <f>F6/gazProperties!$B$15</f>
        <v>222.08684178491751</v>
      </c>
      <c r="H6" s="44">
        <f>E6*G6</f>
        <v>1339627.8296466225</v>
      </c>
      <c r="I6" s="47">
        <f>1/2350</f>
        <v>4.2553191489361702E-4</v>
      </c>
      <c r="J6" s="44">
        <f>I6*H6</f>
        <v>570.05439559430749</v>
      </c>
      <c r="L6" s="46"/>
    </row>
    <row r="7" spans="1:12" x14ac:dyDescent="0.25">
      <c r="A7" s="37" t="s">
        <v>56</v>
      </c>
      <c r="B7" s="37"/>
      <c r="C7" s="37"/>
      <c r="D7" s="37"/>
      <c r="E7" s="37"/>
      <c r="F7" s="37"/>
      <c r="G7" s="37"/>
      <c r="H7" s="37"/>
      <c r="I7" s="37"/>
      <c r="J7" s="38"/>
    </row>
    <row r="8" spans="1:12" ht="105" x14ac:dyDescent="0.25">
      <c r="A8" s="44">
        <v>2</v>
      </c>
      <c r="B8" s="45" t="s">
        <v>57</v>
      </c>
      <c r="C8" s="44" t="s">
        <v>55</v>
      </c>
      <c r="D8" s="44">
        <v>100</v>
      </c>
      <c r="E8" s="44">
        <f>SUM('расчетКол-ваЖит'!K30:N30)</f>
        <v>38239</v>
      </c>
      <c r="F8" s="44">
        <v>2800000</v>
      </c>
      <c r="G8" s="44">
        <f>F8/gazProperties!$B$15</f>
        <v>77.730394624721129</v>
      </c>
      <c r="H8" s="44">
        <f>E8*G8</f>
        <v>2972332.5600547111</v>
      </c>
      <c r="I8" s="47">
        <f>1/2350</f>
        <v>4.2553191489361702E-4</v>
      </c>
      <c r="J8" s="44">
        <f>I8*H8</f>
        <v>1264.8223659807281</v>
      </c>
    </row>
    <row r="9" spans="1:12" ht="15.75" thickBot="1" x14ac:dyDescent="0.3">
      <c r="A9" s="44"/>
      <c r="B9" s="44"/>
      <c r="C9" s="44"/>
      <c r="D9" s="44"/>
      <c r="E9" s="44"/>
      <c r="F9" s="44"/>
      <c r="G9" s="44"/>
      <c r="H9" s="44"/>
      <c r="I9" s="48" t="s">
        <v>58</v>
      </c>
      <c r="J9" s="44">
        <f>SUM(J6,J8)</f>
        <v>1834.8767615750357</v>
      </c>
    </row>
    <row r="10" spans="1:12" x14ac:dyDescent="0.25">
      <c r="A10" s="33" t="s">
        <v>35</v>
      </c>
      <c r="B10" s="34"/>
      <c r="C10" s="34"/>
      <c r="D10" s="34"/>
      <c r="E10" s="34"/>
      <c r="F10" s="34"/>
      <c r="G10" s="34"/>
      <c r="H10" s="34"/>
      <c r="I10" s="34"/>
      <c r="J10" s="35"/>
    </row>
    <row r="11" spans="1:12" x14ac:dyDescent="0.25">
      <c r="A11" s="36" t="s">
        <v>53</v>
      </c>
      <c r="B11" s="37"/>
      <c r="C11" s="37"/>
      <c r="D11" s="37"/>
      <c r="E11" s="37"/>
      <c r="F11" s="37"/>
      <c r="G11" s="37"/>
      <c r="H11" s="37"/>
      <c r="I11" s="37"/>
      <c r="J11" s="38"/>
    </row>
    <row r="12" spans="1:12" ht="90" x14ac:dyDescent="0.25">
      <c r="A12" s="44">
        <v>1</v>
      </c>
      <c r="B12" s="45" t="s">
        <v>54</v>
      </c>
      <c r="C12" s="44" t="s">
        <v>55</v>
      </c>
      <c r="D12" s="44">
        <v>100</v>
      </c>
      <c r="E12" s="44">
        <f>'расчетКол-ваЖит'!Q30</f>
        <v>3504</v>
      </c>
      <c r="F12" s="44">
        <v>8000000</v>
      </c>
      <c r="G12" s="44">
        <f>F12/gazProperties!$B$15</f>
        <v>222.08684178491751</v>
      </c>
      <c r="H12" s="44">
        <f>E12*G12</f>
        <v>778192.29361435096</v>
      </c>
      <c r="I12" s="47">
        <f>1/2350</f>
        <v>4.2553191489361702E-4</v>
      </c>
      <c r="J12" s="44">
        <f>I12*H12</f>
        <v>331.14565685717059</v>
      </c>
    </row>
    <row r="13" spans="1:12" x14ac:dyDescent="0.25">
      <c r="A13" s="37" t="s">
        <v>56</v>
      </c>
      <c r="B13" s="37"/>
      <c r="C13" s="37"/>
      <c r="D13" s="37"/>
      <c r="E13" s="37"/>
      <c r="F13" s="37"/>
      <c r="G13" s="37"/>
      <c r="H13" s="37"/>
      <c r="I13" s="37"/>
      <c r="J13" s="38"/>
    </row>
    <row r="14" spans="1:12" ht="105" x14ac:dyDescent="0.25">
      <c r="A14" s="44">
        <v>2</v>
      </c>
      <c r="B14" s="45" t="s">
        <v>57</v>
      </c>
      <c r="C14" s="44" t="s">
        <v>55</v>
      </c>
      <c r="D14" s="44">
        <v>100</v>
      </c>
      <c r="E14" s="44">
        <f>SUM('расчетКол-ваЖит'!R30:U30)</f>
        <v>31757</v>
      </c>
      <c r="F14" s="44">
        <v>2800000</v>
      </c>
      <c r="G14" s="44">
        <f>F14/gazProperties!$B$15</f>
        <v>77.730394624721129</v>
      </c>
      <c r="H14" s="44">
        <f>E14*G14</f>
        <v>2468484.1420972687</v>
      </c>
      <c r="I14" s="47">
        <f>1/2350</f>
        <v>4.2553191489361702E-4</v>
      </c>
      <c r="J14" s="44">
        <f>I14*H14</f>
        <v>1050.4187838711782</v>
      </c>
    </row>
    <row r="15" spans="1:12" ht="15.75" thickBot="1" x14ac:dyDescent="0.3">
      <c r="A15" s="50"/>
      <c r="B15" s="50"/>
      <c r="C15" s="50"/>
      <c r="D15" s="50"/>
      <c r="E15" s="50"/>
      <c r="F15" s="50"/>
      <c r="G15" s="50"/>
      <c r="H15" s="50"/>
      <c r="I15" s="51" t="s">
        <v>58</v>
      </c>
      <c r="J15" s="50">
        <f>SUM(J12,J14)</f>
        <v>1381.5644407283489</v>
      </c>
    </row>
    <row r="16" spans="1:12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</row>
    <row r="17" spans="1:10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0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</row>
    <row r="19" spans="1:10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</row>
    <row r="22" spans="1:10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2021-04-02T06:37:47Z</dcterms:modified>
</cp:coreProperties>
</file>