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diplom\ASK_Diplom\documentation\calculation\"/>
    </mc:Choice>
  </mc:AlternateContent>
  <xr:revisionPtr revIDLastSave="0" documentId="13_ncr:1_{60B6E58B-4C36-47DF-AA77-F744231DAB5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B30" i="1"/>
  <c r="B28" i="1"/>
  <c r="B26" i="1"/>
  <c r="B24" i="1"/>
  <c r="B22" i="1"/>
  <c r="B20" i="1"/>
  <c r="B17" i="1"/>
  <c r="B18" i="1"/>
  <c r="E17" i="1"/>
  <c r="B15" i="1"/>
  <c r="B13" i="1"/>
  <c r="E8" i="1"/>
  <c r="E7" i="1"/>
  <c r="E6" i="1"/>
  <c r="E5" i="1"/>
  <c r="E4" i="1"/>
  <c r="E3" i="1"/>
  <c r="E2" i="1"/>
  <c r="B9" i="1"/>
</calcChain>
</file>

<file path=xl/sharedStrings.xml><?xml version="1.0" encoding="utf-8"?>
<sst xmlns="http://schemas.openxmlformats.org/spreadsheetml/2006/main" count="31" uniqueCount="25">
  <si>
    <t>CH4</t>
  </si>
  <si>
    <t>%</t>
  </si>
  <si>
    <t>C2H6</t>
  </si>
  <si>
    <t>C3H8</t>
  </si>
  <si>
    <t>C5H12</t>
  </si>
  <si>
    <t>CO2</t>
  </si>
  <si>
    <t>редкие газа и N2</t>
  </si>
  <si>
    <r>
      <rPr>
        <sz val="14"/>
        <color theme="1"/>
        <rFont val="Calibri"/>
        <family val="2"/>
      </rPr>
      <t>p</t>
    </r>
    <r>
      <rPr>
        <sz val="11"/>
        <color theme="1"/>
        <rFont val="Calibri"/>
        <family val="2"/>
      </rPr>
      <t>см=</t>
    </r>
  </si>
  <si>
    <t>плотность</t>
  </si>
  <si>
    <t>Qн см =</t>
  </si>
  <si>
    <t>низшая т-та компонента</t>
  </si>
  <si>
    <t>нижний предел воспломенений</t>
  </si>
  <si>
    <t>верхний предел сгорания</t>
  </si>
  <si>
    <t>Б=</t>
  </si>
  <si>
    <t>L см н =</t>
  </si>
  <si>
    <t>L см в =</t>
  </si>
  <si>
    <t xml:space="preserve">V0 = </t>
  </si>
  <si>
    <t>V0 вл =</t>
  </si>
  <si>
    <t xml:space="preserve">Vд = </t>
  </si>
  <si>
    <t xml:space="preserve">α = </t>
  </si>
  <si>
    <t xml:space="preserve">V co2 = </t>
  </si>
  <si>
    <t>C4H10</t>
  </si>
  <si>
    <t xml:space="preserve">V h2o = </t>
  </si>
  <si>
    <t>V so2 =</t>
  </si>
  <si>
    <t>V N2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</si>
</sst>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workbookViewId="0">
      <selection activeCell="B33" sqref="B33"/>
    </sheetView>
  </sheetViews>
  <sheetFormatPr defaultRowHeight="15" x14ac:dyDescent="0.25"/>
  <cols>
    <col min="1" max="1" width="16.28515625" bestFit="1" customWidth="1"/>
    <col min="4" max="4" width="15.7109375" bestFit="1" customWidth="1"/>
    <col min="5" max="5" width="10.28515625" bestFit="1" customWidth="1"/>
    <col min="7" max="7" width="23.5703125" bestFit="1" customWidth="1"/>
    <col min="9" max="9" width="31.28515625" bestFit="1" customWidth="1"/>
    <col min="11" max="11" width="25" bestFit="1" customWidth="1"/>
  </cols>
  <sheetData>
    <row r="1" spans="1:11" x14ac:dyDescent="0.25">
      <c r="E1" t="s">
        <v>8</v>
      </c>
      <c r="G1" t="s">
        <v>10</v>
      </c>
      <c r="I1" t="s">
        <v>11</v>
      </c>
      <c r="K1" t="s">
        <v>12</v>
      </c>
    </row>
    <row r="2" spans="1:11" x14ac:dyDescent="0.25">
      <c r="A2" t="s">
        <v>0</v>
      </c>
      <c r="B2">
        <v>98.3</v>
      </c>
      <c r="C2" t="s">
        <v>1</v>
      </c>
      <c r="E2">
        <f>16.043/22.38</f>
        <v>0.71684539767649691</v>
      </c>
      <c r="G2">
        <v>35760</v>
      </c>
      <c r="I2">
        <v>5</v>
      </c>
      <c r="K2">
        <v>15</v>
      </c>
    </row>
    <row r="3" spans="1:11" x14ac:dyDescent="0.25">
      <c r="A3" t="s">
        <v>2</v>
      </c>
      <c r="B3">
        <v>0.45</v>
      </c>
      <c r="C3" t="s">
        <v>1</v>
      </c>
      <c r="E3">
        <f>30.068/22.174</f>
        <v>1.3560025254802923</v>
      </c>
      <c r="G3">
        <v>63650</v>
      </c>
      <c r="I3">
        <v>3</v>
      </c>
      <c r="K3">
        <v>12.5</v>
      </c>
    </row>
    <row r="4" spans="1:11" x14ac:dyDescent="0.25">
      <c r="A4" t="s">
        <v>3</v>
      </c>
      <c r="B4">
        <v>0.25</v>
      </c>
      <c r="C4" t="s">
        <v>1</v>
      </c>
      <c r="E4">
        <f>44.097/21.997</f>
        <v>2.004682456698641</v>
      </c>
      <c r="G4">
        <v>91140</v>
      </c>
      <c r="I4">
        <v>2</v>
      </c>
      <c r="K4">
        <v>9.5</v>
      </c>
    </row>
    <row r="5" spans="1:11" x14ac:dyDescent="0.25">
      <c r="A5" t="s">
        <v>21</v>
      </c>
      <c r="B5">
        <v>0.3</v>
      </c>
      <c r="C5" t="s">
        <v>1</v>
      </c>
      <c r="E5">
        <f>58.124/21.5</f>
        <v>2.7034418604651163</v>
      </c>
      <c r="G5">
        <v>118530</v>
      </c>
      <c r="I5">
        <v>1.7</v>
      </c>
      <c r="K5">
        <v>8.5</v>
      </c>
    </row>
    <row r="6" spans="1:11" x14ac:dyDescent="0.25">
      <c r="A6" t="s">
        <v>4</v>
      </c>
      <c r="B6">
        <v>0</v>
      </c>
      <c r="C6" t="s">
        <v>1</v>
      </c>
      <c r="E6">
        <f>72.146/20.87</f>
        <v>3.4569238140872063</v>
      </c>
      <c r="G6">
        <v>146180</v>
      </c>
      <c r="I6">
        <v>1.35</v>
      </c>
      <c r="K6">
        <v>8</v>
      </c>
    </row>
    <row r="7" spans="1:11" x14ac:dyDescent="0.25">
      <c r="A7" t="s">
        <v>5</v>
      </c>
      <c r="B7">
        <v>0.1</v>
      </c>
      <c r="C7" t="s">
        <v>1</v>
      </c>
      <c r="E7">
        <f>44.097/22.27</f>
        <v>1.9801077682981592</v>
      </c>
    </row>
    <row r="8" spans="1:11" x14ac:dyDescent="0.25">
      <c r="A8" t="s">
        <v>6</v>
      </c>
      <c r="B8">
        <v>0.6</v>
      </c>
      <c r="C8" t="s">
        <v>1</v>
      </c>
      <c r="E8">
        <f>28.04/22.39</f>
        <v>1.2523447967842787</v>
      </c>
    </row>
    <row r="9" spans="1:11" x14ac:dyDescent="0.25">
      <c r="B9">
        <f>SUM(B2:B8)</f>
        <v>99.999999999999986</v>
      </c>
    </row>
    <row r="13" spans="1:11" ht="18.75" x14ac:dyDescent="0.3">
      <c r="A13" s="1" t="s">
        <v>7</v>
      </c>
      <c r="B13">
        <f>0.01*(B2*E2+B3*E3+B4*E4+B5*E5+B6*E6+B7*E7+B8*E8)</f>
        <v>0.73337724555280348</v>
      </c>
    </row>
    <row r="15" spans="1:11" x14ac:dyDescent="0.25">
      <c r="A15" t="s">
        <v>9</v>
      </c>
      <c r="B15">
        <f>0.01*(B2*G2+B3*G3+B4*G4+B5*G5+B6*G6)</f>
        <v>36021.945</v>
      </c>
    </row>
    <row r="17" spans="1:5" x14ac:dyDescent="0.25">
      <c r="A17" t="s">
        <v>14</v>
      </c>
      <c r="B17">
        <f>(100-E17)/(B2/I2+B3/I3+B4/I4+B5/I5+B6/I6)</f>
        <v>4.9374808055104644</v>
      </c>
      <c r="D17" s="2" t="s">
        <v>13</v>
      </c>
      <c r="E17" s="3">
        <f>B7+B8</f>
        <v>0.7</v>
      </c>
    </row>
    <row r="18" spans="1:5" x14ac:dyDescent="0.25">
      <c r="A18" t="s">
        <v>15</v>
      </c>
      <c r="B18">
        <f>(100-E17)/(B2/K2+B3/K3+B4/K4+B5/K5+B6/K6)</f>
        <v>14.930213115639303</v>
      </c>
    </row>
    <row r="20" spans="1:5" x14ac:dyDescent="0.25">
      <c r="A20" t="s">
        <v>16</v>
      </c>
      <c r="B20">
        <f>0.0476*(2*B2+2*6/4*B3+3*8/4*B4+4*10/4*B5+5*12/4*B6)</f>
        <v>9.6366200000000006</v>
      </c>
    </row>
    <row r="22" spans="1:5" x14ac:dyDescent="0.25">
      <c r="A22" t="s">
        <v>17</v>
      </c>
      <c r="B22">
        <f>B20+0.00124*5.62*B20</f>
        <v>9.7037756774560009</v>
      </c>
    </row>
    <row r="23" spans="1:5" x14ac:dyDescent="0.25">
      <c r="A23" t="s">
        <v>19</v>
      </c>
      <c r="B23">
        <v>1.1000000000000001</v>
      </c>
    </row>
    <row r="24" spans="1:5" x14ac:dyDescent="0.25">
      <c r="A24" t="s">
        <v>18</v>
      </c>
      <c r="B24">
        <f>B23*B22</f>
        <v>10.674153245201602</v>
      </c>
    </row>
    <row r="26" spans="1:5" x14ac:dyDescent="0.25">
      <c r="A26" t="s">
        <v>20</v>
      </c>
      <c r="B26">
        <f>0.01*(B2+2*B3+3*B4+4*B5+5*B6+B7)</f>
        <v>1.0125</v>
      </c>
    </row>
    <row r="28" spans="1:5" x14ac:dyDescent="0.25">
      <c r="A28" t="s">
        <v>22</v>
      </c>
      <c r="B28">
        <f>0.01*(2*B2+3*B3+4*B4+5*B5+6*B6+0.00124*(0+B23*5.62*B20))</f>
        <v>2.0052387124520159</v>
      </c>
    </row>
    <row r="30" spans="1:5" x14ac:dyDescent="0.25">
      <c r="A30" t="s">
        <v>23</v>
      </c>
      <c r="B30">
        <f>0.21*(B23-1)*B20</f>
        <v>0.2023690200000002</v>
      </c>
    </row>
    <row r="32" spans="1:5" x14ac:dyDescent="0.25">
      <c r="A32" t="s">
        <v>24</v>
      </c>
      <c r="B32">
        <f>0.79*B23*B20+0.01*B8</f>
        <v>8.3802227800000022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</dc:creator>
  <cp:lastModifiedBy>Kostya</cp:lastModifiedBy>
  <dcterms:created xsi:type="dcterms:W3CDTF">2015-06-05T18:17:20Z</dcterms:created>
  <dcterms:modified xsi:type="dcterms:W3CDTF">2021-03-31T13:16:10Z</dcterms:modified>
</cp:coreProperties>
</file>