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xtu\Desktop\AHK WORK FINAK\"/>
    </mc:Choice>
  </mc:AlternateContent>
  <xr:revisionPtr revIDLastSave="0" documentId="8_{FA9CE2C1-9BAE-4E15-A1B7-7CCDF58F286C}" xr6:coauthVersionLast="47" xr6:coauthVersionMax="47" xr10:uidLastSave="{00000000-0000-0000-0000-000000000000}"/>
  <bookViews>
    <workbookView xWindow="-120" yWindow="-120" windowWidth="20730" windowHeight="11310" xr2:uid="{66830F42-86A4-4847-B8B0-A3AC1BC3A02C}"/>
  </bookViews>
  <sheets>
    <sheet name="KBD Gui" sheetId="1" r:id="rId1"/>
    <sheet name="EZ Layout" sheetId="4" r:id="rId2"/>
    <sheet name="Key2Midi" sheetId="8" r:id="rId3"/>
    <sheet name="ListedKeys" sheetId="2" r:id="rId4"/>
    <sheet name="Output Temp" sheetId="7" r:id="rId5"/>
    <sheet name="KeysVsNumbers" sheetId="5" r:id="rId6"/>
    <sheet name="OtherInfo" sheetId="3" r:id="rId7"/>
  </sheets>
  <definedNames>
    <definedName name="KbdOffset">OtherInfo!$A$2:$B$7</definedName>
    <definedName name="keyCodes">Table2[[#All],[Key]:[KeyCode]]</definedName>
    <definedName name="NormalKeyboard">'KBD Gui'!$C$4:$AA$20</definedName>
    <definedName name="NoteNums">OtherInfo!$A$11:$B$22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8" l="1"/>
  <c r="A2" i="8" a="1"/>
  <c r="A2" i="8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B102" i="2"/>
  <c r="C102" i="2" s="1"/>
  <c r="B2" i="2"/>
  <c r="C2" i="2" s="1"/>
  <c r="D2" i="2"/>
  <c r="B3" i="2" l="1"/>
  <c r="C3" i="2" s="1"/>
  <c r="D102" i="2"/>
  <c r="D3" i="2"/>
  <c r="H2" i="2" a="1"/>
  <c r="H2" i="2" l="1"/>
  <c r="I2" i="2" s="1"/>
  <c r="B4" i="2"/>
  <c r="C4" i="2" s="1"/>
  <c r="H3" i="2" a="1"/>
  <c r="D4" i="2"/>
  <c r="H102" i="2" a="1"/>
  <c r="A1" i="7" l="1"/>
  <c r="H102" i="2"/>
  <c r="I102" i="2" s="1"/>
  <c r="H3" i="2"/>
  <c r="I3" i="2" s="1"/>
  <c r="B5" i="2"/>
  <c r="C5" i="2" s="1"/>
  <c r="D5" i="2"/>
  <c r="H4" i="2" a="1"/>
  <c r="H4" i="2" l="1"/>
  <c r="I4" i="2" s="1"/>
  <c r="B6" i="2"/>
  <c r="C6" i="2" s="1"/>
  <c r="D6" i="2"/>
  <c r="H5" i="2" a="1"/>
  <c r="H5" i="2" l="1"/>
  <c r="I5" i="2" s="1"/>
  <c r="B7" i="2"/>
  <c r="C7" i="2" s="1"/>
  <c r="D7" i="2"/>
  <c r="H6" i="2" a="1"/>
  <c r="H6" i="2" l="1"/>
  <c r="I6" i="2" s="1"/>
  <c r="B8" i="2"/>
  <c r="C8" i="2" s="1"/>
  <c r="H7" i="2" a="1"/>
  <c r="D8" i="2"/>
  <c r="H7" i="2" l="1"/>
  <c r="I7" i="2" s="1"/>
  <c r="B9" i="2"/>
  <c r="C9" i="2" s="1"/>
  <c r="H8" i="2" a="1"/>
  <c r="D9" i="2"/>
  <c r="H8" i="2" l="1"/>
  <c r="I8" i="2" s="1"/>
  <c r="B10" i="2"/>
  <c r="C10" i="2" s="1"/>
  <c r="D10" i="2"/>
  <c r="H9" i="2" a="1"/>
  <c r="H9" i="2" l="1"/>
  <c r="I9" i="2" s="1"/>
  <c r="B11" i="2"/>
  <c r="C11" i="2" s="1"/>
  <c r="H10" i="2" a="1"/>
  <c r="D11" i="2"/>
  <c r="H10" i="2" l="1"/>
  <c r="I10" i="2" s="1"/>
  <c r="B12" i="2"/>
  <c r="C12" i="2" s="1"/>
  <c r="H11" i="2" a="1"/>
  <c r="D12" i="2"/>
  <c r="H11" i="2" l="1"/>
  <c r="I11" i="2" s="1"/>
  <c r="B13" i="2"/>
  <c r="C13" i="2" s="1"/>
  <c r="D13" i="2"/>
  <c r="H12" i="2" a="1"/>
  <c r="H12" i="2" l="1"/>
  <c r="I12" i="2" s="1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A11" i="4"/>
  <c r="P12" i="4"/>
  <c r="N12" i="4"/>
  <c r="K12" i="4"/>
  <c r="I12" i="4"/>
  <c r="G12" i="4"/>
  <c r="D12" i="4"/>
  <c r="B12" i="4"/>
  <c r="R12" i="4"/>
  <c r="Q12" i="4"/>
  <c r="O12" i="4"/>
  <c r="M12" i="4"/>
  <c r="L12" i="4"/>
  <c r="J12" i="4"/>
  <c r="H12" i="4"/>
  <c r="F12" i="4"/>
  <c r="E12" i="4"/>
  <c r="C12" i="4"/>
  <c r="A12" i="4"/>
  <c r="L2" i="4"/>
  <c r="K2" i="4"/>
  <c r="J2" i="4"/>
  <c r="I2" i="4"/>
  <c r="G2" i="4"/>
  <c r="F2" i="4"/>
  <c r="E2" i="4"/>
  <c r="C2" i="4"/>
  <c r="B2" i="4"/>
  <c r="L5" i="4"/>
  <c r="K5" i="4"/>
  <c r="J5" i="4"/>
  <c r="I5" i="4"/>
  <c r="H5" i="4"/>
  <c r="G5" i="4"/>
  <c r="F5" i="4"/>
  <c r="E5" i="4"/>
  <c r="D5" i="4"/>
  <c r="C5" i="4"/>
  <c r="B5" i="4"/>
  <c r="A5" i="4"/>
  <c r="H13" i="2" a="1"/>
  <c r="H13" i="2" l="1"/>
  <c r="I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H24" i="1"/>
  <c r="D84" i="2"/>
  <c r="D82" i="2"/>
  <c r="D79" i="2"/>
  <c r="D70" i="2"/>
  <c r="D53" i="2"/>
  <c r="D57" i="2"/>
  <c r="D95" i="2"/>
  <c r="D75" i="2"/>
  <c r="D85" i="2"/>
  <c r="D89" i="2"/>
  <c r="D27" i="2"/>
  <c r="D39" i="2"/>
  <c r="D33" i="2"/>
  <c r="D91" i="2"/>
  <c r="D59" i="2"/>
  <c r="D36" i="2"/>
  <c r="D26" i="2"/>
  <c r="D97" i="2"/>
  <c r="D41" i="2"/>
  <c r="D63" i="2"/>
  <c r="D14" i="2"/>
  <c r="D98" i="2"/>
  <c r="D61" i="2"/>
  <c r="D43" i="2"/>
  <c r="D52" i="2"/>
  <c r="D68" i="2"/>
  <c r="D72" i="2"/>
  <c r="D73" i="2"/>
  <c r="D20" i="2"/>
  <c r="D28" i="2"/>
  <c r="D71" i="2"/>
  <c r="D74" i="2"/>
  <c r="D38" i="2"/>
  <c r="D50" i="2"/>
  <c r="D55" i="2"/>
  <c r="D81" i="2"/>
  <c r="D30" i="2"/>
  <c r="D48" i="2"/>
  <c r="D58" i="2"/>
  <c r="D78" i="2"/>
  <c r="D49" i="2"/>
  <c r="D47" i="2"/>
  <c r="D54" i="2"/>
  <c r="D92" i="2"/>
  <c r="D25" i="2"/>
  <c r="D15" i="2"/>
  <c r="D21" i="2"/>
  <c r="D45" i="2"/>
  <c r="D51" i="2"/>
  <c r="D67" i="2"/>
  <c r="D65" i="2"/>
  <c r="D40" i="2"/>
  <c r="D29" i="2"/>
  <c r="D76" i="2"/>
  <c r="D24" i="2"/>
  <c r="D22" i="2"/>
  <c r="D77" i="2"/>
  <c r="D100" i="2"/>
  <c r="D42" i="2"/>
  <c r="D44" i="2"/>
  <c r="D88" i="2"/>
  <c r="D31" i="2"/>
  <c r="D16" i="2"/>
  <c r="D96" i="2"/>
  <c r="D99" i="2"/>
  <c r="D34" i="2"/>
  <c r="D46" i="2"/>
  <c r="D87" i="2"/>
  <c r="D56" i="2"/>
  <c r="D32" i="2"/>
  <c r="D23" i="2"/>
  <c r="D62" i="2"/>
  <c r="D60" i="2"/>
  <c r="D93" i="2"/>
  <c r="D83" i="2"/>
  <c r="D90" i="2"/>
  <c r="D19" i="2"/>
  <c r="D66" i="2"/>
  <c r="D64" i="2"/>
  <c r="D94" i="2"/>
  <c r="D69" i="2"/>
  <c r="D86" i="2"/>
  <c r="D35" i="2"/>
  <c r="D18" i="2"/>
  <c r="D17" i="2"/>
  <c r="D101" i="2"/>
  <c r="D80" i="2"/>
  <c r="D37" i="2"/>
  <c r="H37" i="2" a="1"/>
  <c r="H18" i="2" a="1"/>
  <c r="H94" i="2" a="1"/>
  <c r="H90" i="2" a="1"/>
  <c r="H62" i="2" a="1"/>
  <c r="H87" i="2" a="1"/>
  <c r="H96" i="2" a="1"/>
  <c r="H44" i="2" a="1"/>
  <c r="H22" i="2" a="1"/>
  <c r="H40" i="2" a="1"/>
  <c r="H45" i="2" a="1"/>
  <c r="H92" i="2" a="1"/>
  <c r="H78" i="2" a="1"/>
  <c r="H81" i="2" a="1"/>
  <c r="H74" i="2" a="1"/>
  <c r="H73" i="2" a="1"/>
  <c r="H43" i="2" a="1"/>
  <c r="H63" i="2" a="1"/>
  <c r="H36" i="2" a="1"/>
  <c r="H39" i="2" a="1"/>
  <c r="H75" i="2" a="1"/>
  <c r="H70" i="2" a="1"/>
  <c r="H101" i="2" a="1"/>
  <c r="H93" i="2" a="1"/>
  <c r="H34" i="2" a="1"/>
  <c r="H100" i="2" a="1"/>
  <c r="H67" i="2" a="1"/>
  <c r="H47" i="2" a="1"/>
  <c r="H50" i="2" a="1"/>
  <c r="H68" i="2" a="1"/>
  <c r="H97" i="2" a="1"/>
  <c r="H89" i="2" a="1"/>
  <c r="H82" i="2" a="1"/>
  <c r="H69" i="2" a="1"/>
  <c r="H19" i="2" a="1"/>
  <c r="H56" i="2" a="1"/>
  <c r="H88" i="2" a="1"/>
  <c r="H29" i="2" a="1"/>
  <c r="H25" i="2" a="1"/>
  <c r="H30" i="2" a="1"/>
  <c r="H20" i="2" a="1"/>
  <c r="H14" i="2" a="1"/>
  <c r="H33" i="2" a="1"/>
  <c r="H53" i="2" a="1"/>
  <c r="H80" i="2" a="1"/>
  <c r="H35" i="2" a="1"/>
  <c r="H64" i="2" a="1"/>
  <c r="H83" i="2" a="1"/>
  <c r="H23" i="2" a="1"/>
  <c r="H46" i="2" a="1"/>
  <c r="H16" i="2" a="1"/>
  <c r="H42" i="2" a="1"/>
  <c r="H24" i="2" a="1"/>
  <c r="H65" i="2" a="1"/>
  <c r="H21" i="2" a="1"/>
  <c r="H54" i="2" a="1"/>
  <c r="H58" i="2" a="1"/>
  <c r="H55" i="2" a="1"/>
  <c r="H71" i="2" a="1"/>
  <c r="H72" i="2" a="1"/>
  <c r="H61" i="2" a="1"/>
  <c r="H41" i="2" a="1"/>
  <c r="H59" i="2" a="1"/>
  <c r="H27" i="2" a="1"/>
  <c r="H95" i="2" a="1"/>
  <c r="H79" i="2" a="1"/>
  <c r="H86" i="2" a="1"/>
  <c r="H66" i="2" a="1"/>
  <c r="H32" i="2" a="1"/>
  <c r="H31" i="2" a="1"/>
  <c r="H76" i="2" a="1"/>
  <c r="H15" i="2" a="1"/>
  <c r="H48" i="2" a="1"/>
  <c r="H28" i="2" a="1"/>
  <c r="H98" i="2" a="1"/>
  <c r="H91" i="2" a="1"/>
  <c r="H57" i="2" a="1"/>
  <c r="H17" i="2" a="1"/>
  <c r="H60" i="2" a="1"/>
  <c r="H99" i="2" a="1"/>
  <c r="H77" i="2" a="1"/>
  <c r="H51" i="2" a="1"/>
  <c r="H49" i="2" a="1"/>
  <c r="H38" i="2" a="1"/>
  <c r="H52" i="2" a="1"/>
  <c r="H26" i="2" a="1"/>
  <c r="H85" i="2" a="1"/>
  <c r="H84" i="2" a="1"/>
  <c r="H84" i="2" l="1"/>
  <c r="I84" i="2" s="1"/>
  <c r="H85" i="2"/>
  <c r="I85" i="2" s="1"/>
  <c r="H26" i="2"/>
  <c r="I26" i="2" s="1"/>
  <c r="H52" i="2"/>
  <c r="I52" i="2" s="1"/>
  <c r="H38" i="2"/>
  <c r="I38" i="2" s="1"/>
  <c r="H49" i="2"/>
  <c r="I49" i="2" s="1"/>
  <c r="H51" i="2"/>
  <c r="I51" i="2" s="1"/>
  <c r="H77" i="2"/>
  <c r="I77" i="2" s="1"/>
  <c r="H99" i="2"/>
  <c r="I99" i="2" s="1"/>
  <c r="H60" i="2"/>
  <c r="I60" i="2" s="1"/>
  <c r="H17" i="2"/>
  <c r="I17" i="2" s="1"/>
  <c r="H57" i="2"/>
  <c r="I57" i="2" s="1"/>
  <c r="H91" i="2"/>
  <c r="I91" i="2" s="1"/>
  <c r="H98" i="2"/>
  <c r="I98" i="2" s="1"/>
  <c r="H28" i="2"/>
  <c r="I28" i="2" s="1"/>
  <c r="H48" i="2"/>
  <c r="I48" i="2" s="1"/>
  <c r="H15" i="2"/>
  <c r="I15" i="2" s="1"/>
  <c r="H76" i="2"/>
  <c r="I76" i="2" s="1"/>
  <c r="H31" i="2"/>
  <c r="I31" i="2" s="1"/>
  <c r="H32" i="2"/>
  <c r="I32" i="2" s="1"/>
  <c r="H66" i="2"/>
  <c r="I66" i="2" s="1"/>
  <c r="H86" i="2"/>
  <c r="I86" i="2" s="1"/>
  <c r="H79" i="2"/>
  <c r="I79" i="2" s="1"/>
  <c r="H95" i="2"/>
  <c r="I95" i="2" s="1"/>
  <c r="H27" i="2"/>
  <c r="I27" i="2" s="1"/>
  <c r="H59" i="2"/>
  <c r="I59" i="2" s="1"/>
  <c r="H41" i="2"/>
  <c r="I41" i="2" s="1"/>
  <c r="H61" i="2"/>
  <c r="I61" i="2" s="1"/>
  <c r="H72" i="2"/>
  <c r="I72" i="2" s="1"/>
  <c r="H71" i="2"/>
  <c r="I71" i="2" s="1"/>
  <c r="H55" i="2"/>
  <c r="I55" i="2" s="1"/>
  <c r="H58" i="2"/>
  <c r="I58" i="2" s="1"/>
  <c r="H54" i="2"/>
  <c r="I54" i="2" s="1"/>
  <c r="H21" i="2"/>
  <c r="I21" i="2" s="1"/>
  <c r="H65" i="2"/>
  <c r="I65" i="2" s="1"/>
  <c r="H24" i="2"/>
  <c r="I24" i="2" s="1"/>
  <c r="H42" i="2"/>
  <c r="I42" i="2" s="1"/>
  <c r="H16" i="2"/>
  <c r="I16" i="2" s="1"/>
  <c r="H46" i="2"/>
  <c r="I46" i="2" s="1"/>
  <c r="H23" i="2"/>
  <c r="I23" i="2" s="1"/>
  <c r="H83" i="2"/>
  <c r="I83" i="2" s="1"/>
  <c r="H64" i="2"/>
  <c r="I64" i="2" s="1"/>
  <c r="H35" i="2"/>
  <c r="I35" i="2" s="1"/>
  <c r="H80" i="2"/>
  <c r="I80" i="2" s="1"/>
  <c r="H53" i="2"/>
  <c r="I53" i="2" s="1"/>
  <c r="H33" i="2"/>
  <c r="I33" i="2" s="1"/>
  <c r="H14" i="2"/>
  <c r="I14" i="2" s="1"/>
  <c r="H20" i="2"/>
  <c r="I20" i="2" s="1"/>
  <c r="H30" i="2"/>
  <c r="I30" i="2" s="1"/>
  <c r="H25" i="2"/>
  <c r="I25" i="2" s="1"/>
  <c r="H29" i="2"/>
  <c r="I29" i="2" s="1"/>
  <c r="H88" i="2"/>
  <c r="I88" i="2" s="1"/>
  <c r="H56" i="2"/>
  <c r="I56" i="2" s="1"/>
  <c r="H19" i="2"/>
  <c r="I19" i="2" s="1"/>
  <c r="H69" i="2"/>
  <c r="I69" i="2" s="1"/>
  <c r="H82" i="2"/>
  <c r="I82" i="2" s="1"/>
  <c r="H89" i="2"/>
  <c r="I89" i="2" s="1"/>
  <c r="H97" i="2"/>
  <c r="I97" i="2" s="1"/>
  <c r="H68" i="2"/>
  <c r="I68" i="2" s="1"/>
  <c r="H50" i="2"/>
  <c r="I50" i="2" s="1"/>
  <c r="H47" i="2"/>
  <c r="I47" i="2" s="1"/>
  <c r="H67" i="2"/>
  <c r="I67" i="2" s="1"/>
  <c r="H100" i="2"/>
  <c r="I100" i="2" s="1"/>
  <c r="H34" i="2"/>
  <c r="I34" i="2" s="1"/>
  <c r="H93" i="2"/>
  <c r="I93" i="2" s="1"/>
  <c r="H101" i="2"/>
  <c r="I101" i="2" s="1"/>
  <c r="H70" i="2"/>
  <c r="I70" i="2" s="1"/>
  <c r="H75" i="2"/>
  <c r="I75" i="2" s="1"/>
  <c r="H39" i="2"/>
  <c r="I39" i="2" s="1"/>
  <c r="H36" i="2"/>
  <c r="I36" i="2" s="1"/>
  <c r="H63" i="2"/>
  <c r="I63" i="2" s="1"/>
  <c r="H43" i="2"/>
  <c r="I43" i="2" s="1"/>
  <c r="H73" i="2"/>
  <c r="I73" i="2" s="1"/>
  <c r="H74" i="2"/>
  <c r="I74" i="2" s="1"/>
  <c r="H81" i="2"/>
  <c r="I81" i="2" s="1"/>
  <c r="H78" i="2"/>
  <c r="I78" i="2" s="1"/>
  <c r="H92" i="2"/>
  <c r="I92" i="2" s="1"/>
  <c r="H45" i="2"/>
  <c r="I45" i="2" s="1"/>
  <c r="H40" i="2"/>
  <c r="I40" i="2" s="1"/>
  <c r="H22" i="2"/>
  <c r="I22" i="2" s="1"/>
  <c r="H44" i="2"/>
  <c r="I44" i="2" s="1"/>
  <c r="H96" i="2"/>
  <c r="I96" i="2" s="1"/>
  <c r="H87" i="2"/>
  <c r="I87" i="2" s="1"/>
  <c r="H62" i="2"/>
  <c r="I62" i="2" s="1"/>
  <c r="H90" i="2"/>
  <c r="I90" i="2" s="1"/>
  <c r="H94" i="2"/>
  <c r="I94" i="2" s="1"/>
  <c r="H18" i="2"/>
  <c r="I18" i="2" s="1"/>
  <c r="H37" i="2"/>
  <c r="I37" i="2" s="1"/>
  <c r="B2" i="8" l="1" a="1"/>
  <c r="B2" i="8" l="1"/>
  <c r="C2" i="8" s="1"/>
  <c r="C15" i="8"/>
  <c r="D14" i="8" s="1"/>
  <c r="C31" i="8"/>
  <c r="D30" i="8" s="1"/>
  <c r="C47" i="8"/>
  <c r="D46" i="8" s="1"/>
  <c r="C63" i="8"/>
  <c r="D62" i="8" s="1"/>
  <c r="C79" i="8"/>
  <c r="D78" i="8" s="1"/>
  <c r="C95" i="8"/>
  <c r="D94" i="8" s="1"/>
  <c r="C92" i="8"/>
  <c r="D91" i="8" s="1"/>
  <c r="C25" i="8"/>
  <c r="D24" i="8" s="1"/>
  <c r="C57" i="8"/>
  <c r="D56" i="8" s="1"/>
  <c r="C93" i="8"/>
  <c r="D92" i="8" s="1"/>
  <c r="C26" i="8"/>
  <c r="D25" i="8" s="1"/>
  <c r="C58" i="8"/>
  <c r="D57" i="8" s="1"/>
  <c r="C90" i="8"/>
  <c r="D89" i="8" s="1"/>
  <c r="C12" i="8"/>
  <c r="D11" i="8" s="1"/>
  <c r="C28" i="8"/>
  <c r="D27" i="8" s="1"/>
  <c r="C44" i="8"/>
  <c r="D43" i="8" s="1"/>
  <c r="C60" i="8"/>
  <c r="D59" i="8" s="1"/>
  <c r="C80" i="8"/>
  <c r="D79" i="8" s="1"/>
  <c r="C17" i="8"/>
  <c r="D16" i="8" s="1"/>
  <c r="C45" i="8"/>
  <c r="D44" i="8" s="1"/>
  <c r="C73" i="8"/>
  <c r="D72" i="8" s="1"/>
  <c r="C6" i="8"/>
  <c r="D5" i="8" s="1"/>
  <c r="C38" i="8"/>
  <c r="D37" i="8" s="1"/>
  <c r="C70" i="8"/>
  <c r="D69" i="8" s="1"/>
  <c r="C102" i="8"/>
  <c r="D101" i="8" s="1"/>
  <c r="C81" i="8"/>
  <c r="D80" i="8" s="1"/>
  <c r="C46" i="8"/>
  <c r="D45" i="8" s="1"/>
  <c r="C7" i="8"/>
  <c r="D6" i="8" s="1"/>
  <c r="C39" i="8"/>
  <c r="D38" i="8" s="1"/>
  <c r="C71" i="8"/>
  <c r="D70" i="8" s="1"/>
  <c r="C76" i="8"/>
  <c r="D75" i="8" s="1"/>
  <c r="C41" i="8"/>
  <c r="D40" i="8" s="1"/>
  <c r="C10" i="8"/>
  <c r="D9" i="8" s="1"/>
  <c r="C74" i="8"/>
  <c r="D73" i="8" s="1"/>
  <c r="C20" i="8"/>
  <c r="D19" i="8" s="1"/>
  <c r="C52" i="8"/>
  <c r="D51" i="8" s="1"/>
  <c r="C100" i="8"/>
  <c r="D99" i="8" s="1"/>
  <c r="C61" i="8"/>
  <c r="D60" i="8" s="1"/>
  <c r="C22" i="8"/>
  <c r="D21" i="8" s="1"/>
  <c r="C86" i="8"/>
  <c r="D85" i="8" s="1"/>
  <c r="C27" i="8"/>
  <c r="D26" i="8" s="1"/>
  <c r="C59" i="8"/>
  <c r="D58" i="8" s="1"/>
  <c r="C91" i="8"/>
  <c r="D90" i="8" s="1"/>
  <c r="C49" i="8"/>
  <c r="D48" i="8" s="1"/>
  <c r="C18" i="8"/>
  <c r="D17" i="8" s="1"/>
  <c r="C82" i="8"/>
  <c r="D81" i="8" s="1"/>
  <c r="C24" i="8"/>
  <c r="D23" i="8" s="1"/>
  <c r="C56" i="8"/>
  <c r="D55" i="8" s="1"/>
  <c r="C9" i="8"/>
  <c r="D8" i="8" s="1"/>
  <c r="C65" i="8"/>
  <c r="D64" i="8" s="1"/>
  <c r="C30" i="8"/>
  <c r="D29" i="8" s="1"/>
  <c r="C94" i="8"/>
  <c r="D93" i="8" s="1"/>
  <c r="C3" i="8"/>
  <c r="D2" i="8" s="1"/>
  <c r="C19" i="8"/>
  <c r="D18" i="8" s="1"/>
  <c r="C35" i="8"/>
  <c r="D34" i="8" s="1"/>
  <c r="C51" i="8"/>
  <c r="D50" i="8" s="1"/>
  <c r="C67" i="8"/>
  <c r="D66" i="8" s="1"/>
  <c r="C83" i="8"/>
  <c r="D82" i="8" s="1"/>
  <c r="C99" i="8"/>
  <c r="D98" i="8" s="1"/>
  <c r="C96" i="8"/>
  <c r="D95" i="8" s="1"/>
  <c r="C33" i="8"/>
  <c r="D32" i="8" s="1"/>
  <c r="C69" i="8"/>
  <c r="D68" i="8" s="1"/>
  <c r="C101" i="8"/>
  <c r="D100" i="8" s="1"/>
  <c r="C34" i="8"/>
  <c r="D33" i="8" s="1"/>
  <c r="C66" i="8"/>
  <c r="D65" i="8" s="1"/>
  <c r="C98" i="8"/>
  <c r="D97" i="8" s="1"/>
  <c r="C16" i="8"/>
  <c r="D15" i="8" s="1"/>
  <c r="C32" i="8"/>
  <c r="D31" i="8" s="1"/>
  <c r="C48" i="8"/>
  <c r="D47" i="8" s="1"/>
  <c r="C64" i="8"/>
  <c r="D63" i="8" s="1"/>
  <c r="C88" i="8"/>
  <c r="D87" i="8" s="1"/>
  <c r="C21" i="8"/>
  <c r="D20" i="8" s="1"/>
  <c r="C53" i="8"/>
  <c r="D52" i="8" s="1"/>
  <c r="C14" i="8"/>
  <c r="D13" i="8" s="1"/>
  <c r="C78" i="8"/>
  <c r="D77" i="8" s="1"/>
  <c r="C23" i="8"/>
  <c r="D22" i="8" s="1"/>
  <c r="C55" i="8"/>
  <c r="D54" i="8" s="1"/>
  <c r="C87" i="8"/>
  <c r="D86" i="8" s="1"/>
  <c r="C5" i="8"/>
  <c r="D4" i="8" s="1"/>
  <c r="C77" i="8"/>
  <c r="D76" i="8" s="1"/>
  <c r="C42" i="8"/>
  <c r="D41" i="8" s="1"/>
  <c r="C4" i="8"/>
  <c r="D3" i="8" s="1"/>
  <c r="C36" i="8"/>
  <c r="D35" i="8" s="1"/>
  <c r="C68" i="8"/>
  <c r="D67" i="8" s="1"/>
  <c r="C29" i="8"/>
  <c r="D28" i="8" s="1"/>
  <c r="C89" i="8"/>
  <c r="D88" i="8" s="1"/>
  <c r="C54" i="8"/>
  <c r="D53" i="8" s="1"/>
  <c r="C11" i="8"/>
  <c r="D10" i="8" s="1"/>
  <c r="C43" i="8"/>
  <c r="D42" i="8" s="1"/>
  <c r="C75" i="8"/>
  <c r="D74" i="8" s="1"/>
  <c r="C84" i="8"/>
  <c r="D83" i="8" s="1"/>
  <c r="C13" i="8"/>
  <c r="D12" i="8" s="1"/>
  <c r="C85" i="8"/>
  <c r="D84" i="8" s="1"/>
  <c r="C50" i="8"/>
  <c r="D49" i="8" s="1"/>
  <c r="C8" i="8"/>
  <c r="D7" i="8" s="1"/>
  <c r="C40" i="8"/>
  <c r="D39" i="8" s="1"/>
  <c r="C72" i="8"/>
  <c r="D71" i="8" s="1"/>
  <c r="C37" i="8"/>
  <c r="D36" i="8" s="1"/>
  <c r="C97" i="8"/>
  <c r="D96" i="8" s="1"/>
  <c r="C62" i="8"/>
  <c r="D61" i="8" s="1"/>
  <c r="G2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<sst xmlns="http://schemas.openxmlformats.org/spreadsheetml/2006/main" count="786" uniqueCount="176">
  <si>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</si>
  <si>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</si>
  <si>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</si>
  <si>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</si>
  <si>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</si>
  <si>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</si>
  <si>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</si>
  <si>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</si>
  <si>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</si>
  <si>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</si>
  <si>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</si>
  <si>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</si>
  <si>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</si>
  <si>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</si>
  <si>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=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</si>
  <si>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</si>
  <si>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</si>
  <si>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</si>
  <si>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</si>
  <si>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</si>
  <si>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</si>
  <si>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</si>
  <si>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</si>
  <si>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</si>
  <si>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</si>
  <si>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</si>
  <si>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</si>
  <si>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</si>
  <si>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Caps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</si>
  <si>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</si>
  <si>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</si>
  <si>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</si>
  <si>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</si>
  <si>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</si>
  <si>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</si>
  <si>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</si>
  <si>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</si>
  <si>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</si>
  <si>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</si>
  <si>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</si>
  <si>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z</t>
  </si>
  <si>
    <t>x</t>
  </si>
  <si>
    <t>c</t>
  </si>
  <si>
    <t>v</t>
  </si>
  <si>
    <t>b</t>
  </si>
  <si>
    <t>n</t>
  </si>
  <si>
    <t>m</t>
  </si>
  <si>
    <t>,</t>
  </si>
  <si>
    <t>.</t>
  </si>
  <si>
    <t>Ctrl</t>
  </si>
  <si>
    <t>ALT</t>
  </si>
  <si>
    <t>Space</t>
  </si>
  <si>
    <t>\</t>
  </si>
  <si>
    <t>Enter</t>
  </si>
  <si>
    <t>Shift</t>
  </si>
  <si>
    <t>NORMAL</t>
  </si>
  <si>
    <t>BckSpc</t>
  </si>
  <si>
    <t>PrntScrn</t>
  </si>
  <si>
    <t>ScrlLk</t>
  </si>
  <si>
    <t>Pause</t>
  </si>
  <si>
    <t>Insert</t>
  </si>
  <si>
    <t>Home</t>
  </si>
  <si>
    <t>PageUp</t>
  </si>
  <si>
    <t>Delete</t>
  </si>
  <si>
    <t>End</t>
  </si>
  <si>
    <t>PageDn</t>
  </si>
  <si>
    <t>UpArr</t>
  </si>
  <si>
    <t>LftArr</t>
  </si>
  <si>
    <t>DnArr</t>
  </si>
  <si>
    <t>RgtArr</t>
  </si>
  <si>
    <t>NmLck</t>
  </si>
  <si>
    <t>_</t>
  </si>
  <si>
    <t>RCtrl</t>
  </si>
  <si>
    <t>Modifier</t>
  </si>
  <si>
    <t>KeyKBD</t>
  </si>
  <si>
    <t>Nm0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</si>
  <si>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</si>
  <si>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</si>
  <si>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</si>
  <si>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</si>
  <si>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</si>
  <si>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</si>
  <si>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</si>
  <si>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</si>
  <si>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</si>
  <si>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Nm/</t>
  </si>
  <si>
    <t>Nm*</t>
  </si>
  <si>
    <t>Nm-</t>
  </si>
  <si>
    <t>Nm+</t>
  </si>
  <si>
    <t>NmEntr</t>
  </si>
  <si>
    <t>Nm.</t>
  </si>
  <si>
    <t>KeyROW</t>
  </si>
  <si>
    <t>Normal</t>
  </si>
  <si>
    <t>KBD Layout offsets</t>
  </si>
  <si>
    <t>Tilde</t>
  </si>
  <si>
    <t>RowY</t>
  </si>
  <si>
    <t>KBD_Y</t>
  </si>
  <si>
    <t>KeyX</t>
  </si>
  <si>
    <t>gotData</t>
  </si>
  <si>
    <t>C</t>
  </si>
  <si>
    <t>D</t>
  </si>
  <si>
    <t>E</t>
  </si>
  <si>
    <t>F</t>
  </si>
  <si>
    <t>C5</t>
  </si>
  <si>
    <t>D5</t>
  </si>
  <si>
    <t>E5</t>
  </si>
  <si>
    <t>G5</t>
  </si>
  <si>
    <t>A5</t>
  </si>
  <si>
    <t>B5</t>
  </si>
  <si>
    <t>C6</t>
  </si>
  <si>
    <t>D6</t>
  </si>
  <si>
    <t>E6</t>
  </si>
  <si>
    <t>G6</t>
  </si>
  <si>
    <t>C#</t>
  </si>
  <si>
    <t>C#5</t>
  </si>
  <si>
    <t>D#5</t>
  </si>
  <si>
    <t>F#5</t>
  </si>
  <si>
    <t>G#5</t>
  </si>
  <si>
    <t>A#5</t>
  </si>
  <si>
    <t>C#6</t>
  </si>
  <si>
    <t>D#6</t>
  </si>
  <si>
    <t>F#6</t>
  </si>
  <si>
    <t>C4</t>
  </si>
  <si>
    <t>octave</t>
  </si>
  <si>
    <t>A</t>
  </si>
  <si>
    <t>B</t>
  </si>
  <si>
    <t>G</t>
  </si>
  <si>
    <t>D4</t>
  </si>
  <si>
    <t>E4</t>
  </si>
  <si>
    <t>G4</t>
  </si>
  <si>
    <t>A4</t>
  </si>
  <si>
    <t>B4</t>
  </si>
  <si>
    <t>C#4</t>
  </si>
  <si>
    <t>D#4</t>
  </si>
  <si>
    <t>F#4</t>
  </si>
  <si>
    <t>G#4</t>
  </si>
  <si>
    <t>A#4</t>
  </si>
  <si>
    <t>C8</t>
  </si>
  <si>
    <t>C#8</t>
  </si>
  <si>
    <t>D8</t>
  </si>
  <si>
    <t>D#8</t>
  </si>
  <si>
    <t>E8</t>
  </si>
  <si>
    <t>F#8</t>
  </si>
  <si>
    <t>G8</t>
  </si>
  <si>
    <t>G#8</t>
  </si>
  <si>
    <t>A8</t>
  </si>
  <si>
    <t>A#8</t>
  </si>
  <si>
    <t>B8</t>
  </si>
  <si>
    <t>Midi Number</t>
  </si>
  <si>
    <t>NoteNums</t>
  </si>
  <si>
    <t>D#</t>
  </si>
  <si>
    <t>F#</t>
  </si>
  <si>
    <t>G#</t>
  </si>
  <si>
    <t>A#</t>
  </si>
  <si>
    <t>RShift</t>
  </si>
  <si>
    <t>Ralt</t>
  </si>
  <si>
    <t>RAlt</t>
  </si>
  <si>
    <t>Key</t>
  </si>
  <si>
    <t>KeyCode</t>
  </si>
  <si>
    <t>KeyGroup</t>
  </si>
  <si>
    <t>Functions</t>
  </si>
  <si>
    <t>Main</t>
  </si>
  <si>
    <t>MainSide</t>
  </si>
  <si>
    <t>Modifiers</t>
  </si>
  <si>
    <t>Extra</t>
  </si>
  <si>
    <t>Arrows</t>
  </si>
  <si>
    <t>NumPad</t>
  </si>
  <si>
    <t>MainNums</t>
  </si>
  <si>
    <t>/</t>
  </si>
  <si>
    <t>KeyCodes</t>
  </si>
  <si>
    <t>Midi</t>
  </si>
  <si>
    <t>paired</t>
  </si>
  <si>
    <t>commas</t>
  </si>
  <si>
    <t>if 0 for empty midi not neeeded</t>
  </si>
  <si>
    <t xml:space="preserve"> IF([@gotData]="","", VLOOKUP(LEFT([@gotData], LEN([@gotData])-1), NoteNums, 2,FALSE) + ((RIGHT([@gotData], 1) + 1) * 12))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</si>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</sst>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9" borderId="9" xfId="0" applyFill="1" applyBorder="1"/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9" borderId="10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/>
    <xf numFmtId="0" fontId="1" fillId="6" borderId="0" xfId="0" applyFont="1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9" borderId="7" xfId="0" applyFill="1" applyBorder="1"/>
    <xf numFmtId="0" fontId="0" fillId="4" borderId="9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7" borderId="9" xfId="0" applyFill="1" applyBorder="1" applyProtection="1">
      <protection locked="0"/>
    </xf>
    <xf numFmtId="0" fontId="0" fillId="7" borderId="7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5" borderId="5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5" borderId="7" xfId="0" applyFill="1" applyBorder="1" applyProtection="1">
      <protection locked="0"/>
    </xf>
    <xf numFmtId="0" fontId="0" fillId="5" borderId="7" xfId="0" applyFill="1" applyBorder="1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0" fontId="0" fillId="8" borderId="9" xfId="0" applyFill="1" applyBorder="1" applyProtection="1">
      <protection locked="0"/>
    </xf>
    <xf numFmtId="0" fontId="0" fillId="8" borderId="7" xfId="0" applyFill="1" applyBorder="1" applyProtection="1">
      <protection locked="0"/>
    </xf>
    <xf numFmtId="0" fontId="0" fillId="9" borderId="9" xfId="0" applyFill="1" applyBorder="1" applyProtection="1">
      <protection locked="0"/>
    </xf>
    <xf numFmtId="0" fontId="0" fillId="9" borderId="7" xfId="0" applyFill="1" applyBorder="1" applyProtection="1">
      <protection locked="0"/>
    </xf>
    <xf numFmtId="0" fontId="0" fillId="9" borderId="6" xfId="0" applyFill="1" applyBorder="1" applyProtection="1">
      <protection locked="0"/>
    </xf>
    <xf numFmtId="0" fontId="0" fillId="9" borderId="10" xfId="0" applyFill="1" applyBorder="1" applyProtection="1">
      <protection locked="0"/>
    </xf>
    <xf numFmtId="0" fontId="0" fillId="9" borderId="5" xfId="0" applyFill="1" applyBorder="1" applyProtection="1">
      <protection locked="0"/>
    </xf>
    <xf numFmtId="0" fontId="0" fillId="2" borderId="0" xfId="0" applyFill="1"/>
    <xf numFmtId="0" fontId="0" fillId="2" borderId="9" xfId="0" applyFill="1" applyBorder="1"/>
    <xf numFmtId="0" fontId="0" fillId="8" borderId="0" xfId="0" applyFill="1"/>
    <xf numFmtId="49" fontId="0" fillId="0" borderId="0" xfId="0" applyNumberFormat="1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quotePrefix="1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 applyAlignment="1">
      <alignment horizontal="left"/>
    </xf>
    <xf numFmtId="0" fontId="3" fillId="4" borderId="8" xfId="0" applyFont="1" applyFill="1" applyBorder="1"/>
    <xf numFmtId="0" fontId="3" fillId="6" borderId="2" xfId="0" applyFont="1" applyFill="1" applyBorder="1"/>
    <xf numFmtId="0" fontId="3" fillId="3" borderId="8" xfId="0" applyFont="1" applyFill="1" applyBorder="1"/>
    <xf numFmtId="0" fontId="3" fillId="2" borderId="8" xfId="0" applyFont="1" applyFill="1" applyBorder="1"/>
    <xf numFmtId="0" fontId="3" fillId="6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7" borderId="8" xfId="0" applyFont="1" applyFill="1" applyBorder="1"/>
    <xf numFmtId="0" fontId="3" fillId="7" borderId="3" xfId="0" applyFont="1" applyFill="1" applyBorder="1"/>
    <xf numFmtId="0" fontId="3" fillId="6" borderId="0" xfId="0" applyFont="1" applyFill="1"/>
    <xf numFmtId="0" fontId="3" fillId="3" borderId="8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9" borderId="8" xfId="0" applyFont="1" applyFill="1" applyBorder="1"/>
    <xf numFmtId="0" fontId="3" fillId="9" borderId="3" xfId="0" applyFont="1" applyFill="1" applyBorder="1"/>
    <xf numFmtId="0" fontId="3" fillId="9" borderId="2" xfId="0" applyFont="1" applyFill="1" applyBorder="1"/>
    <xf numFmtId="0" fontId="3" fillId="3" borderId="2" xfId="0" quotePrefix="1" applyFont="1" applyFill="1" applyBorder="1"/>
    <xf numFmtId="0" fontId="3" fillId="4" borderId="10" xfId="0" applyFont="1" applyFill="1" applyBorder="1" applyAlignment="1">
      <alignment horizontal="center"/>
    </xf>
    <xf numFmtId="0" fontId="3" fillId="5" borderId="8" xfId="0" applyFont="1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3" fillId="8" borderId="8" xfId="0" applyFont="1" applyFill="1" applyBorder="1"/>
    <xf numFmtId="0" fontId="3" fillId="9" borderId="1" xfId="0" applyFont="1" applyFill="1" applyBorder="1"/>
    <xf numFmtId="0" fontId="3" fillId="5" borderId="2" xfId="0" applyFont="1" applyFill="1" applyBorder="1"/>
    <xf numFmtId="0" fontId="3" fillId="8" borderId="3" xfId="0" applyFont="1" applyFill="1" applyBorder="1"/>
    <xf numFmtId="0" fontId="3" fillId="9" borderId="1" xfId="0" applyFont="1" applyFill="1" applyBorder="1" applyAlignment="1">
      <alignment horizontal="left"/>
    </xf>
    <xf numFmtId="0" fontId="0" fillId="4" borderId="1" xfId="0" applyFill="1" applyBorder="1"/>
    <xf numFmtId="0" fontId="0" fillId="10" borderId="11" xfId="0" applyFill="1" applyBorder="1"/>
    <xf numFmtId="0" fontId="0" fillId="0" borderId="11" xfId="0" applyBorder="1"/>
    <xf numFmtId="0" fontId="0" fillId="9" borderId="11" xfId="0" applyFill="1" applyBorder="1" applyAlignment="1">
      <alignment horizontal="left"/>
    </xf>
    <xf numFmtId="0" fontId="0" fillId="8" borderId="11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1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11" xfId="0" quotePrefix="1" applyFill="1" applyBorder="1"/>
    <xf numFmtId="0" fontId="0" fillId="4" borderId="11" xfId="0" applyFill="1" applyBorder="1"/>
    <xf numFmtId="0" fontId="0" fillId="5" borderId="11" xfId="0" applyFill="1" applyBorder="1"/>
    <xf numFmtId="0" fontId="0" fillId="7" borderId="11" xfId="0" applyFill="1" applyBorder="1"/>
    <xf numFmtId="0" fontId="0" fillId="4" borderId="12" xfId="0" applyFill="1" applyBorder="1"/>
    <xf numFmtId="0" fontId="0" fillId="7" borderId="12" xfId="0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0812B-BB13-42ED-A97F-BC5A9B7C0659}" name="Table1" displayName="Table1" ref="A1:J102" totalsRowShown="0">
  <autoFilter ref="A1:J102" xr:uid="{9450812B-BB13-42ED-A97F-BC5A9B7C0659}"/>
  <tableColumns count="10">
    <tableColumn id="1" xr3:uid="{35DF0A25-B07A-406E-B1CA-2AEA52829B2A}" name="Modifier"/>
    <tableColumn id="6" xr3:uid="{C68B81EE-E198-4AEA-BE84-7317A353FF33}" name="KBD_Y" dataDxfId="8">
      <calculatedColumnFormula>MATCH(Table1[[#This Row],[Modifier]], 'KBD Gui'!A:A)</calculatedColumnFormula>
    </tableColumn>
    <tableColumn id="8" xr3:uid="{7034AAB8-5906-4A7E-A628-CC60BCDD637F}" name="RowY" dataDxfId="7">
      <calculatedColumnFormula xml:space="preserve"> Table1[[#This Row],[KBD_Y]]+ VLOOKUP(Table1[[#This Row],[KeyROW]],KbdOffset,2,FALSE)</calculatedColumnFormula>
    </tableColumn>
    <tableColumn id="9" xr3:uid="{385E83C3-D5E8-45D2-B0DF-6A915AD36549}" name="KeyX" dataDxfId="6">
      <calculatedColumnFormula>_xlfn.XMATCH(Table1[[#This Row],[KeyKBD]], INDIRECT(_xlfn.CONCAT("'KBD Gui'!A",Table1[[#This Row],[RowY]],":AZ",Table1[[#This Row],[RowY]]),TRUE))</calculatedColumnFormula>
    </tableColumn>
    <tableColumn id="5" xr3:uid="{48490A3F-B5BC-48F1-A3DB-5DDAA9E66619}" name="KeyROW"/>
    <tableColumn id="4" xr3:uid="{290729B6-DF7C-473E-BC76-E84E71E0FB6E}" name="KeyGroup"/>
    <tableColumn id="2" xr3:uid="{94528DD5-C0CA-4688-9873-6505C0CB363D}" name="KeyKBD" dataDxfId="5"/>
    <tableColumn id="3" xr3:uid="{AD2275B0-7C14-4004-8A92-8CC622E6AA7D}" name="gotData" dataDxfId="4">
      <calculatedColumnFormula array="1">IF(INDIRECT(_xlfn.CONCAT("'KBD Gui'!", ADDRESS(Table1[[#This Row],[RowY]]+1,Table1[[#This Row],[KeyX]])))="", "", INDIRECT(_xlfn.CONCAT("'KBD Gui'!", ADDRESS(Table1[[#This Row],[RowY]]+1,Table1[[#This Row],[KeyX]]))))</calculatedColumnFormula>
    </tableColumn>
    <tableColumn id="10" xr3:uid="{C6E9D251-8AF2-48C2-84E3-9C9967388A76}" name="Midi Number" dataDxfId="3">
      <calculatedColumnFormula xml:space="preserve"> IF(Table1[[#This Row],[gotData]]="",0, VLOOKUP(LEFT(Table1[[#This Row],[gotData]], LEN(Table1[[#This Row],[gotData]])-1), NoteNums, 2,FALSE) + ((RIGHT(Table1[[#This Row],[gotData]], 1) + 1) * 12))</calculatedColumnFormula>
    </tableColumn>
    <tableColumn id="7" xr3:uid="{86A2373E-EA1C-47F7-81DE-74961535CCCA}" name="KeyCodes" dataDxfId="2">
      <calculatedColumnFormula>VLOOKUP(Table1[[#This Row],[KeyKBD]], keyCodes,2,FALSE)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ACBB88-6AC1-4AB5-8605-81036354F1D1}" name="Table2" displayName="Table2" ref="A1:C102" totalsRowShown="0">
  <autoFilter ref="A1:C102" xr:uid="{59ACBB88-6AC1-4AB5-8605-81036354F1D1}"/>
  <tableColumns count="3">
    <tableColumn id="1" xr3:uid="{A409F564-E3F4-48BE-B726-8847D61195A4}" name="KeyGroup" dataDxfId="1"/>
    <tableColumn id="2" xr3:uid="{E6FC3064-2CDC-4849-AA7C-989030B4588C}" name="Key" dataDxfId="0"/>
    <tableColumn id="3" xr3:uid="{12AA8A4B-18EF-4230-B28C-646FBA670487}" name="Ke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ED58-046F-43FF-833D-C868710D3471}">
  <dimension ref="A4:AA24"/>
  <sheetViews>
    <sheetView tabSelected="1" zoomScale="89" zoomScaleNormal="79" workbookViewId="0">
      <selection activeCell="O17" sqref="O17"/>
    </sheetView>
  </sheetViews>
  <sheetFormatPr defaultRowHeight="15" x14ac:dyDescent="0.25"/>
  <sheetData>
    <row r="4" spans="1:27" x14ac:dyDescent="0.25">
      <c r="A4" t="s">
        <v>55</v>
      </c>
      <c r="C4" s="48" t="s">
        <v>0</v>
      </c>
      <c r="D4" s="49"/>
      <c r="E4" s="50" t="s">
        <v>1</v>
      </c>
      <c r="F4" s="51" t="s">
        <v>2</v>
      </c>
      <c r="G4" s="50" t="s">
        <v>3</v>
      </c>
      <c r="H4" s="51" t="s">
        <v>4</v>
      </c>
      <c r="I4" s="52"/>
      <c r="J4" s="50" t="s">
        <v>5</v>
      </c>
      <c r="K4" s="53" t="s">
        <v>6</v>
      </c>
      <c r="L4" s="50" t="s">
        <v>7</v>
      </c>
      <c r="M4" s="51" t="s">
        <v>8</v>
      </c>
      <c r="N4" s="52"/>
      <c r="O4" s="50" t="s">
        <v>9</v>
      </c>
      <c r="P4" s="54" t="s">
        <v>10</v>
      </c>
      <c r="Q4" s="55" t="s">
        <v>11</v>
      </c>
      <c r="R4" s="54" t="s">
        <v>12</v>
      </c>
      <c r="S4" s="52"/>
      <c r="T4" s="56" t="s">
        <v>57</v>
      </c>
      <c r="U4" s="57" t="s">
        <v>58</v>
      </c>
      <c r="V4" s="57" t="s">
        <v>59</v>
      </c>
      <c r="W4" s="2"/>
      <c r="X4" s="11" t="s">
        <v>71</v>
      </c>
      <c r="Y4" s="11" t="s">
        <v>71</v>
      </c>
      <c r="Z4" s="11" t="s">
        <v>71</v>
      </c>
      <c r="AA4" s="2"/>
    </row>
    <row r="5" spans="1:27" x14ac:dyDescent="0.25">
      <c r="C5" s="14"/>
      <c r="D5" s="2"/>
      <c r="E5" s="16" t="s">
        <v>137</v>
      </c>
      <c r="F5" s="17" t="s">
        <v>138</v>
      </c>
      <c r="G5" s="16" t="s">
        <v>139</v>
      </c>
      <c r="H5" s="17" t="s">
        <v>140</v>
      </c>
      <c r="I5" s="2"/>
      <c r="J5" s="16" t="s">
        <v>141</v>
      </c>
      <c r="K5" s="18" t="s">
        <v>8</v>
      </c>
      <c r="L5" s="16" t="s">
        <v>142</v>
      </c>
      <c r="M5" s="17" t="s">
        <v>143</v>
      </c>
      <c r="N5" s="2"/>
      <c r="O5" s="16" t="s">
        <v>144</v>
      </c>
      <c r="P5" s="19" t="s">
        <v>145</v>
      </c>
      <c r="Q5" s="20" t="s">
        <v>146</v>
      </c>
      <c r="R5" s="19" t="s">
        <v>147</v>
      </c>
      <c r="S5" s="2"/>
      <c r="T5" s="21"/>
      <c r="U5" s="22"/>
      <c r="V5" s="22"/>
      <c r="W5" s="2"/>
      <c r="X5" s="2"/>
      <c r="Y5" s="2"/>
      <c r="Z5" s="2"/>
      <c r="AA5" s="2"/>
    </row>
    <row r="6" spans="1:27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C7" s="48" t="s">
        <v>94</v>
      </c>
      <c r="D7" s="58"/>
      <c r="E7" s="59">
        <v>1</v>
      </c>
      <c r="F7" s="60">
        <v>2</v>
      </c>
      <c r="G7" s="61">
        <v>3</v>
      </c>
      <c r="H7" s="62">
        <v>4</v>
      </c>
      <c r="I7" s="61">
        <v>5</v>
      </c>
      <c r="J7" s="60">
        <v>6</v>
      </c>
      <c r="K7" s="59">
        <v>7</v>
      </c>
      <c r="L7" s="60">
        <v>8</v>
      </c>
      <c r="M7" s="61">
        <v>9</v>
      </c>
      <c r="N7" s="60">
        <v>0</v>
      </c>
      <c r="O7" s="61" t="s">
        <v>13</v>
      </c>
      <c r="P7" s="60" t="s">
        <v>14</v>
      </c>
      <c r="Q7" s="58"/>
      <c r="R7" s="48" t="s">
        <v>56</v>
      </c>
      <c r="S7" s="52"/>
      <c r="T7" s="56" t="s">
        <v>60</v>
      </c>
      <c r="U7" s="57" t="s">
        <v>61</v>
      </c>
      <c r="V7" s="57" t="s">
        <v>62</v>
      </c>
      <c r="W7" s="52"/>
      <c r="X7" s="63" t="s">
        <v>70</v>
      </c>
      <c r="Y7" s="64" t="s">
        <v>85</v>
      </c>
      <c r="Z7" s="64" t="s">
        <v>86</v>
      </c>
      <c r="AA7" s="64" t="s">
        <v>87</v>
      </c>
    </row>
    <row r="8" spans="1:27" x14ac:dyDescent="0.25">
      <c r="C8" s="14"/>
      <c r="D8" s="2"/>
      <c r="E8" s="16"/>
      <c r="F8" s="19" t="s">
        <v>114</v>
      </c>
      <c r="G8" s="20" t="s">
        <v>115</v>
      </c>
      <c r="H8" s="17"/>
      <c r="I8" s="20" t="s">
        <v>116</v>
      </c>
      <c r="J8" s="19" t="s">
        <v>117</v>
      </c>
      <c r="K8" s="20" t="s">
        <v>118</v>
      </c>
      <c r="L8" s="19"/>
      <c r="M8" s="20" t="s">
        <v>119</v>
      </c>
      <c r="N8" s="19" t="s">
        <v>120</v>
      </c>
      <c r="O8" s="20"/>
      <c r="P8" s="19" t="s">
        <v>121</v>
      </c>
      <c r="Q8" s="5"/>
      <c r="R8" s="14"/>
      <c r="S8" s="2"/>
      <c r="T8" s="21"/>
      <c r="U8" s="22"/>
      <c r="V8" s="22"/>
      <c r="W8" s="2"/>
      <c r="X8" s="31"/>
      <c r="Y8" s="32"/>
      <c r="Z8" s="32"/>
      <c r="AA8" s="32"/>
    </row>
    <row r="9" spans="1:27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C10" s="48" t="s">
        <v>15</v>
      </c>
      <c r="D10" s="58"/>
      <c r="E10" s="50" t="s">
        <v>16</v>
      </c>
      <c r="F10" s="54" t="s">
        <v>17</v>
      </c>
      <c r="G10" s="55" t="s">
        <v>18</v>
      </c>
      <c r="H10" s="54" t="s">
        <v>19</v>
      </c>
      <c r="I10" s="55" t="s">
        <v>20</v>
      </c>
      <c r="J10" s="54" t="s">
        <v>21</v>
      </c>
      <c r="K10" s="50" t="s">
        <v>22</v>
      </c>
      <c r="L10" s="54" t="s">
        <v>23</v>
      </c>
      <c r="M10" s="55" t="s">
        <v>24</v>
      </c>
      <c r="N10" s="54" t="s">
        <v>25</v>
      </c>
      <c r="O10" s="55" t="s">
        <v>26</v>
      </c>
      <c r="P10" s="54" t="s">
        <v>27</v>
      </c>
      <c r="Q10" s="58"/>
      <c r="R10" s="48" t="s">
        <v>53</v>
      </c>
      <c r="S10" s="52"/>
      <c r="T10" s="56" t="s">
        <v>63</v>
      </c>
      <c r="U10" s="57" t="s">
        <v>64</v>
      </c>
      <c r="V10" s="57" t="s">
        <v>65</v>
      </c>
      <c r="W10" s="52"/>
      <c r="X10" s="63" t="s">
        <v>82</v>
      </c>
      <c r="Y10" s="64" t="s">
        <v>83</v>
      </c>
      <c r="Z10" s="65" t="s">
        <v>84</v>
      </c>
      <c r="AA10" s="63" t="s">
        <v>88</v>
      </c>
    </row>
    <row r="11" spans="1:27" x14ac:dyDescent="0.25">
      <c r="C11" s="14"/>
      <c r="D11" s="2"/>
      <c r="E11" s="16" t="s">
        <v>103</v>
      </c>
      <c r="F11" s="19" t="s">
        <v>104</v>
      </c>
      <c r="G11" s="20" t="s">
        <v>105</v>
      </c>
      <c r="H11" s="19" t="s">
        <v>5</v>
      </c>
      <c r="I11" s="20" t="s">
        <v>106</v>
      </c>
      <c r="J11" s="19" t="s">
        <v>107</v>
      </c>
      <c r="K11" s="20" t="s">
        <v>108</v>
      </c>
      <c r="L11" s="19" t="s">
        <v>109</v>
      </c>
      <c r="M11" s="20" t="s">
        <v>110</v>
      </c>
      <c r="N11" s="19" t="s">
        <v>111</v>
      </c>
      <c r="O11" s="20" t="s">
        <v>6</v>
      </c>
      <c r="P11" s="19" t="s">
        <v>112</v>
      </c>
      <c r="Q11" s="2"/>
      <c r="R11" s="28"/>
      <c r="S11" s="2"/>
      <c r="T11" s="21"/>
      <c r="U11" s="22"/>
      <c r="V11" s="22"/>
      <c r="W11" s="2"/>
      <c r="X11" s="31"/>
      <c r="Y11" s="32"/>
      <c r="Z11" s="33"/>
      <c r="AA11" s="34"/>
    </row>
    <row r="12" spans="1:27" x14ac:dyDescent="0.2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"/>
      <c r="R12" s="9"/>
      <c r="S12" s="2"/>
      <c r="T12" s="2"/>
      <c r="U12" s="2"/>
      <c r="V12" s="2"/>
      <c r="W12" s="2"/>
      <c r="X12" s="2"/>
      <c r="Y12" s="2"/>
      <c r="Z12" s="2"/>
      <c r="AA12" s="6"/>
    </row>
    <row r="13" spans="1:27" x14ac:dyDescent="0.25">
      <c r="C13" s="48" t="s">
        <v>28</v>
      </c>
      <c r="D13" s="58"/>
      <c r="E13" s="50" t="s">
        <v>29</v>
      </c>
      <c r="F13" s="54" t="s">
        <v>30</v>
      </c>
      <c r="G13" s="55" t="s">
        <v>31</v>
      </c>
      <c r="H13" s="54" t="s">
        <v>32</v>
      </c>
      <c r="I13" s="55" t="s">
        <v>33</v>
      </c>
      <c r="J13" s="54" t="s">
        <v>34</v>
      </c>
      <c r="K13" s="50" t="s">
        <v>35</v>
      </c>
      <c r="L13" s="54" t="s">
        <v>36</v>
      </c>
      <c r="M13" s="50" t="s">
        <v>37</v>
      </c>
      <c r="N13" s="54" t="s">
        <v>38</v>
      </c>
      <c r="O13" s="66" t="s">
        <v>39</v>
      </c>
      <c r="P13" s="51" t="s">
        <v>52</v>
      </c>
      <c r="Q13" s="52"/>
      <c r="R13" s="67"/>
      <c r="S13" s="52"/>
      <c r="T13" s="52"/>
      <c r="U13" s="52"/>
      <c r="V13" s="52"/>
      <c r="W13" s="52"/>
      <c r="X13" s="63" t="s">
        <v>79</v>
      </c>
      <c r="Y13" s="63" t="s">
        <v>80</v>
      </c>
      <c r="Z13" s="65" t="s">
        <v>81</v>
      </c>
      <c r="AA13" s="6"/>
    </row>
    <row r="14" spans="1:27" x14ac:dyDescent="0.25">
      <c r="C14" s="14"/>
      <c r="D14" s="2"/>
      <c r="E14" s="16"/>
      <c r="F14" s="19" t="s">
        <v>132</v>
      </c>
      <c r="G14" s="20" t="s">
        <v>133</v>
      </c>
      <c r="H14" s="19"/>
      <c r="I14" s="20" t="s">
        <v>134</v>
      </c>
      <c r="J14" s="19" t="s">
        <v>135</v>
      </c>
      <c r="K14" s="20" t="s">
        <v>136</v>
      </c>
      <c r="L14" s="19"/>
      <c r="M14" s="16" t="s">
        <v>114</v>
      </c>
      <c r="N14" s="19" t="s">
        <v>115</v>
      </c>
      <c r="O14" s="23"/>
      <c r="P14" s="37"/>
      <c r="Q14" s="2"/>
      <c r="R14" s="12"/>
      <c r="S14" s="2"/>
      <c r="T14" s="2"/>
      <c r="U14" s="2"/>
      <c r="V14" s="2"/>
      <c r="W14" s="2"/>
      <c r="X14" s="31"/>
      <c r="Y14" s="31"/>
      <c r="Z14" s="33"/>
      <c r="AA14" s="1"/>
    </row>
    <row r="15" spans="1:27" x14ac:dyDescent="0.2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2"/>
      <c r="R15" s="5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C16" s="68" t="s">
        <v>54</v>
      </c>
      <c r="D16" s="58"/>
      <c r="E16" s="58"/>
      <c r="F16" s="51" t="s">
        <v>40</v>
      </c>
      <c r="G16" s="50" t="s">
        <v>41</v>
      </c>
      <c r="H16" s="54" t="s">
        <v>42</v>
      </c>
      <c r="I16" s="55" t="s">
        <v>43</v>
      </c>
      <c r="J16" s="54" t="s">
        <v>44</v>
      </c>
      <c r="K16" s="50" t="s">
        <v>45</v>
      </c>
      <c r="L16" s="54" t="s">
        <v>46</v>
      </c>
      <c r="M16" s="55" t="s">
        <v>47</v>
      </c>
      <c r="N16" s="54" t="s">
        <v>48</v>
      </c>
      <c r="O16" s="55" t="s">
        <v>168</v>
      </c>
      <c r="P16" s="58"/>
      <c r="Q16" s="69"/>
      <c r="R16" s="70" t="s">
        <v>154</v>
      </c>
      <c r="S16" s="52"/>
      <c r="T16" s="52"/>
      <c r="U16" s="71" t="s">
        <v>66</v>
      </c>
      <c r="V16" s="52"/>
      <c r="W16" s="52"/>
      <c r="X16" s="72" t="s">
        <v>76</v>
      </c>
      <c r="Y16" s="63" t="s">
        <v>77</v>
      </c>
      <c r="Z16" s="72" t="s">
        <v>78</v>
      </c>
      <c r="AA16" s="63" t="s">
        <v>89</v>
      </c>
    </row>
    <row r="17" spans="3:27" x14ac:dyDescent="0.25">
      <c r="C17" s="15"/>
      <c r="D17" s="2"/>
      <c r="E17" s="2"/>
      <c r="F17" s="17" t="s">
        <v>122</v>
      </c>
      <c r="G17" s="16" t="s">
        <v>127</v>
      </c>
      <c r="H17" s="19" t="s">
        <v>128</v>
      </c>
      <c r="I17" s="20" t="s">
        <v>4</v>
      </c>
      <c r="J17" s="19" t="s">
        <v>129</v>
      </c>
      <c r="K17" s="16" t="s">
        <v>130</v>
      </c>
      <c r="L17" s="19" t="s">
        <v>131</v>
      </c>
      <c r="M17" s="20" t="s">
        <v>103</v>
      </c>
      <c r="N17" s="19" t="s">
        <v>104</v>
      </c>
      <c r="O17" s="20" t="s">
        <v>105</v>
      </c>
      <c r="P17" s="2"/>
      <c r="Q17" s="8"/>
      <c r="R17" s="27"/>
      <c r="S17" s="2"/>
      <c r="T17" s="2"/>
      <c r="U17" s="29"/>
      <c r="V17" s="2"/>
      <c r="W17" s="2"/>
      <c r="X17" s="35"/>
      <c r="Y17" s="31"/>
      <c r="Z17" s="35"/>
      <c r="AA17" s="34"/>
    </row>
    <row r="18" spans="3:27" x14ac:dyDescent="0.2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2"/>
      <c r="T18" s="2"/>
      <c r="U18" s="2"/>
      <c r="V18" s="2"/>
      <c r="W18" s="2"/>
      <c r="X18" s="2"/>
      <c r="Y18" s="2"/>
      <c r="Z18" s="2"/>
      <c r="AA18" s="6"/>
    </row>
    <row r="19" spans="3:27" x14ac:dyDescent="0.25">
      <c r="C19" s="68" t="s">
        <v>49</v>
      </c>
      <c r="D19" s="58"/>
      <c r="E19" s="58"/>
      <c r="F19" s="68" t="s">
        <v>50</v>
      </c>
      <c r="G19" s="58"/>
      <c r="H19" s="58"/>
      <c r="I19" s="69" t="s">
        <v>51</v>
      </c>
      <c r="J19" s="73"/>
      <c r="K19" s="70"/>
      <c r="L19" s="58"/>
      <c r="M19" s="58"/>
      <c r="N19" s="68" t="s">
        <v>156</v>
      </c>
      <c r="O19" s="58"/>
      <c r="P19" s="58"/>
      <c r="Q19" s="58"/>
      <c r="R19" s="68" t="s">
        <v>72</v>
      </c>
      <c r="S19" s="52"/>
      <c r="T19" s="71" t="s">
        <v>67</v>
      </c>
      <c r="U19" s="74" t="s">
        <v>68</v>
      </c>
      <c r="V19" s="74" t="s">
        <v>69</v>
      </c>
      <c r="W19" s="52"/>
      <c r="X19" s="75" t="s">
        <v>75</v>
      </c>
      <c r="Y19" s="64"/>
      <c r="Z19" s="72" t="s">
        <v>90</v>
      </c>
      <c r="AA19" s="6"/>
    </row>
    <row r="20" spans="3:27" x14ac:dyDescent="0.25">
      <c r="C20" s="15"/>
      <c r="D20" s="3"/>
      <c r="E20" s="3"/>
      <c r="F20" s="15"/>
      <c r="G20" s="3"/>
      <c r="H20" s="3"/>
      <c r="I20" s="24"/>
      <c r="J20" s="25"/>
      <c r="K20" s="26"/>
      <c r="L20" s="3"/>
      <c r="M20" s="3"/>
      <c r="N20" s="15"/>
      <c r="O20" s="3"/>
      <c r="P20" s="3"/>
      <c r="Q20" s="3"/>
      <c r="R20" s="15"/>
      <c r="S20" s="2"/>
      <c r="T20" s="29"/>
      <c r="U20" s="30"/>
      <c r="V20" s="30"/>
      <c r="W20" s="2"/>
      <c r="X20" s="35"/>
      <c r="Y20" s="13"/>
      <c r="Z20" s="35"/>
      <c r="AA20" s="1"/>
    </row>
    <row r="24" spans="3:27" x14ac:dyDescent="0.25">
      <c r="H24">
        <f>MATCH("NORMAL", A:A)</f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1F0B-4915-4D91-9B44-3A40D6D90C42}">
  <dimension ref="A1:R12"/>
  <sheetViews>
    <sheetView workbookViewId="0">
      <selection activeCell="E17" sqref="E17"/>
    </sheetView>
  </sheetViews>
  <sheetFormatPr defaultRowHeight="15" x14ac:dyDescent="0.25"/>
  <sheetData>
    <row r="1" spans="1:18" x14ac:dyDescent="0.25">
      <c r="A1" s="59">
        <v>1</v>
      </c>
      <c r="B1" s="60">
        <v>2</v>
      </c>
      <c r="C1" s="61">
        <v>3</v>
      </c>
      <c r="D1" s="62">
        <v>4</v>
      </c>
      <c r="E1" s="61">
        <v>5</v>
      </c>
      <c r="F1" s="60">
        <v>6</v>
      </c>
      <c r="G1" s="59">
        <v>7</v>
      </c>
      <c r="H1" s="60">
        <v>8</v>
      </c>
      <c r="I1" s="61">
        <v>9</v>
      </c>
      <c r="J1" s="60">
        <v>0</v>
      </c>
      <c r="K1" s="61" t="s">
        <v>13</v>
      </c>
      <c r="L1" s="60" t="s">
        <v>14</v>
      </c>
    </row>
    <row r="2" spans="1:18" x14ac:dyDescent="0.25">
      <c r="A2" s="16"/>
      <c r="B2" s="19" t="str">
        <f>_xlfn.CONCAT("C#", $B$8)</f>
        <v>C#8</v>
      </c>
      <c r="C2" s="20" t="str">
        <f>_xlfn.CONCAT("D#", $B$8)</f>
        <v>D#8</v>
      </c>
      <c r="D2" s="17"/>
      <c r="E2" s="20" t="str">
        <f>_xlfn.CONCAT("F#", $B$8)</f>
        <v>F#8</v>
      </c>
      <c r="F2" s="19" t="str">
        <f>_xlfn.CONCAT("G#", $B$8)</f>
        <v>G#8</v>
      </c>
      <c r="G2" s="20" t="str">
        <f>_xlfn.CONCAT("A#", $B$8)</f>
        <v>A#8</v>
      </c>
      <c r="H2" s="19"/>
      <c r="I2" s="20" t="str">
        <f>_xlfn.CONCAT("C#", $B$8+1)</f>
        <v>C#9</v>
      </c>
      <c r="J2" s="19" t="str">
        <f>_xlfn.CONCAT("D#", $B$8+1)</f>
        <v>D#9</v>
      </c>
      <c r="K2" s="20" t="str">
        <f>_xlfn.CONCAT("E", $B$8+1)</f>
        <v>E9</v>
      </c>
      <c r="L2" s="19" t="str">
        <f>_xlfn.CONCAT("F#", $B$8+1)</f>
        <v>F#9</v>
      </c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8" x14ac:dyDescent="0.25">
      <c r="A4" s="50" t="s">
        <v>16</v>
      </c>
      <c r="B4" s="54" t="s">
        <v>17</v>
      </c>
      <c r="C4" s="55" t="s">
        <v>18</v>
      </c>
      <c r="D4" s="54" t="s">
        <v>19</v>
      </c>
      <c r="E4" s="55" t="s">
        <v>20</v>
      </c>
      <c r="F4" s="54" t="s">
        <v>21</v>
      </c>
      <c r="G4" s="50" t="s">
        <v>22</v>
      </c>
      <c r="H4" s="54" t="s">
        <v>23</v>
      </c>
      <c r="I4" s="55" t="s">
        <v>24</v>
      </c>
      <c r="J4" s="54" t="s">
        <v>25</v>
      </c>
      <c r="K4" s="55" t="s">
        <v>26</v>
      </c>
      <c r="L4" s="54" t="s">
        <v>27</v>
      </c>
    </row>
    <row r="5" spans="1:18" x14ac:dyDescent="0.25">
      <c r="A5" s="16" t="str">
        <f>_xlfn.CONCAT("C", $B$8)</f>
        <v>C8</v>
      </c>
      <c r="B5" s="19" t="str">
        <f>_xlfn.CONCAT("D", $B$8)</f>
        <v>D8</v>
      </c>
      <c r="C5" s="20" t="str">
        <f>_xlfn.CONCAT("E", $B$8)</f>
        <v>E8</v>
      </c>
      <c r="D5" s="19" t="str">
        <f>_xlfn.CONCAT("F", $B$8)</f>
        <v>F8</v>
      </c>
      <c r="E5" s="20" t="str">
        <f>_xlfn.CONCAT("G", $B$8)</f>
        <v>G8</v>
      </c>
      <c r="F5" s="19" t="str">
        <f>_xlfn.CONCAT("A", $B$8)</f>
        <v>A8</v>
      </c>
      <c r="G5" s="20" t="str">
        <f>_xlfn.CONCAT("B", $B$8)</f>
        <v>B8</v>
      </c>
      <c r="H5" s="19" t="str">
        <f>_xlfn.CONCAT("C", $B$8+1)</f>
        <v>C9</v>
      </c>
      <c r="I5" s="20" t="str">
        <f>_xlfn.CONCAT("D", $B$8+1)</f>
        <v>D9</v>
      </c>
      <c r="J5" s="19" t="str">
        <f>_xlfn.CONCAT("E", $B$8+1)</f>
        <v>E9</v>
      </c>
      <c r="K5" s="20" t="str">
        <f>_xlfn.CONCAT("F", $B$8+1)</f>
        <v>F9</v>
      </c>
      <c r="L5" s="19" t="str">
        <f>_xlfn.CONCAT("G", $B$8+1)</f>
        <v>G9</v>
      </c>
    </row>
    <row r="8" spans="1:18" x14ac:dyDescent="0.25">
      <c r="A8" t="s">
        <v>123</v>
      </c>
      <c r="B8">
        <v>8</v>
      </c>
    </row>
    <row r="11" spans="1:18" x14ac:dyDescent="0.25">
      <c r="A11" t="str">
        <f t="shared" ref="A11:R11" si="0">LEFT(A12, LEN(A12)-1)</f>
        <v>C</v>
      </c>
      <c r="B11" t="str">
        <f t="shared" si="0"/>
        <v>C#</v>
      </c>
      <c r="C11" t="str">
        <f t="shared" si="0"/>
        <v>D</v>
      </c>
      <c r="D11" t="str">
        <f t="shared" si="0"/>
        <v>D#</v>
      </c>
      <c r="E11" t="str">
        <f t="shared" si="0"/>
        <v>E</v>
      </c>
      <c r="F11" t="str">
        <f t="shared" si="0"/>
        <v>F</v>
      </c>
      <c r="G11" t="str">
        <f t="shared" si="0"/>
        <v>F#</v>
      </c>
      <c r="H11" t="str">
        <f t="shared" si="0"/>
        <v>G</v>
      </c>
      <c r="I11" t="str">
        <f t="shared" si="0"/>
        <v>G#</v>
      </c>
      <c r="J11" t="str">
        <f t="shared" si="0"/>
        <v>A</v>
      </c>
      <c r="K11" t="str">
        <f t="shared" si="0"/>
        <v>A#</v>
      </c>
      <c r="L11" t="str">
        <f t="shared" si="0"/>
        <v>B</v>
      </c>
      <c r="M11" t="str">
        <f t="shared" si="0"/>
        <v>C</v>
      </c>
      <c r="N11" t="str">
        <f t="shared" si="0"/>
        <v>C#</v>
      </c>
      <c r="O11" t="str">
        <f t="shared" si="0"/>
        <v>D</v>
      </c>
      <c r="P11" t="str">
        <f t="shared" si="0"/>
        <v>D#</v>
      </c>
      <c r="Q11" t="str">
        <f t="shared" si="0"/>
        <v>E</v>
      </c>
      <c r="R11" t="str">
        <f t="shared" si="0"/>
        <v>F</v>
      </c>
    </row>
    <row r="12" spans="1:18" x14ac:dyDescent="0.25">
      <c r="A12" s="16" t="str">
        <f>_xlfn.CONCAT("C", $B$8)</f>
        <v>C8</v>
      </c>
      <c r="B12" s="19" t="str">
        <f>_xlfn.CONCAT("C#", $B$8)</f>
        <v>C#8</v>
      </c>
      <c r="C12" s="19" t="str">
        <f>_xlfn.CONCAT("D", $B$8)</f>
        <v>D8</v>
      </c>
      <c r="D12" s="20" t="str">
        <f>_xlfn.CONCAT("D#", $B$8)</f>
        <v>D#8</v>
      </c>
      <c r="E12" s="20" t="str">
        <f>_xlfn.CONCAT("E", $B$8)</f>
        <v>E8</v>
      </c>
      <c r="F12" s="19" t="str">
        <f>_xlfn.CONCAT("F", $B$8)</f>
        <v>F8</v>
      </c>
      <c r="G12" s="20" t="str">
        <f>_xlfn.CONCAT("F#", $B$8)</f>
        <v>F#8</v>
      </c>
      <c r="H12" s="20" t="str">
        <f>_xlfn.CONCAT("G", $B$8)</f>
        <v>G8</v>
      </c>
      <c r="I12" s="19" t="str">
        <f>_xlfn.CONCAT("G#", $B$8)</f>
        <v>G#8</v>
      </c>
      <c r="J12" s="19" t="str">
        <f>_xlfn.CONCAT("A", $B$8)</f>
        <v>A8</v>
      </c>
      <c r="K12" s="20" t="str">
        <f>_xlfn.CONCAT("A#", $B$8)</f>
        <v>A#8</v>
      </c>
      <c r="L12" s="20" t="str">
        <f>_xlfn.CONCAT("B", $B$8)</f>
        <v>B8</v>
      </c>
      <c r="M12" s="19" t="str">
        <f>_xlfn.CONCAT("C", $B$8+1)</f>
        <v>C9</v>
      </c>
      <c r="N12" s="20" t="str">
        <f>_xlfn.CONCAT("C#", $B$8+1)</f>
        <v>C#9</v>
      </c>
      <c r="O12" s="20" t="str">
        <f>_xlfn.CONCAT("D", $B$8+1)</f>
        <v>D9</v>
      </c>
      <c r="P12" s="19" t="str">
        <f>_xlfn.CONCAT("D#", $B$8+1)</f>
        <v>D#9</v>
      </c>
      <c r="Q12" s="19" t="str">
        <f>_xlfn.CONCAT("E", $B$8+1)</f>
        <v>E9</v>
      </c>
      <c r="R12" s="20" t="str">
        <f>_xlfn.CONCAT("F", $B$8+1)</f>
        <v>F9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A592-E601-4FF8-B6CC-8CD223451765}">
  <dimension ref="A1:G102"/>
  <sheetViews>
    <sheetView workbookViewId="0">
      <selection activeCell="K12" sqref="K12"/>
    </sheetView>
  </sheetViews>
  <sheetFormatPr defaultRowHeight="15" x14ac:dyDescent="0.25"/>
  <sheetData>
    <row r="1" spans="1:7" x14ac:dyDescent="0.25">
      <c r="A1" t="s">
        <v>158</v>
      </c>
      <c r="B1" t="s">
        <v>170</v>
      </c>
      <c r="C1" t="s">
        <v>171</v>
      </c>
      <c r="D1" t="s">
        <v>172</v>
      </c>
      <c r="G1" t="s">
        <v>175</v>
      </c>
    </row>
    <row r="2" spans="1:7" x14ac:dyDescent="0.25">
      <c r="A2" cm="1">
        <f t="array" ref="A2:A102">Table1[KeyCodes]</f>
        <v>59</v>
      </c>
      <c r="B2" cm="1">
        <f t="array" aca="1" ref="B2:B102" ca="1">Table1[Midi Number]</f>
        <v>108</v>
      </c>
      <c r="C2" t="str">
        <f ca="1">_xlfn.CONCAT(A2, ",", B2)</f>
        <v>59,108</v>
      </c>
      <c r="D2" t="str">
        <f ca="1">IF(C3="","",",")</f>
        <v>,</v>
      </c>
      <c r="G2" t="str">
        <f ca="1">_xlfn.CONCAT(C2:D102)</f>
        <v>59,108,60,109,61,110,62,111,63,112,64,113,65,114,66,115,67,116,68,117,87,118,88,119,2,0,3,73,4,75,5,0,6,78,7,80,8,82,9,0,10,85,11,87,12,0,13,90,16,72,17,74,18,76,19,77,20,79,21,81,22,83,23,84,24,86,25,88,26,89,27,91,30,0,31,61,32,63,33,0,34,66,35,68,36,70,37,0,38,73,39,75,40,0,0,0,44,60,45,62,46,64,47,65,48,67,49,69,50,71,51,72,52,74,53,76,1,0,41,0,15,0,58,0,14,0,284,0,42,0,310,0,29,0,285,0,56,0,312,0,57,0,311,0,70,0,325,0,338,0,327,0,329,0,339,0,335,0,337,0,328,0,336,0,331,0,333,0,82,0,79,0,80,0,81,0,75,0,76,0,77,0,71,0,72,0,73,0,309,0,82,0,74,0,78,0,325,0,284,0,83,0</v>
      </c>
    </row>
    <row r="3" spans="1:7" x14ac:dyDescent="0.25">
      <c r="A3">
        <v>60</v>
      </c>
      <c r="B3">
        <f ca="1"/>
        <v>109</v>
      </c>
      <c r="C3" t="str">
        <f t="shared" ref="C3:C66" ca="1" si="0">_xlfn.CONCAT(A3, ",", B3)</f>
        <v>60,109</v>
      </c>
      <c r="D3" t="str">
        <f t="shared" ref="D3:D66" ca="1" si="1">IF(C4="","",",")</f>
        <v>,</v>
      </c>
    </row>
    <row r="4" spans="1:7" x14ac:dyDescent="0.25">
      <c r="A4">
        <v>61</v>
      </c>
      <c r="B4">
        <f ca="1"/>
        <v>110</v>
      </c>
      <c r="C4" t="str">
        <f t="shared" ca="1" si="0"/>
        <v>61,110</v>
      </c>
      <c r="D4" t="str">
        <f t="shared" ca="1" si="1"/>
        <v>,</v>
      </c>
    </row>
    <row r="5" spans="1:7" x14ac:dyDescent="0.25">
      <c r="A5">
        <v>62</v>
      </c>
      <c r="B5">
        <f ca="1"/>
        <v>111</v>
      </c>
      <c r="C5" t="str">
        <f t="shared" ca="1" si="0"/>
        <v>62,111</v>
      </c>
      <c r="D5" t="str">
        <f t="shared" ca="1" si="1"/>
        <v>,</v>
      </c>
    </row>
    <row r="6" spans="1:7" x14ac:dyDescent="0.25">
      <c r="A6">
        <v>63</v>
      </c>
      <c r="B6">
        <f ca="1"/>
        <v>112</v>
      </c>
      <c r="C6" t="str">
        <f t="shared" ca="1" si="0"/>
        <v>63,112</v>
      </c>
      <c r="D6" t="str">
        <f t="shared" ca="1" si="1"/>
        <v>,</v>
      </c>
    </row>
    <row r="7" spans="1:7" x14ac:dyDescent="0.25">
      <c r="A7">
        <v>64</v>
      </c>
      <c r="B7">
        <f ca="1"/>
        <v>113</v>
      </c>
      <c r="C7" t="str">
        <f t="shared" ca="1" si="0"/>
        <v>64,113</v>
      </c>
      <c r="D7" t="str">
        <f t="shared" ca="1" si="1"/>
        <v>,</v>
      </c>
    </row>
    <row r="8" spans="1:7" x14ac:dyDescent="0.25">
      <c r="A8">
        <v>65</v>
      </c>
      <c r="B8">
        <f ca="1"/>
        <v>114</v>
      </c>
      <c r="C8" t="str">
        <f t="shared" ca="1" si="0"/>
        <v>65,114</v>
      </c>
      <c r="D8" t="str">
        <f t="shared" ca="1" si="1"/>
        <v>,</v>
      </c>
    </row>
    <row r="9" spans="1:7" x14ac:dyDescent="0.25">
      <c r="A9">
        <v>66</v>
      </c>
      <c r="B9">
        <f ca="1"/>
        <v>115</v>
      </c>
      <c r="C9" t="str">
        <f t="shared" ca="1" si="0"/>
        <v>66,115</v>
      </c>
      <c r="D9" t="str">
        <f t="shared" ca="1" si="1"/>
        <v>,</v>
      </c>
    </row>
    <row r="10" spans="1:7" x14ac:dyDescent="0.25">
      <c r="A10">
        <v>67</v>
      </c>
      <c r="B10">
        <f ca="1"/>
        <v>116</v>
      </c>
      <c r="C10" t="str">
        <f t="shared" ca="1" si="0"/>
        <v>67,116</v>
      </c>
      <c r="D10" t="str">
        <f t="shared" ca="1" si="1"/>
        <v>,</v>
      </c>
    </row>
    <row r="11" spans="1:7" x14ac:dyDescent="0.25">
      <c r="A11">
        <v>68</v>
      </c>
      <c r="B11">
        <f ca="1"/>
        <v>117</v>
      </c>
      <c r="C11" t="str">
        <f t="shared" ca="1" si="0"/>
        <v>68,117</v>
      </c>
      <c r="D11" t="str">
        <f t="shared" ca="1" si="1"/>
        <v>,</v>
      </c>
    </row>
    <row r="12" spans="1:7" x14ac:dyDescent="0.25">
      <c r="A12">
        <v>87</v>
      </c>
      <c r="B12">
        <f ca="1"/>
        <v>118</v>
      </c>
      <c r="C12" t="str">
        <f t="shared" ca="1" si="0"/>
        <v>87,118</v>
      </c>
      <c r="D12" t="str">
        <f t="shared" ca="1" si="1"/>
        <v>,</v>
      </c>
    </row>
    <row r="13" spans="1:7" x14ac:dyDescent="0.25">
      <c r="A13">
        <v>88</v>
      </c>
      <c r="B13">
        <f ca="1"/>
        <v>119</v>
      </c>
      <c r="C13" t="str">
        <f t="shared" ca="1" si="0"/>
        <v>88,119</v>
      </c>
      <c r="D13" t="str">
        <f t="shared" ca="1" si="1"/>
        <v>,</v>
      </c>
    </row>
    <row r="14" spans="1:7" x14ac:dyDescent="0.25">
      <c r="A14">
        <v>2</v>
      </c>
      <c r="B14">
        <f ca="1"/>
        <v>0</v>
      </c>
      <c r="C14" t="str">
        <f t="shared" ca="1" si="0"/>
        <v>2,0</v>
      </c>
      <c r="D14" t="str">
        <f t="shared" ca="1" si="1"/>
        <v>,</v>
      </c>
    </row>
    <row r="15" spans="1:7" x14ac:dyDescent="0.25">
      <c r="A15">
        <v>3</v>
      </c>
      <c r="B15">
        <f ca="1"/>
        <v>73</v>
      </c>
      <c r="C15" t="str">
        <f t="shared" ca="1" si="0"/>
        <v>3,73</v>
      </c>
      <c r="D15" t="str">
        <f t="shared" ca="1" si="1"/>
        <v>,</v>
      </c>
    </row>
    <row r="16" spans="1:7" x14ac:dyDescent="0.25">
      <c r="A16">
        <v>4</v>
      </c>
      <c r="B16">
        <f ca="1"/>
        <v>75</v>
      </c>
      <c r="C16" t="str">
        <f t="shared" ca="1" si="0"/>
        <v>4,75</v>
      </c>
      <c r="D16" t="str">
        <f t="shared" ca="1" si="1"/>
        <v>,</v>
      </c>
    </row>
    <row r="17" spans="1:4" x14ac:dyDescent="0.25">
      <c r="A17">
        <v>5</v>
      </c>
      <c r="B17">
        <f ca="1"/>
        <v>0</v>
      </c>
      <c r="C17" t="str">
        <f t="shared" ca="1" si="0"/>
        <v>5,0</v>
      </c>
      <c r="D17" t="str">
        <f t="shared" ca="1" si="1"/>
        <v>,</v>
      </c>
    </row>
    <row r="18" spans="1:4" x14ac:dyDescent="0.25">
      <c r="A18">
        <v>6</v>
      </c>
      <c r="B18">
        <f ca="1"/>
        <v>78</v>
      </c>
      <c r="C18" t="str">
        <f t="shared" ca="1" si="0"/>
        <v>6,78</v>
      </c>
      <c r="D18" t="str">
        <f t="shared" ca="1" si="1"/>
        <v>,</v>
      </c>
    </row>
    <row r="19" spans="1:4" x14ac:dyDescent="0.25">
      <c r="A19">
        <v>7</v>
      </c>
      <c r="B19">
        <f ca="1"/>
        <v>80</v>
      </c>
      <c r="C19" t="str">
        <f t="shared" ca="1" si="0"/>
        <v>7,80</v>
      </c>
      <c r="D19" t="str">
        <f t="shared" ca="1" si="1"/>
        <v>,</v>
      </c>
    </row>
    <row r="20" spans="1:4" x14ac:dyDescent="0.25">
      <c r="A20">
        <v>8</v>
      </c>
      <c r="B20">
        <f ca="1"/>
        <v>82</v>
      </c>
      <c r="C20" t="str">
        <f t="shared" ca="1" si="0"/>
        <v>8,82</v>
      </c>
      <c r="D20" t="str">
        <f t="shared" ca="1" si="1"/>
        <v>,</v>
      </c>
    </row>
    <row r="21" spans="1:4" x14ac:dyDescent="0.25">
      <c r="A21">
        <v>9</v>
      </c>
      <c r="B21">
        <f ca="1"/>
        <v>0</v>
      </c>
      <c r="C21" t="str">
        <f t="shared" ca="1" si="0"/>
        <v>9,0</v>
      </c>
      <c r="D21" t="str">
        <f t="shared" ca="1" si="1"/>
        <v>,</v>
      </c>
    </row>
    <row r="22" spans="1:4" x14ac:dyDescent="0.25">
      <c r="A22">
        <v>10</v>
      </c>
      <c r="B22">
        <f ca="1"/>
        <v>85</v>
      </c>
      <c r="C22" t="str">
        <f t="shared" ca="1" si="0"/>
        <v>10,85</v>
      </c>
      <c r="D22" t="str">
        <f t="shared" ca="1" si="1"/>
        <v>,</v>
      </c>
    </row>
    <row r="23" spans="1:4" x14ac:dyDescent="0.25">
      <c r="A23">
        <v>11</v>
      </c>
      <c r="B23">
        <f ca="1"/>
        <v>87</v>
      </c>
      <c r="C23" t="str">
        <f t="shared" ca="1" si="0"/>
        <v>11,87</v>
      </c>
      <c r="D23" t="str">
        <f t="shared" ca="1" si="1"/>
        <v>,</v>
      </c>
    </row>
    <row r="24" spans="1:4" x14ac:dyDescent="0.25">
      <c r="A24">
        <v>12</v>
      </c>
      <c r="B24">
        <f ca="1"/>
        <v>0</v>
      </c>
      <c r="C24" t="str">
        <f t="shared" ca="1" si="0"/>
        <v>12,0</v>
      </c>
      <c r="D24" t="str">
        <f t="shared" ca="1" si="1"/>
        <v>,</v>
      </c>
    </row>
    <row r="25" spans="1:4" x14ac:dyDescent="0.25">
      <c r="A25">
        <v>13</v>
      </c>
      <c r="B25">
        <f ca="1"/>
        <v>90</v>
      </c>
      <c r="C25" t="str">
        <f t="shared" ca="1" si="0"/>
        <v>13,90</v>
      </c>
      <c r="D25" t="str">
        <f t="shared" ca="1" si="1"/>
        <v>,</v>
      </c>
    </row>
    <row r="26" spans="1:4" x14ac:dyDescent="0.25">
      <c r="A26">
        <v>16</v>
      </c>
      <c r="B26">
        <f ca="1"/>
        <v>72</v>
      </c>
      <c r="C26" t="str">
        <f t="shared" ca="1" si="0"/>
        <v>16,72</v>
      </c>
      <c r="D26" t="str">
        <f t="shared" ca="1" si="1"/>
        <v>,</v>
      </c>
    </row>
    <row r="27" spans="1:4" x14ac:dyDescent="0.25">
      <c r="A27">
        <v>17</v>
      </c>
      <c r="B27">
        <f ca="1"/>
        <v>74</v>
      </c>
      <c r="C27" t="str">
        <f t="shared" ca="1" si="0"/>
        <v>17,74</v>
      </c>
      <c r="D27" t="str">
        <f t="shared" ca="1" si="1"/>
        <v>,</v>
      </c>
    </row>
    <row r="28" spans="1:4" x14ac:dyDescent="0.25">
      <c r="A28">
        <v>18</v>
      </c>
      <c r="B28">
        <f ca="1"/>
        <v>76</v>
      </c>
      <c r="C28" t="str">
        <f t="shared" ca="1" si="0"/>
        <v>18,76</v>
      </c>
      <c r="D28" t="str">
        <f t="shared" ca="1" si="1"/>
        <v>,</v>
      </c>
    </row>
    <row r="29" spans="1:4" x14ac:dyDescent="0.25">
      <c r="A29">
        <v>19</v>
      </c>
      <c r="B29">
        <f ca="1"/>
        <v>77</v>
      </c>
      <c r="C29" t="str">
        <f t="shared" ca="1" si="0"/>
        <v>19,77</v>
      </c>
      <c r="D29" t="str">
        <f t="shared" ca="1" si="1"/>
        <v>,</v>
      </c>
    </row>
    <row r="30" spans="1:4" x14ac:dyDescent="0.25">
      <c r="A30">
        <v>20</v>
      </c>
      <c r="B30">
        <f ca="1"/>
        <v>79</v>
      </c>
      <c r="C30" t="str">
        <f t="shared" ca="1" si="0"/>
        <v>20,79</v>
      </c>
      <c r="D30" t="str">
        <f t="shared" ca="1" si="1"/>
        <v>,</v>
      </c>
    </row>
    <row r="31" spans="1:4" x14ac:dyDescent="0.25">
      <c r="A31">
        <v>21</v>
      </c>
      <c r="B31">
        <f ca="1"/>
        <v>81</v>
      </c>
      <c r="C31" t="str">
        <f t="shared" ca="1" si="0"/>
        <v>21,81</v>
      </c>
      <c r="D31" t="str">
        <f t="shared" ca="1" si="1"/>
        <v>,</v>
      </c>
    </row>
    <row r="32" spans="1:4" x14ac:dyDescent="0.25">
      <c r="A32">
        <v>22</v>
      </c>
      <c r="B32">
        <f ca="1"/>
        <v>83</v>
      </c>
      <c r="C32" t="str">
        <f t="shared" ca="1" si="0"/>
        <v>22,83</v>
      </c>
      <c r="D32" t="str">
        <f t="shared" ca="1" si="1"/>
        <v>,</v>
      </c>
    </row>
    <row r="33" spans="1:4" x14ac:dyDescent="0.25">
      <c r="A33">
        <v>23</v>
      </c>
      <c r="B33">
        <f ca="1"/>
        <v>84</v>
      </c>
      <c r="C33" t="str">
        <f t="shared" ca="1" si="0"/>
        <v>23,84</v>
      </c>
      <c r="D33" t="str">
        <f t="shared" ca="1" si="1"/>
        <v>,</v>
      </c>
    </row>
    <row r="34" spans="1:4" x14ac:dyDescent="0.25">
      <c r="A34">
        <v>24</v>
      </c>
      <c r="B34">
        <f ca="1"/>
        <v>86</v>
      </c>
      <c r="C34" t="str">
        <f t="shared" ca="1" si="0"/>
        <v>24,86</v>
      </c>
      <c r="D34" t="str">
        <f t="shared" ca="1" si="1"/>
        <v>,</v>
      </c>
    </row>
    <row r="35" spans="1:4" x14ac:dyDescent="0.25">
      <c r="A35">
        <v>25</v>
      </c>
      <c r="B35">
        <f ca="1"/>
        <v>88</v>
      </c>
      <c r="C35" t="str">
        <f t="shared" ca="1" si="0"/>
        <v>25,88</v>
      </c>
      <c r="D35" t="str">
        <f t="shared" ca="1" si="1"/>
        <v>,</v>
      </c>
    </row>
    <row r="36" spans="1:4" x14ac:dyDescent="0.25">
      <c r="A36">
        <v>26</v>
      </c>
      <c r="B36">
        <f ca="1"/>
        <v>89</v>
      </c>
      <c r="C36" t="str">
        <f t="shared" ca="1" si="0"/>
        <v>26,89</v>
      </c>
      <c r="D36" t="str">
        <f t="shared" ca="1" si="1"/>
        <v>,</v>
      </c>
    </row>
    <row r="37" spans="1:4" x14ac:dyDescent="0.25">
      <c r="A37">
        <v>27</v>
      </c>
      <c r="B37">
        <f ca="1"/>
        <v>91</v>
      </c>
      <c r="C37" t="str">
        <f t="shared" ca="1" si="0"/>
        <v>27,91</v>
      </c>
      <c r="D37" t="str">
        <f t="shared" ca="1" si="1"/>
        <v>,</v>
      </c>
    </row>
    <row r="38" spans="1:4" x14ac:dyDescent="0.25">
      <c r="A38">
        <v>30</v>
      </c>
      <c r="B38">
        <f ca="1"/>
        <v>0</v>
      </c>
      <c r="C38" t="str">
        <f t="shared" ca="1" si="0"/>
        <v>30,0</v>
      </c>
      <c r="D38" t="str">
        <f t="shared" ca="1" si="1"/>
        <v>,</v>
      </c>
    </row>
    <row r="39" spans="1:4" x14ac:dyDescent="0.25">
      <c r="A39">
        <v>31</v>
      </c>
      <c r="B39">
        <f ca="1"/>
        <v>61</v>
      </c>
      <c r="C39" t="str">
        <f t="shared" ca="1" si="0"/>
        <v>31,61</v>
      </c>
      <c r="D39" t="str">
        <f t="shared" ca="1" si="1"/>
        <v>,</v>
      </c>
    </row>
    <row r="40" spans="1:4" x14ac:dyDescent="0.25">
      <c r="A40">
        <v>32</v>
      </c>
      <c r="B40">
        <f ca="1"/>
        <v>63</v>
      </c>
      <c r="C40" t="str">
        <f t="shared" ca="1" si="0"/>
        <v>32,63</v>
      </c>
      <c r="D40" t="str">
        <f t="shared" ca="1" si="1"/>
        <v>,</v>
      </c>
    </row>
    <row r="41" spans="1:4" x14ac:dyDescent="0.25">
      <c r="A41">
        <v>33</v>
      </c>
      <c r="B41">
        <f ca="1"/>
        <v>0</v>
      </c>
      <c r="C41" t="str">
        <f t="shared" ca="1" si="0"/>
        <v>33,0</v>
      </c>
      <c r="D41" t="str">
        <f t="shared" ca="1" si="1"/>
        <v>,</v>
      </c>
    </row>
    <row r="42" spans="1:4" x14ac:dyDescent="0.25">
      <c r="A42">
        <v>34</v>
      </c>
      <c r="B42">
        <f ca="1"/>
        <v>66</v>
      </c>
      <c r="C42" t="str">
        <f t="shared" ca="1" si="0"/>
        <v>34,66</v>
      </c>
      <c r="D42" t="str">
        <f t="shared" ca="1" si="1"/>
        <v>,</v>
      </c>
    </row>
    <row r="43" spans="1:4" x14ac:dyDescent="0.25">
      <c r="A43">
        <v>35</v>
      </c>
      <c r="B43">
        <f ca="1"/>
        <v>68</v>
      </c>
      <c r="C43" t="str">
        <f t="shared" ca="1" si="0"/>
        <v>35,68</v>
      </c>
      <c r="D43" t="str">
        <f t="shared" ca="1" si="1"/>
        <v>,</v>
      </c>
    </row>
    <row r="44" spans="1:4" x14ac:dyDescent="0.25">
      <c r="A44">
        <v>36</v>
      </c>
      <c r="B44">
        <f ca="1"/>
        <v>70</v>
      </c>
      <c r="C44" t="str">
        <f t="shared" ca="1" si="0"/>
        <v>36,70</v>
      </c>
      <c r="D44" t="str">
        <f t="shared" ca="1" si="1"/>
        <v>,</v>
      </c>
    </row>
    <row r="45" spans="1:4" x14ac:dyDescent="0.25">
      <c r="A45">
        <v>37</v>
      </c>
      <c r="B45">
        <f ca="1"/>
        <v>0</v>
      </c>
      <c r="C45" t="str">
        <f t="shared" ca="1" si="0"/>
        <v>37,0</v>
      </c>
      <c r="D45" t="str">
        <f t="shared" ca="1" si="1"/>
        <v>,</v>
      </c>
    </row>
    <row r="46" spans="1:4" x14ac:dyDescent="0.25">
      <c r="A46">
        <v>38</v>
      </c>
      <c r="B46">
        <f ca="1"/>
        <v>73</v>
      </c>
      <c r="C46" t="str">
        <f t="shared" ca="1" si="0"/>
        <v>38,73</v>
      </c>
      <c r="D46" t="str">
        <f t="shared" ca="1" si="1"/>
        <v>,</v>
      </c>
    </row>
    <row r="47" spans="1:4" x14ac:dyDescent="0.25">
      <c r="A47">
        <v>39</v>
      </c>
      <c r="B47">
        <f ca="1"/>
        <v>75</v>
      </c>
      <c r="C47" t="str">
        <f t="shared" ca="1" si="0"/>
        <v>39,75</v>
      </c>
      <c r="D47" t="str">
        <f t="shared" ca="1" si="1"/>
        <v>,</v>
      </c>
    </row>
    <row r="48" spans="1:4" x14ac:dyDescent="0.25">
      <c r="A48">
        <v>40</v>
      </c>
      <c r="B48">
        <f ca="1"/>
        <v>0</v>
      </c>
      <c r="C48" t="str">
        <f t="shared" ca="1" si="0"/>
        <v>40,0</v>
      </c>
      <c r="D48" t="str">
        <f t="shared" ca="1" si="1"/>
        <v>,</v>
      </c>
    </row>
    <row r="49" spans="1:4" x14ac:dyDescent="0.25">
      <c r="A49">
        <v>0</v>
      </c>
      <c r="B49">
        <f ca="1"/>
        <v>0</v>
      </c>
      <c r="C49" t="str">
        <f t="shared" ca="1" si="0"/>
        <v>0,0</v>
      </c>
      <c r="D49" t="str">
        <f t="shared" ca="1" si="1"/>
        <v>,</v>
      </c>
    </row>
    <row r="50" spans="1:4" x14ac:dyDescent="0.25">
      <c r="A50">
        <v>44</v>
      </c>
      <c r="B50">
        <f ca="1"/>
        <v>60</v>
      </c>
      <c r="C50" t="str">
        <f t="shared" ca="1" si="0"/>
        <v>44,60</v>
      </c>
      <c r="D50" t="str">
        <f t="shared" ca="1" si="1"/>
        <v>,</v>
      </c>
    </row>
    <row r="51" spans="1:4" x14ac:dyDescent="0.25">
      <c r="A51">
        <v>45</v>
      </c>
      <c r="B51">
        <f ca="1"/>
        <v>62</v>
      </c>
      <c r="C51" t="str">
        <f t="shared" ca="1" si="0"/>
        <v>45,62</v>
      </c>
      <c r="D51" t="str">
        <f t="shared" ca="1" si="1"/>
        <v>,</v>
      </c>
    </row>
    <row r="52" spans="1:4" x14ac:dyDescent="0.25">
      <c r="A52">
        <v>46</v>
      </c>
      <c r="B52">
        <f ca="1"/>
        <v>64</v>
      </c>
      <c r="C52" t="str">
        <f t="shared" ca="1" si="0"/>
        <v>46,64</v>
      </c>
      <c r="D52" t="str">
        <f t="shared" ca="1" si="1"/>
        <v>,</v>
      </c>
    </row>
    <row r="53" spans="1:4" x14ac:dyDescent="0.25">
      <c r="A53">
        <v>47</v>
      </c>
      <c r="B53">
        <f ca="1"/>
        <v>65</v>
      </c>
      <c r="C53" t="str">
        <f t="shared" ca="1" si="0"/>
        <v>47,65</v>
      </c>
      <c r="D53" t="str">
        <f t="shared" ca="1" si="1"/>
        <v>,</v>
      </c>
    </row>
    <row r="54" spans="1:4" x14ac:dyDescent="0.25">
      <c r="A54">
        <v>48</v>
      </c>
      <c r="B54">
        <f ca="1"/>
        <v>67</v>
      </c>
      <c r="C54" t="str">
        <f t="shared" ca="1" si="0"/>
        <v>48,67</v>
      </c>
      <c r="D54" t="str">
        <f t="shared" ca="1" si="1"/>
        <v>,</v>
      </c>
    </row>
    <row r="55" spans="1:4" x14ac:dyDescent="0.25">
      <c r="A55">
        <v>49</v>
      </c>
      <c r="B55">
        <f ca="1"/>
        <v>69</v>
      </c>
      <c r="C55" t="str">
        <f t="shared" ca="1" si="0"/>
        <v>49,69</v>
      </c>
      <c r="D55" t="str">
        <f t="shared" ca="1" si="1"/>
        <v>,</v>
      </c>
    </row>
    <row r="56" spans="1:4" x14ac:dyDescent="0.25">
      <c r="A56">
        <v>50</v>
      </c>
      <c r="B56">
        <f ca="1"/>
        <v>71</v>
      </c>
      <c r="C56" t="str">
        <f t="shared" ca="1" si="0"/>
        <v>50,71</v>
      </c>
      <c r="D56" t="str">
        <f t="shared" ca="1" si="1"/>
        <v>,</v>
      </c>
    </row>
    <row r="57" spans="1:4" x14ac:dyDescent="0.25">
      <c r="A57">
        <v>51</v>
      </c>
      <c r="B57">
        <f ca="1"/>
        <v>72</v>
      </c>
      <c r="C57" t="str">
        <f t="shared" ca="1" si="0"/>
        <v>51,72</v>
      </c>
      <c r="D57" t="str">
        <f t="shared" ca="1" si="1"/>
        <v>,</v>
      </c>
    </row>
    <row r="58" spans="1:4" x14ac:dyDescent="0.25">
      <c r="A58">
        <v>52</v>
      </c>
      <c r="B58">
        <f ca="1"/>
        <v>74</v>
      </c>
      <c r="C58" t="str">
        <f t="shared" ca="1" si="0"/>
        <v>52,74</v>
      </c>
      <c r="D58" t="str">
        <f t="shared" ca="1" si="1"/>
        <v>,</v>
      </c>
    </row>
    <row r="59" spans="1:4" x14ac:dyDescent="0.25">
      <c r="A59">
        <v>53</v>
      </c>
      <c r="B59">
        <f ca="1"/>
        <v>76</v>
      </c>
      <c r="C59" t="str">
        <f t="shared" ca="1" si="0"/>
        <v>53,76</v>
      </c>
      <c r="D59" t="str">
        <f t="shared" ca="1" si="1"/>
        <v>,</v>
      </c>
    </row>
    <row r="60" spans="1:4" x14ac:dyDescent="0.25">
      <c r="A60">
        <v>1</v>
      </c>
      <c r="B60">
        <f ca="1"/>
        <v>0</v>
      </c>
      <c r="C60" t="str">
        <f t="shared" ca="1" si="0"/>
        <v>1,0</v>
      </c>
      <c r="D60" t="str">
        <f t="shared" ca="1" si="1"/>
        <v>,</v>
      </c>
    </row>
    <row r="61" spans="1:4" x14ac:dyDescent="0.25">
      <c r="A61">
        <v>41</v>
      </c>
      <c r="B61">
        <f ca="1"/>
        <v>0</v>
      </c>
      <c r="C61" t="str">
        <f t="shared" ca="1" si="0"/>
        <v>41,0</v>
      </c>
      <c r="D61" t="str">
        <f t="shared" ca="1" si="1"/>
        <v>,</v>
      </c>
    </row>
    <row r="62" spans="1:4" x14ac:dyDescent="0.25">
      <c r="A62">
        <v>15</v>
      </c>
      <c r="B62">
        <f ca="1"/>
        <v>0</v>
      </c>
      <c r="C62" t="str">
        <f t="shared" ca="1" si="0"/>
        <v>15,0</v>
      </c>
      <c r="D62" t="str">
        <f t="shared" ca="1" si="1"/>
        <v>,</v>
      </c>
    </row>
    <row r="63" spans="1:4" x14ac:dyDescent="0.25">
      <c r="A63">
        <v>58</v>
      </c>
      <c r="B63">
        <f ca="1"/>
        <v>0</v>
      </c>
      <c r="C63" t="str">
        <f t="shared" ca="1" si="0"/>
        <v>58,0</v>
      </c>
      <c r="D63" t="str">
        <f t="shared" ca="1" si="1"/>
        <v>,</v>
      </c>
    </row>
    <row r="64" spans="1:4" x14ac:dyDescent="0.25">
      <c r="A64">
        <v>14</v>
      </c>
      <c r="B64">
        <f ca="1"/>
        <v>0</v>
      </c>
      <c r="C64" t="str">
        <f t="shared" ca="1" si="0"/>
        <v>14,0</v>
      </c>
      <c r="D64" t="str">
        <f t="shared" ca="1" si="1"/>
        <v>,</v>
      </c>
    </row>
    <row r="65" spans="1:4" x14ac:dyDescent="0.25">
      <c r="A65">
        <v>284</v>
      </c>
      <c r="B65">
        <f ca="1"/>
        <v>0</v>
      </c>
      <c r="C65" t="str">
        <f t="shared" ca="1" si="0"/>
        <v>284,0</v>
      </c>
      <c r="D65" t="str">
        <f t="shared" ca="1" si="1"/>
        <v>,</v>
      </c>
    </row>
    <row r="66" spans="1:4" x14ac:dyDescent="0.25">
      <c r="A66">
        <v>42</v>
      </c>
      <c r="B66">
        <f ca="1"/>
        <v>0</v>
      </c>
      <c r="C66" t="str">
        <f t="shared" ca="1" si="0"/>
        <v>42,0</v>
      </c>
      <c r="D66" t="str">
        <f t="shared" ca="1" si="1"/>
        <v>,</v>
      </c>
    </row>
    <row r="67" spans="1:4" x14ac:dyDescent="0.25">
      <c r="A67">
        <v>310</v>
      </c>
      <c r="B67">
        <f ca="1"/>
        <v>0</v>
      </c>
      <c r="C67" t="str">
        <f t="shared" ref="C67:C102" ca="1" si="2">_xlfn.CONCAT(A67, ",", B67)</f>
        <v>310,0</v>
      </c>
      <c r="D67" t="str">
        <f t="shared" ref="D67:D102" ca="1" si="3">IF(C68="","",",")</f>
        <v>,</v>
      </c>
    </row>
    <row r="68" spans="1:4" x14ac:dyDescent="0.25">
      <c r="A68">
        <v>29</v>
      </c>
      <c r="B68">
        <f ca="1"/>
        <v>0</v>
      </c>
      <c r="C68" t="str">
        <f t="shared" ca="1" si="2"/>
        <v>29,0</v>
      </c>
      <c r="D68" t="str">
        <f t="shared" ca="1" si="3"/>
        <v>,</v>
      </c>
    </row>
    <row r="69" spans="1:4" x14ac:dyDescent="0.25">
      <c r="A69">
        <v>285</v>
      </c>
      <c r="B69">
        <f ca="1"/>
        <v>0</v>
      </c>
      <c r="C69" t="str">
        <f t="shared" ca="1" si="2"/>
        <v>285,0</v>
      </c>
      <c r="D69" t="str">
        <f t="shared" ca="1" si="3"/>
        <v>,</v>
      </c>
    </row>
    <row r="70" spans="1:4" x14ac:dyDescent="0.25">
      <c r="A70">
        <v>56</v>
      </c>
      <c r="B70">
        <f ca="1"/>
        <v>0</v>
      </c>
      <c r="C70" t="str">
        <f t="shared" ca="1" si="2"/>
        <v>56,0</v>
      </c>
      <c r="D70" t="str">
        <f t="shared" ca="1" si="3"/>
        <v>,</v>
      </c>
    </row>
    <row r="71" spans="1:4" x14ac:dyDescent="0.25">
      <c r="A71">
        <v>312</v>
      </c>
      <c r="B71">
        <f ca="1"/>
        <v>0</v>
      </c>
      <c r="C71" t="str">
        <f t="shared" ca="1" si="2"/>
        <v>312,0</v>
      </c>
      <c r="D71" t="str">
        <f t="shared" ca="1" si="3"/>
        <v>,</v>
      </c>
    </row>
    <row r="72" spans="1:4" x14ac:dyDescent="0.25">
      <c r="A72">
        <v>57</v>
      </c>
      <c r="B72">
        <f ca="1"/>
        <v>0</v>
      </c>
      <c r="C72" t="str">
        <f t="shared" ca="1" si="2"/>
        <v>57,0</v>
      </c>
      <c r="D72" t="str">
        <f t="shared" ca="1" si="3"/>
        <v>,</v>
      </c>
    </row>
    <row r="73" spans="1:4" x14ac:dyDescent="0.25">
      <c r="A73">
        <v>311</v>
      </c>
      <c r="B73">
        <f ca="1"/>
        <v>0</v>
      </c>
      <c r="C73" t="str">
        <f t="shared" ca="1" si="2"/>
        <v>311,0</v>
      </c>
      <c r="D73" t="str">
        <f t="shared" ca="1" si="3"/>
        <v>,</v>
      </c>
    </row>
    <row r="74" spans="1:4" x14ac:dyDescent="0.25">
      <c r="A74">
        <v>70</v>
      </c>
      <c r="B74">
        <f ca="1"/>
        <v>0</v>
      </c>
      <c r="C74" t="str">
        <f t="shared" ca="1" si="2"/>
        <v>70,0</v>
      </c>
      <c r="D74" t="str">
        <f t="shared" ca="1" si="3"/>
        <v>,</v>
      </c>
    </row>
    <row r="75" spans="1:4" x14ac:dyDescent="0.25">
      <c r="A75">
        <v>325</v>
      </c>
      <c r="B75">
        <f ca="1"/>
        <v>0</v>
      </c>
      <c r="C75" t="str">
        <f t="shared" ca="1" si="2"/>
        <v>325,0</v>
      </c>
      <c r="D75" t="str">
        <f t="shared" ca="1" si="3"/>
        <v>,</v>
      </c>
    </row>
    <row r="76" spans="1:4" x14ac:dyDescent="0.25">
      <c r="A76">
        <v>338</v>
      </c>
      <c r="B76">
        <f ca="1"/>
        <v>0</v>
      </c>
      <c r="C76" t="str">
        <f t="shared" ca="1" si="2"/>
        <v>338,0</v>
      </c>
      <c r="D76" t="str">
        <f t="shared" ca="1" si="3"/>
        <v>,</v>
      </c>
    </row>
    <row r="77" spans="1:4" x14ac:dyDescent="0.25">
      <c r="A77">
        <v>327</v>
      </c>
      <c r="B77">
        <f ca="1"/>
        <v>0</v>
      </c>
      <c r="C77" t="str">
        <f t="shared" ca="1" si="2"/>
        <v>327,0</v>
      </c>
      <c r="D77" t="str">
        <f t="shared" ca="1" si="3"/>
        <v>,</v>
      </c>
    </row>
    <row r="78" spans="1:4" x14ac:dyDescent="0.25">
      <c r="A78">
        <v>329</v>
      </c>
      <c r="B78">
        <f ca="1"/>
        <v>0</v>
      </c>
      <c r="C78" t="str">
        <f t="shared" ca="1" si="2"/>
        <v>329,0</v>
      </c>
      <c r="D78" t="str">
        <f t="shared" ca="1" si="3"/>
        <v>,</v>
      </c>
    </row>
    <row r="79" spans="1:4" x14ac:dyDescent="0.25">
      <c r="A79">
        <v>339</v>
      </c>
      <c r="B79">
        <f ca="1"/>
        <v>0</v>
      </c>
      <c r="C79" t="str">
        <f t="shared" ca="1" si="2"/>
        <v>339,0</v>
      </c>
      <c r="D79" t="str">
        <f t="shared" ca="1" si="3"/>
        <v>,</v>
      </c>
    </row>
    <row r="80" spans="1:4" x14ac:dyDescent="0.25">
      <c r="A80">
        <v>335</v>
      </c>
      <c r="B80">
        <f ca="1"/>
        <v>0</v>
      </c>
      <c r="C80" t="str">
        <f t="shared" ca="1" si="2"/>
        <v>335,0</v>
      </c>
      <c r="D80" t="str">
        <f t="shared" ca="1" si="3"/>
        <v>,</v>
      </c>
    </row>
    <row r="81" spans="1:4" x14ac:dyDescent="0.25">
      <c r="A81">
        <v>337</v>
      </c>
      <c r="B81">
        <f ca="1"/>
        <v>0</v>
      </c>
      <c r="C81" t="str">
        <f t="shared" ca="1" si="2"/>
        <v>337,0</v>
      </c>
      <c r="D81" t="str">
        <f t="shared" ca="1" si="3"/>
        <v>,</v>
      </c>
    </row>
    <row r="82" spans="1:4" x14ac:dyDescent="0.25">
      <c r="A82">
        <v>328</v>
      </c>
      <c r="B82">
        <f ca="1"/>
        <v>0</v>
      </c>
      <c r="C82" t="str">
        <f t="shared" ca="1" si="2"/>
        <v>328,0</v>
      </c>
      <c r="D82" t="str">
        <f t="shared" ca="1" si="3"/>
        <v>,</v>
      </c>
    </row>
    <row r="83" spans="1:4" x14ac:dyDescent="0.25">
      <c r="A83">
        <v>336</v>
      </c>
      <c r="B83">
        <f ca="1"/>
        <v>0</v>
      </c>
      <c r="C83" t="str">
        <f t="shared" ca="1" si="2"/>
        <v>336,0</v>
      </c>
      <c r="D83" t="str">
        <f t="shared" ca="1" si="3"/>
        <v>,</v>
      </c>
    </row>
    <row r="84" spans="1:4" x14ac:dyDescent="0.25">
      <c r="A84">
        <v>331</v>
      </c>
      <c r="B84">
        <f ca="1"/>
        <v>0</v>
      </c>
      <c r="C84" t="str">
        <f t="shared" ca="1" si="2"/>
        <v>331,0</v>
      </c>
      <c r="D84" t="str">
        <f t="shared" ca="1" si="3"/>
        <v>,</v>
      </c>
    </row>
    <row r="85" spans="1:4" x14ac:dyDescent="0.25">
      <c r="A85">
        <v>333</v>
      </c>
      <c r="B85">
        <f ca="1"/>
        <v>0</v>
      </c>
      <c r="C85" t="str">
        <f t="shared" ca="1" si="2"/>
        <v>333,0</v>
      </c>
      <c r="D85" t="str">
        <f t="shared" ca="1" si="3"/>
        <v>,</v>
      </c>
    </row>
    <row r="86" spans="1:4" x14ac:dyDescent="0.25">
      <c r="A86">
        <v>82</v>
      </c>
      <c r="B86">
        <f ca="1"/>
        <v>0</v>
      </c>
      <c r="C86" t="str">
        <f t="shared" ca="1" si="2"/>
        <v>82,0</v>
      </c>
      <c r="D86" t="str">
        <f t="shared" ca="1" si="3"/>
        <v>,</v>
      </c>
    </row>
    <row r="87" spans="1:4" x14ac:dyDescent="0.25">
      <c r="A87">
        <v>79</v>
      </c>
      <c r="B87">
        <f ca="1"/>
        <v>0</v>
      </c>
      <c r="C87" t="str">
        <f t="shared" ca="1" si="2"/>
        <v>79,0</v>
      </c>
      <c r="D87" t="str">
        <f t="shared" ca="1" si="3"/>
        <v>,</v>
      </c>
    </row>
    <row r="88" spans="1:4" x14ac:dyDescent="0.25">
      <c r="A88">
        <v>80</v>
      </c>
      <c r="B88">
        <f ca="1"/>
        <v>0</v>
      </c>
      <c r="C88" t="str">
        <f t="shared" ca="1" si="2"/>
        <v>80,0</v>
      </c>
      <c r="D88" t="str">
        <f t="shared" ca="1" si="3"/>
        <v>,</v>
      </c>
    </row>
    <row r="89" spans="1:4" x14ac:dyDescent="0.25">
      <c r="A89">
        <v>81</v>
      </c>
      <c r="B89">
        <f ca="1"/>
        <v>0</v>
      </c>
      <c r="C89" t="str">
        <f t="shared" ca="1" si="2"/>
        <v>81,0</v>
      </c>
      <c r="D89" t="str">
        <f t="shared" ca="1" si="3"/>
        <v>,</v>
      </c>
    </row>
    <row r="90" spans="1:4" x14ac:dyDescent="0.25">
      <c r="A90">
        <v>75</v>
      </c>
      <c r="B90">
        <f ca="1"/>
        <v>0</v>
      </c>
      <c r="C90" t="str">
        <f t="shared" ca="1" si="2"/>
        <v>75,0</v>
      </c>
      <c r="D90" t="str">
        <f t="shared" ca="1" si="3"/>
        <v>,</v>
      </c>
    </row>
    <row r="91" spans="1:4" x14ac:dyDescent="0.25">
      <c r="A91">
        <v>76</v>
      </c>
      <c r="B91">
        <f ca="1"/>
        <v>0</v>
      </c>
      <c r="C91" t="str">
        <f t="shared" ca="1" si="2"/>
        <v>76,0</v>
      </c>
      <c r="D91" t="str">
        <f t="shared" ca="1" si="3"/>
        <v>,</v>
      </c>
    </row>
    <row r="92" spans="1:4" x14ac:dyDescent="0.25">
      <c r="A92">
        <v>77</v>
      </c>
      <c r="B92">
        <f ca="1"/>
        <v>0</v>
      </c>
      <c r="C92" t="str">
        <f t="shared" ca="1" si="2"/>
        <v>77,0</v>
      </c>
      <c r="D92" t="str">
        <f t="shared" ca="1" si="3"/>
        <v>,</v>
      </c>
    </row>
    <row r="93" spans="1:4" x14ac:dyDescent="0.25">
      <c r="A93">
        <v>71</v>
      </c>
      <c r="B93">
        <f ca="1"/>
        <v>0</v>
      </c>
      <c r="C93" t="str">
        <f t="shared" ca="1" si="2"/>
        <v>71,0</v>
      </c>
      <c r="D93" t="str">
        <f t="shared" ca="1" si="3"/>
        <v>,</v>
      </c>
    </row>
    <row r="94" spans="1:4" x14ac:dyDescent="0.25">
      <c r="A94">
        <v>72</v>
      </c>
      <c r="B94">
        <f ca="1"/>
        <v>0</v>
      </c>
      <c r="C94" t="str">
        <f t="shared" ca="1" si="2"/>
        <v>72,0</v>
      </c>
      <c r="D94" t="str">
        <f t="shared" ca="1" si="3"/>
        <v>,</v>
      </c>
    </row>
    <row r="95" spans="1:4" x14ac:dyDescent="0.25">
      <c r="A95">
        <v>73</v>
      </c>
      <c r="B95">
        <f ca="1"/>
        <v>0</v>
      </c>
      <c r="C95" t="str">
        <f t="shared" ca="1" si="2"/>
        <v>73,0</v>
      </c>
      <c r="D95" t="str">
        <f t="shared" ca="1" si="3"/>
        <v>,</v>
      </c>
    </row>
    <row r="96" spans="1:4" x14ac:dyDescent="0.25">
      <c r="A96">
        <v>309</v>
      </c>
      <c r="B96">
        <f ca="1"/>
        <v>0</v>
      </c>
      <c r="C96" t="str">
        <f t="shared" ca="1" si="2"/>
        <v>309,0</v>
      </c>
      <c r="D96" t="str">
        <f t="shared" ca="1" si="3"/>
        <v>,</v>
      </c>
    </row>
    <row r="97" spans="1:4" x14ac:dyDescent="0.25">
      <c r="A97">
        <v>82</v>
      </c>
      <c r="B97">
        <f ca="1"/>
        <v>0</v>
      </c>
      <c r="C97" t="str">
        <f t="shared" ca="1" si="2"/>
        <v>82,0</v>
      </c>
      <c r="D97" t="str">
        <f t="shared" ca="1" si="3"/>
        <v>,</v>
      </c>
    </row>
    <row r="98" spans="1:4" x14ac:dyDescent="0.25">
      <c r="A98">
        <v>74</v>
      </c>
      <c r="B98">
        <f ca="1"/>
        <v>0</v>
      </c>
      <c r="C98" t="str">
        <f t="shared" ca="1" si="2"/>
        <v>74,0</v>
      </c>
      <c r="D98" t="str">
        <f t="shared" ca="1" si="3"/>
        <v>,</v>
      </c>
    </row>
    <row r="99" spans="1:4" x14ac:dyDescent="0.25">
      <c r="A99">
        <v>78</v>
      </c>
      <c r="B99">
        <f ca="1"/>
        <v>0</v>
      </c>
      <c r="C99" t="str">
        <f t="shared" ca="1" si="2"/>
        <v>78,0</v>
      </c>
      <c r="D99" t="str">
        <f t="shared" ca="1" si="3"/>
        <v>,</v>
      </c>
    </row>
    <row r="100" spans="1:4" x14ac:dyDescent="0.25">
      <c r="A100">
        <v>325</v>
      </c>
      <c r="B100">
        <f ca="1"/>
        <v>0</v>
      </c>
      <c r="C100" t="str">
        <f t="shared" ca="1" si="2"/>
        <v>325,0</v>
      </c>
      <c r="D100" t="str">
        <f t="shared" ca="1" si="3"/>
        <v>,</v>
      </c>
    </row>
    <row r="101" spans="1:4" x14ac:dyDescent="0.25">
      <c r="A101">
        <v>284</v>
      </c>
      <c r="B101">
        <f ca="1"/>
        <v>0</v>
      </c>
      <c r="C101" t="str">
        <f t="shared" ca="1" si="2"/>
        <v>284,0</v>
      </c>
      <c r="D101" t="str">
        <f t="shared" ca="1" si="3"/>
        <v>,</v>
      </c>
    </row>
    <row r="102" spans="1:4" x14ac:dyDescent="0.25">
      <c r="A102">
        <v>83</v>
      </c>
      <c r="B102">
        <f ca="1"/>
        <v>0</v>
      </c>
      <c r="C102" t="str">
        <f t="shared" ca="1" si="2"/>
        <v>83,0</v>
      </c>
      <c r="D102" t="str">
        <f t="shared" si="3"/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4F45-4DE6-46FE-BE56-63672911DC9C}">
  <dimension ref="A1:O102"/>
  <sheetViews>
    <sheetView topLeftCell="A6" zoomScale="130" workbookViewId="0">
      <selection activeCell="I3" sqref="I3"/>
    </sheetView>
  </sheetViews>
  <sheetFormatPr defaultRowHeight="15" x14ac:dyDescent="0.25"/>
  <cols>
    <col min="1" max="7" width="11" customWidth="1"/>
  </cols>
  <sheetData>
    <row r="1" spans="1:15" x14ac:dyDescent="0.25">
      <c r="A1" t="s">
        <v>73</v>
      </c>
      <c r="B1" t="s">
        <v>96</v>
      </c>
      <c r="C1" t="s">
        <v>95</v>
      </c>
      <c r="D1" t="s">
        <v>97</v>
      </c>
      <c r="E1" t="s">
        <v>91</v>
      </c>
      <c r="F1" t="s">
        <v>159</v>
      </c>
      <c r="G1" t="s">
        <v>74</v>
      </c>
      <c r="H1" t="s">
        <v>98</v>
      </c>
      <c r="I1" t="s">
        <v>148</v>
      </c>
      <c r="J1" t="s">
        <v>169</v>
      </c>
    </row>
    <row r="2" spans="1:15" x14ac:dyDescent="0.25">
      <c r="A2" t="s">
        <v>92</v>
      </c>
      <c r="B2">
        <f>MATCH(Table1[[#This Row],[Modifier]], 'KBD Gui'!A:A)</f>
        <v>4</v>
      </c>
      <c r="C2">
        <f xml:space="preserve"> Table1[[#This Row],[KBD_Y]]+ VLOOKUP(Table1[[#This Row],[KeyROW]],KbdOffset,2,FALSE)</f>
        <v>4</v>
      </c>
      <c r="D2">
        <f ca="1">_xlfn.XMATCH(Table1[[#This Row],[KeyKBD]], INDIRECT(_xlfn.CONCAT("'KBD Gui'!A",Table1[[#This Row],[RowY]],":AZ",Table1[[#This Row],[RowY]]),TRUE))</f>
        <v>5</v>
      </c>
      <c r="E2" t="s">
        <v>0</v>
      </c>
      <c r="F2" t="s">
        <v>160</v>
      </c>
      <c r="G2" s="40" t="s">
        <v>1</v>
      </c>
      <c r="H2" t="str" cm="1">
        <f t="array" aca="1" ref="H2" ca="1">IF(INDIRECT(_xlfn.CONCAT("'KBD Gui'!", ADDRESS(Table1[[#This Row],[RowY]]+1,Table1[[#This Row],[KeyX]])))="", "", INDIRECT(_xlfn.CONCAT("'KBD Gui'!", ADDRESS(Table1[[#This Row],[RowY]]+1,Table1[[#This Row],[KeyX]]))))</f>
        <v>C8</v>
      </c>
      <c r="I2">
        <f ca="1" xml:space="preserve"> IF(Table1[[#This Row],[gotData]]="",0, VLOOKUP(LEFT(Table1[[#This Row],[gotData]], LEN(Table1[[#This Row],[gotData]])-1), NoteNums, 2,FALSE) + ((RIGHT(Table1[[#This Row],[gotData]], 1) + 1) * 12))</f>
        <v>108</v>
      </c>
      <c r="J2">
        <f>VLOOKUP(Table1[[#This Row],[KeyKBD]], keyCodes,2,FALSE)</f>
        <v>59</v>
      </c>
      <c r="M2" t="s">
        <v>173</v>
      </c>
      <c r="O2" s="39"/>
    </row>
    <row r="3" spans="1:15" x14ac:dyDescent="0.25">
      <c r="A3" t="s">
        <v>92</v>
      </c>
      <c r="B3">
        <f>MATCH(Table1[[#This Row],[Modifier]], 'KBD Gui'!A:A)</f>
        <v>4</v>
      </c>
      <c r="C3">
        <f xml:space="preserve"> Table1[[#This Row],[KBD_Y]]+ VLOOKUP(Table1[[#This Row],[KeyROW]],KbdOffset,2,FALSE)</f>
        <v>4</v>
      </c>
      <c r="D3">
        <f ca="1">_xlfn.XMATCH(Table1[[#This Row],[KeyKBD]], INDIRECT(_xlfn.CONCAT("'KBD Gui'!A",Table1[[#This Row],[RowY]],":AZ",Table1[[#This Row],[RowY]]),TRUE))</f>
        <v>6</v>
      </c>
      <c r="E3" t="s">
        <v>0</v>
      </c>
      <c r="F3" t="s">
        <v>160</v>
      </c>
      <c r="G3" s="36" t="s">
        <v>2</v>
      </c>
      <c r="H3" t="str" cm="1">
        <f t="array" aca="1" ref="H3" ca="1">IF(INDIRECT(_xlfn.CONCAT("'KBD Gui'!", ADDRESS(Table1[[#This Row],[RowY]]+1,Table1[[#This Row],[KeyX]])))="", "", INDIRECT(_xlfn.CONCAT("'KBD Gui'!", ADDRESS(Table1[[#This Row],[RowY]]+1,Table1[[#This Row],[KeyX]]))))</f>
        <v>C#8</v>
      </c>
      <c r="I3">
        <f ca="1" xml:space="preserve"> IF(Table1[[#This Row],[gotData]]="",0, VLOOKUP(LEFT(Table1[[#This Row],[gotData]], LEN(Table1[[#This Row],[gotData]])-1), NoteNums, 2,FALSE) + ((RIGHT(Table1[[#This Row],[gotData]], 1) + 1) * 12))</f>
        <v>109</v>
      </c>
      <c r="J3">
        <f>VLOOKUP(Table1[[#This Row],[KeyKBD]], keyCodes,2,FALSE)</f>
        <v>60</v>
      </c>
      <c r="M3" t="s">
        <v>174</v>
      </c>
    </row>
    <row r="4" spans="1:15" x14ac:dyDescent="0.25">
      <c r="A4" t="s">
        <v>92</v>
      </c>
      <c r="B4">
        <f>MATCH(Table1[[#This Row],[Modifier]], 'KBD Gui'!A:A)</f>
        <v>4</v>
      </c>
      <c r="C4">
        <f xml:space="preserve"> Table1[[#This Row],[KBD_Y]]+ VLOOKUP(Table1[[#This Row],[KeyROW]],KbdOffset,2,FALSE)</f>
        <v>4</v>
      </c>
      <c r="D4">
        <f ca="1">_xlfn.XMATCH(Table1[[#This Row],[KeyKBD]], INDIRECT(_xlfn.CONCAT("'KBD Gui'!A",Table1[[#This Row],[RowY]],":AZ",Table1[[#This Row],[RowY]]),TRUE))</f>
        <v>7</v>
      </c>
      <c r="E4" t="s">
        <v>0</v>
      </c>
      <c r="F4" t="s">
        <v>160</v>
      </c>
      <c r="G4" s="40" t="s">
        <v>3</v>
      </c>
      <c r="H4" t="str" cm="1">
        <f t="array" aca="1" ref="H4" ca="1">IF(INDIRECT(_xlfn.CONCAT("'KBD Gui'!", ADDRESS(Table1[[#This Row],[RowY]]+1,Table1[[#This Row],[KeyX]])))="", "", INDIRECT(_xlfn.CONCAT("'KBD Gui'!", ADDRESS(Table1[[#This Row],[RowY]]+1,Table1[[#This Row],[KeyX]]))))</f>
        <v>D8</v>
      </c>
      <c r="I4">
        <f ca="1" xml:space="preserve"> IF(Table1[[#This Row],[gotData]]="",0, VLOOKUP(LEFT(Table1[[#This Row],[gotData]], LEN(Table1[[#This Row],[gotData]])-1), NoteNums, 2,FALSE) + ((RIGHT(Table1[[#This Row],[gotData]], 1) + 1) * 12))</f>
        <v>110</v>
      </c>
      <c r="J4">
        <f>VLOOKUP(Table1[[#This Row],[KeyKBD]], keyCodes,2,FALSE)</f>
        <v>61</v>
      </c>
    </row>
    <row r="5" spans="1:15" x14ac:dyDescent="0.25">
      <c r="A5" t="s">
        <v>92</v>
      </c>
      <c r="B5">
        <f>MATCH(Table1[[#This Row],[Modifier]], 'KBD Gui'!A:A)</f>
        <v>4</v>
      </c>
      <c r="C5">
        <f xml:space="preserve"> Table1[[#This Row],[KBD_Y]]+ VLOOKUP(Table1[[#This Row],[KeyROW]],KbdOffset,2,FALSE)</f>
        <v>4</v>
      </c>
      <c r="D5">
        <f ca="1">_xlfn.XMATCH(Table1[[#This Row],[KeyKBD]], INDIRECT(_xlfn.CONCAT("'KBD Gui'!A",Table1[[#This Row],[RowY]],":AZ",Table1[[#This Row],[RowY]]),TRUE))</f>
        <v>8</v>
      </c>
      <c r="E5" t="s">
        <v>0</v>
      </c>
      <c r="F5" t="s">
        <v>160</v>
      </c>
      <c r="G5" s="36" t="s">
        <v>4</v>
      </c>
      <c r="H5" t="str" cm="1">
        <f t="array" aca="1" ref="H5" ca="1">IF(INDIRECT(_xlfn.CONCAT("'KBD Gui'!", ADDRESS(Table1[[#This Row],[RowY]]+1,Table1[[#This Row],[KeyX]])))="", "", INDIRECT(_xlfn.CONCAT("'KBD Gui'!", ADDRESS(Table1[[#This Row],[RowY]]+1,Table1[[#This Row],[KeyX]]))))</f>
        <v>D#8</v>
      </c>
      <c r="I5">
        <f ca="1" xml:space="preserve"> IF(Table1[[#This Row],[gotData]]="",0, VLOOKUP(LEFT(Table1[[#This Row],[gotData]], LEN(Table1[[#This Row],[gotData]])-1), NoteNums, 2,FALSE) + ((RIGHT(Table1[[#This Row],[gotData]], 1) + 1) * 12))</f>
        <v>111</v>
      </c>
      <c r="J5">
        <f>VLOOKUP(Table1[[#This Row],[KeyKBD]], keyCodes,2,FALSE)</f>
        <v>62</v>
      </c>
    </row>
    <row r="6" spans="1:15" x14ac:dyDescent="0.25">
      <c r="A6" t="s">
        <v>92</v>
      </c>
      <c r="B6">
        <f>MATCH(Table1[[#This Row],[Modifier]], 'KBD Gui'!A:A)</f>
        <v>4</v>
      </c>
      <c r="C6">
        <f xml:space="preserve"> Table1[[#This Row],[KBD_Y]]+ VLOOKUP(Table1[[#This Row],[KeyROW]],KbdOffset,2,FALSE)</f>
        <v>4</v>
      </c>
      <c r="D6">
        <f ca="1">_xlfn.XMATCH(Table1[[#This Row],[KeyKBD]], INDIRECT(_xlfn.CONCAT("'KBD Gui'!A",Table1[[#This Row],[RowY]],":AZ",Table1[[#This Row],[RowY]]),TRUE))</f>
        <v>10</v>
      </c>
      <c r="E6" t="s">
        <v>0</v>
      </c>
      <c r="F6" t="s">
        <v>160</v>
      </c>
      <c r="G6" s="40" t="s">
        <v>5</v>
      </c>
      <c r="H6" t="str" cm="1">
        <f t="array" aca="1" ref="H6" ca="1">IF(INDIRECT(_xlfn.CONCAT("'KBD Gui'!", ADDRESS(Table1[[#This Row],[RowY]]+1,Table1[[#This Row],[KeyX]])))="", "", INDIRECT(_xlfn.CONCAT("'KBD Gui'!", ADDRESS(Table1[[#This Row],[RowY]]+1,Table1[[#This Row],[KeyX]]))))</f>
        <v>E8</v>
      </c>
      <c r="I6">
        <f ca="1" xml:space="preserve"> IF(Table1[[#This Row],[gotData]]="",0, VLOOKUP(LEFT(Table1[[#This Row],[gotData]], LEN(Table1[[#This Row],[gotData]])-1), NoteNums, 2,FALSE) + ((RIGHT(Table1[[#This Row],[gotData]], 1) + 1) * 12))</f>
        <v>112</v>
      </c>
      <c r="J6">
        <f>VLOOKUP(Table1[[#This Row],[KeyKBD]], keyCodes,2,FALSE)</f>
        <v>63</v>
      </c>
    </row>
    <row r="7" spans="1:15" x14ac:dyDescent="0.25">
      <c r="A7" t="s">
        <v>92</v>
      </c>
      <c r="B7">
        <f>MATCH(Table1[[#This Row],[Modifier]], 'KBD Gui'!A:A)</f>
        <v>4</v>
      </c>
      <c r="C7">
        <f xml:space="preserve"> Table1[[#This Row],[KBD_Y]]+ VLOOKUP(Table1[[#This Row],[KeyROW]],KbdOffset,2,FALSE)</f>
        <v>4</v>
      </c>
      <c r="D7">
        <f ca="1">_xlfn.XMATCH(Table1[[#This Row],[KeyKBD]], INDIRECT(_xlfn.CONCAT("'KBD Gui'!A",Table1[[#This Row],[RowY]],":AZ",Table1[[#This Row],[RowY]]),TRUE))</f>
        <v>11</v>
      </c>
      <c r="E7" t="s">
        <v>0</v>
      </c>
      <c r="F7" t="s">
        <v>160</v>
      </c>
      <c r="G7" s="36" t="s">
        <v>6</v>
      </c>
      <c r="H7" t="str" cm="1">
        <f t="array" aca="1" ref="H7" ca="1">IF(INDIRECT(_xlfn.CONCAT("'KBD Gui'!", ADDRESS(Table1[[#This Row],[RowY]]+1,Table1[[#This Row],[KeyX]])))="", "", INDIRECT(_xlfn.CONCAT("'KBD Gui'!", ADDRESS(Table1[[#This Row],[RowY]]+1,Table1[[#This Row],[KeyX]]))))</f>
        <v>F8</v>
      </c>
      <c r="I7">
        <f ca="1" xml:space="preserve"> IF(Table1[[#This Row],[gotData]]="",0, VLOOKUP(LEFT(Table1[[#This Row],[gotData]], LEN(Table1[[#This Row],[gotData]])-1), NoteNums, 2,FALSE) + ((RIGHT(Table1[[#This Row],[gotData]], 1) + 1) * 12))</f>
        <v>113</v>
      </c>
      <c r="J7">
        <f>VLOOKUP(Table1[[#This Row],[KeyKBD]], keyCodes,2,FALSE)</f>
        <v>64</v>
      </c>
    </row>
    <row r="8" spans="1:15" x14ac:dyDescent="0.25">
      <c r="A8" t="s">
        <v>92</v>
      </c>
      <c r="B8">
        <f>MATCH(Table1[[#This Row],[Modifier]], 'KBD Gui'!A:A)</f>
        <v>4</v>
      </c>
      <c r="C8">
        <f xml:space="preserve"> Table1[[#This Row],[KBD_Y]]+ VLOOKUP(Table1[[#This Row],[KeyROW]],KbdOffset,2,FALSE)</f>
        <v>4</v>
      </c>
      <c r="D8">
        <f ca="1">_xlfn.XMATCH(Table1[[#This Row],[KeyKBD]], INDIRECT(_xlfn.CONCAT("'KBD Gui'!A",Table1[[#This Row],[RowY]],":AZ",Table1[[#This Row],[RowY]]),TRUE))</f>
        <v>12</v>
      </c>
      <c r="E8" t="s">
        <v>0</v>
      </c>
      <c r="F8" t="s">
        <v>160</v>
      </c>
      <c r="G8" s="40" t="s">
        <v>7</v>
      </c>
      <c r="H8" t="str" cm="1">
        <f t="array" aca="1" ref="H8" ca="1">IF(INDIRECT(_xlfn.CONCAT("'KBD Gui'!", ADDRESS(Table1[[#This Row],[RowY]]+1,Table1[[#This Row],[KeyX]])))="", "", INDIRECT(_xlfn.CONCAT("'KBD Gui'!", ADDRESS(Table1[[#This Row],[RowY]]+1,Table1[[#This Row],[KeyX]]))))</f>
        <v>F#8</v>
      </c>
      <c r="I8">
        <f ca="1" xml:space="preserve"> IF(Table1[[#This Row],[gotData]]="",0, VLOOKUP(LEFT(Table1[[#This Row],[gotData]], LEN(Table1[[#This Row],[gotData]])-1), NoteNums, 2,FALSE) + ((RIGHT(Table1[[#This Row],[gotData]], 1) + 1) * 12))</f>
        <v>114</v>
      </c>
      <c r="J8">
        <f>VLOOKUP(Table1[[#This Row],[KeyKBD]], keyCodes,2,FALSE)</f>
        <v>65</v>
      </c>
    </row>
    <row r="9" spans="1:15" x14ac:dyDescent="0.25">
      <c r="A9" t="s">
        <v>92</v>
      </c>
      <c r="B9">
        <f>MATCH(Table1[[#This Row],[Modifier]], 'KBD Gui'!A:A)</f>
        <v>4</v>
      </c>
      <c r="C9">
        <f xml:space="preserve"> Table1[[#This Row],[KBD_Y]]+ VLOOKUP(Table1[[#This Row],[KeyROW]],KbdOffset,2,FALSE)</f>
        <v>4</v>
      </c>
      <c r="D9">
        <f ca="1">_xlfn.XMATCH(Table1[[#This Row],[KeyKBD]], INDIRECT(_xlfn.CONCAT("'KBD Gui'!A",Table1[[#This Row],[RowY]],":AZ",Table1[[#This Row],[RowY]]),TRUE))</f>
        <v>13</v>
      </c>
      <c r="E9" t="s">
        <v>0</v>
      </c>
      <c r="F9" t="s">
        <v>160</v>
      </c>
      <c r="G9" s="36" t="s">
        <v>8</v>
      </c>
      <c r="H9" t="str" cm="1">
        <f t="array" aca="1" ref="H9" ca="1">IF(INDIRECT(_xlfn.CONCAT("'KBD Gui'!", ADDRESS(Table1[[#This Row],[RowY]]+1,Table1[[#This Row],[KeyX]])))="", "", INDIRECT(_xlfn.CONCAT("'KBD Gui'!", ADDRESS(Table1[[#This Row],[RowY]]+1,Table1[[#This Row],[KeyX]]))))</f>
        <v>G8</v>
      </c>
      <c r="I9">
        <f ca="1" xml:space="preserve"> IF(Table1[[#This Row],[gotData]]="",0, VLOOKUP(LEFT(Table1[[#This Row],[gotData]], LEN(Table1[[#This Row],[gotData]])-1), NoteNums, 2,FALSE) + ((RIGHT(Table1[[#This Row],[gotData]], 1) + 1) * 12))</f>
        <v>115</v>
      </c>
      <c r="J9">
        <f>VLOOKUP(Table1[[#This Row],[KeyKBD]], keyCodes,2,FALSE)</f>
        <v>66</v>
      </c>
    </row>
    <row r="10" spans="1:15" x14ac:dyDescent="0.25">
      <c r="A10" t="s">
        <v>92</v>
      </c>
      <c r="B10">
        <f>MATCH(Table1[[#This Row],[Modifier]], 'KBD Gui'!A:A)</f>
        <v>4</v>
      </c>
      <c r="C10">
        <f xml:space="preserve"> Table1[[#This Row],[KBD_Y]]+ VLOOKUP(Table1[[#This Row],[KeyROW]],KbdOffset,2,FALSE)</f>
        <v>4</v>
      </c>
      <c r="D10">
        <f ca="1">_xlfn.XMATCH(Table1[[#This Row],[KeyKBD]], INDIRECT(_xlfn.CONCAT("'KBD Gui'!A",Table1[[#This Row],[RowY]],":AZ",Table1[[#This Row],[RowY]]),TRUE))</f>
        <v>15</v>
      </c>
      <c r="E10" t="s">
        <v>0</v>
      </c>
      <c r="F10" t="s">
        <v>160</v>
      </c>
      <c r="G10" s="40" t="s">
        <v>9</v>
      </c>
      <c r="H10" t="str" cm="1">
        <f t="array" aca="1" ref="H10" ca="1">IF(INDIRECT(_xlfn.CONCAT("'KBD Gui'!", ADDRESS(Table1[[#This Row],[RowY]]+1,Table1[[#This Row],[KeyX]])))="", "", INDIRECT(_xlfn.CONCAT("'KBD Gui'!", ADDRESS(Table1[[#This Row],[RowY]]+1,Table1[[#This Row],[KeyX]]))))</f>
        <v>G#8</v>
      </c>
      <c r="I10">
        <f ca="1" xml:space="preserve"> IF(Table1[[#This Row],[gotData]]="",0, VLOOKUP(LEFT(Table1[[#This Row],[gotData]], LEN(Table1[[#This Row],[gotData]])-1), NoteNums, 2,FALSE) + ((RIGHT(Table1[[#This Row],[gotData]], 1) + 1) * 12))</f>
        <v>116</v>
      </c>
      <c r="J10">
        <f>VLOOKUP(Table1[[#This Row],[KeyKBD]], keyCodes,2,FALSE)</f>
        <v>67</v>
      </c>
    </row>
    <row r="11" spans="1:15" x14ac:dyDescent="0.25">
      <c r="A11" t="s">
        <v>92</v>
      </c>
      <c r="B11">
        <f>MATCH(Table1[[#This Row],[Modifier]], 'KBD Gui'!A:A)</f>
        <v>4</v>
      </c>
      <c r="C11">
        <f xml:space="preserve"> Table1[[#This Row],[KBD_Y]]+ VLOOKUP(Table1[[#This Row],[KeyROW]],KbdOffset,2,FALSE)</f>
        <v>4</v>
      </c>
      <c r="D11">
        <f ca="1">_xlfn.XMATCH(Table1[[#This Row],[KeyKBD]], INDIRECT(_xlfn.CONCAT("'KBD Gui'!A",Table1[[#This Row],[RowY]],":AZ",Table1[[#This Row],[RowY]]),TRUE))</f>
        <v>16</v>
      </c>
      <c r="E11" t="s">
        <v>0</v>
      </c>
      <c r="F11" t="s">
        <v>160</v>
      </c>
      <c r="G11" s="36" t="s">
        <v>10</v>
      </c>
      <c r="H11" t="str" cm="1">
        <f t="array" aca="1" ref="H11" ca="1">IF(INDIRECT(_xlfn.CONCAT("'KBD Gui'!", ADDRESS(Table1[[#This Row],[RowY]]+1,Table1[[#This Row],[KeyX]])))="", "", INDIRECT(_xlfn.CONCAT("'KBD Gui'!", ADDRESS(Table1[[#This Row],[RowY]]+1,Table1[[#This Row],[KeyX]]))))</f>
        <v>A8</v>
      </c>
      <c r="I11">
        <f ca="1" xml:space="preserve"> IF(Table1[[#This Row],[gotData]]="",0, VLOOKUP(LEFT(Table1[[#This Row],[gotData]], LEN(Table1[[#This Row],[gotData]])-1), NoteNums, 2,FALSE) + ((RIGHT(Table1[[#This Row],[gotData]], 1) + 1) * 12))</f>
        <v>117</v>
      </c>
      <c r="J11">
        <f>VLOOKUP(Table1[[#This Row],[KeyKBD]], keyCodes,2,FALSE)</f>
        <v>68</v>
      </c>
    </row>
    <row r="12" spans="1:15" x14ac:dyDescent="0.25">
      <c r="A12" t="s">
        <v>92</v>
      </c>
      <c r="B12">
        <f>MATCH(Table1[[#This Row],[Modifier]], 'KBD Gui'!A:A)</f>
        <v>4</v>
      </c>
      <c r="C12">
        <f xml:space="preserve"> Table1[[#This Row],[KBD_Y]]+ VLOOKUP(Table1[[#This Row],[KeyROW]],KbdOffset,2,FALSE)</f>
        <v>4</v>
      </c>
      <c r="D12">
        <f ca="1">_xlfn.XMATCH(Table1[[#This Row],[KeyKBD]], INDIRECT(_xlfn.CONCAT("'KBD Gui'!A",Table1[[#This Row],[RowY]],":AZ",Table1[[#This Row],[RowY]]),TRUE))</f>
        <v>17</v>
      </c>
      <c r="E12" t="s">
        <v>0</v>
      </c>
      <c r="F12" t="s">
        <v>160</v>
      </c>
      <c r="G12" s="40" t="s">
        <v>11</v>
      </c>
      <c r="H12" t="str" cm="1">
        <f t="array" aca="1" ref="H12" ca="1">IF(INDIRECT(_xlfn.CONCAT("'KBD Gui'!", ADDRESS(Table1[[#This Row],[RowY]]+1,Table1[[#This Row],[KeyX]])))="", "", INDIRECT(_xlfn.CONCAT("'KBD Gui'!", ADDRESS(Table1[[#This Row],[RowY]]+1,Table1[[#This Row],[KeyX]]))))</f>
        <v>A#8</v>
      </c>
      <c r="I12">
        <f ca="1" xml:space="preserve"> IF(Table1[[#This Row],[gotData]]="",0, VLOOKUP(LEFT(Table1[[#This Row],[gotData]], LEN(Table1[[#This Row],[gotData]])-1), NoteNums, 2,FALSE) + ((RIGHT(Table1[[#This Row],[gotData]], 1) + 1) * 12))</f>
        <v>118</v>
      </c>
      <c r="J12">
        <f>VLOOKUP(Table1[[#This Row],[KeyKBD]], keyCodes,2,FALSE)</f>
        <v>87</v>
      </c>
    </row>
    <row r="13" spans="1:15" x14ac:dyDescent="0.25">
      <c r="A13" t="s">
        <v>92</v>
      </c>
      <c r="B13">
        <f>MATCH(Table1[[#This Row],[Modifier]], 'KBD Gui'!A:A)</f>
        <v>4</v>
      </c>
      <c r="C13">
        <f xml:space="preserve"> Table1[[#This Row],[KBD_Y]]+ VLOOKUP(Table1[[#This Row],[KeyROW]],KbdOffset,2,FALSE)</f>
        <v>4</v>
      </c>
      <c r="D13">
        <f ca="1">_xlfn.XMATCH(Table1[[#This Row],[KeyKBD]], INDIRECT(_xlfn.CONCAT("'KBD Gui'!A",Table1[[#This Row],[RowY]],":AZ",Table1[[#This Row],[RowY]]),TRUE))</f>
        <v>18</v>
      </c>
      <c r="E13" t="s">
        <v>0</v>
      </c>
      <c r="F13" t="s">
        <v>160</v>
      </c>
      <c r="G13" s="36" t="s">
        <v>12</v>
      </c>
      <c r="H13" t="str" cm="1">
        <f t="array" aca="1" ref="H13" ca="1">IF(INDIRECT(_xlfn.CONCAT("'KBD Gui'!", ADDRESS(Table1[[#This Row],[RowY]]+1,Table1[[#This Row],[KeyX]])))="", "", INDIRECT(_xlfn.CONCAT("'KBD Gui'!", ADDRESS(Table1[[#This Row],[RowY]]+1,Table1[[#This Row],[KeyX]]))))</f>
        <v>B8</v>
      </c>
      <c r="I13">
        <f ca="1" xml:space="preserve"> IF(Table1[[#This Row],[gotData]]="",0, VLOOKUP(LEFT(Table1[[#This Row],[gotData]], LEN(Table1[[#This Row],[gotData]])-1), NoteNums, 2,FALSE) + ((RIGHT(Table1[[#This Row],[gotData]], 1) + 1) * 12))</f>
        <v>119</v>
      </c>
      <c r="J13">
        <f>VLOOKUP(Table1[[#This Row],[KeyKBD]], keyCodes,2,FALSE)</f>
        <v>88</v>
      </c>
    </row>
    <row r="14" spans="1:15" x14ac:dyDescent="0.25">
      <c r="A14" t="s">
        <v>92</v>
      </c>
      <c r="B14">
        <f>MATCH(Table1[[#This Row],[Modifier]], 'KBD Gui'!A:A)</f>
        <v>4</v>
      </c>
      <c r="C14">
        <f xml:space="preserve"> Table1[[#This Row],[KBD_Y]]+ VLOOKUP(Table1[[#This Row],[KeyROW]],KbdOffset,2,FALSE)</f>
        <v>7</v>
      </c>
      <c r="D14">
        <f ca="1">_xlfn.XMATCH(Table1[[#This Row],[KeyKBD]], INDIRECT(_xlfn.CONCAT("'KBD Gui'!A",Table1[[#This Row],[RowY]],":AZ",Table1[[#This Row],[RowY]]),TRUE))</f>
        <v>5</v>
      </c>
      <c r="E14" t="s">
        <v>94</v>
      </c>
      <c r="F14" t="s">
        <v>167</v>
      </c>
      <c r="G14" s="41">
        <v>1</v>
      </c>
      <c r="H14" t="str" cm="1">
        <f t="array" aca="1" ref="H14" ca="1">IF(INDIRECT(_xlfn.CONCAT("'KBD Gui'!", ADDRESS(Table1[[#This Row],[RowY]]+1,Table1[[#This Row],[KeyX]])))="", "", INDIRECT(_xlfn.CONCAT("'KBD Gui'!", ADDRESS(Table1[[#This Row],[RowY]]+1,Table1[[#This Row],[KeyX]]))))</f>
        <v/>
      </c>
      <c r="I14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14">
        <f>VLOOKUP(Table1[[#This Row],[KeyKBD]], keyCodes,2,FALSE)</f>
        <v>2</v>
      </c>
    </row>
    <row r="15" spans="1:15" x14ac:dyDescent="0.25">
      <c r="A15" t="s">
        <v>92</v>
      </c>
      <c r="B15">
        <f>MATCH(Table1[[#This Row],[Modifier]], 'KBD Gui'!A:A)</f>
        <v>4</v>
      </c>
      <c r="C15">
        <f xml:space="preserve"> Table1[[#This Row],[KBD_Y]]+ VLOOKUP(Table1[[#This Row],[KeyROW]],KbdOffset,2,FALSE)</f>
        <v>7</v>
      </c>
      <c r="D15">
        <f ca="1">_xlfn.XMATCH(Table1[[#This Row],[KeyKBD]], INDIRECT(_xlfn.CONCAT("'KBD Gui'!A",Table1[[#This Row],[RowY]],":AZ",Table1[[#This Row],[RowY]]),TRUE))</f>
        <v>6</v>
      </c>
      <c r="E15" t="s">
        <v>94</v>
      </c>
      <c r="F15" t="s">
        <v>167</v>
      </c>
      <c r="G15" s="42">
        <v>2</v>
      </c>
      <c r="H15" t="str" cm="1">
        <f t="array" aca="1" ref="H15" ca="1">IF(INDIRECT(_xlfn.CONCAT("'KBD Gui'!", ADDRESS(Table1[[#This Row],[RowY]]+1,Table1[[#This Row],[KeyX]])))="", "", INDIRECT(_xlfn.CONCAT("'KBD Gui'!", ADDRESS(Table1[[#This Row],[RowY]]+1,Table1[[#This Row],[KeyX]]))))</f>
        <v>C#5</v>
      </c>
      <c r="I15">
        <f ca="1" xml:space="preserve"> IF(Table1[[#This Row],[gotData]]="",0, VLOOKUP(LEFT(Table1[[#This Row],[gotData]], LEN(Table1[[#This Row],[gotData]])-1), NoteNums, 2,FALSE) + ((RIGHT(Table1[[#This Row],[gotData]], 1) + 1) * 12))</f>
        <v>73</v>
      </c>
      <c r="J15">
        <f>VLOOKUP(Table1[[#This Row],[KeyKBD]], keyCodes,2,FALSE)</f>
        <v>3</v>
      </c>
    </row>
    <row r="16" spans="1:15" x14ac:dyDescent="0.25">
      <c r="A16" t="s">
        <v>92</v>
      </c>
      <c r="B16">
        <f>MATCH(Table1[[#This Row],[Modifier]], 'KBD Gui'!A:A)</f>
        <v>4</v>
      </c>
      <c r="C16">
        <f xml:space="preserve"> Table1[[#This Row],[KBD_Y]]+ VLOOKUP(Table1[[#This Row],[KeyROW]],KbdOffset,2,FALSE)</f>
        <v>7</v>
      </c>
      <c r="D16">
        <f ca="1">_xlfn.XMATCH(Table1[[#This Row],[KeyKBD]], INDIRECT(_xlfn.CONCAT("'KBD Gui'!A",Table1[[#This Row],[RowY]],":AZ",Table1[[#This Row],[RowY]]),TRUE))</f>
        <v>7</v>
      </c>
      <c r="E16" t="s">
        <v>94</v>
      </c>
      <c r="F16" t="s">
        <v>167</v>
      </c>
      <c r="G16" s="41">
        <v>3</v>
      </c>
      <c r="H16" t="str" cm="1">
        <f t="array" aca="1" ref="H16" ca="1">IF(INDIRECT(_xlfn.CONCAT("'KBD Gui'!", ADDRESS(Table1[[#This Row],[RowY]]+1,Table1[[#This Row],[KeyX]])))="", "", INDIRECT(_xlfn.CONCAT("'KBD Gui'!", ADDRESS(Table1[[#This Row],[RowY]]+1,Table1[[#This Row],[KeyX]]))))</f>
        <v>D#5</v>
      </c>
      <c r="I16">
        <f ca="1" xml:space="preserve"> IF(Table1[[#This Row],[gotData]]="",0, VLOOKUP(LEFT(Table1[[#This Row],[gotData]], LEN(Table1[[#This Row],[gotData]])-1), NoteNums, 2,FALSE) + ((RIGHT(Table1[[#This Row],[gotData]], 1) + 1) * 12))</f>
        <v>75</v>
      </c>
      <c r="J16">
        <f>VLOOKUP(Table1[[#This Row],[KeyKBD]], keyCodes,2,FALSE)</f>
        <v>4</v>
      </c>
    </row>
    <row r="17" spans="1:10" x14ac:dyDescent="0.25">
      <c r="A17" t="s">
        <v>92</v>
      </c>
      <c r="B17">
        <f>MATCH(Table1[[#This Row],[Modifier]], 'KBD Gui'!A:A)</f>
        <v>4</v>
      </c>
      <c r="C17">
        <f xml:space="preserve"> Table1[[#This Row],[KBD_Y]]+ VLOOKUP(Table1[[#This Row],[KeyROW]],KbdOffset,2,FALSE)</f>
        <v>7</v>
      </c>
      <c r="D17">
        <f ca="1">_xlfn.XMATCH(Table1[[#This Row],[KeyKBD]], INDIRECT(_xlfn.CONCAT("'KBD Gui'!A",Table1[[#This Row],[RowY]],":AZ",Table1[[#This Row],[RowY]]),TRUE))</f>
        <v>8</v>
      </c>
      <c r="E17" t="s">
        <v>94</v>
      </c>
      <c r="F17" t="s">
        <v>167</v>
      </c>
      <c r="G17" s="42">
        <v>4</v>
      </c>
      <c r="H17" t="str" cm="1">
        <f t="array" aca="1" ref="H17" ca="1">IF(INDIRECT(_xlfn.CONCAT("'KBD Gui'!", ADDRESS(Table1[[#This Row],[RowY]]+1,Table1[[#This Row],[KeyX]])))="", "", INDIRECT(_xlfn.CONCAT("'KBD Gui'!", ADDRESS(Table1[[#This Row],[RowY]]+1,Table1[[#This Row],[KeyX]]))))</f>
        <v/>
      </c>
      <c r="I17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17">
        <f>VLOOKUP(Table1[[#This Row],[KeyKBD]], keyCodes,2,FALSE)</f>
        <v>5</v>
      </c>
    </row>
    <row r="18" spans="1:10" x14ac:dyDescent="0.25">
      <c r="A18" t="s">
        <v>92</v>
      </c>
      <c r="B18">
        <f>MATCH(Table1[[#This Row],[Modifier]], 'KBD Gui'!A:A)</f>
        <v>4</v>
      </c>
      <c r="C18">
        <f xml:space="preserve"> Table1[[#This Row],[KBD_Y]]+ VLOOKUP(Table1[[#This Row],[KeyROW]],KbdOffset,2,FALSE)</f>
        <v>7</v>
      </c>
      <c r="D18">
        <f ca="1">_xlfn.XMATCH(Table1[[#This Row],[KeyKBD]], INDIRECT(_xlfn.CONCAT("'KBD Gui'!A",Table1[[#This Row],[RowY]],":AZ",Table1[[#This Row],[RowY]]),TRUE))</f>
        <v>9</v>
      </c>
      <c r="E18" t="s">
        <v>94</v>
      </c>
      <c r="F18" t="s">
        <v>167</v>
      </c>
      <c r="G18" s="41">
        <v>5</v>
      </c>
      <c r="H18" t="str" cm="1">
        <f t="array" aca="1" ref="H18" ca="1">IF(INDIRECT(_xlfn.CONCAT("'KBD Gui'!", ADDRESS(Table1[[#This Row],[RowY]]+1,Table1[[#This Row],[KeyX]])))="", "", INDIRECT(_xlfn.CONCAT("'KBD Gui'!", ADDRESS(Table1[[#This Row],[RowY]]+1,Table1[[#This Row],[KeyX]]))))</f>
        <v>F#5</v>
      </c>
      <c r="I18">
        <f ca="1" xml:space="preserve"> IF(Table1[[#This Row],[gotData]]="",0, VLOOKUP(LEFT(Table1[[#This Row],[gotData]], LEN(Table1[[#This Row],[gotData]])-1), NoteNums, 2,FALSE) + ((RIGHT(Table1[[#This Row],[gotData]], 1) + 1) * 12))</f>
        <v>78</v>
      </c>
      <c r="J18">
        <f>VLOOKUP(Table1[[#This Row],[KeyKBD]], keyCodes,2,FALSE)</f>
        <v>6</v>
      </c>
    </row>
    <row r="19" spans="1:10" x14ac:dyDescent="0.25">
      <c r="A19" t="s">
        <v>92</v>
      </c>
      <c r="B19">
        <f>MATCH(Table1[[#This Row],[Modifier]], 'KBD Gui'!A:A)</f>
        <v>4</v>
      </c>
      <c r="C19">
        <f xml:space="preserve"> Table1[[#This Row],[KBD_Y]]+ VLOOKUP(Table1[[#This Row],[KeyROW]],KbdOffset,2,FALSE)</f>
        <v>7</v>
      </c>
      <c r="D19">
        <f ca="1">_xlfn.XMATCH(Table1[[#This Row],[KeyKBD]], INDIRECT(_xlfn.CONCAT("'KBD Gui'!A",Table1[[#This Row],[RowY]],":AZ",Table1[[#This Row],[RowY]]),TRUE))</f>
        <v>10</v>
      </c>
      <c r="E19" t="s">
        <v>94</v>
      </c>
      <c r="F19" t="s">
        <v>167</v>
      </c>
      <c r="G19" s="42">
        <v>6</v>
      </c>
      <c r="H19" t="str" cm="1">
        <f t="array" aca="1" ref="H19" ca="1">IF(INDIRECT(_xlfn.CONCAT("'KBD Gui'!", ADDRESS(Table1[[#This Row],[RowY]]+1,Table1[[#This Row],[KeyX]])))="", "", INDIRECT(_xlfn.CONCAT("'KBD Gui'!", ADDRESS(Table1[[#This Row],[RowY]]+1,Table1[[#This Row],[KeyX]]))))</f>
        <v>G#5</v>
      </c>
      <c r="I19">
        <f ca="1" xml:space="preserve"> IF(Table1[[#This Row],[gotData]]="",0, VLOOKUP(LEFT(Table1[[#This Row],[gotData]], LEN(Table1[[#This Row],[gotData]])-1), NoteNums, 2,FALSE) + ((RIGHT(Table1[[#This Row],[gotData]], 1) + 1) * 12))</f>
        <v>80</v>
      </c>
      <c r="J19">
        <f>VLOOKUP(Table1[[#This Row],[KeyKBD]], keyCodes,2,FALSE)</f>
        <v>7</v>
      </c>
    </row>
    <row r="20" spans="1:10" x14ac:dyDescent="0.25">
      <c r="A20" t="s">
        <v>92</v>
      </c>
      <c r="B20">
        <f>MATCH(Table1[[#This Row],[Modifier]], 'KBD Gui'!A:A)</f>
        <v>4</v>
      </c>
      <c r="C20">
        <f xml:space="preserve"> Table1[[#This Row],[KBD_Y]]+ VLOOKUP(Table1[[#This Row],[KeyROW]],KbdOffset,2,FALSE)</f>
        <v>7</v>
      </c>
      <c r="D20">
        <f ca="1">_xlfn.XMATCH(Table1[[#This Row],[KeyKBD]], INDIRECT(_xlfn.CONCAT("'KBD Gui'!A",Table1[[#This Row],[RowY]],":AZ",Table1[[#This Row],[RowY]]),TRUE))</f>
        <v>11</v>
      </c>
      <c r="E20" t="s">
        <v>94</v>
      </c>
      <c r="F20" t="s">
        <v>167</v>
      </c>
      <c r="G20" s="41">
        <v>7</v>
      </c>
      <c r="H20" t="str" cm="1">
        <f t="array" aca="1" ref="H20" ca="1">IF(INDIRECT(_xlfn.CONCAT("'KBD Gui'!", ADDRESS(Table1[[#This Row],[RowY]]+1,Table1[[#This Row],[KeyX]])))="", "", INDIRECT(_xlfn.CONCAT("'KBD Gui'!", ADDRESS(Table1[[#This Row],[RowY]]+1,Table1[[#This Row],[KeyX]]))))</f>
        <v>A#5</v>
      </c>
      <c r="I20">
        <f ca="1" xml:space="preserve"> IF(Table1[[#This Row],[gotData]]="",0, VLOOKUP(LEFT(Table1[[#This Row],[gotData]], LEN(Table1[[#This Row],[gotData]])-1), NoteNums, 2,FALSE) + ((RIGHT(Table1[[#This Row],[gotData]], 1) + 1) * 12))</f>
        <v>82</v>
      </c>
      <c r="J20">
        <f>VLOOKUP(Table1[[#This Row],[KeyKBD]], keyCodes,2,FALSE)</f>
        <v>8</v>
      </c>
    </row>
    <row r="21" spans="1:10" x14ac:dyDescent="0.25">
      <c r="A21" t="s">
        <v>92</v>
      </c>
      <c r="B21">
        <f>MATCH(Table1[[#This Row],[Modifier]], 'KBD Gui'!A:A)</f>
        <v>4</v>
      </c>
      <c r="C21">
        <f xml:space="preserve"> Table1[[#This Row],[KBD_Y]]+ VLOOKUP(Table1[[#This Row],[KeyROW]],KbdOffset,2,FALSE)</f>
        <v>7</v>
      </c>
      <c r="D21">
        <f ca="1">_xlfn.XMATCH(Table1[[#This Row],[KeyKBD]], INDIRECT(_xlfn.CONCAT("'KBD Gui'!A",Table1[[#This Row],[RowY]],":AZ",Table1[[#This Row],[RowY]]),TRUE))</f>
        <v>12</v>
      </c>
      <c r="E21" t="s">
        <v>94</v>
      </c>
      <c r="F21" t="s">
        <v>167</v>
      </c>
      <c r="G21" s="42">
        <v>8</v>
      </c>
      <c r="H21" t="str" cm="1">
        <f t="array" aca="1" ref="H21" ca="1">IF(INDIRECT(_xlfn.CONCAT("'KBD Gui'!", ADDRESS(Table1[[#This Row],[RowY]]+1,Table1[[#This Row],[KeyX]])))="", "", INDIRECT(_xlfn.CONCAT("'KBD Gui'!", ADDRESS(Table1[[#This Row],[RowY]]+1,Table1[[#This Row],[KeyX]]))))</f>
        <v/>
      </c>
      <c r="I21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21">
        <f>VLOOKUP(Table1[[#This Row],[KeyKBD]], keyCodes,2,FALSE)</f>
        <v>9</v>
      </c>
    </row>
    <row r="22" spans="1:10" x14ac:dyDescent="0.25">
      <c r="A22" t="s">
        <v>92</v>
      </c>
      <c r="B22">
        <f>MATCH(Table1[[#This Row],[Modifier]], 'KBD Gui'!A:A)</f>
        <v>4</v>
      </c>
      <c r="C22">
        <f xml:space="preserve"> Table1[[#This Row],[KBD_Y]]+ VLOOKUP(Table1[[#This Row],[KeyROW]],KbdOffset,2,FALSE)</f>
        <v>7</v>
      </c>
      <c r="D22">
        <f ca="1">_xlfn.XMATCH(Table1[[#This Row],[KeyKBD]], INDIRECT(_xlfn.CONCAT("'KBD Gui'!A",Table1[[#This Row],[RowY]],":AZ",Table1[[#This Row],[RowY]]),TRUE))</f>
        <v>13</v>
      </c>
      <c r="E22" t="s">
        <v>94</v>
      </c>
      <c r="F22" t="s">
        <v>167</v>
      </c>
      <c r="G22" s="41">
        <v>9</v>
      </c>
      <c r="H22" t="str" cm="1">
        <f t="array" aca="1" ref="H22" ca="1">IF(INDIRECT(_xlfn.CONCAT("'KBD Gui'!", ADDRESS(Table1[[#This Row],[RowY]]+1,Table1[[#This Row],[KeyX]])))="", "", INDIRECT(_xlfn.CONCAT("'KBD Gui'!", ADDRESS(Table1[[#This Row],[RowY]]+1,Table1[[#This Row],[KeyX]]))))</f>
        <v>C#6</v>
      </c>
      <c r="I22">
        <f ca="1" xml:space="preserve"> IF(Table1[[#This Row],[gotData]]="",0, VLOOKUP(LEFT(Table1[[#This Row],[gotData]], LEN(Table1[[#This Row],[gotData]])-1), NoteNums, 2,FALSE) + ((RIGHT(Table1[[#This Row],[gotData]], 1) + 1) * 12))</f>
        <v>85</v>
      </c>
      <c r="J22">
        <f>VLOOKUP(Table1[[#This Row],[KeyKBD]], keyCodes,2,FALSE)</f>
        <v>10</v>
      </c>
    </row>
    <row r="23" spans="1:10" x14ac:dyDescent="0.25">
      <c r="A23" t="s">
        <v>92</v>
      </c>
      <c r="B23">
        <f>MATCH(Table1[[#This Row],[Modifier]], 'KBD Gui'!A:A)</f>
        <v>4</v>
      </c>
      <c r="C23">
        <f xml:space="preserve"> Table1[[#This Row],[KBD_Y]]+ VLOOKUP(Table1[[#This Row],[KeyROW]],KbdOffset,2,FALSE)</f>
        <v>7</v>
      </c>
      <c r="D23">
        <f ca="1">_xlfn.XMATCH(Table1[[#This Row],[KeyKBD]], INDIRECT(_xlfn.CONCAT("'KBD Gui'!A",Table1[[#This Row],[RowY]],":AZ",Table1[[#This Row],[RowY]]),TRUE))</f>
        <v>14</v>
      </c>
      <c r="E23" t="s">
        <v>94</v>
      </c>
      <c r="F23" t="s">
        <v>167</v>
      </c>
      <c r="G23" s="42">
        <v>0</v>
      </c>
      <c r="H23" t="str" cm="1">
        <f t="array" aca="1" ref="H23" ca="1">IF(INDIRECT(_xlfn.CONCAT("'KBD Gui'!", ADDRESS(Table1[[#This Row],[RowY]]+1,Table1[[#This Row],[KeyX]])))="", "", INDIRECT(_xlfn.CONCAT("'KBD Gui'!", ADDRESS(Table1[[#This Row],[RowY]]+1,Table1[[#This Row],[KeyX]]))))</f>
        <v>D#6</v>
      </c>
      <c r="I23">
        <f ca="1" xml:space="preserve"> IF(Table1[[#This Row],[gotData]]="",0, VLOOKUP(LEFT(Table1[[#This Row],[gotData]], LEN(Table1[[#This Row],[gotData]])-1), NoteNums, 2,FALSE) + ((RIGHT(Table1[[#This Row],[gotData]], 1) + 1) * 12))</f>
        <v>87</v>
      </c>
      <c r="J23">
        <f>VLOOKUP(Table1[[#This Row],[KeyKBD]], keyCodes,2,FALSE)</f>
        <v>11</v>
      </c>
    </row>
    <row r="24" spans="1:10" x14ac:dyDescent="0.25">
      <c r="A24" t="s">
        <v>92</v>
      </c>
      <c r="B24">
        <f>MATCH(Table1[[#This Row],[Modifier]], 'KBD Gui'!A:A)</f>
        <v>4</v>
      </c>
      <c r="C24">
        <f xml:space="preserve"> Table1[[#This Row],[KBD_Y]]+ VLOOKUP(Table1[[#This Row],[KeyROW]],KbdOffset,2,FALSE)</f>
        <v>7</v>
      </c>
      <c r="D24">
        <f ca="1">_xlfn.XMATCH(Table1[[#This Row],[KeyKBD]], INDIRECT(_xlfn.CONCAT("'KBD Gui'!A",Table1[[#This Row],[RowY]],":AZ",Table1[[#This Row],[RowY]]),TRUE))</f>
        <v>15</v>
      </c>
      <c r="E24" t="s">
        <v>94</v>
      </c>
      <c r="F24" t="s">
        <v>167</v>
      </c>
      <c r="G24" s="41" t="s">
        <v>13</v>
      </c>
      <c r="H24" t="str" cm="1">
        <f t="array" aca="1" ref="H24" ca="1">IF(INDIRECT(_xlfn.CONCAT("'KBD Gui'!", ADDRESS(Table1[[#This Row],[RowY]]+1,Table1[[#This Row],[KeyX]])))="", "", INDIRECT(_xlfn.CONCAT("'KBD Gui'!", ADDRESS(Table1[[#This Row],[RowY]]+1,Table1[[#This Row],[KeyX]]))))</f>
        <v/>
      </c>
      <c r="I24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24">
        <f>VLOOKUP(Table1[[#This Row],[KeyKBD]], keyCodes,2,FALSE)</f>
        <v>12</v>
      </c>
    </row>
    <row r="25" spans="1:10" x14ac:dyDescent="0.25">
      <c r="A25" t="s">
        <v>92</v>
      </c>
      <c r="B25">
        <f>MATCH(Table1[[#This Row],[Modifier]], 'KBD Gui'!A:A)</f>
        <v>4</v>
      </c>
      <c r="C25">
        <f xml:space="preserve"> Table1[[#This Row],[KBD_Y]]+ VLOOKUP(Table1[[#This Row],[KeyROW]],KbdOffset,2,FALSE)</f>
        <v>7</v>
      </c>
      <c r="D25">
        <f ca="1">_xlfn.XMATCH(Table1[[#This Row],[KeyKBD]], INDIRECT(_xlfn.CONCAT("'KBD Gui'!A",Table1[[#This Row],[RowY]],":AZ",Table1[[#This Row],[RowY]]),TRUE))</f>
        <v>16</v>
      </c>
      <c r="E25" t="s">
        <v>94</v>
      </c>
      <c r="F25" t="s">
        <v>167</v>
      </c>
      <c r="G25" s="42" t="s">
        <v>14</v>
      </c>
      <c r="H25" t="str" cm="1">
        <f t="array" aca="1" ref="H25" ca="1">IF(INDIRECT(_xlfn.CONCAT("'KBD Gui'!", ADDRESS(Table1[[#This Row],[RowY]]+1,Table1[[#This Row],[KeyX]])))="", "", INDIRECT(_xlfn.CONCAT("'KBD Gui'!", ADDRESS(Table1[[#This Row],[RowY]]+1,Table1[[#This Row],[KeyX]]))))</f>
        <v>F#6</v>
      </c>
      <c r="I25">
        <f ca="1" xml:space="preserve"> IF(Table1[[#This Row],[gotData]]="",0, VLOOKUP(LEFT(Table1[[#This Row],[gotData]], LEN(Table1[[#This Row],[gotData]])-1), NoteNums, 2,FALSE) + ((RIGHT(Table1[[#This Row],[gotData]], 1) + 1) * 12))</f>
        <v>90</v>
      </c>
      <c r="J25">
        <f>VLOOKUP(Table1[[#This Row],[KeyKBD]], keyCodes,2,FALSE)</f>
        <v>13</v>
      </c>
    </row>
    <row r="26" spans="1:10" x14ac:dyDescent="0.25">
      <c r="A26" t="s">
        <v>92</v>
      </c>
      <c r="B26">
        <f>MATCH(Table1[[#This Row],[Modifier]], 'KBD Gui'!A:A)</f>
        <v>4</v>
      </c>
      <c r="C26">
        <f xml:space="preserve"> Table1[[#This Row],[KBD_Y]]+ VLOOKUP(Table1[[#This Row],[KeyROW]],KbdOffset,2,FALSE)</f>
        <v>10</v>
      </c>
      <c r="D26">
        <f ca="1">_xlfn.XMATCH(Table1[[#This Row],[KeyKBD]], INDIRECT(_xlfn.CONCAT("'KBD Gui'!A",Table1[[#This Row],[RowY]],":AZ",Table1[[#This Row],[RowY]]),TRUE))</f>
        <v>5</v>
      </c>
      <c r="E26" t="s">
        <v>15</v>
      </c>
      <c r="F26" t="s">
        <v>161</v>
      </c>
      <c r="G26" s="40" t="s">
        <v>16</v>
      </c>
      <c r="H26" t="str" cm="1">
        <f t="array" aca="1" ref="H26" ca="1">IF(INDIRECT(_xlfn.CONCAT("'KBD Gui'!", ADDRESS(Table1[[#This Row],[RowY]]+1,Table1[[#This Row],[KeyX]])))="", "", INDIRECT(_xlfn.CONCAT("'KBD Gui'!", ADDRESS(Table1[[#This Row],[RowY]]+1,Table1[[#This Row],[KeyX]]))))</f>
        <v>C5</v>
      </c>
      <c r="I26">
        <f ca="1" xml:space="preserve"> IF(Table1[[#This Row],[gotData]]="",0, VLOOKUP(LEFT(Table1[[#This Row],[gotData]], LEN(Table1[[#This Row],[gotData]])-1), NoteNums, 2,FALSE) + ((RIGHT(Table1[[#This Row],[gotData]], 1) + 1) * 12))</f>
        <v>72</v>
      </c>
      <c r="J26">
        <f>VLOOKUP(Table1[[#This Row],[KeyKBD]], keyCodes,2,FALSE)</f>
        <v>16</v>
      </c>
    </row>
    <row r="27" spans="1:10" x14ac:dyDescent="0.25">
      <c r="A27" t="s">
        <v>92</v>
      </c>
      <c r="B27">
        <f>MATCH(Table1[[#This Row],[Modifier]], 'KBD Gui'!A:A)</f>
        <v>4</v>
      </c>
      <c r="C27">
        <f xml:space="preserve"> Table1[[#This Row],[KBD_Y]]+ VLOOKUP(Table1[[#This Row],[KeyROW]],KbdOffset,2,FALSE)</f>
        <v>10</v>
      </c>
      <c r="D27">
        <f ca="1">_xlfn.XMATCH(Table1[[#This Row],[KeyKBD]], INDIRECT(_xlfn.CONCAT("'KBD Gui'!A",Table1[[#This Row],[RowY]],":AZ",Table1[[#This Row],[RowY]]),TRUE))</f>
        <v>6</v>
      </c>
      <c r="E27" t="s">
        <v>15</v>
      </c>
      <c r="F27" t="s">
        <v>161</v>
      </c>
      <c r="G27" s="36" t="s">
        <v>17</v>
      </c>
      <c r="H27" t="str" cm="1">
        <f t="array" aca="1" ref="H27" ca="1">IF(INDIRECT(_xlfn.CONCAT("'KBD Gui'!", ADDRESS(Table1[[#This Row],[RowY]]+1,Table1[[#This Row],[KeyX]])))="", "", INDIRECT(_xlfn.CONCAT("'KBD Gui'!", ADDRESS(Table1[[#This Row],[RowY]]+1,Table1[[#This Row],[KeyX]]))))</f>
        <v>D5</v>
      </c>
      <c r="I27">
        <f ca="1" xml:space="preserve"> IF(Table1[[#This Row],[gotData]]="",0, VLOOKUP(LEFT(Table1[[#This Row],[gotData]], LEN(Table1[[#This Row],[gotData]])-1), NoteNums, 2,FALSE) + ((RIGHT(Table1[[#This Row],[gotData]], 1) + 1) * 12))</f>
        <v>74</v>
      </c>
      <c r="J27">
        <f>VLOOKUP(Table1[[#This Row],[KeyKBD]], keyCodes,2,FALSE)</f>
        <v>17</v>
      </c>
    </row>
    <row r="28" spans="1:10" x14ac:dyDescent="0.25">
      <c r="A28" t="s">
        <v>92</v>
      </c>
      <c r="B28">
        <f>MATCH(Table1[[#This Row],[Modifier]], 'KBD Gui'!A:A)</f>
        <v>4</v>
      </c>
      <c r="C28">
        <f xml:space="preserve"> Table1[[#This Row],[KBD_Y]]+ VLOOKUP(Table1[[#This Row],[KeyROW]],KbdOffset,2,FALSE)</f>
        <v>10</v>
      </c>
      <c r="D28">
        <f ca="1">_xlfn.XMATCH(Table1[[#This Row],[KeyKBD]], INDIRECT(_xlfn.CONCAT("'KBD Gui'!A",Table1[[#This Row],[RowY]],":AZ",Table1[[#This Row],[RowY]]),TRUE))</f>
        <v>7</v>
      </c>
      <c r="E28" t="s">
        <v>15</v>
      </c>
      <c r="F28" t="s">
        <v>161</v>
      </c>
      <c r="G28" s="40" t="s">
        <v>18</v>
      </c>
      <c r="H28" t="str" cm="1">
        <f t="array" aca="1" ref="H28" ca="1">IF(INDIRECT(_xlfn.CONCAT("'KBD Gui'!", ADDRESS(Table1[[#This Row],[RowY]]+1,Table1[[#This Row],[KeyX]])))="", "", INDIRECT(_xlfn.CONCAT("'KBD Gui'!", ADDRESS(Table1[[#This Row],[RowY]]+1,Table1[[#This Row],[KeyX]]))))</f>
        <v>E5</v>
      </c>
      <c r="I28">
        <f ca="1" xml:space="preserve"> IF(Table1[[#This Row],[gotData]]="",0, VLOOKUP(LEFT(Table1[[#This Row],[gotData]], LEN(Table1[[#This Row],[gotData]])-1), NoteNums, 2,FALSE) + ((RIGHT(Table1[[#This Row],[gotData]], 1) + 1) * 12))</f>
        <v>76</v>
      </c>
      <c r="J28">
        <f>VLOOKUP(Table1[[#This Row],[KeyKBD]], keyCodes,2,FALSE)</f>
        <v>18</v>
      </c>
    </row>
    <row r="29" spans="1:10" x14ac:dyDescent="0.25">
      <c r="A29" t="s">
        <v>92</v>
      </c>
      <c r="B29">
        <f>MATCH(Table1[[#This Row],[Modifier]], 'KBD Gui'!A:A)</f>
        <v>4</v>
      </c>
      <c r="C29">
        <f xml:space="preserve"> Table1[[#This Row],[KBD_Y]]+ VLOOKUP(Table1[[#This Row],[KeyROW]],KbdOffset,2,FALSE)</f>
        <v>10</v>
      </c>
      <c r="D29">
        <f ca="1">_xlfn.XMATCH(Table1[[#This Row],[KeyKBD]], INDIRECT(_xlfn.CONCAT("'KBD Gui'!A",Table1[[#This Row],[RowY]],":AZ",Table1[[#This Row],[RowY]]),TRUE))</f>
        <v>8</v>
      </c>
      <c r="E29" t="s">
        <v>15</v>
      </c>
      <c r="F29" t="s">
        <v>161</v>
      </c>
      <c r="G29" s="36" t="s">
        <v>19</v>
      </c>
      <c r="H29" t="str" cm="1">
        <f t="array" aca="1" ref="H29" ca="1">IF(INDIRECT(_xlfn.CONCAT("'KBD Gui'!", ADDRESS(Table1[[#This Row],[RowY]]+1,Table1[[#This Row],[KeyX]])))="", "", INDIRECT(_xlfn.CONCAT("'KBD Gui'!", ADDRESS(Table1[[#This Row],[RowY]]+1,Table1[[#This Row],[KeyX]]))))</f>
        <v>F5</v>
      </c>
      <c r="I29">
        <f ca="1" xml:space="preserve"> IF(Table1[[#This Row],[gotData]]="",0, VLOOKUP(LEFT(Table1[[#This Row],[gotData]], LEN(Table1[[#This Row],[gotData]])-1), NoteNums, 2,FALSE) + ((RIGHT(Table1[[#This Row],[gotData]], 1) + 1) * 12))</f>
        <v>77</v>
      </c>
      <c r="J29">
        <f>VLOOKUP(Table1[[#This Row],[KeyKBD]], keyCodes,2,FALSE)</f>
        <v>19</v>
      </c>
    </row>
    <row r="30" spans="1:10" x14ac:dyDescent="0.25">
      <c r="A30" t="s">
        <v>92</v>
      </c>
      <c r="B30">
        <f>MATCH(Table1[[#This Row],[Modifier]], 'KBD Gui'!A:A)</f>
        <v>4</v>
      </c>
      <c r="C30">
        <f xml:space="preserve"> Table1[[#This Row],[KBD_Y]]+ VLOOKUP(Table1[[#This Row],[KeyROW]],KbdOffset,2,FALSE)</f>
        <v>10</v>
      </c>
      <c r="D30">
        <f ca="1">_xlfn.XMATCH(Table1[[#This Row],[KeyKBD]], INDIRECT(_xlfn.CONCAT("'KBD Gui'!A",Table1[[#This Row],[RowY]],":AZ",Table1[[#This Row],[RowY]]),TRUE))</f>
        <v>9</v>
      </c>
      <c r="E30" t="s">
        <v>15</v>
      </c>
      <c r="F30" t="s">
        <v>161</v>
      </c>
      <c r="G30" s="40" t="s">
        <v>20</v>
      </c>
      <c r="H30" t="str" cm="1">
        <f t="array" aca="1" ref="H30" ca="1">IF(INDIRECT(_xlfn.CONCAT("'KBD Gui'!", ADDRESS(Table1[[#This Row],[RowY]]+1,Table1[[#This Row],[KeyX]])))="", "", INDIRECT(_xlfn.CONCAT("'KBD Gui'!", ADDRESS(Table1[[#This Row],[RowY]]+1,Table1[[#This Row],[KeyX]]))))</f>
        <v>G5</v>
      </c>
      <c r="I30">
        <f ca="1" xml:space="preserve"> IF(Table1[[#This Row],[gotData]]="",0, VLOOKUP(LEFT(Table1[[#This Row],[gotData]], LEN(Table1[[#This Row],[gotData]])-1), NoteNums, 2,FALSE) + ((RIGHT(Table1[[#This Row],[gotData]], 1) + 1) * 12))</f>
        <v>79</v>
      </c>
      <c r="J30">
        <f>VLOOKUP(Table1[[#This Row],[KeyKBD]], keyCodes,2,FALSE)</f>
        <v>20</v>
      </c>
    </row>
    <row r="31" spans="1:10" x14ac:dyDescent="0.25">
      <c r="A31" t="s">
        <v>92</v>
      </c>
      <c r="B31">
        <f>MATCH(Table1[[#This Row],[Modifier]], 'KBD Gui'!A:A)</f>
        <v>4</v>
      </c>
      <c r="C31">
        <f xml:space="preserve"> Table1[[#This Row],[KBD_Y]]+ VLOOKUP(Table1[[#This Row],[KeyROW]],KbdOffset,2,FALSE)</f>
        <v>10</v>
      </c>
      <c r="D31">
        <f ca="1">_xlfn.XMATCH(Table1[[#This Row],[KeyKBD]], INDIRECT(_xlfn.CONCAT("'KBD Gui'!A",Table1[[#This Row],[RowY]],":AZ",Table1[[#This Row],[RowY]]),TRUE))</f>
        <v>10</v>
      </c>
      <c r="E31" t="s">
        <v>15</v>
      </c>
      <c r="F31" t="s">
        <v>161</v>
      </c>
      <c r="G31" s="36" t="s">
        <v>21</v>
      </c>
      <c r="H31" t="str" cm="1">
        <f t="array" aca="1" ref="H31" ca="1">IF(INDIRECT(_xlfn.CONCAT("'KBD Gui'!", ADDRESS(Table1[[#This Row],[RowY]]+1,Table1[[#This Row],[KeyX]])))="", "", INDIRECT(_xlfn.CONCAT("'KBD Gui'!", ADDRESS(Table1[[#This Row],[RowY]]+1,Table1[[#This Row],[KeyX]]))))</f>
        <v>A5</v>
      </c>
      <c r="I31">
        <f ca="1" xml:space="preserve"> IF(Table1[[#This Row],[gotData]]="",0, VLOOKUP(LEFT(Table1[[#This Row],[gotData]], LEN(Table1[[#This Row],[gotData]])-1), NoteNums, 2,FALSE) + ((RIGHT(Table1[[#This Row],[gotData]], 1) + 1) * 12))</f>
        <v>81</v>
      </c>
      <c r="J31">
        <f>VLOOKUP(Table1[[#This Row],[KeyKBD]], keyCodes,2,FALSE)</f>
        <v>21</v>
      </c>
    </row>
    <row r="32" spans="1:10" x14ac:dyDescent="0.25">
      <c r="A32" t="s">
        <v>92</v>
      </c>
      <c r="B32">
        <f>MATCH(Table1[[#This Row],[Modifier]], 'KBD Gui'!A:A)</f>
        <v>4</v>
      </c>
      <c r="C32">
        <f xml:space="preserve"> Table1[[#This Row],[KBD_Y]]+ VLOOKUP(Table1[[#This Row],[KeyROW]],KbdOffset,2,FALSE)</f>
        <v>10</v>
      </c>
      <c r="D32">
        <f ca="1">_xlfn.XMATCH(Table1[[#This Row],[KeyKBD]], INDIRECT(_xlfn.CONCAT("'KBD Gui'!A",Table1[[#This Row],[RowY]],":AZ",Table1[[#This Row],[RowY]]),TRUE))</f>
        <v>11</v>
      </c>
      <c r="E32" t="s">
        <v>15</v>
      </c>
      <c r="F32" t="s">
        <v>161</v>
      </c>
      <c r="G32" s="40" t="s">
        <v>22</v>
      </c>
      <c r="H32" t="str" cm="1">
        <f t="array" aca="1" ref="H32" ca="1">IF(INDIRECT(_xlfn.CONCAT("'KBD Gui'!", ADDRESS(Table1[[#This Row],[RowY]]+1,Table1[[#This Row],[KeyX]])))="", "", INDIRECT(_xlfn.CONCAT("'KBD Gui'!", ADDRESS(Table1[[#This Row],[RowY]]+1,Table1[[#This Row],[KeyX]]))))</f>
        <v>B5</v>
      </c>
      <c r="I32">
        <f ca="1" xml:space="preserve"> IF(Table1[[#This Row],[gotData]]="",0, VLOOKUP(LEFT(Table1[[#This Row],[gotData]], LEN(Table1[[#This Row],[gotData]])-1), NoteNums, 2,FALSE) + ((RIGHT(Table1[[#This Row],[gotData]], 1) + 1) * 12))</f>
        <v>83</v>
      </c>
      <c r="J32">
        <f>VLOOKUP(Table1[[#This Row],[KeyKBD]], keyCodes,2,FALSE)</f>
        <v>22</v>
      </c>
    </row>
    <row r="33" spans="1:10" x14ac:dyDescent="0.25">
      <c r="A33" t="s">
        <v>92</v>
      </c>
      <c r="B33">
        <f>MATCH(Table1[[#This Row],[Modifier]], 'KBD Gui'!A:A)</f>
        <v>4</v>
      </c>
      <c r="C33">
        <f xml:space="preserve"> Table1[[#This Row],[KBD_Y]]+ VLOOKUP(Table1[[#This Row],[KeyROW]],KbdOffset,2,FALSE)</f>
        <v>10</v>
      </c>
      <c r="D33">
        <f ca="1">_xlfn.XMATCH(Table1[[#This Row],[KeyKBD]], INDIRECT(_xlfn.CONCAT("'KBD Gui'!A",Table1[[#This Row],[RowY]],":AZ",Table1[[#This Row],[RowY]]),TRUE))</f>
        <v>12</v>
      </c>
      <c r="E33" t="s">
        <v>15</v>
      </c>
      <c r="F33" t="s">
        <v>161</v>
      </c>
      <c r="G33" s="36" t="s">
        <v>23</v>
      </c>
      <c r="H33" t="str" cm="1">
        <f t="array" aca="1" ref="H33" ca="1">IF(INDIRECT(_xlfn.CONCAT("'KBD Gui'!", ADDRESS(Table1[[#This Row],[RowY]]+1,Table1[[#This Row],[KeyX]])))="", "", INDIRECT(_xlfn.CONCAT("'KBD Gui'!", ADDRESS(Table1[[#This Row],[RowY]]+1,Table1[[#This Row],[KeyX]]))))</f>
        <v>C6</v>
      </c>
      <c r="I33">
        <f ca="1" xml:space="preserve"> IF(Table1[[#This Row],[gotData]]="",0, VLOOKUP(LEFT(Table1[[#This Row],[gotData]], LEN(Table1[[#This Row],[gotData]])-1), NoteNums, 2,FALSE) + ((RIGHT(Table1[[#This Row],[gotData]], 1) + 1) * 12))</f>
        <v>84</v>
      </c>
      <c r="J33">
        <f>VLOOKUP(Table1[[#This Row],[KeyKBD]], keyCodes,2,FALSE)</f>
        <v>23</v>
      </c>
    </row>
    <row r="34" spans="1:10" x14ac:dyDescent="0.25">
      <c r="A34" t="s">
        <v>92</v>
      </c>
      <c r="B34">
        <f>MATCH(Table1[[#This Row],[Modifier]], 'KBD Gui'!A:A)</f>
        <v>4</v>
      </c>
      <c r="C34">
        <f xml:space="preserve"> Table1[[#This Row],[KBD_Y]]+ VLOOKUP(Table1[[#This Row],[KeyROW]],KbdOffset,2,FALSE)</f>
        <v>10</v>
      </c>
      <c r="D34">
        <f ca="1">_xlfn.XMATCH(Table1[[#This Row],[KeyKBD]], INDIRECT(_xlfn.CONCAT("'KBD Gui'!A",Table1[[#This Row],[RowY]],":AZ",Table1[[#This Row],[RowY]]),TRUE))</f>
        <v>13</v>
      </c>
      <c r="E34" t="s">
        <v>15</v>
      </c>
      <c r="F34" t="s">
        <v>161</v>
      </c>
      <c r="G34" s="40" t="s">
        <v>24</v>
      </c>
      <c r="H34" t="str" cm="1">
        <f t="array" aca="1" ref="H34" ca="1">IF(INDIRECT(_xlfn.CONCAT("'KBD Gui'!", ADDRESS(Table1[[#This Row],[RowY]]+1,Table1[[#This Row],[KeyX]])))="", "", INDIRECT(_xlfn.CONCAT("'KBD Gui'!", ADDRESS(Table1[[#This Row],[RowY]]+1,Table1[[#This Row],[KeyX]]))))</f>
        <v>D6</v>
      </c>
      <c r="I34">
        <f ca="1" xml:space="preserve"> IF(Table1[[#This Row],[gotData]]="",0, VLOOKUP(LEFT(Table1[[#This Row],[gotData]], LEN(Table1[[#This Row],[gotData]])-1), NoteNums, 2,FALSE) + ((RIGHT(Table1[[#This Row],[gotData]], 1) + 1) * 12))</f>
        <v>86</v>
      </c>
      <c r="J34">
        <f>VLOOKUP(Table1[[#This Row],[KeyKBD]], keyCodes,2,FALSE)</f>
        <v>24</v>
      </c>
    </row>
    <row r="35" spans="1:10" x14ac:dyDescent="0.25">
      <c r="A35" t="s">
        <v>92</v>
      </c>
      <c r="B35">
        <f>MATCH(Table1[[#This Row],[Modifier]], 'KBD Gui'!A:A)</f>
        <v>4</v>
      </c>
      <c r="C35">
        <f xml:space="preserve"> Table1[[#This Row],[KBD_Y]]+ VLOOKUP(Table1[[#This Row],[KeyROW]],KbdOffset,2,FALSE)</f>
        <v>10</v>
      </c>
      <c r="D35">
        <f ca="1">_xlfn.XMATCH(Table1[[#This Row],[KeyKBD]], INDIRECT(_xlfn.CONCAT("'KBD Gui'!A",Table1[[#This Row],[RowY]],":AZ",Table1[[#This Row],[RowY]]),TRUE))</f>
        <v>14</v>
      </c>
      <c r="E35" t="s">
        <v>15</v>
      </c>
      <c r="F35" t="s">
        <v>161</v>
      </c>
      <c r="G35" s="36" t="s">
        <v>25</v>
      </c>
      <c r="H35" t="str" cm="1">
        <f t="array" aca="1" ref="H35" ca="1">IF(INDIRECT(_xlfn.CONCAT("'KBD Gui'!", ADDRESS(Table1[[#This Row],[RowY]]+1,Table1[[#This Row],[KeyX]])))="", "", INDIRECT(_xlfn.CONCAT("'KBD Gui'!", ADDRESS(Table1[[#This Row],[RowY]]+1,Table1[[#This Row],[KeyX]]))))</f>
        <v>E6</v>
      </c>
      <c r="I35">
        <f ca="1" xml:space="preserve"> IF(Table1[[#This Row],[gotData]]="",0, VLOOKUP(LEFT(Table1[[#This Row],[gotData]], LEN(Table1[[#This Row],[gotData]])-1), NoteNums, 2,FALSE) + ((RIGHT(Table1[[#This Row],[gotData]], 1) + 1) * 12))</f>
        <v>88</v>
      </c>
      <c r="J35">
        <f>VLOOKUP(Table1[[#This Row],[KeyKBD]], keyCodes,2,FALSE)</f>
        <v>25</v>
      </c>
    </row>
    <row r="36" spans="1:10" x14ac:dyDescent="0.25">
      <c r="A36" t="s">
        <v>92</v>
      </c>
      <c r="B36">
        <f>MATCH(Table1[[#This Row],[Modifier]], 'KBD Gui'!A:A)</f>
        <v>4</v>
      </c>
      <c r="C36">
        <f xml:space="preserve"> Table1[[#This Row],[KBD_Y]]+ VLOOKUP(Table1[[#This Row],[KeyROW]],KbdOffset,2,FALSE)</f>
        <v>10</v>
      </c>
      <c r="D36">
        <f ca="1">_xlfn.XMATCH(Table1[[#This Row],[KeyKBD]], INDIRECT(_xlfn.CONCAT("'KBD Gui'!A",Table1[[#This Row],[RowY]],":AZ",Table1[[#This Row],[RowY]]),TRUE))</f>
        <v>15</v>
      </c>
      <c r="E36" t="s">
        <v>15</v>
      </c>
      <c r="F36" t="s">
        <v>161</v>
      </c>
      <c r="G36" s="40" t="s">
        <v>26</v>
      </c>
      <c r="H36" t="str" cm="1">
        <f t="array" aca="1" ref="H36" ca="1">IF(INDIRECT(_xlfn.CONCAT("'KBD Gui'!", ADDRESS(Table1[[#This Row],[RowY]]+1,Table1[[#This Row],[KeyX]])))="", "", INDIRECT(_xlfn.CONCAT("'KBD Gui'!", ADDRESS(Table1[[#This Row],[RowY]]+1,Table1[[#This Row],[KeyX]]))))</f>
        <v>F6</v>
      </c>
      <c r="I36">
        <f ca="1" xml:space="preserve"> IF(Table1[[#This Row],[gotData]]="",0, VLOOKUP(LEFT(Table1[[#This Row],[gotData]], LEN(Table1[[#This Row],[gotData]])-1), NoteNums, 2,FALSE) + ((RIGHT(Table1[[#This Row],[gotData]], 1) + 1) * 12))</f>
        <v>89</v>
      </c>
      <c r="J36">
        <f>VLOOKUP(Table1[[#This Row],[KeyKBD]], keyCodes,2,FALSE)</f>
        <v>26</v>
      </c>
    </row>
    <row r="37" spans="1:10" x14ac:dyDescent="0.25">
      <c r="A37" t="s">
        <v>92</v>
      </c>
      <c r="B37">
        <f>MATCH(Table1[[#This Row],[Modifier]], 'KBD Gui'!A:A)</f>
        <v>4</v>
      </c>
      <c r="C37">
        <f xml:space="preserve"> Table1[[#This Row],[KBD_Y]]+ VLOOKUP(Table1[[#This Row],[KeyROW]],KbdOffset,2,FALSE)</f>
        <v>10</v>
      </c>
      <c r="D37">
        <f ca="1">_xlfn.XMATCH(Table1[[#This Row],[KeyKBD]], INDIRECT(_xlfn.CONCAT("'KBD Gui'!A",Table1[[#This Row],[RowY]],":AZ",Table1[[#This Row],[RowY]]),TRUE))</f>
        <v>16</v>
      </c>
      <c r="E37" t="s">
        <v>15</v>
      </c>
      <c r="F37" t="s">
        <v>161</v>
      </c>
      <c r="G37" s="36" t="s">
        <v>27</v>
      </c>
      <c r="H37" t="str" cm="1">
        <f t="array" aca="1" ref="H37" ca="1">IF(INDIRECT(_xlfn.CONCAT("'KBD Gui'!", ADDRESS(Table1[[#This Row],[RowY]]+1,Table1[[#This Row],[KeyX]])))="", "", INDIRECT(_xlfn.CONCAT("'KBD Gui'!", ADDRESS(Table1[[#This Row],[RowY]]+1,Table1[[#This Row],[KeyX]]))))</f>
        <v>G6</v>
      </c>
      <c r="I37">
        <f ca="1" xml:space="preserve"> IF(Table1[[#This Row],[gotData]]="",0, VLOOKUP(LEFT(Table1[[#This Row],[gotData]], LEN(Table1[[#This Row],[gotData]])-1), NoteNums, 2,FALSE) + ((RIGHT(Table1[[#This Row],[gotData]], 1) + 1) * 12))</f>
        <v>91</v>
      </c>
      <c r="J37">
        <f>VLOOKUP(Table1[[#This Row],[KeyKBD]], keyCodes,2,FALSE)</f>
        <v>27</v>
      </c>
    </row>
    <row r="38" spans="1:10" x14ac:dyDescent="0.25">
      <c r="A38" t="s">
        <v>92</v>
      </c>
      <c r="B38">
        <f>MATCH(Table1[[#This Row],[Modifier]], 'KBD Gui'!A:A)</f>
        <v>4</v>
      </c>
      <c r="C38">
        <f xml:space="preserve"> Table1[[#This Row],[KBD_Y]]+ VLOOKUP(Table1[[#This Row],[KeyROW]],KbdOffset,2,FALSE)</f>
        <v>13</v>
      </c>
      <c r="D38">
        <f ca="1">_xlfn.XMATCH(Table1[[#This Row],[KeyKBD]], INDIRECT(_xlfn.CONCAT("'KBD Gui'!A",Table1[[#This Row],[RowY]],":AZ",Table1[[#This Row],[RowY]]),TRUE))</f>
        <v>5</v>
      </c>
      <c r="E38" t="s">
        <v>28</v>
      </c>
      <c r="F38" t="s">
        <v>161</v>
      </c>
      <c r="G38" s="40" t="s">
        <v>29</v>
      </c>
      <c r="H38" t="str" cm="1">
        <f t="array" aca="1" ref="H38" ca="1">IF(INDIRECT(_xlfn.CONCAT("'KBD Gui'!", ADDRESS(Table1[[#This Row],[RowY]]+1,Table1[[#This Row],[KeyX]])))="", "", INDIRECT(_xlfn.CONCAT("'KBD Gui'!", ADDRESS(Table1[[#This Row],[RowY]]+1,Table1[[#This Row],[KeyX]]))))</f>
        <v/>
      </c>
      <c r="I38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38">
        <f>VLOOKUP(Table1[[#This Row],[KeyKBD]], keyCodes,2,FALSE)</f>
        <v>30</v>
      </c>
    </row>
    <row r="39" spans="1:10" x14ac:dyDescent="0.25">
      <c r="A39" t="s">
        <v>92</v>
      </c>
      <c r="B39">
        <f>MATCH(Table1[[#This Row],[Modifier]], 'KBD Gui'!A:A)</f>
        <v>4</v>
      </c>
      <c r="C39">
        <f xml:space="preserve"> Table1[[#This Row],[KBD_Y]]+ VLOOKUP(Table1[[#This Row],[KeyROW]],KbdOffset,2,FALSE)</f>
        <v>13</v>
      </c>
      <c r="D39">
        <f ca="1">_xlfn.XMATCH(Table1[[#This Row],[KeyKBD]], INDIRECT(_xlfn.CONCAT("'KBD Gui'!A",Table1[[#This Row],[RowY]],":AZ",Table1[[#This Row],[RowY]]),TRUE))</f>
        <v>6</v>
      </c>
      <c r="E39" t="s">
        <v>28</v>
      </c>
      <c r="F39" t="s">
        <v>161</v>
      </c>
      <c r="G39" s="36" t="s">
        <v>30</v>
      </c>
      <c r="H39" t="str" cm="1">
        <f t="array" aca="1" ref="H39" ca="1">IF(INDIRECT(_xlfn.CONCAT("'KBD Gui'!", ADDRESS(Table1[[#This Row],[RowY]]+1,Table1[[#This Row],[KeyX]])))="", "", INDIRECT(_xlfn.CONCAT("'KBD Gui'!", ADDRESS(Table1[[#This Row],[RowY]]+1,Table1[[#This Row],[KeyX]]))))</f>
        <v>C#4</v>
      </c>
      <c r="I39">
        <f ca="1" xml:space="preserve"> IF(Table1[[#This Row],[gotData]]="",0, VLOOKUP(LEFT(Table1[[#This Row],[gotData]], LEN(Table1[[#This Row],[gotData]])-1), NoteNums, 2,FALSE) + ((RIGHT(Table1[[#This Row],[gotData]], 1) + 1) * 12))</f>
        <v>61</v>
      </c>
      <c r="J39">
        <f>VLOOKUP(Table1[[#This Row],[KeyKBD]], keyCodes,2,FALSE)</f>
        <v>31</v>
      </c>
    </row>
    <row r="40" spans="1:10" x14ac:dyDescent="0.25">
      <c r="A40" t="s">
        <v>92</v>
      </c>
      <c r="B40">
        <f>MATCH(Table1[[#This Row],[Modifier]], 'KBD Gui'!A:A)</f>
        <v>4</v>
      </c>
      <c r="C40">
        <f xml:space="preserve"> Table1[[#This Row],[KBD_Y]]+ VLOOKUP(Table1[[#This Row],[KeyROW]],KbdOffset,2,FALSE)</f>
        <v>13</v>
      </c>
      <c r="D40">
        <f ca="1">_xlfn.XMATCH(Table1[[#This Row],[KeyKBD]], INDIRECT(_xlfn.CONCAT("'KBD Gui'!A",Table1[[#This Row],[RowY]],":AZ",Table1[[#This Row],[RowY]]),TRUE))</f>
        <v>7</v>
      </c>
      <c r="E40" t="s">
        <v>28</v>
      </c>
      <c r="F40" t="s">
        <v>161</v>
      </c>
      <c r="G40" s="40" t="s">
        <v>31</v>
      </c>
      <c r="H40" t="str" cm="1">
        <f t="array" aca="1" ref="H40" ca="1">IF(INDIRECT(_xlfn.CONCAT("'KBD Gui'!", ADDRESS(Table1[[#This Row],[RowY]]+1,Table1[[#This Row],[KeyX]])))="", "", INDIRECT(_xlfn.CONCAT("'KBD Gui'!", ADDRESS(Table1[[#This Row],[RowY]]+1,Table1[[#This Row],[KeyX]]))))</f>
        <v>D#4</v>
      </c>
      <c r="I40">
        <f ca="1" xml:space="preserve"> IF(Table1[[#This Row],[gotData]]="",0, VLOOKUP(LEFT(Table1[[#This Row],[gotData]], LEN(Table1[[#This Row],[gotData]])-1), NoteNums, 2,FALSE) + ((RIGHT(Table1[[#This Row],[gotData]], 1) + 1) * 12))</f>
        <v>63</v>
      </c>
      <c r="J40">
        <f>VLOOKUP(Table1[[#This Row],[KeyKBD]], keyCodes,2,FALSE)</f>
        <v>32</v>
      </c>
    </row>
    <row r="41" spans="1:10" x14ac:dyDescent="0.25">
      <c r="A41" t="s">
        <v>92</v>
      </c>
      <c r="B41">
        <f>MATCH(Table1[[#This Row],[Modifier]], 'KBD Gui'!A:A)</f>
        <v>4</v>
      </c>
      <c r="C41">
        <f xml:space="preserve"> Table1[[#This Row],[KBD_Y]]+ VLOOKUP(Table1[[#This Row],[KeyROW]],KbdOffset,2,FALSE)</f>
        <v>13</v>
      </c>
      <c r="D41">
        <f ca="1">_xlfn.XMATCH(Table1[[#This Row],[KeyKBD]], INDIRECT(_xlfn.CONCAT("'KBD Gui'!A",Table1[[#This Row],[RowY]],":AZ",Table1[[#This Row],[RowY]]),TRUE))</f>
        <v>8</v>
      </c>
      <c r="E41" t="s">
        <v>28</v>
      </c>
      <c r="F41" t="s">
        <v>161</v>
      </c>
      <c r="G41" s="36" t="s">
        <v>32</v>
      </c>
      <c r="H41" t="str" cm="1">
        <f t="array" aca="1" ref="H41" ca="1">IF(INDIRECT(_xlfn.CONCAT("'KBD Gui'!", ADDRESS(Table1[[#This Row],[RowY]]+1,Table1[[#This Row],[KeyX]])))="", "", INDIRECT(_xlfn.CONCAT("'KBD Gui'!", ADDRESS(Table1[[#This Row],[RowY]]+1,Table1[[#This Row],[KeyX]]))))</f>
        <v/>
      </c>
      <c r="I41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41">
        <f>VLOOKUP(Table1[[#This Row],[KeyKBD]], keyCodes,2,FALSE)</f>
        <v>33</v>
      </c>
    </row>
    <row r="42" spans="1:10" x14ac:dyDescent="0.25">
      <c r="A42" t="s">
        <v>92</v>
      </c>
      <c r="B42">
        <f>MATCH(Table1[[#This Row],[Modifier]], 'KBD Gui'!A:A)</f>
        <v>4</v>
      </c>
      <c r="C42">
        <f xml:space="preserve"> Table1[[#This Row],[KBD_Y]]+ VLOOKUP(Table1[[#This Row],[KeyROW]],KbdOffset,2,FALSE)</f>
        <v>13</v>
      </c>
      <c r="D42">
        <f ca="1">_xlfn.XMATCH(Table1[[#This Row],[KeyKBD]], INDIRECT(_xlfn.CONCAT("'KBD Gui'!A",Table1[[#This Row],[RowY]],":AZ",Table1[[#This Row],[RowY]]),TRUE))</f>
        <v>9</v>
      </c>
      <c r="E42" t="s">
        <v>28</v>
      </c>
      <c r="F42" t="s">
        <v>161</v>
      </c>
      <c r="G42" s="40" t="s">
        <v>33</v>
      </c>
      <c r="H42" t="str" cm="1">
        <f t="array" aca="1" ref="H42" ca="1">IF(INDIRECT(_xlfn.CONCAT("'KBD Gui'!", ADDRESS(Table1[[#This Row],[RowY]]+1,Table1[[#This Row],[KeyX]])))="", "", INDIRECT(_xlfn.CONCAT("'KBD Gui'!", ADDRESS(Table1[[#This Row],[RowY]]+1,Table1[[#This Row],[KeyX]]))))</f>
        <v>F#4</v>
      </c>
      <c r="I42">
        <f ca="1" xml:space="preserve"> IF(Table1[[#This Row],[gotData]]="",0, VLOOKUP(LEFT(Table1[[#This Row],[gotData]], LEN(Table1[[#This Row],[gotData]])-1), NoteNums, 2,FALSE) + ((RIGHT(Table1[[#This Row],[gotData]], 1) + 1) * 12))</f>
        <v>66</v>
      </c>
      <c r="J42">
        <f>VLOOKUP(Table1[[#This Row],[KeyKBD]], keyCodes,2,FALSE)</f>
        <v>34</v>
      </c>
    </row>
    <row r="43" spans="1:10" x14ac:dyDescent="0.25">
      <c r="A43" t="s">
        <v>92</v>
      </c>
      <c r="B43">
        <f>MATCH(Table1[[#This Row],[Modifier]], 'KBD Gui'!A:A)</f>
        <v>4</v>
      </c>
      <c r="C43">
        <f xml:space="preserve"> Table1[[#This Row],[KBD_Y]]+ VLOOKUP(Table1[[#This Row],[KeyROW]],KbdOffset,2,FALSE)</f>
        <v>13</v>
      </c>
      <c r="D43">
        <f ca="1">_xlfn.XMATCH(Table1[[#This Row],[KeyKBD]], INDIRECT(_xlfn.CONCAT("'KBD Gui'!A",Table1[[#This Row],[RowY]],":AZ",Table1[[#This Row],[RowY]]),TRUE))</f>
        <v>10</v>
      </c>
      <c r="E43" t="s">
        <v>28</v>
      </c>
      <c r="F43" t="s">
        <v>161</v>
      </c>
      <c r="G43" s="36" t="s">
        <v>34</v>
      </c>
      <c r="H43" t="str" cm="1">
        <f t="array" aca="1" ref="H43" ca="1">IF(INDIRECT(_xlfn.CONCAT("'KBD Gui'!", ADDRESS(Table1[[#This Row],[RowY]]+1,Table1[[#This Row],[KeyX]])))="", "", INDIRECT(_xlfn.CONCAT("'KBD Gui'!", ADDRESS(Table1[[#This Row],[RowY]]+1,Table1[[#This Row],[KeyX]]))))</f>
        <v>G#4</v>
      </c>
      <c r="I43">
        <f ca="1" xml:space="preserve"> IF(Table1[[#This Row],[gotData]]="",0, VLOOKUP(LEFT(Table1[[#This Row],[gotData]], LEN(Table1[[#This Row],[gotData]])-1), NoteNums, 2,FALSE) + ((RIGHT(Table1[[#This Row],[gotData]], 1) + 1) * 12))</f>
        <v>68</v>
      </c>
      <c r="J43">
        <f>VLOOKUP(Table1[[#This Row],[KeyKBD]], keyCodes,2,FALSE)</f>
        <v>35</v>
      </c>
    </row>
    <row r="44" spans="1:10" x14ac:dyDescent="0.25">
      <c r="A44" t="s">
        <v>92</v>
      </c>
      <c r="B44">
        <f>MATCH(Table1[[#This Row],[Modifier]], 'KBD Gui'!A:A)</f>
        <v>4</v>
      </c>
      <c r="C44">
        <f xml:space="preserve"> Table1[[#This Row],[KBD_Y]]+ VLOOKUP(Table1[[#This Row],[KeyROW]],KbdOffset,2,FALSE)</f>
        <v>13</v>
      </c>
      <c r="D44">
        <f ca="1">_xlfn.XMATCH(Table1[[#This Row],[KeyKBD]], INDIRECT(_xlfn.CONCAT("'KBD Gui'!A",Table1[[#This Row],[RowY]],":AZ",Table1[[#This Row],[RowY]]),TRUE))</f>
        <v>11</v>
      </c>
      <c r="E44" t="s">
        <v>28</v>
      </c>
      <c r="F44" t="s">
        <v>161</v>
      </c>
      <c r="G44" s="40" t="s">
        <v>35</v>
      </c>
      <c r="H44" t="str" cm="1">
        <f t="array" aca="1" ref="H44" ca="1">IF(INDIRECT(_xlfn.CONCAT("'KBD Gui'!", ADDRESS(Table1[[#This Row],[RowY]]+1,Table1[[#This Row],[KeyX]])))="", "", INDIRECT(_xlfn.CONCAT("'KBD Gui'!", ADDRESS(Table1[[#This Row],[RowY]]+1,Table1[[#This Row],[KeyX]]))))</f>
        <v>A#4</v>
      </c>
      <c r="I44">
        <f ca="1" xml:space="preserve"> IF(Table1[[#This Row],[gotData]]="",0, VLOOKUP(LEFT(Table1[[#This Row],[gotData]], LEN(Table1[[#This Row],[gotData]])-1), NoteNums, 2,FALSE) + ((RIGHT(Table1[[#This Row],[gotData]], 1) + 1) * 12))</f>
        <v>70</v>
      </c>
      <c r="J44">
        <f>VLOOKUP(Table1[[#This Row],[KeyKBD]], keyCodes,2,FALSE)</f>
        <v>36</v>
      </c>
    </row>
    <row r="45" spans="1:10" x14ac:dyDescent="0.25">
      <c r="A45" t="s">
        <v>92</v>
      </c>
      <c r="B45">
        <f>MATCH(Table1[[#This Row],[Modifier]], 'KBD Gui'!A:A)</f>
        <v>4</v>
      </c>
      <c r="C45">
        <f xml:space="preserve"> Table1[[#This Row],[KBD_Y]]+ VLOOKUP(Table1[[#This Row],[KeyROW]],KbdOffset,2,FALSE)</f>
        <v>13</v>
      </c>
      <c r="D45">
        <f ca="1">_xlfn.XMATCH(Table1[[#This Row],[KeyKBD]], INDIRECT(_xlfn.CONCAT("'KBD Gui'!A",Table1[[#This Row],[RowY]],":AZ",Table1[[#This Row],[RowY]]),TRUE))</f>
        <v>12</v>
      </c>
      <c r="E45" t="s">
        <v>28</v>
      </c>
      <c r="F45" t="s">
        <v>161</v>
      </c>
      <c r="G45" s="36" t="s">
        <v>36</v>
      </c>
      <c r="H45" t="str" cm="1">
        <f t="array" aca="1" ref="H45" ca="1">IF(INDIRECT(_xlfn.CONCAT("'KBD Gui'!", ADDRESS(Table1[[#This Row],[RowY]]+1,Table1[[#This Row],[KeyX]])))="", "", INDIRECT(_xlfn.CONCAT("'KBD Gui'!", ADDRESS(Table1[[#This Row],[RowY]]+1,Table1[[#This Row],[KeyX]]))))</f>
        <v/>
      </c>
      <c r="I45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45">
        <f>VLOOKUP(Table1[[#This Row],[KeyKBD]], keyCodes,2,FALSE)</f>
        <v>37</v>
      </c>
    </row>
    <row r="46" spans="1:10" x14ac:dyDescent="0.25">
      <c r="A46" t="s">
        <v>92</v>
      </c>
      <c r="B46">
        <f>MATCH(Table1[[#This Row],[Modifier]], 'KBD Gui'!A:A)</f>
        <v>4</v>
      </c>
      <c r="C46">
        <f xml:space="preserve"> Table1[[#This Row],[KBD_Y]]+ VLOOKUP(Table1[[#This Row],[KeyROW]],KbdOffset,2,FALSE)</f>
        <v>13</v>
      </c>
      <c r="D46">
        <f ca="1">_xlfn.XMATCH(Table1[[#This Row],[KeyKBD]], INDIRECT(_xlfn.CONCAT("'KBD Gui'!A",Table1[[#This Row],[RowY]],":AZ",Table1[[#This Row],[RowY]]),TRUE))</f>
        <v>13</v>
      </c>
      <c r="E46" t="s">
        <v>28</v>
      </c>
      <c r="F46" t="s">
        <v>161</v>
      </c>
      <c r="G46" s="40" t="s">
        <v>37</v>
      </c>
      <c r="H46" t="str" cm="1">
        <f t="array" aca="1" ref="H46" ca="1">IF(INDIRECT(_xlfn.CONCAT("'KBD Gui'!", ADDRESS(Table1[[#This Row],[RowY]]+1,Table1[[#This Row],[KeyX]])))="", "", INDIRECT(_xlfn.CONCAT("'KBD Gui'!", ADDRESS(Table1[[#This Row],[RowY]]+1,Table1[[#This Row],[KeyX]]))))</f>
        <v>C#5</v>
      </c>
      <c r="I46">
        <f ca="1" xml:space="preserve"> IF(Table1[[#This Row],[gotData]]="",0, VLOOKUP(LEFT(Table1[[#This Row],[gotData]], LEN(Table1[[#This Row],[gotData]])-1), NoteNums, 2,FALSE) + ((RIGHT(Table1[[#This Row],[gotData]], 1) + 1) * 12))</f>
        <v>73</v>
      </c>
      <c r="J46">
        <f>VLOOKUP(Table1[[#This Row],[KeyKBD]], keyCodes,2,FALSE)</f>
        <v>38</v>
      </c>
    </row>
    <row r="47" spans="1:10" x14ac:dyDescent="0.25">
      <c r="A47" t="s">
        <v>92</v>
      </c>
      <c r="B47">
        <f>MATCH(Table1[[#This Row],[Modifier]], 'KBD Gui'!A:A)</f>
        <v>4</v>
      </c>
      <c r="C47">
        <f xml:space="preserve"> Table1[[#This Row],[KBD_Y]]+ VLOOKUP(Table1[[#This Row],[KeyROW]],KbdOffset,2,FALSE)</f>
        <v>13</v>
      </c>
      <c r="D47">
        <f ca="1">_xlfn.XMATCH(Table1[[#This Row],[KeyKBD]], INDIRECT(_xlfn.CONCAT("'KBD Gui'!A",Table1[[#This Row],[RowY]],":AZ",Table1[[#This Row],[RowY]]),TRUE))</f>
        <v>14</v>
      </c>
      <c r="E47" t="s">
        <v>28</v>
      </c>
      <c r="F47" t="s">
        <v>161</v>
      </c>
      <c r="G47" s="36" t="s">
        <v>38</v>
      </c>
      <c r="H47" t="str" cm="1">
        <f t="array" aca="1" ref="H47" ca="1">IF(INDIRECT(_xlfn.CONCAT("'KBD Gui'!", ADDRESS(Table1[[#This Row],[RowY]]+1,Table1[[#This Row],[KeyX]])))="", "", INDIRECT(_xlfn.CONCAT("'KBD Gui'!", ADDRESS(Table1[[#This Row],[RowY]]+1,Table1[[#This Row],[KeyX]]))))</f>
        <v>D#5</v>
      </c>
      <c r="I47">
        <f ca="1" xml:space="preserve"> IF(Table1[[#This Row],[gotData]]="",0, VLOOKUP(LEFT(Table1[[#This Row],[gotData]], LEN(Table1[[#This Row],[gotData]])-1), NoteNums, 2,FALSE) + ((RIGHT(Table1[[#This Row],[gotData]], 1) + 1) * 12))</f>
        <v>75</v>
      </c>
      <c r="J47">
        <f>VLOOKUP(Table1[[#This Row],[KeyKBD]], keyCodes,2,FALSE)</f>
        <v>39</v>
      </c>
    </row>
    <row r="48" spans="1:10" x14ac:dyDescent="0.25">
      <c r="A48" t="s">
        <v>92</v>
      </c>
      <c r="B48">
        <f>MATCH(Table1[[#This Row],[Modifier]], 'KBD Gui'!A:A)</f>
        <v>4</v>
      </c>
      <c r="C48">
        <f xml:space="preserve"> Table1[[#This Row],[KBD_Y]]+ VLOOKUP(Table1[[#This Row],[KeyROW]],KbdOffset,2,FALSE)</f>
        <v>13</v>
      </c>
      <c r="D48">
        <f ca="1">_xlfn.XMATCH(Table1[[#This Row],[KeyKBD]], INDIRECT(_xlfn.CONCAT("'KBD Gui'!A",Table1[[#This Row],[RowY]],":AZ",Table1[[#This Row],[RowY]]),TRUE))</f>
        <v>15</v>
      </c>
      <c r="E48" t="s">
        <v>28</v>
      </c>
      <c r="F48" t="s">
        <v>161</v>
      </c>
      <c r="G48" s="43" t="s">
        <v>39</v>
      </c>
      <c r="H48" t="str" cm="1">
        <f t="array" aca="1" ref="H48" ca="1">IF(INDIRECT(_xlfn.CONCAT("'KBD Gui'!", ADDRESS(Table1[[#This Row],[RowY]]+1,Table1[[#This Row],[KeyX]])))="", "", INDIRECT(_xlfn.CONCAT("'KBD Gui'!", ADDRESS(Table1[[#This Row],[RowY]]+1,Table1[[#This Row],[KeyX]]))))</f>
        <v/>
      </c>
      <c r="I48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48">
        <f>VLOOKUP(Table1[[#This Row],[KeyKBD]], keyCodes,2,FALSE)</f>
        <v>40</v>
      </c>
    </row>
    <row r="49" spans="1:10" x14ac:dyDescent="0.25">
      <c r="A49" t="s">
        <v>92</v>
      </c>
      <c r="B49">
        <f>MATCH(Table1[[#This Row],[Modifier]], 'KBD Gui'!A:A)</f>
        <v>4</v>
      </c>
      <c r="C49">
        <f xml:space="preserve"> Table1[[#This Row],[KBD_Y]]+ VLOOKUP(Table1[[#This Row],[KeyROW]],KbdOffset,2,FALSE)</f>
        <v>13</v>
      </c>
      <c r="D49">
        <f ca="1">_xlfn.XMATCH(Table1[[#This Row],[KeyKBD]], INDIRECT(_xlfn.CONCAT("'KBD Gui'!A",Table1[[#This Row],[RowY]],":AZ",Table1[[#This Row],[RowY]]),TRUE))</f>
        <v>16</v>
      </c>
      <c r="E49" t="s">
        <v>28</v>
      </c>
      <c r="F49" t="s">
        <v>161</v>
      </c>
      <c r="G49" s="44" t="s">
        <v>52</v>
      </c>
      <c r="H49" t="str" cm="1">
        <f t="array" aca="1" ref="H49" ca="1">IF(INDIRECT(_xlfn.CONCAT("'KBD Gui'!", ADDRESS(Table1[[#This Row],[RowY]]+1,Table1[[#This Row],[KeyX]])))="", "", INDIRECT(_xlfn.CONCAT("'KBD Gui'!", ADDRESS(Table1[[#This Row],[RowY]]+1,Table1[[#This Row],[KeyX]]))))</f>
        <v/>
      </c>
      <c r="I49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49">
        <f>VLOOKUP(Table1[[#This Row],[KeyKBD]], keyCodes,2,FALSE)</f>
        <v>0</v>
      </c>
    </row>
    <row r="50" spans="1:10" x14ac:dyDescent="0.25">
      <c r="A50" t="s">
        <v>92</v>
      </c>
      <c r="B50">
        <f>MATCH(Table1[[#This Row],[Modifier]], 'KBD Gui'!A:A)</f>
        <v>4</v>
      </c>
      <c r="C50">
        <f xml:space="preserve"> Table1[[#This Row],[KBD_Y]]+ VLOOKUP(Table1[[#This Row],[KeyROW]],KbdOffset,2,FALSE)</f>
        <v>16</v>
      </c>
      <c r="D50">
        <f ca="1">_xlfn.XMATCH(Table1[[#This Row],[KeyKBD]], INDIRECT(_xlfn.CONCAT("'KBD Gui'!A",Table1[[#This Row],[RowY]],":AZ",Table1[[#This Row],[RowY]]),TRUE))</f>
        <v>6</v>
      </c>
      <c r="E50" t="s">
        <v>54</v>
      </c>
      <c r="F50" t="s">
        <v>161</v>
      </c>
      <c r="G50" s="36" t="s">
        <v>40</v>
      </c>
      <c r="H50" t="str" cm="1">
        <f t="array" aca="1" ref="H50" ca="1">IF(INDIRECT(_xlfn.CONCAT("'KBD Gui'!", ADDRESS(Table1[[#This Row],[RowY]]+1,Table1[[#This Row],[KeyX]])))="", "", INDIRECT(_xlfn.CONCAT("'KBD Gui'!", ADDRESS(Table1[[#This Row],[RowY]]+1,Table1[[#This Row],[KeyX]]))))</f>
        <v>C4</v>
      </c>
      <c r="I50">
        <f ca="1" xml:space="preserve"> IF(Table1[[#This Row],[gotData]]="",0, VLOOKUP(LEFT(Table1[[#This Row],[gotData]], LEN(Table1[[#This Row],[gotData]])-1), NoteNums, 2,FALSE) + ((RIGHT(Table1[[#This Row],[gotData]], 1) + 1) * 12))</f>
        <v>60</v>
      </c>
      <c r="J50">
        <f>VLOOKUP(Table1[[#This Row],[KeyKBD]], keyCodes,2,FALSE)</f>
        <v>44</v>
      </c>
    </row>
    <row r="51" spans="1:10" x14ac:dyDescent="0.25">
      <c r="A51" t="s">
        <v>92</v>
      </c>
      <c r="B51">
        <f>MATCH(Table1[[#This Row],[Modifier]], 'KBD Gui'!A:A)</f>
        <v>4</v>
      </c>
      <c r="C51">
        <f xml:space="preserve"> Table1[[#This Row],[KBD_Y]]+ VLOOKUP(Table1[[#This Row],[KeyROW]],KbdOffset,2,FALSE)</f>
        <v>16</v>
      </c>
      <c r="D51">
        <f ca="1">_xlfn.XMATCH(Table1[[#This Row],[KeyKBD]], INDIRECT(_xlfn.CONCAT("'KBD Gui'!A",Table1[[#This Row],[RowY]],":AZ",Table1[[#This Row],[RowY]]),TRUE))</f>
        <v>7</v>
      </c>
      <c r="E51" t="s">
        <v>54</v>
      </c>
      <c r="F51" t="s">
        <v>161</v>
      </c>
      <c r="G51" s="40" t="s">
        <v>41</v>
      </c>
      <c r="H51" t="str" cm="1">
        <f t="array" aca="1" ref="H51" ca="1">IF(INDIRECT(_xlfn.CONCAT("'KBD Gui'!", ADDRESS(Table1[[#This Row],[RowY]]+1,Table1[[#This Row],[KeyX]])))="", "", INDIRECT(_xlfn.CONCAT("'KBD Gui'!", ADDRESS(Table1[[#This Row],[RowY]]+1,Table1[[#This Row],[KeyX]]))))</f>
        <v>D4</v>
      </c>
      <c r="I51">
        <f ca="1" xml:space="preserve"> IF(Table1[[#This Row],[gotData]]="",0, VLOOKUP(LEFT(Table1[[#This Row],[gotData]], LEN(Table1[[#This Row],[gotData]])-1), NoteNums, 2,FALSE) + ((RIGHT(Table1[[#This Row],[gotData]], 1) + 1) * 12))</f>
        <v>62</v>
      </c>
      <c r="J51">
        <f>VLOOKUP(Table1[[#This Row],[KeyKBD]], keyCodes,2,FALSE)</f>
        <v>45</v>
      </c>
    </row>
    <row r="52" spans="1:10" x14ac:dyDescent="0.25">
      <c r="A52" t="s">
        <v>92</v>
      </c>
      <c r="B52">
        <f>MATCH(Table1[[#This Row],[Modifier]], 'KBD Gui'!A:A)</f>
        <v>4</v>
      </c>
      <c r="C52">
        <f xml:space="preserve"> Table1[[#This Row],[KBD_Y]]+ VLOOKUP(Table1[[#This Row],[KeyROW]],KbdOffset,2,FALSE)</f>
        <v>16</v>
      </c>
      <c r="D52">
        <f ca="1">_xlfn.XMATCH(Table1[[#This Row],[KeyKBD]], INDIRECT(_xlfn.CONCAT("'KBD Gui'!A",Table1[[#This Row],[RowY]],":AZ",Table1[[#This Row],[RowY]]),TRUE))</f>
        <v>8</v>
      </c>
      <c r="E52" t="s">
        <v>54</v>
      </c>
      <c r="F52" t="s">
        <v>161</v>
      </c>
      <c r="G52" s="36" t="s">
        <v>42</v>
      </c>
      <c r="H52" t="str" cm="1">
        <f t="array" aca="1" ref="H52" ca="1">IF(INDIRECT(_xlfn.CONCAT("'KBD Gui'!", ADDRESS(Table1[[#This Row],[RowY]]+1,Table1[[#This Row],[KeyX]])))="", "", INDIRECT(_xlfn.CONCAT("'KBD Gui'!", ADDRESS(Table1[[#This Row],[RowY]]+1,Table1[[#This Row],[KeyX]]))))</f>
        <v>E4</v>
      </c>
      <c r="I52">
        <f ca="1" xml:space="preserve"> IF(Table1[[#This Row],[gotData]]="",0, VLOOKUP(LEFT(Table1[[#This Row],[gotData]], LEN(Table1[[#This Row],[gotData]])-1), NoteNums, 2,FALSE) + ((RIGHT(Table1[[#This Row],[gotData]], 1) + 1) * 12))</f>
        <v>64</v>
      </c>
      <c r="J52">
        <f>VLOOKUP(Table1[[#This Row],[KeyKBD]], keyCodes,2,FALSE)</f>
        <v>46</v>
      </c>
    </row>
    <row r="53" spans="1:10" x14ac:dyDescent="0.25">
      <c r="A53" t="s">
        <v>92</v>
      </c>
      <c r="B53">
        <f>MATCH(Table1[[#This Row],[Modifier]], 'KBD Gui'!A:A)</f>
        <v>4</v>
      </c>
      <c r="C53">
        <f xml:space="preserve"> Table1[[#This Row],[KBD_Y]]+ VLOOKUP(Table1[[#This Row],[KeyROW]],KbdOffset,2,FALSE)</f>
        <v>16</v>
      </c>
      <c r="D53">
        <f ca="1">_xlfn.XMATCH(Table1[[#This Row],[KeyKBD]], INDIRECT(_xlfn.CONCAT("'KBD Gui'!A",Table1[[#This Row],[RowY]],":AZ",Table1[[#This Row],[RowY]]),TRUE))</f>
        <v>9</v>
      </c>
      <c r="E53" t="s">
        <v>54</v>
      </c>
      <c r="F53" t="s">
        <v>161</v>
      </c>
      <c r="G53" s="40" t="s">
        <v>43</v>
      </c>
      <c r="H53" t="str" cm="1">
        <f t="array" aca="1" ref="H53" ca="1">IF(INDIRECT(_xlfn.CONCAT("'KBD Gui'!", ADDRESS(Table1[[#This Row],[RowY]]+1,Table1[[#This Row],[KeyX]])))="", "", INDIRECT(_xlfn.CONCAT("'KBD Gui'!", ADDRESS(Table1[[#This Row],[RowY]]+1,Table1[[#This Row],[KeyX]]))))</f>
        <v>F4</v>
      </c>
      <c r="I53">
        <f ca="1" xml:space="preserve"> IF(Table1[[#This Row],[gotData]]="",0, VLOOKUP(LEFT(Table1[[#This Row],[gotData]], LEN(Table1[[#This Row],[gotData]])-1), NoteNums, 2,FALSE) + ((RIGHT(Table1[[#This Row],[gotData]], 1) + 1) * 12))</f>
        <v>65</v>
      </c>
      <c r="J53">
        <f>VLOOKUP(Table1[[#This Row],[KeyKBD]], keyCodes,2,FALSE)</f>
        <v>47</v>
      </c>
    </row>
    <row r="54" spans="1:10" x14ac:dyDescent="0.25">
      <c r="A54" t="s">
        <v>92</v>
      </c>
      <c r="B54">
        <f>MATCH(Table1[[#This Row],[Modifier]], 'KBD Gui'!A:A)</f>
        <v>4</v>
      </c>
      <c r="C54">
        <f xml:space="preserve"> Table1[[#This Row],[KBD_Y]]+ VLOOKUP(Table1[[#This Row],[KeyROW]],KbdOffset,2,FALSE)</f>
        <v>16</v>
      </c>
      <c r="D54">
        <f ca="1">_xlfn.XMATCH(Table1[[#This Row],[KeyKBD]], INDIRECT(_xlfn.CONCAT("'KBD Gui'!A",Table1[[#This Row],[RowY]],":AZ",Table1[[#This Row],[RowY]]),TRUE))</f>
        <v>10</v>
      </c>
      <c r="E54" t="s">
        <v>54</v>
      </c>
      <c r="F54" t="s">
        <v>161</v>
      </c>
      <c r="G54" s="36" t="s">
        <v>44</v>
      </c>
      <c r="H54" t="str" cm="1">
        <f t="array" aca="1" ref="H54" ca="1">IF(INDIRECT(_xlfn.CONCAT("'KBD Gui'!", ADDRESS(Table1[[#This Row],[RowY]]+1,Table1[[#This Row],[KeyX]])))="", "", INDIRECT(_xlfn.CONCAT("'KBD Gui'!", ADDRESS(Table1[[#This Row],[RowY]]+1,Table1[[#This Row],[KeyX]]))))</f>
        <v>G4</v>
      </c>
      <c r="I54">
        <f ca="1" xml:space="preserve"> IF(Table1[[#This Row],[gotData]]="",0, VLOOKUP(LEFT(Table1[[#This Row],[gotData]], LEN(Table1[[#This Row],[gotData]])-1), NoteNums, 2,FALSE) + ((RIGHT(Table1[[#This Row],[gotData]], 1) + 1) * 12))</f>
        <v>67</v>
      </c>
      <c r="J54">
        <f>VLOOKUP(Table1[[#This Row],[KeyKBD]], keyCodes,2,FALSE)</f>
        <v>48</v>
      </c>
    </row>
    <row r="55" spans="1:10" x14ac:dyDescent="0.25">
      <c r="A55" t="s">
        <v>92</v>
      </c>
      <c r="B55">
        <f>MATCH(Table1[[#This Row],[Modifier]], 'KBD Gui'!A:A)</f>
        <v>4</v>
      </c>
      <c r="C55">
        <f xml:space="preserve"> Table1[[#This Row],[KBD_Y]]+ VLOOKUP(Table1[[#This Row],[KeyROW]],KbdOffset,2,FALSE)</f>
        <v>16</v>
      </c>
      <c r="D55">
        <f ca="1">_xlfn.XMATCH(Table1[[#This Row],[KeyKBD]], INDIRECT(_xlfn.CONCAT("'KBD Gui'!A",Table1[[#This Row],[RowY]],":AZ",Table1[[#This Row],[RowY]]),TRUE))</f>
        <v>11</v>
      </c>
      <c r="E55" t="s">
        <v>54</v>
      </c>
      <c r="F55" t="s">
        <v>161</v>
      </c>
      <c r="G55" s="40" t="s">
        <v>45</v>
      </c>
      <c r="H55" t="str" cm="1">
        <f t="array" aca="1" ref="H55" ca="1">IF(INDIRECT(_xlfn.CONCAT("'KBD Gui'!", ADDRESS(Table1[[#This Row],[RowY]]+1,Table1[[#This Row],[KeyX]])))="", "", INDIRECT(_xlfn.CONCAT("'KBD Gui'!", ADDRESS(Table1[[#This Row],[RowY]]+1,Table1[[#This Row],[KeyX]]))))</f>
        <v>A4</v>
      </c>
      <c r="I55">
        <f ca="1" xml:space="preserve"> IF(Table1[[#This Row],[gotData]]="",0, VLOOKUP(LEFT(Table1[[#This Row],[gotData]], LEN(Table1[[#This Row],[gotData]])-1), NoteNums, 2,FALSE) + ((RIGHT(Table1[[#This Row],[gotData]], 1) + 1) * 12))</f>
        <v>69</v>
      </c>
      <c r="J55">
        <f>VLOOKUP(Table1[[#This Row],[KeyKBD]], keyCodes,2,FALSE)</f>
        <v>49</v>
      </c>
    </row>
    <row r="56" spans="1:10" x14ac:dyDescent="0.25">
      <c r="A56" t="s">
        <v>92</v>
      </c>
      <c r="B56">
        <f>MATCH(Table1[[#This Row],[Modifier]], 'KBD Gui'!A:A)</f>
        <v>4</v>
      </c>
      <c r="C56">
        <f xml:space="preserve"> Table1[[#This Row],[KBD_Y]]+ VLOOKUP(Table1[[#This Row],[KeyROW]],KbdOffset,2,FALSE)</f>
        <v>16</v>
      </c>
      <c r="D56">
        <f ca="1">_xlfn.XMATCH(Table1[[#This Row],[KeyKBD]], INDIRECT(_xlfn.CONCAT("'KBD Gui'!A",Table1[[#This Row],[RowY]],":AZ",Table1[[#This Row],[RowY]]),TRUE))</f>
        <v>12</v>
      </c>
      <c r="E56" t="s">
        <v>54</v>
      </c>
      <c r="F56" t="s">
        <v>161</v>
      </c>
      <c r="G56" s="36" t="s">
        <v>46</v>
      </c>
      <c r="H56" t="str" cm="1">
        <f t="array" aca="1" ref="H56" ca="1">IF(INDIRECT(_xlfn.CONCAT("'KBD Gui'!", ADDRESS(Table1[[#This Row],[RowY]]+1,Table1[[#This Row],[KeyX]])))="", "", INDIRECT(_xlfn.CONCAT("'KBD Gui'!", ADDRESS(Table1[[#This Row],[RowY]]+1,Table1[[#This Row],[KeyX]]))))</f>
        <v>B4</v>
      </c>
      <c r="I56">
        <f ca="1" xml:space="preserve"> IF(Table1[[#This Row],[gotData]]="",0, VLOOKUP(LEFT(Table1[[#This Row],[gotData]], LEN(Table1[[#This Row],[gotData]])-1), NoteNums, 2,FALSE) + ((RIGHT(Table1[[#This Row],[gotData]], 1) + 1) * 12))</f>
        <v>71</v>
      </c>
      <c r="J56">
        <f>VLOOKUP(Table1[[#This Row],[KeyKBD]], keyCodes,2,FALSE)</f>
        <v>50</v>
      </c>
    </row>
    <row r="57" spans="1:10" x14ac:dyDescent="0.25">
      <c r="A57" t="s">
        <v>92</v>
      </c>
      <c r="B57">
        <f>MATCH(Table1[[#This Row],[Modifier]], 'KBD Gui'!A:A)</f>
        <v>4</v>
      </c>
      <c r="C57">
        <f xml:space="preserve"> Table1[[#This Row],[KBD_Y]]+ VLOOKUP(Table1[[#This Row],[KeyROW]],KbdOffset,2,FALSE)</f>
        <v>16</v>
      </c>
      <c r="D57">
        <f ca="1">_xlfn.XMATCH(Table1[[#This Row],[KeyKBD]], INDIRECT(_xlfn.CONCAT("'KBD Gui'!A",Table1[[#This Row],[RowY]],":AZ",Table1[[#This Row],[RowY]]),TRUE))</f>
        <v>13</v>
      </c>
      <c r="E57" t="s">
        <v>54</v>
      </c>
      <c r="F57" t="s">
        <v>161</v>
      </c>
      <c r="G57" s="40" t="s">
        <v>47</v>
      </c>
      <c r="H57" t="str" cm="1">
        <f t="array" aca="1" ref="H57" ca="1">IF(INDIRECT(_xlfn.CONCAT("'KBD Gui'!", ADDRESS(Table1[[#This Row],[RowY]]+1,Table1[[#This Row],[KeyX]])))="", "", INDIRECT(_xlfn.CONCAT("'KBD Gui'!", ADDRESS(Table1[[#This Row],[RowY]]+1,Table1[[#This Row],[KeyX]]))))</f>
        <v>C5</v>
      </c>
      <c r="I57">
        <f ca="1" xml:space="preserve"> IF(Table1[[#This Row],[gotData]]="",0, VLOOKUP(LEFT(Table1[[#This Row],[gotData]], LEN(Table1[[#This Row],[gotData]])-1), NoteNums, 2,FALSE) + ((RIGHT(Table1[[#This Row],[gotData]], 1) + 1) * 12))</f>
        <v>72</v>
      </c>
      <c r="J57">
        <f>VLOOKUP(Table1[[#This Row],[KeyKBD]], keyCodes,2,FALSE)</f>
        <v>51</v>
      </c>
    </row>
    <row r="58" spans="1:10" x14ac:dyDescent="0.25">
      <c r="A58" t="s">
        <v>92</v>
      </c>
      <c r="B58">
        <f>MATCH(Table1[[#This Row],[Modifier]], 'KBD Gui'!A:A)</f>
        <v>4</v>
      </c>
      <c r="C58">
        <f xml:space="preserve"> Table1[[#This Row],[KBD_Y]]+ VLOOKUP(Table1[[#This Row],[KeyROW]],KbdOffset,2,FALSE)</f>
        <v>16</v>
      </c>
      <c r="D58">
        <f ca="1">_xlfn.XMATCH(Table1[[#This Row],[KeyKBD]], INDIRECT(_xlfn.CONCAT("'KBD Gui'!A",Table1[[#This Row],[RowY]],":AZ",Table1[[#This Row],[RowY]]),TRUE))</f>
        <v>14</v>
      </c>
      <c r="E58" t="s">
        <v>54</v>
      </c>
      <c r="F58" t="s">
        <v>161</v>
      </c>
      <c r="G58" s="36" t="s">
        <v>48</v>
      </c>
      <c r="H58" t="str" cm="1">
        <f t="array" aca="1" ref="H58" ca="1">IF(INDIRECT(_xlfn.CONCAT("'KBD Gui'!", ADDRESS(Table1[[#This Row],[RowY]]+1,Table1[[#This Row],[KeyX]])))="", "", INDIRECT(_xlfn.CONCAT("'KBD Gui'!", ADDRESS(Table1[[#This Row],[RowY]]+1,Table1[[#This Row],[KeyX]]))))</f>
        <v>D5</v>
      </c>
      <c r="I58">
        <f ca="1" xml:space="preserve"> IF(Table1[[#This Row],[gotData]]="",0, VLOOKUP(LEFT(Table1[[#This Row],[gotData]], LEN(Table1[[#This Row],[gotData]])-1), NoteNums, 2,FALSE) + ((RIGHT(Table1[[#This Row],[gotData]], 1) + 1) * 12))</f>
        <v>74</v>
      </c>
      <c r="J58">
        <f>VLOOKUP(Table1[[#This Row],[KeyKBD]], keyCodes,2,FALSE)</f>
        <v>52</v>
      </c>
    </row>
    <row r="59" spans="1:10" x14ac:dyDescent="0.25">
      <c r="A59" t="s">
        <v>92</v>
      </c>
      <c r="B59">
        <f>MATCH(Table1[[#This Row],[Modifier]], 'KBD Gui'!A:A)</f>
        <v>4</v>
      </c>
      <c r="C59">
        <f xml:space="preserve"> Table1[[#This Row],[KBD_Y]]+ VLOOKUP(Table1[[#This Row],[KeyROW]],KbdOffset,2,FALSE)</f>
        <v>16</v>
      </c>
      <c r="D59">
        <f ca="1">_xlfn.XMATCH(Table1[[#This Row],[KeyKBD]], INDIRECT(_xlfn.CONCAT("'KBD Gui'!A",Table1[[#This Row],[RowY]],":AZ",Table1[[#This Row],[RowY]]),TRUE))</f>
        <v>15</v>
      </c>
      <c r="E59" t="s">
        <v>54</v>
      </c>
      <c r="F59" t="s">
        <v>161</v>
      </c>
      <c r="G59" s="40" t="s">
        <v>168</v>
      </c>
      <c r="H59" t="str" cm="1">
        <f t="array" aca="1" ref="H59" ca="1">IF(INDIRECT(_xlfn.CONCAT("'KBD Gui'!", ADDRESS(Table1[[#This Row],[RowY]]+1,Table1[[#This Row],[KeyX]])))="", "", INDIRECT(_xlfn.CONCAT("'KBD Gui'!", ADDRESS(Table1[[#This Row],[RowY]]+1,Table1[[#This Row],[KeyX]]))))</f>
        <v>E5</v>
      </c>
      <c r="I59">
        <f ca="1" xml:space="preserve"> IF(Table1[[#This Row],[gotData]]="",0, VLOOKUP(LEFT(Table1[[#This Row],[gotData]], LEN(Table1[[#This Row],[gotData]])-1), NoteNums, 2,FALSE) + ((RIGHT(Table1[[#This Row],[gotData]], 1) + 1) * 12))</f>
        <v>76</v>
      </c>
      <c r="J59">
        <f>VLOOKUP(Table1[[#This Row],[KeyKBD]], keyCodes,2,FALSE)</f>
        <v>53</v>
      </c>
    </row>
    <row r="60" spans="1:10" x14ac:dyDescent="0.25">
      <c r="A60" t="s">
        <v>92</v>
      </c>
      <c r="B60">
        <f>MATCH(Table1[[#This Row],[Modifier]], 'KBD Gui'!A:A)</f>
        <v>4</v>
      </c>
      <c r="C60">
        <f xml:space="preserve"> Table1[[#This Row],[KBD_Y]]+ VLOOKUP(Table1[[#This Row],[KeyROW]],KbdOffset,2,FALSE)</f>
        <v>4</v>
      </c>
      <c r="D60">
        <f ca="1">_xlfn.XMATCH(Table1[[#This Row],[KeyKBD]], INDIRECT(_xlfn.CONCAT("'KBD Gui'!A",Table1[[#This Row],[RowY]],":AZ",Table1[[#This Row],[RowY]]),TRUE))</f>
        <v>3</v>
      </c>
      <c r="E60" s="76" t="s">
        <v>0</v>
      </c>
      <c r="F60" s="44" t="s">
        <v>162</v>
      </c>
      <c r="G60" s="44" t="s">
        <v>0</v>
      </c>
      <c r="H60" t="str" cm="1">
        <f t="array" aca="1" ref="H60" ca="1">IF(INDIRECT(_xlfn.CONCAT("'KBD Gui'!", ADDRESS(Table1[[#This Row],[RowY]]+1,Table1[[#This Row],[KeyX]])))="", "", INDIRECT(_xlfn.CONCAT("'KBD Gui'!", ADDRESS(Table1[[#This Row],[RowY]]+1,Table1[[#This Row],[KeyX]]))))</f>
        <v/>
      </c>
      <c r="I60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0">
        <f>VLOOKUP(Table1[[#This Row],[KeyKBD]], keyCodes,2,FALSE)</f>
        <v>1</v>
      </c>
    </row>
    <row r="61" spans="1:10" x14ac:dyDescent="0.25">
      <c r="A61" t="s">
        <v>92</v>
      </c>
      <c r="B61">
        <f>MATCH(Table1[[#This Row],[Modifier]], 'KBD Gui'!A:A)</f>
        <v>4</v>
      </c>
      <c r="C61">
        <f xml:space="preserve"> Table1[[#This Row],[KBD_Y]]+ VLOOKUP(Table1[[#This Row],[KeyROW]],KbdOffset,2,FALSE)</f>
        <v>7</v>
      </c>
      <c r="D61">
        <f ca="1">_xlfn.XMATCH(Table1[[#This Row],[KeyKBD]], INDIRECT(_xlfn.CONCAT("'KBD Gui'!A",Table1[[#This Row],[RowY]],":AZ",Table1[[#This Row],[RowY]]),TRUE))</f>
        <v>3</v>
      </c>
      <c r="E61" t="s">
        <v>94</v>
      </c>
      <c r="F61" s="44" t="s">
        <v>162</v>
      </c>
      <c r="G61" s="44" t="s">
        <v>94</v>
      </c>
      <c r="H61" t="str" cm="1">
        <f t="array" aca="1" ref="H61" ca="1">IF(INDIRECT(_xlfn.CONCAT("'KBD Gui'!", ADDRESS(Table1[[#This Row],[RowY]]+1,Table1[[#This Row],[KeyX]])))="", "", INDIRECT(_xlfn.CONCAT("'KBD Gui'!", ADDRESS(Table1[[#This Row],[RowY]]+1,Table1[[#This Row],[KeyX]]))))</f>
        <v/>
      </c>
      <c r="I61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1">
        <f>VLOOKUP(Table1[[#This Row],[KeyKBD]], keyCodes,2,FALSE)</f>
        <v>41</v>
      </c>
    </row>
    <row r="62" spans="1:10" x14ac:dyDescent="0.25">
      <c r="A62" t="s">
        <v>92</v>
      </c>
      <c r="B62">
        <f>MATCH(Table1[[#This Row],[Modifier]], 'KBD Gui'!A:A)</f>
        <v>4</v>
      </c>
      <c r="C62">
        <f xml:space="preserve"> Table1[[#This Row],[KBD_Y]]+ VLOOKUP(Table1[[#This Row],[KeyROW]],KbdOffset,2,FALSE)</f>
        <v>10</v>
      </c>
      <c r="D62">
        <f ca="1">_xlfn.XMATCH(Table1[[#This Row],[KeyKBD]], INDIRECT(_xlfn.CONCAT("'KBD Gui'!A",Table1[[#This Row],[RowY]],":AZ",Table1[[#This Row],[RowY]]),TRUE))</f>
        <v>3</v>
      </c>
      <c r="E62" t="s">
        <v>15</v>
      </c>
      <c r="F62" s="44" t="s">
        <v>162</v>
      </c>
      <c r="G62" s="44" t="s">
        <v>15</v>
      </c>
      <c r="H62" t="str" cm="1">
        <f t="array" aca="1" ref="H62" ca="1">IF(INDIRECT(_xlfn.CONCAT("'KBD Gui'!", ADDRESS(Table1[[#This Row],[RowY]]+1,Table1[[#This Row],[KeyX]])))="", "", INDIRECT(_xlfn.CONCAT("'KBD Gui'!", ADDRESS(Table1[[#This Row],[RowY]]+1,Table1[[#This Row],[KeyX]]))))</f>
        <v/>
      </c>
      <c r="I62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2">
        <f>VLOOKUP(Table1[[#This Row],[KeyKBD]], keyCodes,2,FALSE)</f>
        <v>15</v>
      </c>
    </row>
    <row r="63" spans="1:10" x14ac:dyDescent="0.25">
      <c r="A63" t="s">
        <v>92</v>
      </c>
      <c r="B63">
        <f>MATCH(Table1[[#This Row],[Modifier]], 'KBD Gui'!A:A)</f>
        <v>4</v>
      </c>
      <c r="C63">
        <f xml:space="preserve"> Table1[[#This Row],[KBD_Y]]+ VLOOKUP(Table1[[#This Row],[KeyROW]],KbdOffset,2,FALSE)</f>
        <v>13</v>
      </c>
      <c r="D63">
        <f ca="1">_xlfn.XMATCH(Table1[[#This Row],[KeyKBD]], INDIRECT(_xlfn.CONCAT("'KBD Gui'!A",Table1[[#This Row],[RowY]],":AZ",Table1[[#This Row],[RowY]]),TRUE))</f>
        <v>3</v>
      </c>
      <c r="E63" t="s">
        <v>28</v>
      </c>
      <c r="F63" s="44" t="s">
        <v>162</v>
      </c>
      <c r="G63" s="44" t="s">
        <v>28</v>
      </c>
      <c r="H63" t="str" cm="1">
        <f t="array" aca="1" ref="H63" ca="1">IF(INDIRECT(_xlfn.CONCAT("'KBD Gui'!", ADDRESS(Table1[[#This Row],[RowY]]+1,Table1[[#This Row],[KeyX]])))="", "", INDIRECT(_xlfn.CONCAT("'KBD Gui'!", ADDRESS(Table1[[#This Row],[RowY]]+1,Table1[[#This Row],[KeyX]]))))</f>
        <v/>
      </c>
      <c r="I63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3">
        <f>VLOOKUP(Table1[[#This Row],[KeyKBD]], keyCodes,2,FALSE)</f>
        <v>58</v>
      </c>
    </row>
    <row r="64" spans="1:10" x14ac:dyDescent="0.25">
      <c r="A64" t="s">
        <v>92</v>
      </c>
      <c r="B64">
        <f>MATCH(Table1[[#This Row],[Modifier]], 'KBD Gui'!A:A)</f>
        <v>4</v>
      </c>
      <c r="C64">
        <f xml:space="preserve"> Table1[[#This Row],[KBD_Y]]+ VLOOKUP(Table1[[#This Row],[KeyROW]],KbdOffset,2,FALSE)</f>
        <v>7</v>
      </c>
      <c r="D64">
        <f ca="1">_xlfn.XMATCH(Table1[[#This Row],[KeyKBD]], INDIRECT(_xlfn.CONCAT("'KBD Gui'!A",Table1[[#This Row],[RowY]],":AZ",Table1[[#This Row],[RowY]]),TRUE))</f>
        <v>18</v>
      </c>
      <c r="E64" t="s">
        <v>94</v>
      </c>
      <c r="F64" s="44" t="s">
        <v>162</v>
      </c>
      <c r="G64" s="44" t="s">
        <v>56</v>
      </c>
      <c r="H64" t="str" cm="1">
        <f t="array" aca="1" ref="H64" ca="1">IF(INDIRECT(_xlfn.CONCAT("'KBD Gui'!", ADDRESS(Table1[[#This Row],[RowY]]+1,Table1[[#This Row],[KeyX]])))="", "", INDIRECT(_xlfn.CONCAT("'KBD Gui'!", ADDRESS(Table1[[#This Row],[RowY]]+1,Table1[[#This Row],[KeyX]]))))</f>
        <v/>
      </c>
      <c r="I64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4">
        <f>VLOOKUP(Table1[[#This Row],[KeyKBD]], keyCodes,2,FALSE)</f>
        <v>14</v>
      </c>
    </row>
    <row r="65" spans="1:10" x14ac:dyDescent="0.25">
      <c r="A65" t="s">
        <v>92</v>
      </c>
      <c r="B65">
        <f>MATCH(Table1[[#This Row],[Modifier]], 'KBD Gui'!A:A)</f>
        <v>4</v>
      </c>
      <c r="C65">
        <f xml:space="preserve"> Table1[[#This Row],[KBD_Y]]+ VLOOKUP(Table1[[#This Row],[KeyROW]],KbdOffset,2,FALSE)</f>
        <v>10</v>
      </c>
      <c r="D65">
        <f ca="1">_xlfn.XMATCH(Table1[[#This Row],[KeyKBD]], INDIRECT(_xlfn.CONCAT("'KBD Gui'!A",Table1[[#This Row],[RowY]],":AZ",Table1[[#This Row],[RowY]]),TRUE))</f>
        <v>18</v>
      </c>
      <c r="E65" t="s">
        <v>15</v>
      </c>
      <c r="F65" s="44" t="s">
        <v>162</v>
      </c>
      <c r="G65" s="44" t="s">
        <v>53</v>
      </c>
      <c r="H65" t="str" cm="1">
        <f t="array" aca="1" ref="H65" ca="1">IF(INDIRECT(_xlfn.CONCAT("'KBD Gui'!", ADDRESS(Table1[[#This Row],[RowY]]+1,Table1[[#This Row],[KeyX]])))="", "", INDIRECT(_xlfn.CONCAT("'KBD Gui'!", ADDRESS(Table1[[#This Row],[RowY]]+1,Table1[[#This Row],[KeyX]]))))</f>
        <v/>
      </c>
      <c r="I65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5">
        <f>VLOOKUP(Table1[[#This Row],[KeyKBD]], keyCodes,2,FALSE)</f>
        <v>284</v>
      </c>
    </row>
    <row r="66" spans="1:10" x14ac:dyDescent="0.25">
      <c r="A66" t="s">
        <v>92</v>
      </c>
      <c r="B66">
        <f>MATCH(Table1[[#This Row],[Modifier]], 'KBD Gui'!A:A)</f>
        <v>4</v>
      </c>
      <c r="C66">
        <f xml:space="preserve"> Table1[[#This Row],[KBD_Y]]+ VLOOKUP(Table1[[#This Row],[KeyROW]],KbdOffset,2,FALSE)</f>
        <v>16</v>
      </c>
      <c r="D66">
        <f ca="1">_xlfn.XMATCH(Table1[[#This Row],[KeyKBD]], INDIRECT(_xlfn.CONCAT("'KBD Gui'!A",Table1[[#This Row],[RowY]],":AZ",Table1[[#This Row],[RowY]]),TRUE))</f>
        <v>3</v>
      </c>
      <c r="E66" t="s">
        <v>54</v>
      </c>
      <c r="F66" t="s">
        <v>163</v>
      </c>
      <c r="G66" s="45" t="s">
        <v>54</v>
      </c>
      <c r="H66" t="str" cm="1">
        <f t="array" aca="1" ref="H66" ca="1">IF(INDIRECT(_xlfn.CONCAT("'KBD Gui'!", ADDRESS(Table1[[#This Row],[RowY]]+1,Table1[[#This Row],[KeyX]])))="", "", INDIRECT(_xlfn.CONCAT("'KBD Gui'!", ADDRESS(Table1[[#This Row],[RowY]]+1,Table1[[#This Row],[KeyX]]))))</f>
        <v/>
      </c>
      <c r="I66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6">
        <f>VLOOKUP(Table1[[#This Row],[KeyKBD]], keyCodes,2,FALSE)</f>
        <v>42</v>
      </c>
    </row>
    <row r="67" spans="1:10" x14ac:dyDescent="0.25">
      <c r="A67" t="s">
        <v>92</v>
      </c>
      <c r="B67">
        <f>MATCH(Table1[[#This Row],[Modifier]], 'KBD Gui'!A:A)</f>
        <v>4</v>
      </c>
      <c r="C67">
        <f xml:space="preserve"> Table1[[#This Row],[KBD_Y]]+ VLOOKUP(Table1[[#This Row],[KeyROW]],KbdOffset,2,FALSE)</f>
        <v>16</v>
      </c>
      <c r="D67">
        <f ca="1">_xlfn.XMATCH(Table1[[#This Row],[KeyKBD]], INDIRECT(_xlfn.CONCAT("'KBD Gui'!A",Table1[[#This Row],[RowY]],":AZ",Table1[[#This Row],[RowY]]),TRUE))</f>
        <v>18</v>
      </c>
      <c r="E67" t="s">
        <v>54</v>
      </c>
      <c r="F67" t="s">
        <v>163</v>
      </c>
      <c r="G67" s="45" t="s">
        <v>154</v>
      </c>
      <c r="H67" t="str" cm="1">
        <f t="array" aca="1" ref="H67" ca="1">IF(INDIRECT(_xlfn.CONCAT("'KBD Gui'!", ADDRESS(Table1[[#This Row],[RowY]]+1,Table1[[#This Row],[KeyX]])))="", "", INDIRECT(_xlfn.CONCAT("'KBD Gui'!", ADDRESS(Table1[[#This Row],[RowY]]+1,Table1[[#This Row],[KeyX]]))))</f>
        <v/>
      </c>
      <c r="I67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7">
        <f>VLOOKUP(Table1[[#This Row],[KeyKBD]], keyCodes,2,FALSE)</f>
        <v>310</v>
      </c>
    </row>
    <row r="68" spans="1:10" x14ac:dyDescent="0.25">
      <c r="A68" t="s">
        <v>92</v>
      </c>
      <c r="B68">
        <f>MATCH(Table1[[#This Row],[Modifier]], 'KBD Gui'!A:A)</f>
        <v>4</v>
      </c>
      <c r="C68">
        <f xml:space="preserve"> Table1[[#This Row],[KBD_Y]]+ VLOOKUP(Table1[[#This Row],[KeyROW]],KbdOffset,2,FALSE)</f>
        <v>19</v>
      </c>
      <c r="D68">
        <f ca="1">_xlfn.XMATCH(Table1[[#This Row],[KeyKBD]], INDIRECT(_xlfn.CONCAT("'KBD Gui'!A",Table1[[#This Row],[RowY]],":AZ",Table1[[#This Row],[RowY]]),TRUE))</f>
        <v>3</v>
      </c>
      <c r="E68" t="s">
        <v>49</v>
      </c>
      <c r="F68" t="s">
        <v>163</v>
      </c>
      <c r="G68" s="45" t="s">
        <v>49</v>
      </c>
      <c r="H68" t="str" cm="1">
        <f t="array" aca="1" ref="H68" ca="1">IF(INDIRECT(_xlfn.CONCAT("'KBD Gui'!", ADDRESS(Table1[[#This Row],[RowY]]+1,Table1[[#This Row],[KeyX]])))="", "", INDIRECT(_xlfn.CONCAT("'KBD Gui'!", ADDRESS(Table1[[#This Row],[RowY]]+1,Table1[[#This Row],[KeyX]]))))</f>
        <v/>
      </c>
      <c r="I68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8">
        <f>VLOOKUP(Table1[[#This Row],[KeyKBD]], keyCodes,2,FALSE)</f>
        <v>29</v>
      </c>
    </row>
    <row r="69" spans="1:10" x14ac:dyDescent="0.25">
      <c r="A69" t="s">
        <v>92</v>
      </c>
      <c r="B69">
        <f>MATCH(Table1[[#This Row],[Modifier]], 'KBD Gui'!A:A)</f>
        <v>4</v>
      </c>
      <c r="C69">
        <f xml:space="preserve"> Table1[[#This Row],[KBD_Y]]+ VLOOKUP(Table1[[#This Row],[KeyROW]],KbdOffset,2,FALSE)</f>
        <v>19</v>
      </c>
      <c r="D69">
        <f ca="1">_xlfn.XMATCH(Table1[[#This Row],[KeyKBD]], INDIRECT(_xlfn.CONCAT("'KBD Gui'!A",Table1[[#This Row],[RowY]],":AZ",Table1[[#This Row],[RowY]]),TRUE))</f>
        <v>18</v>
      </c>
      <c r="E69" t="s">
        <v>49</v>
      </c>
      <c r="F69" t="s">
        <v>163</v>
      </c>
      <c r="G69" s="45" t="s">
        <v>72</v>
      </c>
      <c r="H69" t="str" cm="1">
        <f t="array" aca="1" ref="H69" ca="1">IF(INDIRECT(_xlfn.CONCAT("'KBD Gui'!", ADDRESS(Table1[[#This Row],[RowY]]+1,Table1[[#This Row],[KeyX]])))="", "", INDIRECT(_xlfn.CONCAT("'KBD Gui'!", ADDRESS(Table1[[#This Row],[RowY]]+1,Table1[[#This Row],[KeyX]]))))</f>
        <v/>
      </c>
      <c r="I69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69">
        <f>VLOOKUP(Table1[[#This Row],[KeyKBD]], keyCodes,2,FALSE)</f>
        <v>285</v>
      </c>
    </row>
    <row r="70" spans="1:10" x14ac:dyDescent="0.25">
      <c r="A70" t="s">
        <v>92</v>
      </c>
      <c r="B70">
        <f>MATCH(Table1[[#This Row],[Modifier]], 'KBD Gui'!A:A)</f>
        <v>4</v>
      </c>
      <c r="C70">
        <f xml:space="preserve"> Table1[[#This Row],[KBD_Y]]+ VLOOKUP(Table1[[#This Row],[KeyROW]],KbdOffset,2,FALSE)</f>
        <v>19</v>
      </c>
      <c r="D70">
        <f ca="1">_xlfn.XMATCH(Table1[[#This Row],[KeyKBD]], INDIRECT(_xlfn.CONCAT("'KBD Gui'!A",Table1[[#This Row],[RowY]],":AZ",Table1[[#This Row],[RowY]]),TRUE))</f>
        <v>6</v>
      </c>
      <c r="E70" t="s">
        <v>49</v>
      </c>
      <c r="F70" t="s">
        <v>163</v>
      </c>
      <c r="G70" s="45" t="s">
        <v>50</v>
      </c>
      <c r="H70" t="str" cm="1">
        <f t="array" aca="1" ref="H70" ca="1">IF(INDIRECT(_xlfn.CONCAT("'KBD Gui'!", ADDRESS(Table1[[#This Row],[RowY]]+1,Table1[[#This Row],[KeyX]])))="", "", INDIRECT(_xlfn.CONCAT("'KBD Gui'!", ADDRESS(Table1[[#This Row],[RowY]]+1,Table1[[#This Row],[KeyX]]))))</f>
        <v/>
      </c>
      <c r="I70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0">
        <f>VLOOKUP(Table1[[#This Row],[KeyKBD]], keyCodes,2,FALSE)</f>
        <v>56</v>
      </c>
    </row>
    <row r="71" spans="1:10" x14ac:dyDescent="0.25">
      <c r="A71" t="s">
        <v>92</v>
      </c>
      <c r="B71">
        <f>MATCH(Table1[[#This Row],[Modifier]], 'KBD Gui'!A:A)</f>
        <v>4</v>
      </c>
      <c r="C71">
        <f xml:space="preserve"> Table1[[#This Row],[KBD_Y]]+ VLOOKUP(Table1[[#This Row],[KeyROW]],KbdOffset,2,FALSE)</f>
        <v>19</v>
      </c>
      <c r="D71">
        <f ca="1">_xlfn.XMATCH(Table1[[#This Row],[KeyKBD]], INDIRECT(_xlfn.CONCAT("'KBD Gui'!A",Table1[[#This Row],[RowY]],":AZ",Table1[[#This Row],[RowY]]),TRUE))</f>
        <v>14</v>
      </c>
      <c r="E71" t="s">
        <v>49</v>
      </c>
      <c r="F71" t="s">
        <v>163</v>
      </c>
      <c r="G71" s="45" t="s">
        <v>155</v>
      </c>
      <c r="H71" t="str" cm="1">
        <f t="array" aca="1" ref="H71" ca="1">IF(INDIRECT(_xlfn.CONCAT("'KBD Gui'!", ADDRESS(Table1[[#This Row],[RowY]]+1,Table1[[#This Row],[KeyX]])))="", "", INDIRECT(_xlfn.CONCAT("'KBD Gui'!", ADDRESS(Table1[[#This Row],[RowY]]+1,Table1[[#This Row],[KeyX]]))))</f>
        <v/>
      </c>
      <c r="I71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1">
        <f>VLOOKUP(Table1[[#This Row],[KeyKBD]], keyCodes,2,FALSE)</f>
        <v>312</v>
      </c>
    </row>
    <row r="72" spans="1:10" x14ac:dyDescent="0.25">
      <c r="A72" t="s">
        <v>92</v>
      </c>
      <c r="B72">
        <f>MATCH(Table1[[#This Row],[Modifier]], 'KBD Gui'!A:A)</f>
        <v>4</v>
      </c>
      <c r="C72">
        <f xml:space="preserve"> Table1[[#This Row],[KBD_Y]]+ VLOOKUP(Table1[[#This Row],[KeyROW]],KbdOffset,2,FALSE)</f>
        <v>19</v>
      </c>
      <c r="D72">
        <f ca="1">_xlfn.XMATCH(Table1[[#This Row],[KeyKBD]], INDIRECT(_xlfn.CONCAT("'KBD Gui'!A",Table1[[#This Row],[RowY]],":AZ",Table1[[#This Row],[RowY]]),TRUE))</f>
        <v>9</v>
      </c>
      <c r="E72" t="s">
        <v>49</v>
      </c>
      <c r="F72" t="s">
        <v>163</v>
      </c>
      <c r="G72" s="45" t="s">
        <v>51</v>
      </c>
      <c r="H72" t="str" cm="1">
        <f t="array" aca="1" ref="H72" ca="1">IF(INDIRECT(_xlfn.CONCAT("'KBD Gui'!", ADDRESS(Table1[[#This Row],[RowY]]+1,Table1[[#This Row],[KeyX]])))="", "", INDIRECT(_xlfn.CONCAT("'KBD Gui'!", ADDRESS(Table1[[#This Row],[RowY]]+1,Table1[[#This Row],[KeyX]]))))</f>
        <v/>
      </c>
      <c r="I72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2">
        <f>VLOOKUP(Table1[[#This Row],[KeyKBD]], keyCodes,2,FALSE)</f>
        <v>57</v>
      </c>
    </row>
    <row r="73" spans="1:10" x14ac:dyDescent="0.25">
      <c r="A73" t="s">
        <v>92</v>
      </c>
      <c r="B73">
        <f>MATCH(Table1[[#This Row],[Modifier]], 'KBD Gui'!A:A)</f>
        <v>4</v>
      </c>
      <c r="C73">
        <f xml:space="preserve"> Table1[[#This Row],[KBD_Y]]+ VLOOKUP(Table1[[#This Row],[KeyROW]],KbdOffset,2,FALSE)</f>
        <v>4</v>
      </c>
      <c r="D73">
        <f ca="1">_xlfn.XMATCH(Table1[[#This Row],[KeyKBD]], INDIRECT(_xlfn.CONCAT("'KBD Gui'!A",Table1[[#This Row],[RowY]],":AZ",Table1[[#This Row],[RowY]]),TRUE))</f>
        <v>20</v>
      </c>
      <c r="E73" t="s">
        <v>0</v>
      </c>
      <c r="F73" t="s">
        <v>164</v>
      </c>
      <c r="G73" s="46" t="s">
        <v>57</v>
      </c>
      <c r="H73" t="str" cm="1">
        <f t="array" aca="1" ref="H73" ca="1">IF(INDIRECT(_xlfn.CONCAT("'KBD Gui'!", ADDRESS(Table1[[#This Row],[RowY]]+1,Table1[[#This Row],[KeyX]])))="", "", INDIRECT(_xlfn.CONCAT("'KBD Gui'!", ADDRESS(Table1[[#This Row],[RowY]]+1,Table1[[#This Row],[KeyX]]))))</f>
        <v/>
      </c>
      <c r="I73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3">
        <f>VLOOKUP(Table1[[#This Row],[KeyKBD]], keyCodes,2,FALSE)</f>
        <v>311</v>
      </c>
    </row>
    <row r="74" spans="1:10" x14ac:dyDescent="0.25">
      <c r="A74" t="s">
        <v>92</v>
      </c>
      <c r="B74">
        <f>MATCH(Table1[[#This Row],[Modifier]], 'KBD Gui'!A:A)</f>
        <v>4</v>
      </c>
      <c r="C74">
        <f xml:space="preserve"> Table1[[#This Row],[KBD_Y]]+ VLOOKUP(Table1[[#This Row],[KeyROW]],KbdOffset,2,FALSE)</f>
        <v>4</v>
      </c>
      <c r="D74">
        <f ca="1">_xlfn.XMATCH(Table1[[#This Row],[KeyKBD]], INDIRECT(_xlfn.CONCAT("'KBD Gui'!A",Table1[[#This Row],[RowY]],":AZ",Table1[[#This Row],[RowY]]),TRUE))</f>
        <v>21</v>
      </c>
      <c r="E74" t="s">
        <v>0</v>
      </c>
      <c r="F74" t="s">
        <v>164</v>
      </c>
      <c r="G74" s="46" t="s">
        <v>58</v>
      </c>
      <c r="H74" t="str" cm="1">
        <f t="array" aca="1" ref="H74" ca="1">IF(INDIRECT(_xlfn.CONCAT("'KBD Gui'!", ADDRESS(Table1[[#This Row],[RowY]]+1,Table1[[#This Row],[KeyX]])))="", "", INDIRECT(_xlfn.CONCAT("'KBD Gui'!", ADDRESS(Table1[[#This Row],[RowY]]+1,Table1[[#This Row],[KeyX]]))))</f>
        <v/>
      </c>
      <c r="I74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4">
        <f>VLOOKUP(Table1[[#This Row],[KeyKBD]], keyCodes,2,FALSE)</f>
        <v>70</v>
      </c>
    </row>
    <row r="75" spans="1:10" x14ac:dyDescent="0.25">
      <c r="A75" t="s">
        <v>92</v>
      </c>
      <c r="B75">
        <f>MATCH(Table1[[#This Row],[Modifier]], 'KBD Gui'!A:A)</f>
        <v>4</v>
      </c>
      <c r="C75">
        <f xml:space="preserve"> Table1[[#This Row],[KBD_Y]]+ VLOOKUP(Table1[[#This Row],[KeyROW]],KbdOffset,2,FALSE)</f>
        <v>4</v>
      </c>
      <c r="D75">
        <f ca="1">_xlfn.XMATCH(Table1[[#This Row],[KeyKBD]], INDIRECT(_xlfn.CONCAT("'KBD Gui'!A",Table1[[#This Row],[RowY]],":AZ",Table1[[#This Row],[RowY]]),TRUE))</f>
        <v>22</v>
      </c>
      <c r="E75" t="s">
        <v>0</v>
      </c>
      <c r="F75" t="s">
        <v>164</v>
      </c>
      <c r="G75" s="46" t="s">
        <v>59</v>
      </c>
      <c r="H75" t="str" cm="1">
        <f t="array" aca="1" ref="H75" ca="1">IF(INDIRECT(_xlfn.CONCAT("'KBD Gui'!", ADDRESS(Table1[[#This Row],[RowY]]+1,Table1[[#This Row],[KeyX]])))="", "", INDIRECT(_xlfn.CONCAT("'KBD Gui'!", ADDRESS(Table1[[#This Row],[RowY]]+1,Table1[[#This Row],[KeyX]]))))</f>
        <v/>
      </c>
      <c r="I75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5">
        <f>VLOOKUP(Table1[[#This Row],[KeyKBD]], keyCodes,2,FALSE)</f>
        <v>325</v>
      </c>
    </row>
    <row r="76" spans="1:10" x14ac:dyDescent="0.25">
      <c r="A76" t="s">
        <v>92</v>
      </c>
      <c r="B76">
        <f>MATCH(Table1[[#This Row],[Modifier]], 'KBD Gui'!A:A)</f>
        <v>4</v>
      </c>
      <c r="C76">
        <f xml:space="preserve"> Table1[[#This Row],[KBD_Y]]+ VLOOKUP(Table1[[#This Row],[KeyROW]],KbdOffset,2,FALSE)</f>
        <v>7</v>
      </c>
      <c r="D76">
        <f ca="1">_xlfn.XMATCH(Table1[[#This Row],[KeyKBD]], INDIRECT(_xlfn.CONCAT("'KBD Gui'!A",Table1[[#This Row],[RowY]],":AZ",Table1[[#This Row],[RowY]]),TRUE))</f>
        <v>20</v>
      </c>
      <c r="E76" t="s">
        <v>94</v>
      </c>
      <c r="F76" t="s">
        <v>164</v>
      </c>
      <c r="G76" s="46" t="s">
        <v>60</v>
      </c>
      <c r="H76" t="str" cm="1">
        <f t="array" aca="1" ref="H76" ca="1">IF(INDIRECT(_xlfn.CONCAT("'KBD Gui'!", ADDRESS(Table1[[#This Row],[RowY]]+1,Table1[[#This Row],[KeyX]])))="", "", INDIRECT(_xlfn.CONCAT("'KBD Gui'!", ADDRESS(Table1[[#This Row],[RowY]]+1,Table1[[#This Row],[KeyX]]))))</f>
        <v/>
      </c>
      <c r="I76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6">
        <f>VLOOKUP(Table1[[#This Row],[KeyKBD]], keyCodes,2,FALSE)</f>
        <v>338</v>
      </c>
    </row>
    <row r="77" spans="1:10" x14ac:dyDescent="0.25">
      <c r="A77" t="s">
        <v>92</v>
      </c>
      <c r="B77">
        <f>MATCH(Table1[[#This Row],[Modifier]], 'KBD Gui'!A:A)</f>
        <v>4</v>
      </c>
      <c r="C77">
        <f xml:space="preserve"> Table1[[#This Row],[KBD_Y]]+ VLOOKUP(Table1[[#This Row],[KeyROW]],KbdOffset,2,FALSE)</f>
        <v>7</v>
      </c>
      <c r="D77">
        <f ca="1">_xlfn.XMATCH(Table1[[#This Row],[KeyKBD]], INDIRECT(_xlfn.CONCAT("'KBD Gui'!A",Table1[[#This Row],[RowY]],":AZ",Table1[[#This Row],[RowY]]),TRUE))</f>
        <v>21</v>
      </c>
      <c r="E77" t="s">
        <v>94</v>
      </c>
      <c r="F77" t="s">
        <v>164</v>
      </c>
      <c r="G77" s="46" t="s">
        <v>61</v>
      </c>
      <c r="H77" t="str" cm="1">
        <f t="array" aca="1" ref="H77" ca="1">IF(INDIRECT(_xlfn.CONCAT("'KBD Gui'!", ADDRESS(Table1[[#This Row],[RowY]]+1,Table1[[#This Row],[KeyX]])))="", "", INDIRECT(_xlfn.CONCAT("'KBD Gui'!", ADDRESS(Table1[[#This Row],[RowY]]+1,Table1[[#This Row],[KeyX]]))))</f>
        <v/>
      </c>
      <c r="I77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7">
        <f>VLOOKUP(Table1[[#This Row],[KeyKBD]], keyCodes,2,FALSE)</f>
        <v>327</v>
      </c>
    </row>
    <row r="78" spans="1:10" x14ac:dyDescent="0.25">
      <c r="A78" t="s">
        <v>92</v>
      </c>
      <c r="B78">
        <f>MATCH(Table1[[#This Row],[Modifier]], 'KBD Gui'!A:A)</f>
        <v>4</v>
      </c>
      <c r="C78">
        <f xml:space="preserve"> Table1[[#This Row],[KBD_Y]]+ VLOOKUP(Table1[[#This Row],[KeyROW]],KbdOffset,2,FALSE)</f>
        <v>7</v>
      </c>
      <c r="D78">
        <f ca="1">_xlfn.XMATCH(Table1[[#This Row],[KeyKBD]], INDIRECT(_xlfn.CONCAT("'KBD Gui'!A",Table1[[#This Row],[RowY]],":AZ",Table1[[#This Row],[RowY]]),TRUE))</f>
        <v>22</v>
      </c>
      <c r="E78" t="s">
        <v>94</v>
      </c>
      <c r="F78" t="s">
        <v>164</v>
      </c>
      <c r="G78" s="46" t="s">
        <v>62</v>
      </c>
      <c r="H78" t="str" cm="1">
        <f t="array" aca="1" ref="H78" ca="1">IF(INDIRECT(_xlfn.CONCAT("'KBD Gui'!", ADDRESS(Table1[[#This Row],[RowY]]+1,Table1[[#This Row],[KeyX]])))="", "", INDIRECT(_xlfn.CONCAT("'KBD Gui'!", ADDRESS(Table1[[#This Row],[RowY]]+1,Table1[[#This Row],[KeyX]]))))</f>
        <v/>
      </c>
      <c r="I78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8">
        <f>VLOOKUP(Table1[[#This Row],[KeyKBD]], keyCodes,2,FALSE)</f>
        <v>329</v>
      </c>
    </row>
    <row r="79" spans="1:10" x14ac:dyDescent="0.25">
      <c r="A79" t="s">
        <v>92</v>
      </c>
      <c r="B79">
        <f>MATCH(Table1[[#This Row],[Modifier]], 'KBD Gui'!A:A)</f>
        <v>4</v>
      </c>
      <c r="C79">
        <f xml:space="preserve"> Table1[[#This Row],[KBD_Y]]+ VLOOKUP(Table1[[#This Row],[KeyROW]],KbdOffset,2,FALSE)</f>
        <v>10</v>
      </c>
      <c r="D79">
        <f ca="1">_xlfn.XMATCH(Table1[[#This Row],[KeyKBD]], INDIRECT(_xlfn.CONCAT("'KBD Gui'!A",Table1[[#This Row],[RowY]],":AZ",Table1[[#This Row],[RowY]]),TRUE))</f>
        <v>20</v>
      </c>
      <c r="E79" t="s">
        <v>15</v>
      </c>
      <c r="F79" t="s">
        <v>164</v>
      </c>
      <c r="G79" s="46" t="s">
        <v>63</v>
      </c>
      <c r="H79" t="str" cm="1">
        <f t="array" aca="1" ref="H79" ca="1">IF(INDIRECT(_xlfn.CONCAT("'KBD Gui'!", ADDRESS(Table1[[#This Row],[RowY]]+1,Table1[[#This Row],[KeyX]])))="", "", INDIRECT(_xlfn.CONCAT("'KBD Gui'!", ADDRESS(Table1[[#This Row],[RowY]]+1,Table1[[#This Row],[KeyX]]))))</f>
        <v/>
      </c>
      <c r="I79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79">
        <f>VLOOKUP(Table1[[#This Row],[KeyKBD]], keyCodes,2,FALSE)</f>
        <v>339</v>
      </c>
    </row>
    <row r="80" spans="1:10" x14ac:dyDescent="0.25">
      <c r="A80" t="s">
        <v>92</v>
      </c>
      <c r="B80">
        <f>MATCH(Table1[[#This Row],[Modifier]], 'KBD Gui'!A:A)</f>
        <v>4</v>
      </c>
      <c r="C80">
        <f xml:space="preserve"> Table1[[#This Row],[KBD_Y]]+ VLOOKUP(Table1[[#This Row],[KeyROW]],KbdOffset,2,FALSE)</f>
        <v>10</v>
      </c>
      <c r="D80">
        <f ca="1">_xlfn.XMATCH(Table1[[#This Row],[KeyKBD]], INDIRECT(_xlfn.CONCAT("'KBD Gui'!A",Table1[[#This Row],[RowY]],":AZ",Table1[[#This Row],[RowY]]),TRUE))</f>
        <v>21</v>
      </c>
      <c r="E80" t="s">
        <v>15</v>
      </c>
      <c r="F80" t="s">
        <v>164</v>
      </c>
      <c r="G80" s="46" t="s">
        <v>64</v>
      </c>
      <c r="H80" t="str" cm="1">
        <f t="array" aca="1" ref="H80" ca="1">IF(INDIRECT(_xlfn.CONCAT("'KBD Gui'!", ADDRESS(Table1[[#This Row],[RowY]]+1,Table1[[#This Row],[KeyX]])))="", "", INDIRECT(_xlfn.CONCAT("'KBD Gui'!", ADDRESS(Table1[[#This Row],[RowY]]+1,Table1[[#This Row],[KeyX]]))))</f>
        <v/>
      </c>
      <c r="I80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0">
        <f>VLOOKUP(Table1[[#This Row],[KeyKBD]], keyCodes,2,FALSE)</f>
        <v>335</v>
      </c>
    </row>
    <row r="81" spans="1:10" x14ac:dyDescent="0.25">
      <c r="A81" t="s">
        <v>92</v>
      </c>
      <c r="B81">
        <f>MATCH(Table1[[#This Row],[Modifier]], 'KBD Gui'!A:A)</f>
        <v>4</v>
      </c>
      <c r="C81">
        <f xml:space="preserve"> Table1[[#This Row],[KBD_Y]]+ VLOOKUP(Table1[[#This Row],[KeyROW]],KbdOffset,2,FALSE)</f>
        <v>10</v>
      </c>
      <c r="D81">
        <f ca="1">_xlfn.XMATCH(Table1[[#This Row],[KeyKBD]], INDIRECT(_xlfn.CONCAT("'KBD Gui'!A",Table1[[#This Row],[RowY]],":AZ",Table1[[#This Row],[RowY]]),TRUE))</f>
        <v>22</v>
      </c>
      <c r="E81" t="s">
        <v>15</v>
      </c>
      <c r="F81" t="s">
        <v>164</v>
      </c>
      <c r="G81" s="46" t="s">
        <v>65</v>
      </c>
      <c r="H81" t="str" cm="1">
        <f t="array" aca="1" ref="H81" ca="1">IF(INDIRECT(_xlfn.CONCAT("'KBD Gui'!", ADDRESS(Table1[[#This Row],[RowY]]+1,Table1[[#This Row],[KeyX]])))="", "", INDIRECT(_xlfn.CONCAT("'KBD Gui'!", ADDRESS(Table1[[#This Row],[RowY]]+1,Table1[[#This Row],[KeyX]]))))</f>
        <v/>
      </c>
      <c r="I81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1">
        <f>VLOOKUP(Table1[[#This Row],[KeyKBD]], keyCodes,2,FALSE)</f>
        <v>337</v>
      </c>
    </row>
    <row r="82" spans="1:10" x14ac:dyDescent="0.25">
      <c r="A82" t="s">
        <v>92</v>
      </c>
      <c r="B82">
        <f>MATCH(Table1[[#This Row],[Modifier]], 'KBD Gui'!A:A)</f>
        <v>4</v>
      </c>
      <c r="C82">
        <f xml:space="preserve"> Table1[[#This Row],[KBD_Y]]+ VLOOKUP(Table1[[#This Row],[KeyROW]],KbdOffset,2,FALSE)</f>
        <v>16</v>
      </c>
      <c r="D82">
        <f ca="1">_xlfn.XMATCH(Table1[[#This Row],[KeyKBD]], INDIRECT(_xlfn.CONCAT("'KBD Gui'!A",Table1[[#This Row],[RowY]],":AZ",Table1[[#This Row],[RowY]]),TRUE))</f>
        <v>21</v>
      </c>
      <c r="E82" t="s">
        <v>54</v>
      </c>
      <c r="F82" t="s">
        <v>165</v>
      </c>
      <c r="G82" s="38" t="s">
        <v>66</v>
      </c>
      <c r="H82" t="str" cm="1">
        <f t="array" aca="1" ref="H82" ca="1">IF(INDIRECT(_xlfn.CONCAT("'KBD Gui'!", ADDRESS(Table1[[#This Row],[RowY]]+1,Table1[[#This Row],[KeyX]])))="", "", INDIRECT(_xlfn.CONCAT("'KBD Gui'!", ADDRESS(Table1[[#This Row],[RowY]]+1,Table1[[#This Row],[KeyX]]))))</f>
        <v/>
      </c>
      <c r="I82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2">
        <f>VLOOKUP(Table1[[#This Row],[KeyKBD]], keyCodes,2,FALSE)</f>
        <v>328</v>
      </c>
    </row>
    <row r="83" spans="1:10" x14ac:dyDescent="0.25">
      <c r="A83" t="s">
        <v>92</v>
      </c>
      <c r="B83">
        <f>MATCH(Table1[[#This Row],[Modifier]], 'KBD Gui'!A:A)</f>
        <v>4</v>
      </c>
      <c r="C83">
        <f xml:space="preserve"> Table1[[#This Row],[KBD_Y]]+ VLOOKUP(Table1[[#This Row],[KeyROW]],KbdOffset,2,FALSE)</f>
        <v>19</v>
      </c>
      <c r="D83">
        <f ca="1">_xlfn.XMATCH(Table1[[#This Row],[KeyKBD]], INDIRECT(_xlfn.CONCAT("'KBD Gui'!A",Table1[[#This Row],[RowY]],":AZ",Table1[[#This Row],[RowY]]),TRUE))</f>
        <v>21</v>
      </c>
      <c r="E83" t="s">
        <v>49</v>
      </c>
      <c r="F83" t="s">
        <v>165</v>
      </c>
      <c r="G83" s="38" t="s">
        <v>68</v>
      </c>
      <c r="H83" t="str" cm="1">
        <f t="array" aca="1" ref="H83" ca="1">IF(INDIRECT(_xlfn.CONCAT("'KBD Gui'!", ADDRESS(Table1[[#This Row],[RowY]]+1,Table1[[#This Row],[KeyX]])))="", "", INDIRECT(_xlfn.CONCAT("'KBD Gui'!", ADDRESS(Table1[[#This Row],[RowY]]+1,Table1[[#This Row],[KeyX]]))))</f>
        <v/>
      </c>
      <c r="I83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3">
        <f>VLOOKUP(Table1[[#This Row],[KeyKBD]], keyCodes,2,FALSE)</f>
        <v>336</v>
      </c>
    </row>
    <row r="84" spans="1:10" x14ac:dyDescent="0.25">
      <c r="A84" t="s">
        <v>92</v>
      </c>
      <c r="B84">
        <f>MATCH(Table1[[#This Row],[Modifier]], 'KBD Gui'!A:A)</f>
        <v>4</v>
      </c>
      <c r="C84">
        <f xml:space="preserve"> Table1[[#This Row],[KBD_Y]]+ VLOOKUP(Table1[[#This Row],[KeyROW]],KbdOffset,2,FALSE)</f>
        <v>19</v>
      </c>
      <c r="D84">
        <f ca="1">_xlfn.XMATCH(Table1[[#This Row],[KeyKBD]], INDIRECT(_xlfn.CONCAT("'KBD Gui'!A",Table1[[#This Row],[RowY]],":AZ",Table1[[#This Row],[RowY]]),TRUE))</f>
        <v>20</v>
      </c>
      <c r="E84" t="s">
        <v>49</v>
      </c>
      <c r="F84" t="s">
        <v>165</v>
      </c>
      <c r="G84" s="38" t="s">
        <v>67</v>
      </c>
      <c r="H84" t="str" cm="1">
        <f t="array" aca="1" ref="H84" ca="1">IF(INDIRECT(_xlfn.CONCAT("'KBD Gui'!", ADDRESS(Table1[[#This Row],[RowY]]+1,Table1[[#This Row],[KeyX]])))="", "", INDIRECT(_xlfn.CONCAT("'KBD Gui'!", ADDRESS(Table1[[#This Row],[RowY]]+1,Table1[[#This Row],[KeyX]]))))</f>
        <v/>
      </c>
      <c r="I84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4">
        <f>VLOOKUP(Table1[[#This Row],[KeyKBD]], keyCodes,2,FALSE)</f>
        <v>331</v>
      </c>
    </row>
    <row r="85" spans="1:10" x14ac:dyDescent="0.25">
      <c r="A85" t="s">
        <v>92</v>
      </c>
      <c r="B85">
        <f>MATCH(Table1[[#This Row],[Modifier]], 'KBD Gui'!A:A)</f>
        <v>4</v>
      </c>
      <c r="C85">
        <f xml:space="preserve"> Table1[[#This Row],[KBD_Y]]+ VLOOKUP(Table1[[#This Row],[KeyROW]],KbdOffset,2,FALSE)</f>
        <v>19</v>
      </c>
      <c r="D85">
        <f ca="1">_xlfn.XMATCH(Table1[[#This Row],[KeyKBD]], INDIRECT(_xlfn.CONCAT("'KBD Gui'!A",Table1[[#This Row],[RowY]],":AZ",Table1[[#This Row],[RowY]]),TRUE))</f>
        <v>22</v>
      </c>
      <c r="E85" t="s">
        <v>49</v>
      </c>
      <c r="F85" t="s">
        <v>165</v>
      </c>
      <c r="G85" s="38" t="s">
        <v>69</v>
      </c>
      <c r="H85" t="str" cm="1">
        <f t="array" aca="1" ref="H85" ca="1">IF(INDIRECT(_xlfn.CONCAT("'KBD Gui'!", ADDRESS(Table1[[#This Row],[RowY]]+1,Table1[[#This Row],[KeyX]])))="", "", INDIRECT(_xlfn.CONCAT("'KBD Gui'!", ADDRESS(Table1[[#This Row],[RowY]]+1,Table1[[#This Row],[KeyX]]))))</f>
        <v/>
      </c>
      <c r="I85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5">
        <f>VLOOKUP(Table1[[#This Row],[KeyKBD]], keyCodes,2,FALSE)</f>
        <v>333</v>
      </c>
    </row>
    <row r="86" spans="1:10" x14ac:dyDescent="0.25">
      <c r="A86" t="s">
        <v>92</v>
      </c>
      <c r="B86">
        <f>MATCH(Table1[[#This Row],[Modifier]], 'KBD Gui'!A:A)</f>
        <v>4</v>
      </c>
      <c r="C86">
        <f xml:space="preserve"> Table1[[#This Row],[KBD_Y]]+ VLOOKUP(Table1[[#This Row],[KeyROW]],KbdOffset,2,FALSE)</f>
        <v>19</v>
      </c>
      <c r="D86">
        <f ca="1">_xlfn.XMATCH(Table1[[#This Row],[KeyKBD]], INDIRECT(_xlfn.CONCAT("'KBD Gui'!A",Table1[[#This Row],[RowY]],":AZ",Table1[[#This Row],[RowY]]),TRUE))</f>
        <v>24</v>
      </c>
      <c r="E86" t="s">
        <v>49</v>
      </c>
      <c r="F86" t="s">
        <v>166</v>
      </c>
      <c r="G86" s="47" t="s">
        <v>75</v>
      </c>
      <c r="H86" t="str" cm="1">
        <f t="array" aca="1" ref="H86" ca="1">IF(INDIRECT(_xlfn.CONCAT("'KBD Gui'!", ADDRESS(Table1[[#This Row],[RowY]]+1,Table1[[#This Row],[KeyX]])))="", "", INDIRECT(_xlfn.CONCAT("'KBD Gui'!", ADDRESS(Table1[[#This Row],[RowY]]+1,Table1[[#This Row],[KeyX]]))))</f>
        <v/>
      </c>
      <c r="I86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6">
        <f>VLOOKUP(Table1[[#This Row],[KeyKBD]], keyCodes,2,FALSE)</f>
        <v>82</v>
      </c>
    </row>
    <row r="87" spans="1:10" x14ac:dyDescent="0.25">
      <c r="A87" t="s">
        <v>92</v>
      </c>
      <c r="B87">
        <f>MATCH(Table1[[#This Row],[Modifier]], 'KBD Gui'!A:A)</f>
        <v>4</v>
      </c>
      <c r="C87">
        <f xml:space="preserve"> Table1[[#This Row],[KBD_Y]]+ VLOOKUP(Table1[[#This Row],[KeyROW]],KbdOffset,2,FALSE)</f>
        <v>16</v>
      </c>
      <c r="D87">
        <f ca="1">_xlfn.XMATCH(Table1[[#This Row],[KeyKBD]], INDIRECT(_xlfn.CONCAT("'KBD Gui'!A",Table1[[#This Row],[RowY]],":AZ",Table1[[#This Row],[RowY]]),TRUE))</f>
        <v>24</v>
      </c>
      <c r="E87" t="s">
        <v>54</v>
      </c>
      <c r="F87" t="s">
        <v>166</v>
      </c>
      <c r="G87" s="47" t="s">
        <v>76</v>
      </c>
      <c r="H87" t="str" cm="1">
        <f t="array" aca="1" ref="H87" ca="1">IF(INDIRECT(_xlfn.CONCAT("'KBD Gui'!", ADDRESS(Table1[[#This Row],[RowY]]+1,Table1[[#This Row],[KeyX]])))="", "", INDIRECT(_xlfn.CONCAT("'KBD Gui'!", ADDRESS(Table1[[#This Row],[RowY]]+1,Table1[[#This Row],[KeyX]]))))</f>
        <v/>
      </c>
      <c r="I87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7">
        <f>VLOOKUP(Table1[[#This Row],[KeyKBD]], keyCodes,2,FALSE)</f>
        <v>79</v>
      </c>
    </row>
    <row r="88" spans="1:10" x14ac:dyDescent="0.25">
      <c r="A88" t="s">
        <v>92</v>
      </c>
      <c r="B88">
        <f>MATCH(Table1[[#This Row],[Modifier]], 'KBD Gui'!A:A)</f>
        <v>4</v>
      </c>
      <c r="C88">
        <f xml:space="preserve"> Table1[[#This Row],[KBD_Y]]+ VLOOKUP(Table1[[#This Row],[KeyROW]],KbdOffset,2,FALSE)</f>
        <v>16</v>
      </c>
      <c r="D88">
        <f ca="1">_xlfn.XMATCH(Table1[[#This Row],[KeyKBD]], INDIRECT(_xlfn.CONCAT("'KBD Gui'!A",Table1[[#This Row],[RowY]],":AZ",Table1[[#This Row],[RowY]]),TRUE))</f>
        <v>25</v>
      </c>
      <c r="E88" t="s">
        <v>54</v>
      </c>
      <c r="F88" t="s">
        <v>166</v>
      </c>
      <c r="G88" s="47" t="s">
        <v>77</v>
      </c>
      <c r="H88" t="str" cm="1">
        <f t="array" aca="1" ref="H88" ca="1">IF(INDIRECT(_xlfn.CONCAT("'KBD Gui'!", ADDRESS(Table1[[#This Row],[RowY]]+1,Table1[[#This Row],[KeyX]])))="", "", INDIRECT(_xlfn.CONCAT("'KBD Gui'!", ADDRESS(Table1[[#This Row],[RowY]]+1,Table1[[#This Row],[KeyX]]))))</f>
        <v/>
      </c>
      <c r="I88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8">
        <f>VLOOKUP(Table1[[#This Row],[KeyKBD]], keyCodes,2,FALSE)</f>
        <v>80</v>
      </c>
    </row>
    <row r="89" spans="1:10" x14ac:dyDescent="0.25">
      <c r="A89" t="s">
        <v>92</v>
      </c>
      <c r="B89">
        <f>MATCH(Table1[[#This Row],[Modifier]], 'KBD Gui'!A:A)</f>
        <v>4</v>
      </c>
      <c r="C89">
        <f xml:space="preserve"> Table1[[#This Row],[KBD_Y]]+ VLOOKUP(Table1[[#This Row],[KeyROW]],KbdOffset,2,FALSE)</f>
        <v>16</v>
      </c>
      <c r="D89">
        <f ca="1">_xlfn.XMATCH(Table1[[#This Row],[KeyKBD]], INDIRECT(_xlfn.CONCAT("'KBD Gui'!A",Table1[[#This Row],[RowY]],":AZ",Table1[[#This Row],[RowY]]),TRUE))</f>
        <v>26</v>
      </c>
      <c r="E89" t="s">
        <v>54</v>
      </c>
      <c r="F89" t="s">
        <v>166</v>
      </c>
      <c r="G89" s="47" t="s">
        <v>78</v>
      </c>
      <c r="H89" t="str" cm="1">
        <f t="array" aca="1" ref="H89" ca="1">IF(INDIRECT(_xlfn.CONCAT("'KBD Gui'!", ADDRESS(Table1[[#This Row],[RowY]]+1,Table1[[#This Row],[KeyX]])))="", "", INDIRECT(_xlfn.CONCAT("'KBD Gui'!", ADDRESS(Table1[[#This Row],[RowY]]+1,Table1[[#This Row],[KeyX]]))))</f>
        <v/>
      </c>
      <c r="I89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89">
        <f>VLOOKUP(Table1[[#This Row],[KeyKBD]], keyCodes,2,FALSE)</f>
        <v>81</v>
      </c>
    </row>
    <row r="90" spans="1:10" x14ac:dyDescent="0.25">
      <c r="A90" t="s">
        <v>92</v>
      </c>
      <c r="B90">
        <f>MATCH(Table1[[#This Row],[Modifier]], 'KBD Gui'!A:A)</f>
        <v>4</v>
      </c>
      <c r="C90">
        <f xml:space="preserve"> Table1[[#This Row],[KBD_Y]]+ VLOOKUP(Table1[[#This Row],[KeyROW]],KbdOffset,2,FALSE)</f>
        <v>13</v>
      </c>
      <c r="D90">
        <f ca="1">_xlfn.XMATCH(Table1[[#This Row],[KeyKBD]], INDIRECT(_xlfn.CONCAT("'KBD Gui'!A",Table1[[#This Row],[RowY]],":AZ",Table1[[#This Row],[RowY]]),TRUE))</f>
        <v>24</v>
      </c>
      <c r="E90" t="s">
        <v>28</v>
      </c>
      <c r="F90" t="s">
        <v>166</v>
      </c>
      <c r="G90" s="47" t="s">
        <v>79</v>
      </c>
      <c r="H90" t="str" cm="1">
        <f t="array" aca="1" ref="H90" ca="1">IF(INDIRECT(_xlfn.CONCAT("'KBD Gui'!", ADDRESS(Table1[[#This Row],[RowY]]+1,Table1[[#This Row],[KeyX]])))="", "", INDIRECT(_xlfn.CONCAT("'KBD Gui'!", ADDRESS(Table1[[#This Row],[RowY]]+1,Table1[[#This Row],[KeyX]]))))</f>
        <v/>
      </c>
      <c r="I90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0">
        <f>VLOOKUP(Table1[[#This Row],[KeyKBD]], keyCodes,2,FALSE)</f>
        <v>75</v>
      </c>
    </row>
    <row r="91" spans="1:10" x14ac:dyDescent="0.25">
      <c r="A91" t="s">
        <v>92</v>
      </c>
      <c r="B91">
        <f>MATCH(Table1[[#This Row],[Modifier]], 'KBD Gui'!A:A)</f>
        <v>4</v>
      </c>
      <c r="C91">
        <f xml:space="preserve"> Table1[[#This Row],[KBD_Y]]+ VLOOKUP(Table1[[#This Row],[KeyROW]],KbdOffset,2,FALSE)</f>
        <v>13</v>
      </c>
      <c r="D91">
        <f ca="1">_xlfn.XMATCH(Table1[[#This Row],[KeyKBD]], INDIRECT(_xlfn.CONCAT("'KBD Gui'!A",Table1[[#This Row],[RowY]],":AZ",Table1[[#This Row],[RowY]]),TRUE))</f>
        <v>25</v>
      </c>
      <c r="E91" t="s">
        <v>28</v>
      </c>
      <c r="F91" t="s">
        <v>166</v>
      </c>
      <c r="G91" s="47" t="s">
        <v>80</v>
      </c>
      <c r="H91" t="str" cm="1">
        <f t="array" aca="1" ref="H91" ca="1">IF(INDIRECT(_xlfn.CONCAT("'KBD Gui'!", ADDRESS(Table1[[#This Row],[RowY]]+1,Table1[[#This Row],[KeyX]])))="", "", INDIRECT(_xlfn.CONCAT("'KBD Gui'!", ADDRESS(Table1[[#This Row],[RowY]]+1,Table1[[#This Row],[KeyX]]))))</f>
        <v/>
      </c>
      <c r="I91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1">
        <f>VLOOKUP(Table1[[#This Row],[KeyKBD]], keyCodes,2,FALSE)</f>
        <v>76</v>
      </c>
    </row>
    <row r="92" spans="1:10" x14ac:dyDescent="0.25">
      <c r="A92" t="s">
        <v>92</v>
      </c>
      <c r="B92">
        <f>MATCH(Table1[[#This Row],[Modifier]], 'KBD Gui'!A:A)</f>
        <v>4</v>
      </c>
      <c r="C92">
        <f xml:space="preserve"> Table1[[#This Row],[KBD_Y]]+ VLOOKUP(Table1[[#This Row],[KeyROW]],KbdOffset,2,FALSE)</f>
        <v>13</v>
      </c>
      <c r="D92">
        <f ca="1">_xlfn.XMATCH(Table1[[#This Row],[KeyKBD]], INDIRECT(_xlfn.CONCAT("'KBD Gui'!A",Table1[[#This Row],[RowY]],":AZ",Table1[[#This Row],[RowY]]),TRUE))</f>
        <v>26</v>
      </c>
      <c r="E92" t="s">
        <v>28</v>
      </c>
      <c r="F92" t="s">
        <v>166</v>
      </c>
      <c r="G92" s="47" t="s">
        <v>81</v>
      </c>
      <c r="H92" t="str" cm="1">
        <f t="array" aca="1" ref="H92" ca="1">IF(INDIRECT(_xlfn.CONCAT("'KBD Gui'!", ADDRESS(Table1[[#This Row],[RowY]]+1,Table1[[#This Row],[KeyX]])))="", "", INDIRECT(_xlfn.CONCAT("'KBD Gui'!", ADDRESS(Table1[[#This Row],[RowY]]+1,Table1[[#This Row],[KeyX]]))))</f>
        <v/>
      </c>
      <c r="I92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2">
        <f>VLOOKUP(Table1[[#This Row],[KeyKBD]], keyCodes,2,FALSE)</f>
        <v>77</v>
      </c>
    </row>
    <row r="93" spans="1:10" x14ac:dyDescent="0.25">
      <c r="A93" t="s">
        <v>92</v>
      </c>
      <c r="B93">
        <f>MATCH(Table1[[#This Row],[Modifier]], 'KBD Gui'!A:A)</f>
        <v>4</v>
      </c>
      <c r="C93">
        <f xml:space="preserve"> Table1[[#This Row],[KBD_Y]]+ VLOOKUP(Table1[[#This Row],[KeyROW]],KbdOffset,2,FALSE)</f>
        <v>10</v>
      </c>
      <c r="D93">
        <f ca="1">_xlfn.XMATCH(Table1[[#This Row],[KeyKBD]], INDIRECT(_xlfn.CONCAT("'KBD Gui'!A",Table1[[#This Row],[RowY]],":AZ",Table1[[#This Row],[RowY]]),TRUE))</f>
        <v>24</v>
      </c>
      <c r="E93" t="s">
        <v>15</v>
      </c>
      <c r="F93" t="s">
        <v>166</v>
      </c>
      <c r="G93" s="47" t="s">
        <v>82</v>
      </c>
      <c r="H93" t="str" cm="1">
        <f t="array" aca="1" ref="H93" ca="1">IF(INDIRECT(_xlfn.CONCAT("'KBD Gui'!", ADDRESS(Table1[[#This Row],[RowY]]+1,Table1[[#This Row],[KeyX]])))="", "", INDIRECT(_xlfn.CONCAT("'KBD Gui'!", ADDRESS(Table1[[#This Row],[RowY]]+1,Table1[[#This Row],[KeyX]]))))</f>
        <v/>
      </c>
      <c r="I93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3">
        <f>VLOOKUP(Table1[[#This Row],[KeyKBD]], keyCodes,2,FALSE)</f>
        <v>71</v>
      </c>
    </row>
    <row r="94" spans="1:10" x14ac:dyDescent="0.25">
      <c r="A94" t="s">
        <v>92</v>
      </c>
      <c r="B94">
        <f>MATCH(Table1[[#This Row],[Modifier]], 'KBD Gui'!A:A)</f>
        <v>4</v>
      </c>
      <c r="C94">
        <f xml:space="preserve"> Table1[[#This Row],[KBD_Y]]+ VLOOKUP(Table1[[#This Row],[KeyROW]],KbdOffset,2,FALSE)</f>
        <v>10</v>
      </c>
      <c r="D94">
        <f ca="1">_xlfn.XMATCH(Table1[[#This Row],[KeyKBD]], INDIRECT(_xlfn.CONCAT("'KBD Gui'!A",Table1[[#This Row],[RowY]],":AZ",Table1[[#This Row],[RowY]]),TRUE))</f>
        <v>25</v>
      </c>
      <c r="E94" t="s">
        <v>15</v>
      </c>
      <c r="F94" t="s">
        <v>166</v>
      </c>
      <c r="G94" s="47" t="s">
        <v>83</v>
      </c>
      <c r="H94" t="str" cm="1">
        <f t="array" aca="1" ref="H94" ca="1">IF(INDIRECT(_xlfn.CONCAT("'KBD Gui'!", ADDRESS(Table1[[#This Row],[RowY]]+1,Table1[[#This Row],[KeyX]])))="", "", INDIRECT(_xlfn.CONCAT("'KBD Gui'!", ADDRESS(Table1[[#This Row],[RowY]]+1,Table1[[#This Row],[KeyX]]))))</f>
        <v/>
      </c>
      <c r="I94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4">
        <f>VLOOKUP(Table1[[#This Row],[KeyKBD]], keyCodes,2,FALSE)</f>
        <v>72</v>
      </c>
    </row>
    <row r="95" spans="1:10" x14ac:dyDescent="0.25">
      <c r="A95" t="s">
        <v>92</v>
      </c>
      <c r="B95">
        <f>MATCH(Table1[[#This Row],[Modifier]], 'KBD Gui'!A:A)</f>
        <v>4</v>
      </c>
      <c r="C95">
        <f xml:space="preserve"> Table1[[#This Row],[KBD_Y]]+ VLOOKUP(Table1[[#This Row],[KeyROW]],KbdOffset,2,FALSE)</f>
        <v>10</v>
      </c>
      <c r="D95">
        <f ca="1">_xlfn.XMATCH(Table1[[#This Row],[KeyKBD]], INDIRECT(_xlfn.CONCAT("'KBD Gui'!A",Table1[[#This Row],[RowY]],":AZ",Table1[[#This Row],[RowY]]),TRUE))</f>
        <v>26</v>
      </c>
      <c r="E95" t="s">
        <v>15</v>
      </c>
      <c r="F95" t="s">
        <v>166</v>
      </c>
      <c r="G95" s="47" t="s">
        <v>84</v>
      </c>
      <c r="H95" t="str" cm="1">
        <f t="array" aca="1" ref="H95" ca="1">IF(INDIRECT(_xlfn.CONCAT("'KBD Gui'!", ADDRESS(Table1[[#This Row],[RowY]]+1,Table1[[#This Row],[KeyX]])))="", "", INDIRECT(_xlfn.CONCAT("'KBD Gui'!", ADDRESS(Table1[[#This Row],[RowY]]+1,Table1[[#This Row],[KeyX]]))))</f>
        <v/>
      </c>
      <c r="I95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5">
        <f>VLOOKUP(Table1[[#This Row],[KeyKBD]], keyCodes,2,FALSE)</f>
        <v>73</v>
      </c>
    </row>
    <row r="96" spans="1:10" x14ac:dyDescent="0.25">
      <c r="A96" t="s">
        <v>92</v>
      </c>
      <c r="B96">
        <f>MATCH(Table1[[#This Row],[Modifier]], 'KBD Gui'!A:A)</f>
        <v>4</v>
      </c>
      <c r="C96">
        <f xml:space="preserve"> Table1[[#This Row],[KBD_Y]]+ VLOOKUP(Table1[[#This Row],[KeyROW]],KbdOffset,2,FALSE)</f>
        <v>7</v>
      </c>
      <c r="D96">
        <f ca="1">_xlfn.XMATCH(Table1[[#This Row],[KeyKBD]], INDIRECT(_xlfn.CONCAT("'KBD Gui'!A",Table1[[#This Row],[RowY]],":AZ",Table1[[#This Row],[RowY]]),TRUE))</f>
        <v>25</v>
      </c>
      <c r="E96" t="s">
        <v>94</v>
      </c>
      <c r="F96" t="s">
        <v>166</v>
      </c>
      <c r="G96" s="47" t="s">
        <v>85</v>
      </c>
      <c r="H96" t="str" cm="1">
        <f t="array" aca="1" ref="H96" ca="1">IF(INDIRECT(_xlfn.CONCAT("'KBD Gui'!", ADDRESS(Table1[[#This Row],[RowY]]+1,Table1[[#This Row],[KeyX]])))="", "", INDIRECT(_xlfn.CONCAT("'KBD Gui'!", ADDRESS(Table1[[#This Row],[RowY]]+1,Table1[[#This Row],[KeyX]]))))</f>
        <v/>
      </c>
      <c r="I96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6">
        <f>VLOOKUP(Table1[[#This Row],[KeyKBD]], keyCodes,2,FALSE)</f>
        <v>309</v>
      </c>
    </row>
    <row r="97" spans="1:10" x14ac:dyDescent="0.25">
      <c r="A97" t="s">
        <v>92</v>
      </c>
      <c r="B97">
        <f>MATCH(Table1[[#This Row],[Modifier]], 'KBD Gui'!A:A)</f>
        <v>4</v>
      </c>
      <c r="C97">
        <f xml:space="preserve"> Table1[[#This Row],[KBD_Y]]+ VLOOKUP(Table1[[#This Row],[KeyROW]],KbdOffset,2,FALSE)</f>
        <v>7</v>
      </c>
      <c r="D97">
        <f ca="1">_xlfn.XMATCH(Table1[[#This Row],[KeyKBD]], INDIRECT(_xlfn.CONCAT("'KBD Gui'!A",Table1[[#This Row],[RowY]],":AZ",Table1[[#This Row],[RowY]]),TRUE))</f>
        <v>26</v>
      </c>
      <c r="E97" t="s">
        <v>94</v>
      </c>
      <c r="F97" t="s">
        <v>166</v>
      </c>
      <c r="G97" s="47" t="s">
        <v>86</v>
      </c>
      <c r="H97" t="str" cm="1">
        <f t="array" aca="1" ref="H97" ca="1">IF(INDIRECT(_xlfn.CONCAT("'KBD Gui'!", ADDRESS(Table1[[#This Row],[RowY]]+1,Table1[[#This Row],[KeyX]])))="", "", INDIRECT(_xlfn.CONCAT("'KBD Gui'!", ADDRESS(Table1[[#This Row],[RowY]]+1,Table1[[#This Row],[KeyX]]))))</f>
        <v/>
      </c>
      <c r="I97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7">
        <f>VLOOKUP(Table1[[#This Row],[KeyKBD]], keyCodes,2,FALSE)</f>
        <v>82</v>
      </c>
    </row>
    <row r="98" spans="1:10" x14ac:dyDescent="0.25">
      <c r="A98" t="s">
        <v>92</v>
      </c>
      <c r="B98">
        <f>MATCH(Table1[[#This Row],[Modifier]], 'KBD Gui'!A:A)</f>
        <v>4</v>
      </c>
      <c r="C98">
        <f xml:space="preserve"> Table1[[#This Row],[KBD_Y]]+ VLOOKUP(Table1[[#This Row],[KeyROW]],KbdOffset,2,FALSE)</f>
        <v>7</v>
      </c>
      <c r="D98">
        <f ca="1">_xlfn.XMATCH(Table1[[#This Row],[KeyKBD]], INDIRECT(_xlfn.CONCAT("'KBD Gui'!A",Table1[[#This Row],[RowY]],":AZ",Table1[[#This Row],[RowY]]),TRUE))</f>
        <v>27</v>
      </c>
      <c r="E98" t="s">
        <v>94</v>
      </c>
      <c r="F98" t="s">
        <v>166</v>
      </c>
      <c r="G98" s="47" t="s">
        <v>87</v>
      </c>
      <c r="H98" t="str" cm="1">
        <f t="array" aca="1" ref="H98" ca="1">IF(INDIRECT(_xlfn.CONCAT("'KBD Gui'!", ADDRESS(Table1[[#This Row],[RowY]]+1,Table1[[#This Row],[KeyX]])))="", "", INDIRECT(_xlfn.CONCAT("'KBD Gui'!", ADDRESS(Table1[[#This Row],[RowY]]+1,Table1[[#This Row],[KeyX]]))))</f>
        <v/>
      </c>
      <c r="I98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8">
        <f>VLOOKUP(Table1[[#This Row],[KeyKBD]], keyCodes,2,FALSE)</f>
        <v>74</v>
      </c>
    </row>
    <row r="99" spans="1:10" x14ac:dyDescent="0.25">
      <c r="A99" t="s">
        <v>92</v>
      </c>
      <c r="B99">
        <f>MATCH(Table1[[#This Row],[Modifier]], 'KBD Gui'!A:A)</f>
        <v>4</v>
      </c>
      <c r="C99">
        <f xml:space="preserve"> Table1[[#This Row],[KBD_Y]]+ VLOOKUP(Table1[[#This Row],[KeyROW]],KbdOffset,2,FALSE)</f>
        <v>10</v>
      </c>
      <c r="D99">
        <f ca="1">_xlfn.XMATCH(Table1[[#This Row],[KeyKBD]], INDIRECT(_xlfn.CONCAT("'KBD Gui'!A",Table1[[#This Row],[RowY]],":AZ",Table1[[#This Row],[RowY]]),TRUE))</f>
        <v>27</v>
      </c>
      <c r="E99" t="s">
        <v>15</v>
      </c>
      <c r="F99" t="s">
        <v>166</v>
      </c>
      <c r="G99" s="47" t="s">
        <v>88</v>
      </c>
      <c r="H99" t="str" cm="1">
        <f t="array" aca="1" ref="H99" ca="1">IF(INDIRECT(_xlfn.CONCAT("'KBD Gui'!", ADDRESS(Table1[[#This Row],[RowY]]+1,Table1[[#This Row],[KeyX]])))="", "", INDIRECT(_xlfn.CONCAT("'KBD Gui'!", ADDRESS(Table1[[#This Row],[RowY]]+1,Table1[[#This Row],[KeyX]]))))</f>
        <v/>
      </c>
      <c r="I99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99">
        <f>VLOOKUP(Table1[[#This Row],[KeyKBD]], keyCodes,2,FALSE)</f>
        <v>78</v>
      </c>
    </row>
    <row r="100" spans="1:10" x14ac:dyDescent="0.25">
      <c r="A100" t="s">
        <v>92</v>
      </c>
      <c r="B100">
        <f>MATCH(Table1[[#This Row],[Modifier]], 'KBD Gui'!A:A)</f>
        <v>4</v>
      </c>
      <c r="C100">
        <f xml:space="preserve"> Table1[[#This Row],[KBD_Y]]+ VLOOKUP(Table1[[#This Row],[KeyROW]],KbdOffset,2,FALSE)</f>
        <v>7</v>
      </c>
      <c r="D100">
        <f ca="1">_xlfn.XMATCH(Table1[[#This Row],[KeyKBD]], INDIRECT(_xlfn.CONCAT("'KBD Gui'!A",Table1[[#This Row],[RowY]],":AZ",Table1[[#This Row],[RowY]]),TRUE))</f>
        <v>24</v>
      </c>
      <c r="E100" t="s">
        <v>94</v>
      </c>
      <c r="F100" t="s">
        <v>166</v>
      </c>
      <c r="G100" s="47" t="s">
        <v>70</v>
      </c>
      <c r="H100" t="str" cm="1">
        <f t="array" aca="1" ref="H100" ca="1">IF(INDIRECT(_xlfn.CONCAT("'KBD Gui'!", ADDRESS(Table1[[#This Row],[RowY]]+1,Table1[[#This Row],[KeyX]])))="", "", INDIRECT(_xlfn.CONCAT("'KBD Gui'!", ADDRESS(Table1[[#This Row],[RowY]]+1,Table1[[#This Row],[KeyX]]))))</f>
        <v/>
      </c>
      <c r="I100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100">
        <f>VLOOKUP(Table1[[#This Row],[KeyKBD]], keyCodes,2,FALSE)</f>
        <v>325</v>
      </c>
    </row>
    <row r="101" spans="1:10" x14ac:dyDescent="0.25">
      <c r="A101" t="s">
        <v>92</v>
      </c>
      <c r="B101">
        <f>MATCH(Table1[[#This Row],[Modifier]], 'KBD Gui'!A:A)</f>
        <v>4</v>
      </c>
      <c r="C101">
        <f xml:space="preserve"> Table1[[#This Row],[KBD_Y]]+ VLOOKUP(Table1[[#This Row],[KeyROW]],KbdOffset,2,FALSE)</f>
        <v>16</v>
      </c>
      <c r="D101">
        <f ca="1">_xlfn.XMATCH(Table1[[#This Row],[KeyKBD]], INDIRECT(_xlfn.CONCAT("'KBD Gui'!A",Table1[[#This Row],[RowY]],":AZ",Table1[[#This Row],[RowY]]),TRUE))</f>
        <v>27</v>
      </c>
      <c r="E101" t="s">
        <v>54</v>
      </c>
      <c r="F101" t="s">
        <v>166</v>
      </c>
      <c r="G101" s="47" t="s">
        <v>89</v>
      </c>
      <c r="H101" t="str" cm="1">
        <f t="array" aca="1" ref="H101" ca="1">IF(INDIRECT(_xlfn.CONCAT("'KBD Gui'!", ADDRESS(Table1[[#This Row],[RowY]]+1,Table1[[#This Row],[KeyX]])))="", "", INDIRECT(_xlfn.CONCAT("'KBD Gui'!", ADDRESS(Table1[[#This Row],[RowY]]+1,Table1[[#This Row],[KeyX]]))))</f>
        <v/>
      </c>
      <c r="I101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101">
        <f>VLOOKUP(Table1[[#This Row],[KeyKBD]], keyCodes,2,FALSE)</f>
        <v>284</v>
      </c>
    </row>
    <row r="102" spans="1:10" x14ac:dyDescent="0.25">
      <c r="A102" t="s">
        <v>92</v>
      </c>
      <c r="B102">
        <f>MATCH(Table1[[#This Row],[Modifier]], 'KBD Gui'!A:A)</f>
        <v>4</v>
      </c>
      <c r="C102">
        <f xml:space="preserve"> Table1[[#This Row],[KBD_Y]]+ VLOOKUP(Table1[[#This Row],[KeyROW]],KbdOffset,2,FALSE)</f>
        <v>19</v>
      </c>
      <c r="D102">
        <f ca="1">_xlfn.XMATCH(Table1[[#This Row],[KeyKBD]], INDIRECT(_xlfn.CONCAT("'KBD Gui'!A",Table1[[#This Row],[RowY]],":AZ",Table1[[#This Row],[RowY]]),TRUE))</f>
        <v>26</v>
      </c>
      <c r="E102" t="s">
        <v>49</v>
      </c>
      <c r="F102" t="s">
        <v>166</v>
      </c>
      <c r="G102" s="47" t="s">
        <v>90</v>
      </c>
      <c r="H102" t="str" cm="1">
        <f t="array" aca="1" ref="H102" ca="1">IF(INDIRECT(_xlfn.CONCAT("'KBD Gui'!", ADDRESS(Table1[[#This Row],[RowY]]+1,Table1[[#This Row],[KeyX]])))="", "", INDIRECT(_xlfn.CONCAT("'KBD Gui'!", ADDRESS(Table1[[#This Row],[RowY]]+1,Table1[[#This Row],[KeyX]]))))</f>
        <v/>
      </c>
      <c r="I102">
        <f ca="1" xml:space="preserve"> IF(Table1[[#This Row],[gotData]]="",0, VLOOKUP(LEFT(Table1[[#This Row],[gotData]], LEN(Table1[[#This Row],[gotData]])-1), NoteNums, 2,FALSE) + ((RIGHT(Table1[[#This Row],[gotData]], 1) + 1) * 12))</f>
        <v>0</v>
      </c>
      <c r="J102">
        <f>VLOOKUP(Table1[[#This Row],[KeyKBD]], keyCodes,2,FALSE)</f>
        <v>83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9521-912B-4026-8DAA-CE2A4B38960E}">
  <dimension ref="A1"/>
  <sheetViews>
    <sheetView workbookViewId="0"/>
  </sheetViews>
  <sheetFormatPr defaultRowHeight="15" x14ac:dyDescent="0.25"/>
  <sheetData>
    <row r="1" spans="1:1" x14ac:dyDescent="0.25">
      <c r="A1" t="str">
        <f ca="1">_xlfn.CONCAT("if (code = ", ListedKeys!J2, ") {
		; ", ListedKeys!H2, "
		tt(""", ListedKeys!H2, """ state)
	}")</f>
        <v>if (code = 59) {
		; C8
		tt("C8" state)
	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DB97-1F05-43D1-968F-3D0596C198A0}">
  <dimension ref="A1:C102"/>
  <sheetViews>
    <sheetView topLeftCell="A79" workbookViewId="0">
      <selection activeCell="H94" sqref="H94"/>
    </sheetView>
  </sheetViews>
  <sheetFormatPr defaultRowHeight="15" x14ac:dyDescent="0.25"/>
  <cols>
    <col min="1" max="1" width="12" customWidth="1"/>
    <col min="3" max="3" width="11" customWidth="1"/>
  </cols>
  <sheetData>
    <row r="1" spans="1:3" x14ac:dyDescent="0.25">
      <c r="A1" t="s">
        <v>159</v>
      </c>
      <c r="B1" t="s">
        <v>157</v>
      </c>
      <c r="C1" t="s">
        <v>158</v>
      </c>
    </row>
    <row r="2" spans="1:3" x14ac:dyDescent="0.25">
      <c r="A2" s="77" t="s">
        <v>166</v>
      </c>
      <c r="B2" s="79" t="s">
        <v>75</v>
      </c>
      <c r="C2">
        <v>82</v>
      </c>
    </row>
    <row r="3" spans="1:3" x14ac:dyDescent="0.25">
      <c r="A3" s="78" t="s">
        <v>166</v>
      </c>
      <c r="B3" s="79" t="s">
        <v>76</v>
      </c>
      <c r="C3">
        <v>79</v>
      </c>
    </row>
    <row r="4" spans="1:3" x14ac:dyDescent="0.25">
      <c r="A4" s="77" t="s">
        <v>166</v>
      </c>
      <c r="B4" s="79" t="s">
        <v>77</v>
      </c>
      <c r="C4">
        <v>80</v>
      </c>
    </row>
    <row r="5" spans="1:3" x14ac:dyDescent="0.25">
      <c r="A5" s="78" t="s">
        <v>166</v>
      </c>
      <c r="B5" s="79" t="s">
        <v>78</v>
      </c>
      <c r="C5">
        <v>81</v>
      </c>
    </row>
    <row r="6" spans="1:3" x14ac:dyDescent="0.25">
      <c r="A6" s="77" t="s">
        <v>166</v>
      </c>
      <c r="B6" s="79" t="s">
        <v>79</v>
      </c>
      <c r="C6">
        <v>75</v>
      </c>
    </row>
    <row r="7" spans="1:3" x14ac:dyDescent="0.25">
      <c r="A7" s="78" t="s">
        <v>166</v>
      </c>
      <c r="B7" s="79" t="s">
        <v>80</v>
      </c>
      <c r="C7">
        <v>76</v>
      </c>
    </row>
    <row r="8" spans="1:3" x14ac:dyDescent="0.25">
      <c r="A8" s="77" t="s">
        <v>166</v>
      </c>
      <c r="B8" s="79" t="s">
        <v>81</v>
      </c>
      <c r="C8">
        <v>77</v>
      </c>
    </row>
    <row r="9" spans="1:3" x14ac:dyDescent="0.25">
      <c r="A9" s="78" t="s">
        <v>166</v>
      </c>
      <c r="B9" s="79" t="s">
        <v>82</v>
      </c>
      <c r="C9">
        <v>71</v>
      </c>
    </row>
    <row r="10" spans="1:3" x14ac:dyDescent="0.25">
      <c r="A10" s="77" t="s">
        <v>166</v>
      </c>
      <c r="B10" s="79" t="s">
        <v>83</v>
      </c>
      <c r="C10">
        <v>72</v>
      </c>
    </row>
    <row r="11" spans="1:3" x14ac:dyDescent="0.25">
      <c r="A11" s="78" t="s">
        <v>166</v>
      </c>
      <c r="B11" s="79" t="s">
        <v>84</v>
      </c>
      <c r="C11">
        <v>73</v>
      </c>
    </row>
    <row r="12" spans="1:3" x14ac:dyDescent="0.25">
      <c r="A12" s="77" t="s">
        <v>166</v>
      </c>
      <c r="B12" s="79" t="s">
        <v>85</v>
      </c>
      <c r="C12">
        <v>309</v>
      </c>
    </row>
    <row r="13" spans="1:3" x14ac:dyDescent="0.25">
      <c r="A13" s="78" t="s">
        <v>166</v>
      </c>
      <c r="B13" s="79" t="s">
        <v>86</v>
      </c>
      <c r="C13">
        <v>55</v>
      </c>
    </row>
    <row r="14" spans="1:3" x14ac:dyDescent="0.25">
      <c r="A14" s="77" t="s">
        <v>166</v>
      </c>
      <c r="B14" s="79" t="s">
        <v>87</v>
      </c>
      <c r="C14">
        <v>74</v>
      </c>
    </row>
    <row r="15" spans="1:3" x14ac:dyDescent="0.25">
      <c r="A15" s="78" t="s">
        <v>166</v>
      </c>
      <c r="B15" s="79" t="s">
        <v>88</v>
      </c>
      <c r="C15">
        <v>78</v>
      </c>
    </row>
    <row r="16" spans="1:3" x14ac:dyDescent="0.25">
      <c r="A16" s="77" t="s">
        <v>166</v>
      </c>
      <c r="B16" s="79" t="s">
        <v>70</v>
      </c>
      <c r="C16">
        <v>325</v>
      </c>
    </row>
    <row r="17" spans="1:3" x14ac:dyDescent="0.25">
      <c r="A17" s="78" t="s">
        <v>166</v>
      </c>
      <c r="B17" s="79" t="s">
        <v>89</v>
      </c>
      <c r="C17">
        <v>284</v>
      </c>
    </row>
    <row r="18" spans="1:3" x14ac:dyDescent="0.25">
      <c r="A18" s="77" t="s">
        <v>166</v>
      </c>
      <c r="B18" s="79" t="s">
        <v>90</v>
      </c>
      <c r="C18">
        <v>83</v>
      </c>
    </row>
    <row r="19" spans="1:3" x14ac:dyDescent="0.25">
      <c r="A19" s="77" t="s">
        <v>165</v>
      </c>
      <c r="B19" s="80" t="s">
        <v>66</v>
      </c>
      <c r="C19">
        <v>328</v>
      </c>
    </row>
    <row r="20" spans="1:3" x14ac:dyDescent="0.25">
      <c r="A20" s="78" t="s">
        <v>165</v>
      </c>
      <c r="B20" s="80" t="s">
        <v>68</v>
      </c>
      <c r="C20">
        <v>336</v>
      </c>
    </row>
    <row r="21" spans="1:3" x14ac:dyDescent="0.25">
      <c r="A21" s="77" t="s">
        <v>165</v>
      </c>
      <c r="B21" s="80" t="s">
        <v>67</v>
      </c>
      <c r="C21">
        <v>331</v>
      </c>
    </row>
    <row r="22" spans="1:3" x14ac:dyDescent="0.25">
      <c r="A22" s="78" t="s">
        <v>165</v>
      </c>
      <c r="B22" s="80" t="s">
        <v>69</v>
      </c>
      <c r="C22">
        <v>333</v>
      </c>
    </row>
    <row r="23" spans="1:3" x14ac:dyDescent="0.25">
      <c r="A23" s="77" t="s">
        <v>160</v>
      </c>
      <c r="B23" s="81" t="s">
        <v>1</v>
      </c>
      <c r="C23">
        <v>59</v>
      </c>
    </row>
    <row r="24" spans="1:3" x14ac:dyDescent="0.25">
      <c r="A24" s="78" t="s">
        <v>160</v>
      </c>
      <c r="B24" s="82" t="s">
        <v>2</v>
      </c>
      <c r="C24">
        <v>60</v>
      </c>
    </row>
    <row r="25" spans="1:3" x14ac:dyDescent="0.25">
      <c r="A25" s="77" t="s">
        <v>160</v>
      </c>
      <c r="B25" s="81" t="s">
        <v>3</v>
      </c>
      <c r="C25">
        <v>61</v>
      </c>
    </row>
    <row r="26" spans="1:3" x14ac:dyDescent="0.25">
      <c r="A26" s="78" t="s">
        <v>160</v>
      </c>
      <c r="B26" s="82" t="s">
        <v>4</v>
      </c>
      <c r="C26">
        <v>62</v>
      </c>
    </row>
    <row r="27" spans="1:3" x14ac:dyDescent="0.25">
      <c r="A27" s="77" t="s">
        <v>160</v>
      </c>
      <c r="B27" s="81" t="s">
        <v>5</v>
      </c>
      <c r="C27">
        <v>63</v>
      </c>
    </row>
    <row r="28" spans="1:3" x14ac:dyDescent="0.25">
      <c r="A28" s="78" t="s">
        <v>160</v>
      </c>
      <c r="B28" s="82" t="s">
        <v>6</v>
      </c>
      <c r="C28">
        <v>64</v>
      </c>
    </row>
    <row r="29" spans="1:3" x14ac:dyDescent="0.25">
      <c r="A29" s="77" t="s">
        <v>160</v>
      </c>
      <c r="B29" s="81" t="s">
        <v>7</v>
      </c>
      <c r="C29">
        <v>65</v>
      </c>
    </row>
    <row r="30" spans="1:3" x14ac:dyDescent="0.25">
      <c r="A30" s="78" t="s">
        <v>160</v>
      </c>
      <c r="B30" s="82" t="s">
        <v>8</v>
      </c>
      <c r="C30">
        <v>66</v>
      </c>
    </row>
    <row r="31" spans="1:3" x14ac:dyDescent="0.25">
      <c r="A31" s="77" t="s">
        <v>160</v>
      </c>
      <c r="B31" s="81" t="s">
        <v>9</v>
      </c>
      <c r="C31">
        <v>67</v>
      </c>
    </row>
    <row r="32" spans="1:3" x14ac:dyDescent="0.25">
      <c r="A32" s="78" t="s">
        <v>160</v>
      </c>
      <c r="B32" s="82" t="s">
        <v>10</v>
      </c>
      <c r="C32">
        <v>68</v>
      </c>
    </row>
    <row r="33" spans="1:3" x14ac:dyDescent="0.25">
      <c r="A33" s="77" t="s">
        <v>160</v>
      </c>
      <c r="B33" s="81" t="s">
        <v>11</v>
      </c>
      <c r="C33">
        <v>87</v>
      </c>
    </row>
    <row r="34" spans="1:3" x14ac:dyDescent="0.25">
      <c r="A34" s="78" t="s">
        <v>160</v>
      </c>
      <c r="B34" s="82" t="s">
        <v>12</v>
      </c>
      <c r="C34">
        <v>88</v>
      </c>
    </row>
    <row r="35" spans="1:3" x14ac:dyDescent="0.25">
      <c r="A35" s="77" t="s">
        <v>167</v>
      </c>
      <c r="B35" s="83">
        <v>1</v>
      </c>
      <c r="C35">
        <v>2</v>
      </c>
    </row>
    <row r="36" spans="1:3" x14ac:dyDescent="0.25">
      <c r="A36" s="78" t="s">
        <v>167</v>
      </c>
      <c r="B36" s="84">
        <v>2</v>
      </c>
      <c r="C36">
        <v>3</v>
      </c>
    </row>
    <row r="37" spans="1:3" x14ac:dyDescent="0.25">
      <c r="A37" s="77" t="s">
        <v>167</v>
      </c>
      <c r="B37" s="83">
        <v>3</v>
      </c>
      <c r="C37">
        <v>4</v>
      </c>
    </row>
    <row r="38" spans="1:3" x14ac:dyDescent="0.25">
      <c r="A38" s="78" t="s">
        <v>167</v>
      </c>
      <c r="B38" s="84">
        <v>4</v>
      </c>
      <c r="C38">
        <v>5</v>
      </c>
    </row>
    <row r="39" spans="1:3" x14ac:dyDescent="0.25">
      <c r="A39" s="77" t="s">
        <v>167</v>
      </c>
      <c r="B39" s="83">
        <v>5</v>
      </c>
      <c r="C39">
        <v>6</v>
      </c>
    </row>
    <row r="40" spans="1:3" x14ac:dyDescent="0.25">
      <c r="A40" s="78" t="s">
        <v>167</v>
      </c>
      <c r="B40" s="84">
        <v>6</v>
      </c>
      <c r="C40">
        <v>7</v>
      </c>
    </row>
    <row r="41" spans="1:3" x14ac:dyDescent="0.25">
      <c r="A41" s="77" t="s">
        <v>167</v>
      </c>
      <c r="B41" s="83">
        <v>7</v>
      </c>
      <c r="C41">
        <v>8</v>
      </c>
    </row>
    <row r="42" spans="1:3" x14ac:dyDescent="0.25">
      <c r="A42" s="78" t="s">
        <v>167</v>
      </c>
      <c r="B42" s="84">
        <v>8</v>
      </c>
      <c r="C42">
        <v>9</v>
      </c>
    </row>
    <row r="43" spans="1:3" x14ac:dyDescent="0.25">
      <c r="A43" s="77" t="s">
        <v>167</v>
      </c>
      <c r="B43" s="83">
        <v>9</v>
      </c>
      <c r="C43">
        <v>10</v>
      </c>
    </row>
    <row r="44" spans="1:3" x14ac:dyDescent="0.25">
      <c r="A44" s="78" t="s">
        <v>167</v>
      </c>
      <c r="B44" s="84">
        <v>0</v>
      </c>
      <c r="C44">
        <v>11</v>
      </c>
    </row>
    <row r="45" spans="1:3" x14ac:dyDescent="0.25">
      <c r="A45" s="77" t="s">
        <v>167</v>
      </c>
      <c r="B45" s="83" t="s">
        <v>13</v>
      </c>
      <c r="C45">
        <v>12</v>
      </c>
    </row>
    <row r="46" spans="1:3" x14ac:dyDescent="0.25">
      <c r="A46" s="78" t="s">
        <v>167</v>
      </c>
      <c r="B46" s="84" t="s">
        <v>14</v>
      </c>
      <c r="C46">
        <v>13</v>
      </c>
    </row>
    <row r="47" spans="1:3" x14ac:dyDescent="0.25">
      <c r="A47" s="77" t="s">
        <v>161</v>
      </c>
      <c r="B47" s="81" t="s">
        <v>16</v>
      </c>
      <c r="C47">
        <v>16</v>
      </c>
    </row>
    <row r="48" spans="1:3" x14ac:dyDescent="0.25">
      <c r="A48" s="78" t="s">
        <v>161</v>
      </c>
      <c r="B48" s="82" t="s">
        <v>17</v>
      </c>
      <c r="C48">
        <v>17</v>
      </c>
    </row>
    <row r="49" spans="1:3" x14ac:dyDescent="0.25">
      <c r="A49" s="77" t="s">
        <v>161</v>
      </c>
      <c r="B49" s="81" t="s">
        <v>18</v>
      </c>
      <c r="C49">
        <v>18</v>
      </c>
    </row>
    <row r="50" spans="1:3" x14ac:dyDescent="0.25">
      <c r="A50" s="78" t="s">
        <v>161</v>
      </c>
      <c r="B50" s="82" t="s">
        <v>19</v>
      </c>
      <c r="C50">
        <v>19</v>
      </c>
    </row>
    <row r="51" spans="1:3" x14ac:dyDescent="0.25">
      <c r="A51" s="77" t="s">
        <v>161</v>
      </c>
      <c r="B51" s="81" t="s">
        <v>20</v>
      </c>
      <c r="C51">
        <v>20</v>
      </c>
    </row>
    <row r="52" spans="1:3" x14ac:dyDescent="0.25">
      <c r="A52" s="78" t="s">
        <v>161</v>
      </c>
      <c r="B52" s="82" t="s">
        <v>21</v>
      </c>
      <c r="C52">
        <v>21</v>
      </c>
    </row>
    <row r="53" spans="1:3" x14ac:dyDescent="0.25">
      <c r="A53" s="77" t="s">
        <v>161</v>
      </c>
      <c r="B53" s="81" t="s">
        <v>22</v>
      </c>
      <c r="C53">
        <v>22</v>
      </c>
    </row>
    <row r="54" spans="1:3" x14ac:dyDescent="0.25">
      <c r="A54" s="78" t="s">
        <v>161</v>
      </c>
      <c r="B54" s="82" t="s">
        <v>23</v>
      </c>
      <c r="C54">
        <v>23</v>
      </c>
    </row>
    <row r="55" spans="1:3" x14ac:dyDescent="0.25">
      <c r="A55" s="77" t="s">
        <v>161</v>
      </c>
      <c r="B55" s="81" t="s">
        <v>24</v>
      </c>
      <c r="C55">
        <v>24</v>
      </c>
    </row>
    <row r="56" spans="1:3" x14ac:dyDescent="0.25">
      <c r="A56" s="78" t="s">
        <v>161</v>
      </c>
      <c r="B56" s="82" t="s">
        <v>25</v>
      </c>
      <c r="C56">
        <v>25</v>
      </c>
    </row>
    <row r="57" spans="1:3" x14ac:dyDescent="0.25">
      <c r="A57" s="77" t="s">
        <v>161</v>
      </c>
      <c r="B57" s="81" t="s">
        <v>26</v>
      </c>
      <c r="C57">
        <v>26</v>
      </c>
    </row>
    <row r="58" spans="1:3" x14ac:dyDescent="0.25">
      <c r="A58" s="78" t="s">
        <v>161</v>
      </c>
      <c r="B58" s="82" t="s">
        <v>27</v>
      </c>
      <c r="C58">
        <v>27</v>
      </c>
    </row>
    <row r="59" spans="1:3" x14ac:dyDescent="0.25">
      <c r="A59" s="77" t="s">
        <v>161</v>
      </c>
      <c r="B59" s="81" t="s">
        <v>29</v>
      </c>
      <c r="C59">
        <v>30</v>
      </c>
    </row>
    <row r="60" spans="1:3" x14ac:dyDescent="0.25">
      <c r="A60" s="78" t="s">
        <v>161</v>
      </c>
      <c r="B60" s="82" t="s">
        <v>30</v>
      </c>
      <c r="C60">
        <v>31</v>
      </c>
    </row>
    <row r="61" spans="1:3" x14ac:dyDescent="0.25">
      <c r="A61" s="77" t="s">
        <v>161</v>
      </c>
      <c r="B61" s="81" t="s">
        <v>31</v>
      </c>
      <c r="C61">
        <v>32</v>
      </c>
    </row>
    <row r="62" spans="1:3" x14ac:dyDescent="0.25">
      <c r="A62" s="78" t="s">
        <v>161</v>
      </c>
      <c r="B62" s="82" t="s">
        <v>32</v>
      </c>
      <c r="C62">
        <v>33</v>
      </c>
    </row>
    <row r="63" spans="1:3" x14ac:dyDescent="0.25">
      <c r="A63" s="77" t="s">
        <v>161</v>
      </c>
      <c r="B63" s="81" t="s">
        <v>33</v>
      </c>
      <c r="C63">
        <v>34</v>
      </c>
    </row>
    <row r="64" spans="1:3" x14ac:dyDescent="0.25">
      <c r="A64" s="78" t="s">
        <v>161</v>
      </c>
      <c r="B64" s="82" t="s">
        <v>34</v>
      </c>
      <c r="C64">
        <v>35</v>
      </c>
    </row>
    <row r="65" spans="1:3" x14ac:dyDescent="0.25">
      <c r="A65" s="77" t="s">
        <v>161</v>
      </c>
      <c r="B65" s="81" t="s">
        <v>35</v>
      </c>
      <c r="C65">
        <v>36</v>
      </c>
    </row>
    <row r="66" spans="1:3" x14ac:dyDescent="0.25">
      <c r="A66" s="78" t="s">
        <v>161</v>
      </c>
      <c r="B66" s="82" t="s">
        <v>36</v>
      </c>
      <c r="C66">
        <v>37</v>
      </c>
    </row>
    <row r="67" spans="1:3" x14ac:dyDescent="0.25">
      <c r="A67" s="77" t="s">
        <v>161</v>
      </c>
      <c r="B67" s="81" t="s">
        <v>37</v>
      </c>
      <c r="C67">
        <v>38</v>
      </c>
    </row>
    <row r="68" spans="1:3" x14ac:dyDescent="0.25">
      <c r="A68" s="78" t="s">
        <v>161</v>
      </c>
      <c r="B68" s="82" t="s">
        <v>38</v>
      </c>
      <c r="C68">
        <v>39</v>
      </c>
    </row>
    <row r="69" spans="1:3" x14ac:dyDescent="0.25">
      <c r="A69" s="77" t="s">
        <v>161</v>
      </c>
      <c r="B69" s="85" t="s">
        <v>39</v>
      </c>
      <c r="C69">
        <v>40</v>
      </c>
    </row>
    <row r="70" spans="1:3" x14ac:dyDescent="0.25">
      <c r="A70" s="78" t="s">
        <v>161</v>
      </c>
      <c r="B70" s="86" t="s">
        <v>52</v>
      </c>
    </row>
    <row r="71" spans="1:3" x14ac:dyDescent="0.25">
      <c r="A71" s="77" t="s">
        <v>161</v>
      </c>
      <c r="B71" s="82" t="s">
        <v>40</v>
      </c>
      <c r="C71">
        <v>44</v>
      </c>
    </row>
    <row r="72" spans="1:3" x14ac:dyDescent="0.25">
      <c r="A72" s="78" t="s">
        <v>161</v>
      </c>
      <c r="B72" s="81" t="s">
        <v>41</v>
      </c>
      <c r="C72">
        <v>45</v>
      </c>
    </row>
    <row r="73" spans="1:3" x14ac:dyDescent="0.25">
      <c r="A73" s="77" t="s">
        <v>161</v>
      </c>
      <c r="B73" s="82" t="s">
        <v>42</v>
      </c>
      <c r="C73">
        <v>46</v>
      </c>
    </row>
    <row r="74" spans="1:3" x14ac:dyDescent="0.25">
      <c r="A74" s="78" t="s">
        <v>161</v>
      </c>
      <c r="B74" s="81" t="s">
        <v>43</v>
      </c>
      <c r="C74">
        <v>47</v>
      </c>
    </row>
    <row r="75" spans="1:3" x14ac:dyDescent="0.25">
      <c r="A75" s="77" t="s">
        <v>161</v>
      </c>
      <c r="B75" s="82" t="s">
        <v>44</v>
      </c>
      <c r="C75">
        <v>48</v>
      </c>
    </row>
    <row r="76" spans="1:3" x14ac:dyDescent="0.25">
      <c r="A76" s="78" t="s">
        <v>161</v>
      </c>
      <c r="B76" s="81" t="s">
        <v>45</v>
      </c>
      <c r="C76">
        <v>49</v>
      </c>
    </row>
    <row r="77" spans="1:3" x14ac:dyDescent="0.25">
      <c r="A77" s="77" t="s">
        <v>161</v>
      </c>
      <c r="B77" s="82" t="s">
        <v>46</v>
      </c>
      <c r="C77">
        <v>50</v>
      </c>
    </row>
    <row r="78" spans="1:3" x14ac:dyDescent="0.25">
      <c r="A78" s="78" t="s">
        <v>161</v>
      </c>
      <c r="B78" s="81" t="s">
        <v>47</v>
      </c>
      <c r="C78">
        <v>51</v>
      </c>
    </row>
    <row r="79" spans="1:3" x14ac:dyDescent="0.25">
      <c r="A79" s="77" t="s">
        <v>161</v>
      </c>
      <c r="B79" s="82" t="s">
        <v>48</v>
      </c>
      <c r="C79">
        <v>52</v>
      </c>
    </row>
    <row r="80" spans="1:3" x14ac:dyDescent="0.25">
      <c r="A80" s="78" t="s">
        <v>161</v>
      </c>
      <c r="B80" s="81" t="s">
        <v>168</v>
      </c>
      <c r="C80">
        <v>53</v>
      </c>
    </row>
    <row r="81" spans="1:3" x14ac:dyDescent="0.25">
      <c r="A81" s="77" t="s">
        <v>163</v>
      </c>
      <c r="B81" s="87" t="s">
        <v>54</v>
      </c>
      <c r="C81">
        <v>42</v>
      </c>
    </row>
    <row r="82" spans="1:3" x14ac:dyDescent="0.25">
      <c r="A82" s="78" t="s">
        <v>163</v>
      </c>
      <c r="B82" s="87" t="s">
        <v>154</v>
      </c>
      <c r="C82">
        <v>310</v>
      </c>
    </row>
    <row r="83" spans="1:3" x14ac:dyDescent="0.25">
      <c r="A83" s="77" t="s">
        <v>163</v>
      </c>
      <c r="B83" s="87" t="s">
        <v>49</v>
      </c>
      <c r="C83">
        <v>29</v>
      </c>
    </row>
    <row r="84" spans="1:3" x14ac:dyDescent="0.25">
      <c r="A84" s="78" t="s">
        <v>163</v>
      </c>
      <c r="B84" s="87" t="s">
        <v>72</v>
      </c>
      <c r="C84">
        <v>285</v>
      </c>
    </row>
    <row r="85" spans="1:3" x14ac:dyDescent="0.25">
      <c r="A85" s="77" t="s">
        <v>163</v>
      </c>
      <c r="B85" s="87" t="s">
        <v>50</v>
      </c>
      <c r="C85">
        <v>56</v>
      </c>
    </row>
    <row r="86" spans="1:3" x14ac:dyDescent="0.25">
      <c r="A86" s="78" t="s">
        <v>163</v>
      </c>
      <c r="B86" s="87" t="s">
        <v>155</v>
      </c>
      <c r="C86">
        <v>312</v>
      </c>
    </row>
    <row r="87" spans="1:3" x14ac:dyDescent="0.25">
      <c r="A87" s="77" t="s">
        <v>163</v>
      </c>
      <c r="B87" s="87" t="s">
        <v>51</v>
      </c>
      <c r="C87">
        <v>57</v>
      </c>
    </row>
    <row r="88" spans="1:3" x14ac:dyDescent="0.25">
      <c r="A88" s="78" t="s">
        <v>164</v>
      </c>
      <c r="B88" s="88" t="s">
        <v>57</v>
      </c>
      <c r="C88">
        <v>311</v>
      </c>
    </row>
    <row r="89" spans="1:3" x14ac:dyDescent="0.25">
      <c r="A89" s="77" t="s">
        <v>164</v>
      </c>
      <c r="B89" s="88" t="s">
        <v>58</v>
      </c>
      <c r="C89">
        <v>70</v>
      </c>
    </row>
    <row r="90" spans="1:3" x14ac:dyDescent="0.25">
      <c r="A90" s="78" t="s">
        <v>164</v>
      </c>
      <c r="B90" s="88" t="s">
        <v>59</v>
      </c>
      <c r="C90">
        <v>325</v>
      </c>
    </row>
    <row r="91" spans="1:3" x14ac:dyDescent="0.25">
      <c r="A91" s="77" t="s">
        <v>164</v>
      </c>
      <c r="B91" s="88" t="s">
        <v>60</v>
      </c>
      <c r="C91">
        <v>338</v>
      </c>
    </row>
    <row r="92" spans="1:3" x14ac:dyDescent="0.25">
      <c r="A92" s="78" t="s">
        <v>164</v>
      </c>
      <c r="B92" s="88" t="s">
        <v>61</v>
      </c>
      <c r="C92">
        <v>327</v>
      </c>
    </row>
    <row r="93" spans="1:3" x14ac:dyDescent="0.25">
      <c r="A93" s="77" t="s">
        <v>164</v>
      </c>
      <c r="B93" s="88" t="s">
        <v>62</v>
      </c>
      <c r="C93">
        <v>329</v>
      </c>
    </row>
    <row r="94" spans="1:3" x14ac:dyDescent="0.25">
      <c r="A94" s="78" t="s">
        <v>164</v>
      </c>
      <c r="B94" s="88" t="s">
        <v>63</v>
      </c>
      <c r="C94">
        <v>339</v>
      </c>
    </row>
    <row r="95" spans="1:3" x14ac:dyDescent="0.25">
      <c r="A95" s="77" t="s">
        <v>164</v>
      </c>
      <c r="B95" s="88" t="s">
        <v>64</v>
      </c>
      <c r="C95">
        <v>335</v>
      </c>
    </row>
    <row r="96" spans="1:3" x14ac:dyDescent="0.25">
      <c r="A96" s="78" t="s">
        <v>164</v>
      </c>
      <c r="B96" s="88" t="s">
        <v>65</v>
      </c>
      <c r="C96">
        <v>337</v>
      </c>
    </row>
    <row r="97" spans="1:3" x14ac:dyDescent="0.25">
      <c r="A97" s="86" t="s">
        <v>162</v>
      </c>
      <c r="B97" s="88" t="s">
        <v>0</v>
      </c>
      <c r="C97">
        <v>1</v>
      </c>
    </row>
    <row r="98" spans="1:3" x14ac:dyDescent="0.25">
      <c r="A98" s="86" t="s">
        <v>162</v>
      </c>
      <c r="B98" s="88" t="s">
        <v>94</v>
      </c>
      <c r="C98">
        <v>41</v>
      </c>
    </row>
    <row r="99" spans="1:3" x14ac:dyDescent="0.25">
      <c r="A99" s="86" t="s">
        <v>162</v>
      </c>
      <c r="B99" s="88" t="s">
        <v>15</v>
      </c>
      <c r="C99">
        <v>15</v>
      </c>
    </row>
    <row r="100" spans="1:3" x14ac:dyDescent="0.25">
      <c r="A100" s="86" t="s">
        <v>162</v>
      </c>
      <c r="B100" s="88" t="s">
        <v>28</v>
      </c>
      <c r="C100">
        <v>58</v>
      </c>
    </row>
    <row r="101" spans="1:3" x14ac:dyDescent="0.25">
      <c r="A101" s="86" t="s">
        <v>162</v>
      </c>
      <c r="B101" s="88" t="s">
        <v>56</v>
      </c>
      <c r="C101">
        <v>14</v>
      </c>
    </row>
    <row r="102" spans="1:3" x14ac:dyDescent="0.25">
      <c r="A102" s="89" t="s">
        <v>162</v>
      </c>
      <c r="B102" s="90" t="s">
        <v>53</v>
      </c>
      <c r="C102">
        <v>284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05DB-3884-4866-A5D8-E0806A4CB9E5}">
  <dimension ref="A1:E22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93</v>
      </c>
    </row>
    <row r="2" spans="1:5" x14ac:dyDescent="0.25">
      <c r="A2" s="10" t="s">
        <v>0</v>
      </c>
      <c r="B2">
        <v>0</v>
      </c>
    </row>
    <row r="3" spans="1:5" x14ac:dyDescent="0.25">
      <c r="A3" s="10" t="s">
        <v>94</v>
      </c>
      <c r="B3">
        <v>3</v>
      </c>
    </row>
    <row r="4" spans="1:5" x14ac:dyDescent="0.25">
      <c r="A4" s="10" t="s">
        <v>15</v>
      </c>
      <c r="B4">
        <v>6</v>
      </c>
    </row>
    <row r="5" spans="1:5" x14ac:dyDescent="0.25">
      <c r="A5" s="10" t="s">
        <v>28</v>
      </c>
      <c r="B5">
        <v>9</v>
      </c>
    </row>
    <row r="6" spans="1:5" x14ac:dyDescent="0.25">
      <c r="A6" s="7" t="s">
        <v>54</v>
      </c>
      <c r="B6">
        <v>12</v>
      </c>
    </row>
    <row r="7" spans="1:5" x14ac:dyDescent="0.25">
      <c r="A7" s="7" t="s">
        <v>49</v>
      </c>
      <c r="B7">
        <v>15</v>
      </c>
    </row>
    <row r="10" spans="1:5" x14ac:dyDescent="0.25">
      <c r="A10" t="s">
        <v>149</v>
      </c>
    </row>
    <row r="11" spans="1:5" x14ac:dyDescent="0.25">
      <c r="A11" t="s">
        <v>99</v>
      </c>
      <c r="B11">
        <v>0</v>
      </c>
      <c r="D11" t="s">
        <v>103</v>
      </c>
      <c r="E11">
        <v>72</v>
      </c>
    </row>
    <row r="12" spans="1:5" x14ac:dyDescent="0.25">
      <c r="A12" t="s">
        <v>113</v>
      </c>
      <c r="B12">
        <v>1</v>
      </c>
    </row>
    <row r="13" spans="1:5" x14ac:dyDescent="0.25">
      <c r="A13" t="s">
        <v>100</v>
      </c>
      <c r="B13">
        <v>2</v>
      </c>
    </row>
    <row r="14" spans="1:5" x14ac:dyDescent="0.25">
      <c r="A14" t="s">
        <v>150</v>
      </c>
      <c r="B14">
        <v>3</v>
      </c>
    </row>
    <row r="15" spans="1:5" x14ac:dyDescent="0.25">
      <c r="A15" t="s">
        <v>101</v>
      </c>
      <c r="B15">
        <v>4</v>
      </c>
    </row>
    <row r="16" spans="1:5" x14ac:dyDescent="0.25">
      <c r="A16" t="s">
        <v>102</v>
      </c>
      <c r="B16">
        <v>5</v>
      </c>
    </row>
    <row r="17" spans="1:2" x14ac:dyDescent="0.25">
      <c r="A17" t="s">
        <v>151</v>
      </c>
      <c r="B17">
        <v>6</v>
      </c>
    </row>
    <row r="18" spans="1:2" x14ac:dyDescent="0.25">
      <c r="A18" t="s">
        <v>126</v>
      </c>
      <c r="B18">
        <v>7</v>
      </c>
    </row>
    <row r="19" spans="1:2" x14ac:dyDescent="0.25">
      <c r="A19" t="s">
        <v>152</v>
      </c>
      <c r="B19">
        <v>8</v>
      </c>
    </row>
    <row r="20" spans="1:2" x14ac:dyDescent="0.25">
      <c r="A20" t="s">
        <v>124</v>
      </c>
      <c r="B20">
        <v>9</v>
      </c>
    </row>
    <row r="21" spans="1:2" x14ac:dyDescent="0.25">
      <c r="A21" t="s">
        <v>153</v>
      </c>
      <c r="B21">
        <v>10</v>
      </c>
    </row>
    <row r="22" spans="1:2" x14ac:dyDescent="0.25">
      <c r="A22" t="s">
        <v>125</v>
      </c>
      <c r="B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KBD Gui</vt:lpstr>
      <vt:lpstr>EZ Layout</vt:lpstr>
      <vt:lpstr>Key2Midi</vt:lpstr>
      <vt:lpstr>ListedKeys</vt:lpstr>
      <vt:lpstr>Output Temp</vt:lpstr>
      <vt:lpstr>KeysVsNumbers</vt:lpstr>
      <vt:lpstr>OtherInfo</vt:lpstr>
      <vt:lpstr>KbdOffset</vt:lpstr>
      <vt:lpstr>keyCodes</vt:lpstr>
      <vt:lpstr>NormalKeyboard</vt:lpstr>
      <vt:lpstr>NoteNums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Zunaid Turjo</dc:creator>
  <cp:lastModifiedBy>Zunaid Turjo</cp:lastModifiedBy>
  <dcterms:created xsi:type="dcterms:W3CDTF">2023-07-04T19:46:46Z</dcterms:created>
  <dcterms:modified xsi:type="dcterms:W3CDTF">2023-07-06T19:54:58Z</dcterms:modified>
</cp:coreProperties>
</file>