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ORMATEA\DigitalTranformer\HerramientasAnaliticaDeDatos\Ejercicios\Sesión 05\"/>
    </mc:Choice>
  </mc:AlternateContent>
  <xr:revisionPtr revIDLastSave="0" documentId="13_ncr:1_{32793250-6C27-4C8A-97B3-C80D1FC27147}" xr6:coauthVersionLast="45" xr6:coauthVersionMax="45" xr10:uidLastSave="{00000000-0000-0000-0000-000000000000}"/>
  <bookViews>
    <workbookView xWindow="-120" yWindow="-120" windowWidth="19440" windowHeight="15000" firstSheet="1" activeTab="2" xr2:uid="{86A1D120-AA6C-4777-970E-BA6E9A6FDE49}"/>
  </bookViews>
  <sheets>
    <sheet name="PARKING " sheetId="20" r:id="rId1"/>
    <sheet name="PARKING RESUELTO" sheetId="18" r:id="rId2"/>
    <sheet name="MAOPALACE" sheetId="21" r:id="rId3"/>
    <sheet name="MAOPALACE RESUELTO" sheetId="19" r:id="rId4"/>
    <sheet name="EUROPA" sheetId="23" r:id="rId5"/>
    <sheet name="EUROPA RESUELTO" sheetId="8" r:id="rId6"/>
    <sheet name="GROCERY" sheetId="24" r:id="rId7"/>
    <sheet name="GROCERY RESUELTO" sheetId="10" r:id="rId8"/>
    <sheet name="MACRO USA" sheetId="25" r:id="rId9"/>
    <sheet name="MACRO USA RESUELTO" sheetId="15" r:id="rId10"/>
    <sheet name="PRICEADDS" sheetId="26" r:id="rId11"/>
    <sheet name="PRICEADDS RESUELTO" sheetId="12" r:id="rId12"/>
    <sheet name="HETEROCEDASTICIDAD" sheetId="27" r:id="rId13"/>
    <sheet name="HETEROCEDASTICIDAD RESUELTO" sheetId="9" r:id="rId14"/>
    <sheet name="EXPERIENCE" sheetId="28" r:id="rId15"/>
    <sheet name="EXPERIENCE RESUELTO" sheetId="17" r:id="rId16"/>
    <sheet name="DATOS COCHES" sheetId="22" r:id="rId17"/>
    <sheet name="DATOS COCHES RESUELTO" sheetId="6" r:id="rId18"/>
  </sheets>
  <externalReferences>
    <externalReference r:id="rId19"/>
  </externalReferences>
  <definedNames>
    <definedName name="DatosExternos_1" localSheetId="14" hidden="1">EXPERIENCE!$A$1:$B$31</definedName>
    <definedName name="DatosExternos_1" localSheetId="15" hidden="1">'EXPERIENCE RESUELTO'!$A$1:$B$31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6" i="20" l="1"/>
  <c r="I116" i="20"/>
  <c r="J116" i="20"/>
  <c r="K116" i="20"/>
  <c r="K115" i="20"/>
  <c r="J115" i="20"/>
  <c r="I115" i="20"/>
  <c r="E116" i="20" a="1"/>
  <c r="E116" i="20" s="1"/>
  <c r="G112" i="20"/>
  <c r="F112" i="20"/>
  <c r="F111" i="20" s="1"/>
  <c r="F110" i="20"/>
  <c r="F106" i="20"/>
  <c r="M41" i="28"/>
  <c r="N41" i="28"/>
  <c r="O41" i="28"/>
  <c r="P41" i="28"/>
  <c r="P40" i="28"/>
  <c r="O40" i="28"/>
  <c r="N40" i="28"/>
  <c r="M40" i="28"/>
  <c r="J41" i="28" a="1"/>
  <c r="J41" i="28" s="1"/>
  <c r="L37" i="28"/>
  <c r="K37" i="28"/>
  <c r="K36" i="28"/>
  <c r="K35" i="28"/>
  <c r="K31" i="28"/>
  <c r="S19" i="24"/>
  <c r="T19" i="24"/>
  <c r="U19" i="24"/>
  <c r="V19" i="24"/>
  <c r="S20" i="24"/>
  <c r="T20" i="24"/>
  <c r="U20" i="24"/>
  <c r="V20" i="24"/>
  <c r="S21" i="24"/>
  <c r="T21" i="24"/>
  <c r="U21" i="24"/>
  <c r="V21" i="24"/>
  <c r="V18" i="24"/>
  <c r="U18" i="24"/>
  <c r="T18" i="24"/>
  <c r="S18" i="24"/>
  <c r="P19" i="24" a="1"/>
  <c r="P19" i="24" s="1"/>
  <c r="R15" i="24"/>
  <c r="Q15" i="24"/>
  <c r="Q14" i="24"/>
  <c r="Q13" i="24"/>
  <c r="Q9" i="24"/>
  <c r="L2" i="24"/>
  <c r="L3" i="24"/>
  <c r="L4" i="24"/>
  <c r="L5" i="24"/>
  <c r="L6" i="24"/>
  <c r="L7" i="24"/>
  <c r="L8" i="24"/>
  <c r="L9" i="24"/>
  <c r="L10" i="24"/>
  <c r="L11" i="24"/>
  <c r="L12" i="24"/>
  <c r="L13" i="24"/>
  <c r="L1" i="24"/>
  <c r="K2" i="24"/>
  <c r="K3" i="24"/>
  <c r="K4" i="24"/>
  <c r="K5" i="24"/>
  <c r="K6" i="24"/>
  <c r="K7" i="24"/>
  <c r="K8" i="24"/>
  <c r="K9" i="24"/>
  <c r="K10" i="24"/>
  <c r="K11" i="24"/>
  <c r="K12" i="24"/>
  <c r="K13" i="24"/>
  <c r="K1" i="24"/>
  <c r="J1" i="24"/>
  <c r="I1" i="24"/>
  <c r="H2" i="24"/>
  <c r="H3" i="24"/>
  <c r="H4" i="24"/>
  <c r="H5" i="24"/>
  <c r="H6" i="24"/>
  <c r="H7" i="24"/>
  <c r="H8" i="24"/>
  <c r="H9" i="24"/>
  <c r="H10" i="24"/>
  <c r="H11" i="24"/>
  <c r="H12" i="24"/>
  <c r="H13" i="24"/>
  <c r="H1" i="24"/>
  <c r="M107" i="20"/>
  <c r="K106" i="20"/>
  <c r="K105" i="20" s="1"/>
  <c r="H61" i="20"/>
  <c r="H62" i="20"/>
  <c r="H63" i="20" s="1"/>
  <c r="H64" i="20" s="1"/>
  <c r="H65" i="20" s="1"/>
  <c r="H66" i="20" s="1"/>
  <c r="H67" i="20" s="1"/>
  <c r="H68" i="20" s="1"/>
  <c r="H69" i="20" s="1"/>
  <c r="H70" i="20" s="1"/>
  <c r="H71" i="20" s="1"/>
  <c r="H72" i="20" s="1"/>
  <c r="H73" i="20" s="1"/>
  <c r="H74" i="20" s="1"/>
  <c r="H75" i="20" s="1"/>
  <c r="H76" i="20" s="1"/>
  <c r="H77" i="20" s="1"/>
  <c r="H78" i="20" s="1"/>
  <c r="H79" i="20" s="1"/>
  <c r="H80" i="20" s="1"/>
  <c r="H81" i="20" s="1"/>
  <c r="H82" i="20" s="1"/>
  <c r="H83" i="20" s="1"/>
  <c r="H60" i="20"/>
  <c r="I55" i="20"/>
  <c r="I70" i="20" s="1"/>
  <c r="J70" i="20" s="1"/>
  <c r="I54" i="20"/>
  <c r="I53" i="20"/>
  <c r="F69" i="20"/>
  <c r="F68" i="20"/>
  <c r="F67" i="20"/>
  <c r="F66" i="20"/>
  <c r="F65" i="20"/>
  <c r="F64" i="20"/>
  <c r="F63" i="20"/>
  <c r="F61" i="20"/>
  <c r="F60" i="20"/>
  <c r="F59" i="20"/>
  <c r="F58" i="20"/>
  <c r="F57" i="20"/>
  <c r="F56" i="20"/>
  <c r="F55" i="20"/>
  <c r="F54" i="20"/>
  <c r="F53" i="20"/>
  <c r="F44" i="20"/>
  <c r="F43" i="20"/>
  <c r="F42" i="20"/>
  <c r="F41" i="20"/>
  <c r="F40" i="20"/>
  <c r="F39" i="20"/>
  <c r="F38" i="20"/>
  <c r="F36" i="20"/>
  <c r="F35" i="20"/>
  <c r="F34" i="20"/>
  <c r="F33" i="20"/>
  <c r="F32" i="20"/>
  <c r="F31" i="20"/>
  <c r="F30" i="20"/>
  <c r="F29" i="20"/>
  <c r="F28" i="20"/>
  <c r="T14" i="20"/>
  <c r="T7" i="20"/>
  <c r="U3" i="20"/>
  <c r="V3" i="20"/>
  <c r="T3" i="20"/>
  <c r="P5" i="20"/>
  <c r="P6" i="20"/>
  <c r="P7" i="20"/>
  <c r="P8" i="20"/>
  <c r="O6" i="20"/>
  <c r="O7" i="20"/>
  <c r="O8" i="20"/>
  <c r="O5" i="20"/>
  <c r="Q11" i="20" a="1"/>
  <c r="Q11" i="20" s="1"/>
  <c r="P12" i="20"/>
  <c r="P11" i="20" s="1" a="1"/>
  <c r="P11" i="20" s="1"/>
  <c r="Q12" i="20"/>
  <c r="P13" i="20"/>
  <c r="Q13" i="20"/>
  <c r="Q6" i="20" s="1"/>
  <c r="P14" i="20"/>
  <c r="Q14" i="20"/>
  <c r="Q15" i="20" s="1" a="1"/>
  <c r="Q15" i="20" s="1"/>
  <c r="Q8" i="20" s="1"/>
  <c r="P15" i="20" a="1"/>
  <c r="P15" i="20"/>
  <c r="P16" i="20"/>
  <c r="Q16" i="20"/>
  <c r="O16" i="20"/>
  <c r="O15" i="20" a="1"/>
  <c r="O15" i="20" s="1"/>
  <c r="O14" i="20"/>
  <c r="O13" i="20"/>
  <c r="O12" i="20"/>
  <c r="O11" i="20" a="1"/>
  <c r="O11" i="20" s="1"/>
  <c r="P3" i="20"/>
  <c r="Q3" i="20"/>
  <c r="O3" i="20"/>
  <c r="K4" i="20"/>
  <c r="L4" i="20"/>
  <c r="K5" i="20"/>
  <c r="L5" i="20"/>
  <c r="K6" i="20"/>
  <c r="L6" i="20"/>
  <c r="K7" i="20"/>
  <c r="L7" i="20"/>
  <c r="K8" i="20"/>
  <c r="L8" i="20"/>
  <c r="K9" i="20"/>
  <c r="L9" i="20"/>
  <c r="K10" i="20"/>
  <c r="L10" i="20"/>
  <c r="K11" i="20"/>
  <c r="L11" i="20"/>
  <c r="K13" i="20"/>
  <c r="K12" i="20" s="1"/>
  <c r="L13" i="20"/>
  <c r="K14" i="20"/>
  <c r="L14" i="20"/>
  <c r="K15" i="20"/>
  <c r="L15" i="20"/>
  <c r="K16" i="20"/>
  <c r="L16" i="20"/>
  <c r="K17" i="20"/>
  <c r="L17" i="20"/>
  <c r="K18" i="20"/>
  <c r="L18" i="20"/>
  <c r="K19" i="20"/>
  <c r="L19" i="20"/>
  <c r="J19" i="20"/>
  <c r="J18" i="20"/>
  <c r="J17" i="20"/>
  <c r="J16" i="20"/>
  <c r="J15" i="20"/>
  <c r="J14" i="20"/>
  <c r="J13" i="20"/>
  <c r="J11" i="20"/>
  <c r="J10" i="20"/>
  <c r="J9" i="20"/>
  <c r="J8" i="20"/>
  <c r="J7" i="20"/>
  <c r="J6" i="20"/>
  <c r="J5" i="20"/>
  <c r="J4" i="20"/>
  <c r="K3" i="20"/>
  <c r="L3" i="20"/>
  <c r="J3" i="20"/>
  <c r="F115" i="20" a="1"/>
  <c r="K40" i="28" a="1"/>
  <c r="W21" i="24"/>
  <c r="W20" i="24"/>
  <c r="W19" i="24"/>
  <c r="Q18" i="24" a="1"/>
  <c r="J2" i="24" a="1"/>
  <c r="I2" i="24" a="1"/>
  <c r="F71" i="20"/>
  <c r="F70" i="20"/>
  <c r="F46" i="20"/>
  <c r="F45" i="20"/>
  <c r="U11" i="20"/>
  <c r="V11" i="20"/>
  <c r="U12" i="20"/>
  <c r="V12" i="20"/>
  <c r="T12" i="20"/>
  <c r="T11" i="20"/>
  <c r="U4" i="20"/>
  <c r="V4" i="20"/>
  <c r="U5" i="20"/>
  <c r="V5" i="20"/>
  <c r="T5" i="20"/>
  <c r="T4" i="20"/>
  <c r="K20" i="20"/>
  <c r="L20" i="20"/>
  <c r="L21" i="20"/>
  <c r="K21" i="20"/>
  <c r="J21" i="20"/>
  <c r="J20" i="20"/>
  <c r="F116" i="20" l="1"/>
  <c r="G116" i="20"/>
  <c r="F115" i="20"/>
  <c r="H115" i="20" s="1"/>
  <c r="G115" i="20"/>
  <c r="L41" i="28"/>
  <c r="K40" i="28"/>
  <c r="L40" i="28"/>
  <c r="K41" i="28"/>
  <c r="R19" i="24"/>
  <c r="R21" i="24"/>
  <c r="Q18" i="24"/>
  <c r="Q20" i="24"/>
  <c r="R18" i="24"/>
  <c r="R20" i="24"/>
  <c r="Q19" i="24"/>
  <c r="Q21" i="24"/>
  <c r="P21" i="24"/>
  <c r="P20" i="24"/>
  <c r="J5" i="24"/>
  <c r="J9" i="24"/>
  <c r="J13" i="24"/>
  <c r="J2" i="24"/>
  <c r="J6" i="24"/>
  <c r="J10" i="24"/>
  <c r="J3" i="24"/>
  <c r="J7" i="24"/>
  <c r="J11" i="24"/>
  <c r="J4" i="24"/>
  <c r="J8" i="24"/>
  <c r="J12" i="24"/>
  <c r="I5" i="24"/>
  <c r="I9" i="24"/>
  <c r="I13" i="24"/>
  <c r="I2" i="24"/>
  <c r="I6" i="24"/>
  <c r="I10" i="24"/>
  <c r="I3" i="24"/>
  <c r="I7" i="24"/>
  <c r="I11" i="24"/>
  <c r="I4" i="24"/>
  <c r="I8" i="24"/>
  <c r="I12" i="24"/>
  <c r="K104" i="20"/>
  <c r="M105" i="20"/>
  <c r="M106" i="20"/>
  <c r="L106" i="20" s="1"/>
  <c r="I60" i="20"/>
  <c r="J60" i="20" s="1"/>
  <c r="I79" i="20"/>
  <c r="J79" i="20" s="1"/>
  <c r="I78" i="20"/>
  <c r="J78" i="20" s="1"/>
  <c r="I59" i="20"/>
  <c r="I83" i="20"/>
  <c r="J83" i="20" s="1"/>
  <c r="I75" i="20"/>
  <c r="J75" i="20" s="1"/>
  <c r="Q7" i="20"/>
  <c r="I82" i="20"/>
  <c r="J82" i="20" s="1"/>
  <c r="I74" i="20"/>
  <c r="J74" i="20" s="1"/>
  <c r="Q5" i="20"/>
  <c r="I71" i="20"/>
  <c r="J71" i="20" s="1"/>
  <c r="I67" i="20"/>
  <c r="J67" i="20" s="1"/>
  <c r="I63" i="20"/>
  <c r="J63" i="20" s="1"/>
  <c r="I66" i="20"/>
  <c r="J66" i="20" s="1"/>
  <c r="I62" i="20"/>
  <c r="J62" i="20" s="1"/>
  <c r="J59" i="20"/>
  <c r="I81" i="20"/>
  <c r="J81" i="20" s="1"/>
  <c r="I77" i="20"/>
  <c r="J77" i="20" s="1"/>
  <c r="I73" i="20"/>
  <c r="J73" i="20" s="1"/>
  <c r="I69" i="20"/>
  <c r="J69" i="20" s="1"/>
  <c r="I65" i="20"/>
  <c r="J65" i="20" s="1"/>
  <c r="I61" i="20"/>
  <c r="J61" i="20" s="1"/>
  <c r="L12" i="20"/>
  <c r="I80" i="20"/>
  <c r="J80" i="20" s="1"/>
  <c r="I76" i="20"/>
  <c r="J76" i="20" s="1"/>
  <c r="I72" i="20"/>
  <c r="J72" i="20" s="1"/>
  <c r="I68" i="20"/>
  <c r="J68" i="20" s="1"/>
  <c r="I64" i="20"/>
  <c r="J64" i="20" s="1"/>
  <c r="F62" i="20"/>
  <c r="F37" i="20"/>
  <c r="V14" i="20"/>
  <c r="U14" i="20"/>
  <c r="V7" i="20"/>
  <c r="U7" i="20"/>
  <c r="O18" i="20"/>
  <c r="J12" i="20"/>
  <c r="L107" i="20" l="1"/>
  <c r="K103" i="20"/>
  <c r="M104" i="20"/>
  <c r="L105" i="20" s="1"/>
  <c r="I56" i="20"/>
  <c r="P4" i="20"/>
  <c r="O9" i="20"/>
  <c r="O4" i="20"/>
  <c r="P9" i="20"/>
  <c r="Q9" i="20"/>
  <c r="I58" i="20"/>
  <c r="I57" i="20"/>
  <c r="Q4" i="20"/>
  <c r="K102" i="20" l="1"/>
  <c r="M103" i="20"/>
  <c r="L104" i="20" s="1"/>
  <c r="K101" i="20" l="1"/>
  <c r="M102" i="20"/>
  <c r="K100" i="20" l="1"/>
  <c r="M101" i="20"/>
  <c r="L103" i="20"/>
  <c r="K99" i="20" l="1"/>
  <c r="M100" i="20"/>
  <c r="L102" i="20"/>
  <c r="K98" i="20" l="1"/>
  <c r="M99" i="20"/>
  <c r="L101" i="20"/>
  <c r="K97" i="20" l="1"/>
  <c r="M98" i="20"/>
  <c r="L100" i="20"/>
  <c r="E166" i="26"/>
  <c r="D166" i="26"/>
  <c r="C166" i="26"/>
  <c r="E165" i="26"/>
  <c r="D165" i="26"/>
  <c r="C165" i="26"/>
  <c r="E164" i="26"/>
  <c r="D164" i="26"/>
  <c r="C164" i="26"/>
  <c r="E163" i="26"/>
  <c r="D163" i="26"/>
  <c r="C163" i="26"/>
  <c r="E162" i="26"/>
  <c r="D162" i="26"/>
  <c r="C162" i="26"/>
  <c r="E161" i="26"/>
  <c r="D161" i="26"/>
  <c r="C161" i="26"/>
  <c r="E160" i="26"/>
  <c r="D160" i="26"/>
  <c r="C160" i="26"/>
  <c r="E159" i="26"/>
  <c r="D159" i="26"/>
  <c r="C159" i="26"/>
  <c r="E158" i="26"/>
  <c r="D158" i="26"/>
  <c r="C158" i="26"/>
  <c r="E157" i="26"/>
  <c r="D157" i="26"/>
  <c r="C157" i="26"/>
  <c r="E156" i="26"/>
  <c r="D156" i="26"/>
  <c r="C156" i="26"/>
  <c r="E155" i="26"/>
  <c r="D155" i="26"/>
  <c r="C155" i="26"/>
  <c r="E154" i="26"/>
  <c r="D154" i="26"/>
  <c r="C154" i="26"/>
  <c r="E153" i="26"/>
  <c r="D153" i="26"/>
  <c r="C153" i="26"/>
  <c r="E152" i="26"/>
  <c r="D152" i="26"/>
  <c r="C152" i="26"/>
  <c r="E151" i="26"/>
  <c r="D151" i="26"/>
  <c r="C151" i="26"/>
  <c r="E150" i="26"/>
  <c r="D150" i="26"/>
  <c r="C150" i="26"/>
  <c r="E149" i="26"/>
  <c r="D149" i="26"/>
  <c r="C149" i="26"/>
  <c r="E148" i="26"/>
  <c r="D148" i="26"/>
  <c r="C148" i="26"/>
  <c r="E147" i="26"/>
  <c r="D147" i="26"/>
  <c r="C147" i="26"/>
  <c r="E146" i="26"/>
  <c r="D146" i="26"/>
  <c r="C146" i="26"/>
  <c r="E145" i="26"/>
  <c r="D145" i="26"/>
  <c r="C145" i="26"/>
  <c r="E144" i="26"/>
  <c r="D144" i="26"/>
  <c r="C144" i="26"/>
  <c r="E143" i="26"/>
  <c r="D143" i="26"/>
  <c r="C143" i="26"/>
  <c r="E142" i="26"/>
  <c r="D142" i="26"/>
  <c r="C142" i="26"/>
  <c r="E141" i="26"/>
  <c r="D141" i="26"/>
  <c r="C141" i="26"/>
  <c r="E140" i="26"/>
  <c r="D140" i="26"/>
  <c r="C140" i="26"/>
  <c r="E139" i="26"/>
  <c r="D139" i="26"/>
  <c r="C139" i="26"/>
  <c r="E138" i="26"/>
  <c r="D138" i="26"/>
  <c r="C138" i="26"/>
  <c r="E137" i="26"/>
  <c r="D137" i="26"/>
  <c r="C137" i="26"/>
  <c r="E136" i="26"/>
  <c r="D136" i="26"/>
  <c r="C136" i="26"/>
  <c r="E135" i="26"/>
  <c r="D135" i="26"/>
  <c r="C135" i="26"/>
  <c r="E134" i="26"/>
  <c r="D134" i="26"/>
  <c r="C134" i="26"/>
  <c r="E133" i="26"/>
  <c r="D133" i="26"/>
  <c r="C133" i="26"/>
  <c r="E132" i="26"/>
  <c r="D132" i="26"/>
  <c r="C132" i="26"/>
  <c r="E131" i="26"/>
  <c r="D131" i="26"/>
  <c r="C131" i="26"/>
  <c r="E130" i="26"/>
  <c r="D130" i="26"/>
  <c r="C130" i="26"/>
  <c r="E129" i="26"/>
  <c r="D129" i="26"/>
  <c r="C129" i="26"/>
  <c r="E128" i="26"/>
  <c r="D128" i="26"/>
  <c r="C128" i="26"/>
  <c r="E127" i="26"/>
  <c r="D127" i="26"/>
  <c r="C127" i="26"/>
  <c r="E126" i="26"/>
  <c r="D126" i="26"/>
  <c r="C126" i="26"/>
  <c r="E125" i="26"/>
  <c r="D125" i="26"/>
  <c r="C125" i="26"/>
  <c r="E124" i="26"/>
  <c r="D124" i="26"/>
  <c r="C124" i="26"/>
  <c r="E123" i="26"/>
  <c r="D123" i="26"/>
  <c r="C123" i="26"/>
  <c r="E122" i="26"/>
  <c r="D122" i="26"/>
  <c r="C122" i="26"/>
  <c r="E121" i="26"/>
  <c r="D121" i="26"/>
  <c r="C121" i="26"/>
  <c r="E120" i="26"/>
  <c r="D120" i="26"/>
  <c r="C120" i="26"/>
  <c r="E119" i="26"/>
  <c r="D119" i="26"/>
  <c r="C119" i="26"/>
  <c r="E118" i="26"/>
  <c r="D118" i="26"/>
  <c r="C118" i="26"/>
  <c r="E117" i="26"/>
  <c r="D117" i="26"/>
  <c r="C117" i="26"/>
  <c r="E116" i="26"/>
  <c r="D116" i="26"/>
  <c r="C116" i="26"/>
  <c r="E115" i="26"/>
  <c r="D115" i="26"/>
  <c r="C115" i="26"/>
  <c r="E114" i="26"/>
  <c r="D114" i="26"/>
  <c r="C114" i="26"/>
  <c r="E113" i="26"/>
  <c r="D113" i="26"/>
  <c r="C113" i="26"/>
  <c r="E112" i="26"/>
  <c r="D112" i="26"/>
  <c r="C112" i="26"/>
  <c r="E111" i="26"/>
  <c r="D111" i="26"/>
  <c r="C111" i="26"/>
  <c r="E110" i="26"/>
  <c r="D110" i="26"/>
  <c r="C110" i="26"/>
  <c r="E109" i="26"/>
  <c r="D109" i="26"/>
  <c r="C109" i="26"/>
  <c r="E108" i="26"/>
  <c r="D108" i="26"/>
  <c r="C108" i="26"/>
  <c r="E107" i="26"/>
  <c r="D107" i="26"/>
  <c r="C107" i="26"/>
  <c r="E106" i="26"/>
  <c r="D106" i="26"/>
  <c r="C106" i="26"/>
  <c r="E105" i="26"/>
  <c r="D105" i="26"/>
  <c r="C105" i="26"/>
  <c r="E104" i="26"/>
  <c r="D104" i="26"/>
  <c r="C104" i="26"/>
  <c r="E103" i="26"/>
  <c r="D103" i="26"/>
  <c r="C103" i="26"/>
  <c r="E102" i="26"/>
  <c r="D102" i="26"/>
  <c r="C102" i="26"/>
  <c r="E101" i="26"/>
  <c r="D101" i="26"/>
  <c r="C101" i="26"/>
  <c r="E100" i="26"/>
  <c r="D100" i="26"/>
  <c r="C100" i="26"/>
  <c r="E99" i="26"/>
  <c r="D99" i="26"/>
  <c r="C99" i="26"/>
  <c r="E98" i="26"/>
  <c r="D98" i="26"/>
  <c r="C98" i="26"/>
  <c r="E97" i="26"/>
  <c r="D97" i="26"/>
  <c r="C97" i="26"/>
  <c r="E96" i="26"/>
  <c r="D96" i="26"/>
  <c r="C96" i="26"/>
  <c r="E95" i="26"/>
  <c r="D95" i="26"/>
  <c r="C95" i="26"/>
  <c r="E94" i="26"/>
  <c r="D94" i="26"/>
  <c r="C94" i="26"/>
  <c r="E93" i="26"/>
  <c r="D93" i="26"/>
  <c r="C93" i="26"/>
  <c r="E92" i="26"/>
  <c r="D92" i="26"/>
  <c r="C92" i="26"/>
  <c r="E91" i="26"/>
  <c r="D91" i="26"/>
  <c r="C91" i="26"/>
  <c r="E90" i="26"/>
  <c r="D90" i="26"/>
  <c r="C90" i="26"/>
  <c r="E89" i="26"/>
  <c r="D89" i="26"/>
  <c r="C89" i="26"/>
  <c r="E88" i="26"/>
  <c r="D88" i="26"/>
  <c r="C88" i="26"/>
  <c r="E87" i="26"/>
  <c r="D87" i="26"/>
  <c r="C87" i="26"/>
  <c r="E86" i="26"/>
  <c r="D86" i="26"/>
  <c r="C86" i="26"/>
  <c r="E85" i="26"/>
  <c r="D85" i="26"/>
  <c r="C85" i="26"/>
  <c r="E84" i="26"/>
  <c r="D84" i="26"/>
  <c r="C84" i="26"/>
  <c r="E83" i="26"/>
  <c r="D83" i="26"/>
  <c r="C83" i="26"/>
  <c r="E82" i="26"/>
  <c r="D82" i="26"/>
  <c r="C82" i="26"/>
  <c r="E81" i="26"/>
  <c r="D81" i="26"/>
  <c r="C81" i="26"/>
  <c r="E80" i="26"/>
  <c r="D80" i="26"/>
  <c r="C80" i="26"/>
  <c r="E79" i="26"/>
  <c r="D79" i="26"/>
  <c r="C79" i="26"/>
  <c r="E78" i="26"/>
  <c r="D78" i="26"/>
  <c r="C78" i="26"/>
  <c r="E77" i="26"/>
  <c r="D77" i="26"/>
  <c r="C77" i="26"/>
  <c r="E76" i="26"/>
  <c r="D76" i="26"/>
  <c r="C76" i="26"/>
  <c r="E75" i="26"/>
  <c r="D75" i="26"/>
  <c r="C75" i="26"/>
  <c r="E74" i="26"/>
  <c r="D74" i="26"/>
  <c r="C74" i="26"/>
  <c r="E73" i="26"/>
  <c r="D73" i="26"/>
  <c r="C73" i="26"/>
  <c r="E72" i="26"/>
  <c r="D72" i="26"/>
  <c r="C72" i="26"/>
  <c r="E71" i="26"/>
  <c r="D71" i="26"/>
  <c r="C71" i="26"/>
  <c r="E70" i="26"/>
  <c r="D70" i="26"/>
  <c r="C70" i="26"/>
  <c r="E69" i="26"/>
  <c r="D69" i="26"/>
  <c r="C69" i="26"/>
  <c r="E68" i="26"/>
  <c r="D68" i="26"/>
  <c r="C68" i="26"/>
  <c r="E67" i="26"/>
  <c r="D67" i="26"/>
  <c r="C67" i="26"/>
  <c r="E66" i="26"/>
  <c r="D66" i="26"/>
  <c r="C66" i="26"/>
  <c r="E65" i="26"/>
  <c r="D65" i="26"/>
  <c r="C65" i="26"/>
  <c r="E64" i="26"/>
  <c r="D64" i="26"/>
  <c r="C64" i="26"/>
  <c r="E63" i="26"/>
  <c r="D63" i="26"/>
  <c r="C63" i="26"/>
  <c r="E62" i="26"/>
  <c r="D62" i="26"/>
  <c r="C62" i="26"/>
  <c r="E61" i="26"/>
  <c r="D61" i="26"/>
  <c r="C61" i="26"/>
  <c r="E60" i="26"/>
  <c r="D60" i="26"/>
  <c r="C60" i="26"/>
  <c r="E59" i="26"/>
  <c r="D59" i="26"/>
  <c r="C59" i="26"/>
  <c r="E58" i="26"/>
  <c r="D58" i="26"/>
  <c r="C58" i="26"/>
  <c r="E57" i="26"/>
  <c r="D57" i="26"/>
  <c r="C57" i="26"/>
  <c r="E56" i="26"/>
  <c r="D56" i="26"/>
  <c r="C56" i="26"/>
  <c r="E55" i="26"/>
  <c r="D55" i="26"/>
  <c r="C55" i="26"/>
  <c r="E54" i="26"/>
  <c r="D54" i="26"/>
  <c r="C54" i="26"/>
  <c r="E53" i="26"/>
  <c r="D53" i="26"/>
  <c r="C53" i="26"/>
  <c r="E52" i="26"/>
  <c r="D52" i="26"/>
  <c r="C52" i="26"/>
  <c r="E51" i="26"/>
  <c r="D51" i="26"/>
  <c r="C51" i="26"/>
  <c r="E50" i="26"/>
  <c r="D50" i="26"/>
  <c r="C50" i="26"/>
  <c r="E49" i="26"/>
  <c r="D49" i="26"/>
  <c r="C49" i="26"/>
  <c r="E48" i="26"/>
  <c r="D48" i="26"/>
  <c r="C48" i="26"/>
  <c r="E47" i="26"/>
  <c r="D47" i="26"/>
  <c r="C47" i="26"/>
  <c r="E46" i="26"/>
  <c r="D46" i="26"/>
  <c r="C46" i="26"/>
  <c r="E45" i="26"/>
  <c r="D45" i="26"/>
  <c r="C45" i="26"/>
  <c r="E44" i="26"/>
  <c r="D44" i="26"/>
  <c r="C44" i="26"/>
  <c r="E43" i="26"/>
  <c r="D43" i="26"/>
  <c r="C43" i="26"/>
  <c r="E42" i="26"/>
  <c r="D42" i="26"/>
  <c r="C42" i="26"/>
  <c r="E41" i="26"/>
  <c r="D41" i="26"/>
  <c r="C41" i="26"/>
  <c r="E40" i="26"/>
  <c r="D40" i="26"/>
  <c r="C40" i="26"/>
  <c r="E39" i="26"/>
  <c r="D39" i="26"/>
  <c r="C39" i="26"/>
  <c r="E38" i="26"/>
  <c r="D38" i="26"/>
  <c r="C38" i="26"/>
  <c r="E37" i="26"/>
  <c r="D37" i="26"/>
  <c r="C37" i="26"/>
  <c r="E36" i="26"/>
  <c r="D36" i="26"/>
  <c r="C36" i="26"/>
  <c r="E35" i="26"/>
  <c r="D35" i="26"/>
  <c r="C35" i="26"/>
  <c r="E34" i="26"/>
  <c r="D34" i="26"/>
  <c r="C34" i="26"/>
  <c r="E33" i="26"/>
  <c r="D33" i="26"/>
  <c r="C33" i="26"/>
  <c r="E32" i="26"/>
  <c r="D32" i="26"/>
  <c r="C32" i="26"/>
  <c r="E31" i="26"/>
  <c r="D31" i="26"/>
  <c r="C31" i="26"/>
  <c r="E30" i="26"/>
  <c r="D30" i="26"/>
  <c r="C30" i="26"/>
  <c r="E29" i="26"/>
  <c r="D29" i="26"/>
  <c r="C29" i="26"/>
  <c r="E28" i="26"/>
  <c r="D28" i="26"/>
  <c r="C28" i="26"/>
  <c r="E27" i="26"/>
  <c r="D27" i="26"/>
  <c r="C27" i="26"/>
  <c r="E26" i="26"/>
  <c r="D26" i="26"/>
  <c r="C26" i="26"/>
  <c r="E25" i="26"/>
  <c r="D25" i="26"/>
  <c r="C25" i="26"/>
  <c r="E24" i="26"/>
  <c r="D24" i="26"/>
  <c r="C24" i="26"/>
  <c r="E23" i="26"/>
  <c r="D23" i="26"/>
  <c r="C23" i="26"/>
  <c r="E22" i="26"/>
  <c r="D22" i="26"/>
  <c r="C22" i="26"/>
  <c r="E21" i="26"/>
  <c r="D21" i="26"/>
  <c r="C21" i="26"/>
  <c r="E20" i="26"/>
  <c r="D20" i="26"/>
  <c r="C20" i="26"/>
  <c r="E19" i="26"/>
  <c r="D19" i="26"/>
  <c r="C19" i="26"/>
  <c r="E18" i="26"/>
  <c r="D18" i="26"/>
  <c r="C18" i="26"/>
  <c r="E17" i="26"/>
  <c r="D17" i="26"/>
  <c r="C17" i="26"/>
  <c r="E16" i="26"/>
  <c r="D16" i="26"/>
  <c r="C16" i="26"/>
  <c r="E15" i="26"/>
  <c r="D15" i="26"/>
  <c r="C15" i="26"/>
  <c r="E14" i="26"/>
  <c r="D14" i="26"/>
  <c r="C14" i="26"/>
  <c r="E13" i="26"/>
  <c r="D13" i="26"/>
  <c r="C13" i="26"/>
  <c r="E12" i="26"/>
  <c r="D12" i="26"/>
  <c r="C12" i="26"/>
  <c r="E11" i="26"/>
  <c r="D11" i="26"/>
  <c r="C11" i="26"/>
  <c r="E10" i="26"/>
  <c r="D10" i="26"/>
  <c r="C10" i="26"/>
  <c r="E9" i="26"/>
  <c r="D9" i="26"/>
  <c r="C9" i="26"/>
  <c r="E8" i="26"/>
  <c r="D8" i="26"/>
  <c r="C8" i="26"/>
  <c r="E7" i="26"/>
  <c r="D7" i="26"/>
  <c r="C7" i="26"/>
  <c r="E6" i="26"/>
  <c r="D6" i="26"/>
  <c r="C6" i="26"/>
  <c r="E5" i="26"/>
  <c r="D5" i="26"/>
  <c r="C5" i="26"/>
  <c r="E4" i="26"/>
  <c r="D4" i="26"/>
  <c r="C4" i="26"/>
  <c r="E3" i="26"/>
  <c r="D3" i="26"/>
  <c r="C3" i="26"/>
  <c r="E2" i="26"/>
  <c r="D2" i="26"/>
  <c r="C2" i="26"/>
  <c r="K96" i="20" l="1"/>
  <c r="M97" i="20"/>
  <c r="L99" i="20"/>
  <c r="H8" i="19"/>
  <c r="H12" i="19"/>
  <c r="K95" i="20" l="1"/>
  <c r="M96" i="20"/>
  <c r="L98" i="20"/>
  <c r="H14" i="19"/>
  <c r="H13" i="19" s="1"/>
  <c r="I14" i="19"/>
  <c r="G18" i="19" a="1"/>
  <c r="G18" i="19" s="1"/>
  <c r="H17" i="19" a="1"/>
  <c r="N18" i="19"/>
  <c r="K94" i="20" l="1"/>
  <c r="M95" i="20"/>
  <c r="L97" i="20"/>
  <c r="H17" i="19"/>
  <c r="H18" i="19"/>
  <c r="I17" i="19"/>
  <c r="J17" i="19" s="1"/>
  <c r="K17" i="19" s="1"/>
  <c r="I18" i="19"/>
  <c r="L18" i="19" s="1"/>
  <c r="G19" i="19"/>
  <c r="H19" i="19"/>
  <c r="I19" i="19"/>
  <c r="N19" i="19"/>
  <c r="K93" i="20" l="1"/>
  <c r="M94" i="20"/>
  <c r="L96" i="20"/>
  <c r="M19" i="19"/>
  <c r="J18" i="19"/>
  <c r="K18" i="19" s="1"/>
  <c r="M18" i="19"/>
  <c r="M17" i="19"/>
  <c r="L19" i="19"/>
  <c r="L17" i="19"/>
  <c r="J19" i="19"/>
  <c r="K19" i="19" s="1"/>
  <c r="E18" i="19" a="1"/>
  <c r="E18" i="19" s="1"/>
  <c r="G20" i="19"/>
  <c r="H20" i="19"/>
  <c r="E12" i="19" s="1" a="1"/>
  <c r="E12" i="19" s="1"/>
  <c r="I20" i="19"/>
  <c r="L20" i="19" s="1"/>
  <c r="N20" i="19"/>
  <c r="K92" i="20" l="1"/>
  <c r="M93" i="20"/>
  <c r="L95" i="20"/>
  <c r="E10" i="19" a="1"/>
  <c r="E10" i="19" s="1"/>
  <c r="M20" i="19"/>
  <c r="E20" i="19" a="1"/>
  <c r="E20" i="19" s="1"/>
  <c r="E7" i="19" a="1"/>
  <c r="E7" i="19" s="1"/>
  <c r="E9" i="19" a="1"/>
  <c r="E9" i="19" s="1"/>
  <c r="E11" i="19" a="1"/>
  <c r="E11" i="19" s="1"/>
  <c r="E3" i="19" a="1"/>
  <c r="E3" i="19" s="1"/>
  <c r="J20" i="19"/>
  <c r="K20" i="19" s="1"/>
  <c r="E14" i="19" a="1"/>
  <c r="E14" i="19" s="1"/>
  <c r="E4" i="19" a="1"/>
  <c r="E4" i="19" s="1"/>
  <c r="E5" i="19" a="1"/>
  <c r="E5" i="19" s="1"/>
  <c r="E8" i="19" a="1"/>
  <c r="E8" i="19" s="1"/>
  <c r="E6" i="19" a="1"/>
  <c r="E6" i="19" s="1"/>
  <c r="E16" i="19" a="1"/>
  <c r="E16" i="19" s="1"/>
  <c r="E13" i="19" a="1"/>
  <c r="E13" i="19" s="1"/>
  <c r="E19" i="19" a="1"/>
  <c r="E19" i="19" s="1"/>
  <c r="E2" i="19" a="1"/>
  <c r="E2" i="19" s="1"/>
  <c r="E15" i="19" a="1"/>
  <c r="E15" i="19" s="1"/>
  <c r="E17" i="19" a="1"/>
  <c r="E17" i="19" s="1"/>
  <c r="E21" i="19" a="1"/>
  <c r="E21" i="19" s="1"/>
  <c r="E22" i="19" a="1"/>
  <c r="E22" i="19"/>
  <c r="E23" i="19" a="1"/>
  <c r="E23" i="19" s="1"/>
  <c r="E24" i="19" a="1"/>
  <c r="E24" i="19" s="1"/>
  <c r="E25" i="19" a="1"/>
  <c r="E25" i="19" s="1"/>
  <c r="E26" i="19" a="1"/>
  <c r="E26" i="19" s="1"/>
  <c r="E27" i="19" a="1"/>
  <c r="E27" i="19" s="1"/>
  <c r="E28" i="19" a="1"/>
  <c r="E28" i="19" s="1"/>
  <c r="E29" i="19" a="1"/>
  <c r="E29" i="19" s="1"/>
  <c r="E30" i="19" a="1"/>
  <c r="E30" i="19"/>
  <c r="E31" i="19" a="1"/>
  <c r="E31" i="19" s="1"/>
  <c r="E32" i="19" a="1"/>
  <c r="E32" i="19" s="1"/>
  <c r="E33" i="19" a="1"/>
  <c r="E33" i="19" s="1"/>
  <c r="E34" i="19" a="1"/>
  <c r="E34" i="19" s="1"/>
  <c r="E35" i="19" a="1"/>
  <c r="E35" i="19" s="1"/>
  <c r="E36" i="19" a="1"/>
  <c r="E36" i="19" s="1"/>
  <c r="E37" i="19" a="1"/>
  <c r="E37" i="19" s="1"/>
  <c r="E38" i="19" a="1"/>
  <c r="E38" i="19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/>
  <c r="E47" i="19" a="1"/>
  <c r="E47" i="19" s="1"/>
  <c r="E48" i="19" a="1"/>
  <c r="E48" i="19" s="1"/>
  <c r="E49" i="19" a="1"/>
  <c r="E49" i="19" s="1"/>
  <c r="E50" i="19" a="1"/>
  <c r="E50" i="19" s="1"/>
  <c r="E51" i="19" a="1"/>
  <c r="E51" i="19" s="1"/>
  <c r="E52" i="19" a="1"/>
  <c r="E52" i="19" s="1"/>
  <c r="E53" i="19" a="1"/>
  <c r="E53" i="19" s="1"/>
  <c r="E54" i="19" a="1"/>
  <c r="E54" i="19" s="1"/>
  <c r="E55" i="19" a="1"/>
  <c r="E55" i="19" s="1"/>
  <c r="E56" i="19" a="1"/>
  <c r="E56" i="19" s="1"/>
  <c r="E57" i="19" a="1"/>
  <c r="E57" i="19" s="1"/>
  <c r="E58" i="19" a="1"/>
  <c r="E58" i="19" s="1"/>
  <c r="E59" i="19" a="1"/>
  <c r="E59" i="19" s="1"/>
  <c r="E60" i="19" a="1"/>
  <c r="E60" i="19" s="1"/>
  <c r="E61" i="19" a="1"/>
  <c r="E61" i="19" s="1"/>
  <c r="E62" i="19" a="1"/>
  <c r="E62" i="19" s="1"/>
  <c r="E63" i="19" a="1"/>
  <c r="E63" i="19" s="1"/>
  <c r="E64" i="19" a="1"/>
  <c r="E64" i="19" s="1"/>
  <c r="E65" i="19" a="1"/>
  <c r="E65" i="19" s="1"/>
  <c r="E66" i="19" a="1"/>
  <c r="E66" i="19" s="1"/>
  <c r="E67" i="19" a="1"/>
  <c r="E67" i="19" s="1"/>
  <c r="E68" i="19" a="1"/>
  <c r="E68" i="19" s="1"/>
  <c r="E69" i="19" a="1"/>
  <c r="E69" i="19" s="1"/>
  <c r="E70" i="19" a="1"/>
  <c r="E70" i="19" s="1"/>
  <c r="E71" i="19" a="1"/>
  <c r="E71" i="19" s="1"/>
  <c r="E72" i="19" a="1"/>
  <c r="E72" i="19" s="1"/>
  <c r="E73" i="19" a="1"/>
  <c r="E73" i="19" s="1"/>
  <c r="E74" i="19" a="1"/>
  <c r="E74" i="19" s="1"/>
  <c r="E75" i="19" a="1"/>
  <c r="E75" i="19" s="1"/>
  <c r="E76" i="19" a="1"/>
  <c r="E76" i="19" s="1"/>
  <c r="E77" i="19" a="1"/>
  <c r="E77" i="19" s="1"/>
  <c r="E78" i="19" a="1"/>
  <c r="E78" i="19" s="1"/>
  <c r="E79" i="19" a="1"/>
  <c r="E79" i="19" s="1"/>
  <c r="E80" i="19" a="1"/>
  <c r="E80" i="19" s="1"/>
  <c r="E81" i="19" a="1"/>
  <c r="E81" i="19" s="1"/>
  <c r="E82" i="19" a="1"/>
  <c r="E82" i="19" s="1"/>
  <c r="E83" i="19" a="1"/>
  <c r="E83" i="19" s="1"/>
  <c r="E84" i="19" a="1"/>
  <c r="E84" i="19" s="1"/>
  <c r="E85" i="19" a="1"/>
  <c r="E85" i="19" s="1"/>
  <c r="E86" i="19" a="1"/>
  <c r="E86" i="19" s="1"/>
  <c r="E87" i="19" a="1"/>
  <c r="E87" i="19" s="1"/>
  <c r="E88" i="19" a="1"/>
  <c r="E88" i="19" s="1"/>
  <c r="E89" i="19" a="1"/>
  <c r="E89" i="19" s="1"/>
  <c r="E90" i="19" a="1"/>
  <c r="E90" i="19" s="1"/>
  <c r="E91" i="19" a="1"/>
  <c r="E91" i="19" s="1"/>
  <c r="E92" i="19" a="1"/>
  <c r="E92" i="19" s="1"/>
  <c r="E93" i="19" a="1"/>
  <c r="E93" i="19" s="1"/>
  <c r="E94" i="19" a="1"/>
  <c r="E94" i="19" s="1"/>
  <c r="E95" i="19" a="1"/>
  <c r="E95" i="19" s="1"/>
  <c r="E96" i="19" a="1"/>
  <c r="E96" i="19" s="1"/>
  <c r="E97" i="19" a="1"/>
  <c r="E97" i="19" s="1"/>
  <c r="E98" i="19" a="1"/>
  <c r="E98" i="19" s="1"/>
  <c r="E99" i="19" a="1"/>
  <c r="E99" i="19" s="1"/>
  <c r="E100" i="19" a="1"/>
  <c r="E100" i="19" s="1"/>
  <c r="E101" i="19" a="1"/>
  <c r="E101" i="19" s="1"/>
  <c r="E102" i="19" a="1"/>
  <c r="E102" i="19" s="1"/>
  <c r="E103" i="19" a="1"/>
  <c r="E103" i="19" s="1"/>
  <c r="E104" i="19" a="1"/>
  <c r="E104" i="19" s="1"/>
  <c r="E105" i="19" a="1"/>
  <c r="E105" i="19" s="1"/>
  <c r="E106" i="19" a="1"/>
  <c r="E106" i="19" s="1"/>
  <c r="E107" i="19" a="1"/>
  <c r="E107" i="19" s="1"/>
  <c r="E108" i="19" a="1"/>
  <c r="E108" i="19" s="1"/>
  <c r="E109" i="19" a="1"/>
  <c r="E109" i="19" s="1"/>
  <c r="E110" i="19" a="1"/>
  <c r="E110" i="19" s="1"/>
  <c r="E111" i="19" a="1"/>
  <c r="E111" i="19" s="1"/>
  <c r="E112" i="19" a="1"/>
  <c r="E112" i="19" s="1"/>
  <c r="E113" i="19" a="1"/>
  <c r="E113" i="19" s="1"/>
  <c r="E114" i="19" a="1"/>
  <c r="E114" i="19" s="1"/>
  <c r="E115" i="19" a="1"/>
  <c r="E115" i="19" s="1"/>
  <c r="E116" i="19" a="1"/>
  <c r="E116" i="19" s="1"/>
  <c r="E117" i="19" a="1"/>
  <c r="E117" i="19" s="1"/>
  <c r="E118" i="19" a="1"/>
  <c r="E118" i="19" s="1"/>
  <c r="E119" i="19" a="1"/>
  <c r="E119" i="19" s="1"/>
  <c r="E120" i="19" a="1"/>
  <c r="E120" i="19" s="1"/>
  <c r="E121" i="19" a="1"/>
  <c r="E121" i="19" s="1"/>
  <c r="E122" i="19" a="1"/>
  <c r="E122" i="19" s="1"/>
  <c r="E123" i="19" a="1"/>
  <c r="E123" i="19" s="1"/>
  <c r="E124" i="19" a="1"/>
  <c r="E124" i="19" s="1"/>
  <c r="E125" i="19" a="1"/>
  <c r="E125" i="19" s="1"/>
  <c r="E126" i="19" a="1"/>
  <c r="E126" i="19" s="1"/>
  <c r="E127" i="19" a="1"/>
  <c r="E127" i="19" s="1"/>
  <c r="E128" i="19" a="1"/>
  <c r="E128" i="19" s="1"/>
  <c r="E129" i="19" a="1"/>
  <c r="E129" i="19" s="1"/>
  <c r="E130" i="19" a="1"/>
  <c r="E130" i="19" s="1"/>
  <c r="E131" i="19" a="1"/>
  <c r="E131" i="19" s="1"/>
  <c r="E132" i="19" a="1"/>
  <c r="E132" i="19" s="1"/>
  <c r="E133" i="19" a="1"/>
  <c r="E133" i="19" s="1"/>
  <c r="E134" i="19" a="1"/>
  <c r="E134" i="19" s="1"/>
  <c r="E135" i="19" a="1"/>
  <c r="E135" i="19" s="1"/>
  <c r="E136" i="19" a="1"/>
  <c r="E136" i="19" s="1"/>
  <c r="E137" i="19" a="1"/>
  <c r="E137" i="19" s="1"/>
  <c r="E138" i="19" a="1"/>
  <c r="E138" i="19" s="1"/>
  <c r="E139" i="19" a="1"/>
  <c r="E139" i="19" s="1"/>
  <c r="E140" i="19" a="1"/>
  <c r="E140" i="19" s="1"/>
  <c r="E141" i="19" a="1"/>
  <c r="E141" i="19" s="1"/>
  <c r="E142" i="19" a="1"/>
  <c r="E142" i="19" s="1"/>
  <c r="E143" i="19" a="1"/>
  <c r="E143" i="19" s="1"/>
  <c r="E144" i="19" a="1"/>
  <c r="E144" i="19" s="1"/>
  <c r="E145" i="19" a="1"/>
  <c r="E145" i="19" s="1"/>
  <c r="E146" i="19" a="1"/>
  <c r="E146" i="19" s="1"/>
  <c r="E147" i="19" a="1"/>
  <c r="E147" i="19" s="1"/>
  <c r="E148" i="19" a="1"/>
  <c r="E148" i="19" s="1"/>
  <c r="E149" i="19" a="1"/>
  <c r="E149" i="19" s="1"/>
  <c r="E150" i="19" a="1"/>
  <c r="E150" i="19" s="1"/>
  <c r="E151" i="19" a="1"/>
  <c r="E151" i="19" s="1"/>
  <c r="E152" i="19" a="1"/>
  <c r="E152" i="19" s="1"/>
  <c r="E153" i="19" a="1"/>
  <c r="E153" i="19" s="1"/>
  <c r="E154" i="19" a="1"/>
  <c r="E154" i="19" s="1"/>
  <c r="E155" i="19" a="1"/>
  <c r="E155" i="19" s="1"/>
  <c r="E156" i="19" a="1"/>
  <c r="E156" i="19" s="1"/>
  <c r="E157" i="19" a="1"/>
  <c r="E157" i="19" s="1"/>
  <c r="E158" i="19" a="1"/>
  <c r="E158" i="19" s="1"/>
  <c r="E159" i="19" a="1"/>
  <c r="E159" i="19" s="1"/>
  <c r="E160" i="19" a="1"/>
  <c r="E160" i="19" s="1"/>
  <c r="E161" i="19" a="1"/>
  <c r="E161" i="19" s="1"/>
  <c r="E162" i="19" a="1"/>
  <c r="E162" i="19" s="1"/>
  <c r="E163" i="19" a="1"/>
  <c r="E163" i="19" s="1"/>
  <c r="E164" i="19" a="1"/>
  <c r="E164" i="19" s="1"/>
  <c r="E165" i="19" a="1"/>
  <c r="E165" i="19" s="1"/>
  <c r="E166" i="19" a="1"/>
  <c r="E166" i="19" s="1"/>
  <c r="E167" i="19" a="1"/>
  <c r="E167" i="19" s="1"/>
  <c r="E168" i="19" a="1"/>
  <c r="E168" i="19" s="1"/>
  <c r="E169" i="19" a="1"/>
  <c r="E169" i="19" s="1"/>
  <c r="E170" i="19" a="1"/>
  <c r="E170" i="19" s="1"/>
  <c r="E171" i="19" a="1"/>
  <c r="E171" i="19" s="1"/>
  <c r="E172" i="19" a="1"/>
  <c r="E172" i="19" s="1"/>
  <c r="E173" i="19" a="1"/>
  <c r="E173" i="19" s="1"/>
  <c r="E174" i="19" a="1"/>
  <c r="E174" i="19" s="1"/>
  <c r="E175" i="19" a="1"/>
  <c r="E175" i="19" s="1"/>
  <c r="E176" i="19" a="1"/>
  <c r="E176" i="19" s="1"/>
  <c r="E177" i="19" a="1"/>
  <c r="E177" i="19" s="1"/>
  <c r="E178" i="19" a="1"/>
  <c r="E178" i="19" s="1"/>
  <c r="E179" i="19" a="1"/>
  <c r="E179" i="19" s="1"/>
  <c r="E180" i="19" a="1"/>
  <c r="E180" i="19" s="1"/>
  <c r="E181" i="19" a="1"/>
  <c r="E181" i="19" s="1"/>
  <c r="E182" i="19" a="1"/>
  <c r="E182" i="19" s="1"/>
  <c r="E183" i="19" a="1"/>
  <c r="E183" i="19" s="1"/>
  <c r="E184" i="19" a="1"/>
  <c r="E184" i="19" s="1"/>
  <c r="E185" i="19" a="1"/>
  <c r="E185" i="19" s="1"/>
  <c r="E186" i="19" a="1"/>
  <c r="E186" i="19" s="1"/>
  <c r="E187" i="19" a="1"/>
  <c r="E187" i="19" s="1"/>
  <c r="H7" i="18" a="1"/>
  <c r="H7" i="18"/>
  <c r="D2" i="18" s="1"/>
  <c r="D9" i="18"/>
  <c r="M9" i="18"/>
  <c r="D11" i="18"/>
  <c r="D12" i="18"/>
  <c r="M13" i="18"/>
  <c r="K91" i="20" l="1"/>
  <c r="M92" i="20"/>
  <c r="L94" i="20"/>
  <c r="D5" i="18"/>
  <c r="D10" i="18"/>
  <c r="D8" i="18"/>
  <c r="D6" i="18"/>
  <c r="D4" i="18"/>
  <c r="D13" i="18"/>
  <c r="D7" i="18"/>
  <c r="D3" i="18"/>
  <c r="D14" i="18"/>
  <c r="D15" i="18"/>
  <c r="M15" i="18"/>
  <c r="M14" i="18" s="1"/>
  <c r="N15" i="18"/>
  <c r="D16" i="18"/>
  <c r="D17" i="18"/>
  <c r="D18" i="18"/>
  <c r="D19" i="18"/>
  <c r="L19" i="18" a="1"/>
  <c r="L19" i="18" s="1"/>
  <c r="D20" i="18"/>
  <c r="D21" i="18"/>
  <c r="D22" i="18"/>
  <c r="D23" i="18"/>
  <c r="D24" i="18"/>
  <c r="D25" i="18"/>
  <c r="D26" i="18"/>
  <c r="M18" i="18" a="1"/>
  <c r="K90" i="20" l="1"/>
  <c r="M91" i="20"/>
  <c r="L93" i="20"/>
  <c r="M18" i="18"/>
  <c r="N18" i="18"/>
  <c r="M19" i="18"/>
  <c r="N19" i="18"/>
  <c r="E21" i="17" a="1"/>
  <c r="E21" i="17" s="1"/>
  <c r="G17" i="17"/>
  <c r="F17" i="17"/>
  <c r="F16" i="17" s="1"/>
  <c r="F15" i="17"/>
  <c r="F11" i="17"/>
  <c r="E20" i="9" a="1"/>
  <c r="E20" i="9"/>
  <c r="G16" i="9"/>
  <c r="F14" i="9"/>
  <c r="F10" i="9"/>
  <c r="F16" i="9" s="1"/>
  <c r="F15" i="9" s="1"/>
  <c r="I22" i="12" a="1"/>
  <c r="I24" i="12" s="1"/>
  <c r="I23" i="12"/>
  <c r="I25" i="12"/>
  <c r="K18" i="12"/>
  <c r="J12" i="12"/>
  <c r="J18" i="12" s="1"/>
  <c r="H21" i="15" a="1"/>
  <c r="H21" i="15" s="1"/>
  <c r="J17" i="15"/>
  <c r="I15" i="15"/>
  <c r="I11" i="15"/>
  <c r="I17" i="15" s="1"/>
  <c r="O19" i="10" a="1"/>
  <c r="O19" i="10"/>
  <c r="O20" i="10"/>
  <c r="O21" i="10"/>
  <c r="O22" i="10"/>
  <c r="K20" i="8" a="1"/>
  <c r="K22" i="8"/>
  <c r="K23" i="8"/>
  <c r="M16" i="8"/>
  <c r="L14" i="8"/>
  <c r="L10" i="8"/>
  <c r="K25" i="6" a="1"/>
  <c r="K27" i="6" s="1"/>
  <c r="M21" i="6"/>
  <c r="L19" i="6"/>
  <c r="L15" i="6"/>
  <c r="L21" i="6" s="1"/>
  <c r="L20" i="6" s="1"/>
  <c r="R26" i="6"/>
  <c r="I20" i="15" a="1"/>
  <c r="R23" i="8"/>
  <c r="R20" i="8"/>
  <c r="L24" i="6" a="1"/>
  <c r="R29" i="6"/>
  <c r="F19" i="9" a="1"/>
  <c r="F20" i="17" a="1"/>
  <c r="L19" i="8" a="1"/>
  <c r="R27" i="6"/>
  <c r="R28" i="6"/>
  <c r="R25" i="6"/>
  <c r="O22" i="15"/>
  <c r="R21" i="8"/>
  <c r="O21" i="15"/>
  <c r="R22" i="8"/>
  <c r="K89" i="20" l="1"/>
  <c r="M90" i="20"/>
  <c r="L92" i="20"/>
  <c r="K29" i="6"/>
  <c r="K28" i="6"/>
  <c r="R19" i="18"/>
  <c r="Q19" i="18"/>
  <c r="K26" i="6"/>
  <c r="K25" i="6"/>
  <c r="O19" i="18"/>
  <c r="P19" i="18" s="1"/>
  <c r="Q18" i="18"/>
  <c r="R18" i="18"/>
  <c r="O18" i="18"/>
  <c r="P18" i="18" s="1"/>
  <c r="I16" i="15"/>
  <c r="H22" i="15"/>
  <c r="F20" i="17"/>
  <c r="G20" i="17"/>
  <c r="F21" i="17"/>
  <c r="G21" i="17"/>
  <c r="G20" i="9"/>
  <c r="F19" i="9"/>
  <c r="G19" i="9"/>
  <c r="F20" i="9"/>
  <c r="I26" i="12"/>
  <c r="I22" i="12"/>
  <c r="I21" i="15"/>
  <c r="I20" i="15"/>
  <c r="I22" i="15"/>
  <c r="J21" i="15"/>
  <c r="J20" i="15"/>
  <c r="J22" i="15"/>
  <c r="M20" i="8"/>
  <c r="M22" i="8"/>
  <c r="L19" i="8"/>
  <c r="L21" i="8"/>
  <c r="L23" i="8"/>
  <c r="M19" i="8"/>
  <c r="M23" i="8"/>
  <c r="L20" i="8"/>
  <c r="M21" i="8"/>
  <c r="L22" i="8"/>
  <c r="L16" i="8"/>
  <c r="L15" i="8" s="1"/>
  <c r="K20" i="8"/>
  <c r="K21" i="8"/>
  <c r="M25" i="6"/>
  <c r="M27" i="6"/>
  <c r="M29" i="6"/>
  <c r="L24" i="6"/>
  <c r="L26" i="6"/>
  <c r="L28" i="6"/>
  <c r="M24" i="6"/>
  <c r="M26" i="6"/>
  <c r="M28" i="6"/>
  <c r="L25" i="6"/>
  <c r="L27" i="6"/>
  <c r="L29" i="6"/>
  <c r="K88" i="20" l="1"/>
  <c r="M89" i="20"/>
  <c r="L91" i="20"/>
  <c r="E2" i="15" a="1"/>
  <c r="E2" i="15" s="1"/>
  <c r="E6" i="15" a="1"/>
  <c r="E6" i="15" s="1"/>
  <c r="E10" i="15" a="1"/>
  <c r="E10" i="15" s="1"/>
  <c r="E14" i="15" a="1"/>
  <c r="E14" i="15" s="1"/>
  <c r="E18" i="15" a="1"/>
  <c r="E18" i="15" s="1"/>
  <c r="E22" i="15" a="1"/>
  <c r="E22" i="15" s="1"/>
  <c r="E26" i="15" a="1"/>
  <c r="E26" i="15" s="1"/>
  <c r="E30" i="15" a="1"/>
  <c r="E30" i="15" s="1"/>
  <c r="E34" i="15" a="1"/>
  <c r="E34" i="15" s="1"/>
  <c r="E38" i="15" a="1"/>
  <c r="E38" i="15" s="1"/>
  <c r="E42" i="15" a="1"/>
  <c r="E42" i="15" s="1"/>
  <c r="E46" i="15" a="1"/>
  <c r="E46" i="15" s="1"/>
  <c r="E50" i="15" a="1"/>
  <c r="E50" i="15" s="1"/>
  <c r="E54" i="15" a="1"/>
  <c r="E54" i="15" s="1"/>
  <c r="E58" i="15" a="1"/>
  <c r="E58" i="15" s="1"/>
  <c r="E62" i="15" a="1"/>
  <c r="E62" i="15" s="1"/>
  <c r="E66" i="15" a="1"/>
  <c r="E66" i="15" s="1"/>
  <c r="E70" i="15" a="1"/>
  <c r="E70" i="15" s="1"/>
  <c r="E74" i="15" a="1"/>
  <c r="E74" i="15" s="1"/>
  <c r="E78" i="15" a="1"/>
  <c r="E78" i="15" s="1"/>
  <c r="E82" i="15" a="1"/>
  <c r="E82" i="15" s="1"/>
  <c r="E86" i="15" a="1"/>
  <c r="E86" i="15" s="1"/>
  <c r="E90" i="15" a="1"/>
  <c r="E90" i="15" s="1"/>
  <c r="E94" i="15" a="1"/>
  <c r="E94" i="15" s="1"/>
  <c r="E98" i="15" a="1"/>
  <c r="E98" i="15" s="1"/>
  <c r="E102" i="15" a="1"/>
  <c r="E102" i="15" s="1"/>
  <c r="E106" i="15" a="1"/>
  <c r="E106" i="15" s="1"/>
  <c r="E110" i="15" a="1"/>
  <c r="E110" i="15" s="1"/>
  <c r="E114" i="15" a="1"/>
  <c r="E114" i="15" s="1"/>
  <c r="E118" i="15" a="1"/>
  <c r="E118" i="15" s="1"/>
  <c r="E122" i="15" a="1"/>
  <c r="E122" i="15" s="1"/>
  <c r="E126" i="15" a="1"/>
  <c r="E126" i="15" s="1"/>
  <c r="E130" i="15" a="1"/>
  <c r="E130" i="15" s="1"/>
  <c r="E134" i="15" a="1"/>
  <c r="E134" i="15" s="1"/>
  <c r="E138" i="15" a="1"/>
  <c r="E138" i="15" s="1"/>
  <c r="E142" i="15" a="1"/>
  <c r="E142" i="15" s="1"/>
  <c r="E146" i="15" a="1"/>
  <c r="E146" i="15" s="1"/>
  <c r="E150" i="15" a="1"/>
  <c r="E150" i="15" s="1"/>
  <c r="E154" i="15" a="1"/>
  <c r="E154" i="15" s="1"/>
  <c r="E158" i="15" a="1"/>
  <c r="E158" i="15" s="1"/>
  <c r="E162" i="15" a="1"/>
  <c r="E162" i="15" s="1"/>
  <c r="E166" i="15" a="1"/>
  <c r="E166" i="15" s="1"/>
  <c r="E170" i="15" a="1"/>
  <c r="E170" i="15" s="1"/>
  <c r="E15" i="15" a="1"/>
  <c r="E15" i="15" s="1"/>
  <c r="E19" i="15" a="1"/>
  <c r="E19" i="15" s="1"/>
  <c r="E23" i="15" a="1"/>
  <c r="E23" i="15" s="1"/>
  <c r="E27" i="15" a="1"/>
  <c r="E27" i="15" s="1"/>
  <c r="E31" i="15" a="1"/>
  <c r="E31" i="15" s="1"/>
  <c r="E35" i="15" a="1"/>
  <c r="E35" i="15" s="1"/>
  <c r="E39" i="15" a="1"/>
  <c r="E39" i="15" s="1"/>
  <c r="E43" i="15" a="1"/>
  <c r="E43" i="15" s="1"/>
  <c r="E47" i="15" a="1"/>
  <c r="E47" i="15" s="1"/>
  <c r="E51" i="15" a="1"/>
  <c r="E51" i="15" s="1"/>
  <c r="E55" i="15" a="1"/>
  <c r="E55" i="15" s="1"/>
  <c r="E59" i="15" a="1"/>
  <c r="E59" i="15" s="1"/>
  <c r="E63" i="15" a="1"/>
  <c r="E63" i="15" s="1"/>
  <c r="E67" i="15" a="1"/>
  <c r="E67" i="15" s="1"/>
  <c r="E71" i="15" a="1"/>
  <c r="E71" i="15" s="1"/>
  <c r="E75" i="15" a="1"/>
  <c r="E75" i="15" s="1"/>
  <c r="E79" i="15" a="1"/>
  <c r="E79" i="15" s="1"/>
  <c r="E83" i="15" a="1"/>
  <c r="E83" i="15" s="1"/>
  <c r="E95" i="15" a="1"/>
  <c r="E95" i="15" s="1"/>
  <c r="E99" i="15" a="1"/>
  <c r="E99" i="15" s="1"/>
  <c r="E103" i="15" a="1"/>
  <c r="E103" i="15" s="1"/>
  <c r="E115" i="15" a="1"/>
  <c r="E115" i="15" s="1"/>
  <c r="E127" i="15" a="1"/>
  <c r="E127" i="15" s="1"/>
  <c r="E131" i="15" a="1"/>
  <c r="E131" i="15" s="1"/>
  <c r="E143" i="15" a="1"/>
  <c r="E143" i="15" s="1"/>
  <c r="E155" i="15" a="1"/>
  <c r="E155" i="15" s="1"/>
  <c r="E167" i="15" a="1"/>
  <c r="E167" i="15" s="1"/>
  <c r="E3" i="15" a="1"/>
  <c r="E3" i="15" s="1"/>
  <c r="E4" i="15" a="1"/>
  <c r="E4" i="15" s="1"/>
  <c r="E8" i="15" a="1"/>
  <c r="E8" i="15" s="1"/>
  <c r="E12" i="15" a="1"/>
  <c r="E12" i="15" s="1"/>
  <c r="E16" i="15" a="1"/>
  <c r="E16" i="15" s="1"/>
  <c r="E20" i="15" a="1"/>
  <c r="E20" i="15" s="1"/>
  <c r="E24" i="15" a="1"/>
  <c r="E24" i="15" s="1"/>
  <c r="E28" i="15" a="1"/>
  <c r="E28" i="15" s="1"/>
  <c r="E32" i="15" a="1"/>
  <c r="E32" i="15" s="1"/>
  <c r="E36" i="15" a="1"/>
  <c r="E36" i="15" s="1"/>
  <c r="E40" i="15" a="1"/>
  <c r="E40" i="15" s="1"/>
  <c r="E44" i="15" a="1"/>
  <c r="E44" i="15" s="1"/>
  <c r="E48" i="15" a="1"/>
  <c r="E48" i="15" s="1"/>
  <c r="E52" i="15" a="1"/>
  <c r="E52" i="15" s="1"/>
  <c r="E56" i="15" a="1"/>
  <c r="E56" i="15" s="1"/>
  <c r="E60" i="15" a="1"/>
  <c r="E60" i="15" s="1"/>
  <c r="E64" i="15" a="1"/>
  <c r="E64" i="15" s="1"/>
  <c r="E68" i="15" a="1"/>
  <c r="E68" i="15" s="1"/>
  <c r="E72" i="15" a="1"/>
  <c r="E72" i="15" s="1"/>
  <c r="E76" i="15" a="1"/>
  <c r="E76" i="15" s="1"/>
  <c r="E80" i="15" a="1"/>
  <c r="E80" i="15" s="1"/>
  <c r="E84" i="15" a="1"/>
  <c r="E84" i="15" s="1"/>
  <c r="E88" i="15" a="1"/>
  <c r="E88" i="15" s="1"/>
  <c r="E92" i="15" a="1"/>
  <c r="E92" i="15" s="1"/>
  <c r="E96" i="15" a="1"/>
  <c r="E96" i="15" s="1"/>
  <c r="E100" i="15" a="1"/>
  <c r="E100" i="15" s="1"/>
  <c r="E104" i="15" a="1"/>
  <c r="E104" i="15" s="1"/>
  <c r="E108" i="15" a="1"/>
  <c r="E108" i="15" s="1"/>
  <c r="E112" i="15" a="1"/>
  <c r="E112" i="15" s="1"/>
  <c r="E116" i="15" a="1"/>
  <c r="E116" i="15" s="1"/>
  <c r="E120" i="15" a="1"/>
  <c r="E120" i="15" s="1"/>
  <c r="E124" i="15" a="1"/>
  <c r="E124" i="15" s="1"/>
  <c r="E128" i="15" a="1"/>
  <c r="E128" i="15" s="1"/>
  <c r="E132" i="15" a="1"/>
  <c r="E132" i="15" s="1"/>
  <c r="E136" i="15" a="1"/>
  <c r="E136" i="15" s="1"/>
  <c r="E140" i="15" a="1"/>
  <c r="E140" i="15" s="1"/>
  <c r="E144" i="15" a="1"/>
  <c r="E144" i="15" s="1"/>
  <c r="E148" i="15" a="1"/>
  <c r="E148" i="15" s="1"/>
  <c r="E152" i="15" a="1"/>
  <c r="E152" i="15" s="1"/>
  <c r="E156" i="15" a="1"/>
  <c r="E156" i="15" s="1"/>
  <c r="E160" i="15" a="1"/>
  <c r="E160" i="15" s="1"/>
  <c r="E164" i="15" a="1"/>
  <c r="E164" i="15" s="1"/>
  <c r="E168" i="15" a="1"/>
  <c r="E168" i="15" s="1"/>
  <c r="E11" i="15" a="1"/>
  <c r="E11" i="15" s="1"/>
  <c r="E87" i="15" a="1"/>
  <c r="E87" i="15" s="1"/>
  <c r="E107" i="15" a="1"/>
  <c r="E107" i="15" s="1"/>
  <c r="E119" i="15" a="1"/>
  <c r="E119" i="15" s="1"/>
  <c r="E135" i="15" a="1"/>
  <c r="E135" i="15" s="1"/>
  <c r="E147" i="15" a="1"/>
  <c r="E147" i="15" s="1"/>
  <c r="E163" i="15" a="1"/>
  <c r="E163" i="15" s="1"/>
  <c r="E5" i="15" a="1"/>
  <c r="E5" i="15" s="1"/>
  <c r="E9" i="15" a="1"/>
  <c r="E9" i="15" s="1"/>
  <c r="E13" i="15" a="1"/>
  <c r="E13" i="15" s="1"/>
  <c r="E17" i="15" a="1"/>
  <c r="E17" i="15" s="1"/>
  <c r="E21" i="15" a="1"/>
  <c r="E21" i="15" s="1"/>
  <c r="E25" i="15" a="1"/>
  <c r="E25" i="15" s="1"/>
  <c r="E29" i="15" a="1"/>
  <c r="E29" i="15" s="1"/>
  <c r="E33" i="15" a="1"/>
  <c r="E33" i="15" s="1"/>
  <c r="E37" i="15" a="1"/>
  <c r="E37" i="15" s="1"/>
  <c r="E41" i="15" a="1"/>
  <c r="E41" i="15" s="1"/>
  <c r="E45" i="15" a="1"/>
  <c r="E45" i="15" s="1"/>
  <c r="E49" i="15" a="1"/>
  <c r="E49" i="15" s="1"/>
  <c r="E53" i="15" a="1"/>
  <c r="E53" i="15" s="1"/>
  <c r="E57" i="15" a="1"/>
  <c r="E57" i="15" s="1"/>
  <c r="E61" i="15" a="1"/>
  <c r="E61" i="15" s="1"/>
  <c r="E65" i="15" a="1"/>
  <c r="E65" i="15" s="1"/>
  <c r="E69" i="15" a="1"/>
  <c r="E69" i="15" s="1"/>
  <c r="E73" i="15" a="1"/>
  <c r="E73" i="15" s="1"/>
  <c r="E77" i="15" a="1"/>
  <c r="E77" i="15" s="1"/>
  <c r="E81" i="15" a="1"/>
  <c r="E81" i="15" s="1"/>
  <c r="E85" i="15" a="1"/>
  <c r="E85" i="15" s="1"/>
  <c r="E89" i="15" a="1"/>
  <c r="E89" i="15" s="1"/>
  <c r="E93" i="15" a="1"/>
  <c r="E93" i="15" s="1"/>
  <c r="E97" i="15" a="1"/>
  <c r="E97" i="15" s="1"/>
  <c r="E101" i="15" a="1"/>
  <c r="E101" i="15" s="1"/>
  <c r="E105" i="15" a="1"/>
  <c r="E105" i="15" s="1"/>
  <c r="E109" i="15" a="1"/>
  <c r="E109" i="15" s="1"/>
  <c r="E113" i="15" a="1"/>
  <c r="E113" i="15" s="1"/>
  <c r="E117" i="15" a="1"/>
  <c r="E117" i="15" s="1"/>
  <c r="E121" i="15" a="1"/>
  <c r="E121" i="15" s="1"/>
  <c r="E125" i="15" a="1"/>
  <c r="E125" i="15" s="1"/>
  <c r="E129" i="15" a="1"/>
  <c r="E129" i="15" s="1"/>
  <c r="E133" i="15" a="1"/>
  <c r="E133" i="15" s="1"/>
  <c r="E137" i="15" a="1"/>
  <c r="E137" i="15" s="1"/>
  <c r="E141" i="15" a="1"/>
  <c r="E141" i="15" s="1"/>
  <c r="E145" i="15" a="1"/>
  <c r="E145" i="15" s="1"/>
  <c r="E149" i="15" a="1"/>
  <c r="E149" i="15" s="1"/>
  <c r="E153" i="15" a="1"/>
  <c r="E153" i="15" s="1"/>
  <c r="E157" i="15" a="1"/>
  <c r="E157" i="15" s="1"/>
  <c r="E161" i="15" a="1"/>
  <c r="E161" i="15" s="1"/>
  <c r="E165" i="15" a="1"/>
  <c r="E165" i="15" s="1"/>
  <c r="E169" i="15" a="1"/>
  <c r="E169" i="15" s="1"/>
  <c r="E7" i="15" a="1"/>
  <c r="E7" i="15" s="1"/>
  <c r="E91" i="15" a="1"/>
  <c r="E91" i="15" s="1"/>
  <c r="E111" i="15" a="1"/>
  <c r="E111" i="15" s="1"/>
  <c r="E123" i="15" a="1"/>
  <c r="E123" i="15" s="1"/>
  <c r="E139" i="15" a="1"/>
  <c r="E139" i="15" s="1"/>
  <c r="E151" i="15" a="1"/>
  <c r="E151" i="15" s="1"/>
  <c r="E159" i="15" a="1"/>
  <c r="E159" i="15" s="1"/>
  <c r="C4" i="9" a="1"/>
  <c r="C4" i="9" s="1"/>
  <c r="C8" i="9" a="1"/>
  <c r="C8" i="9" s="1"/>
  <c r="C12" i="9" a="1"/>
  <c r="C12" i="9" s="1"/>
  <c r="C16" i="9" a="1"/>
  <c r="C16" i="9" s="1"/>
  <c r="C20" i="9" a="1"/>
  <c r="C20" i="9" s="1"/>
  <c r="C24" i="9" a="1"/>
  <c r="C24" i="9" s="1"/>
  <c r="C28" i="9" a="1"/>
  <c r="C28" i="9" s="1"/>
  <c r="C32" i="9" a="1"/>
  <c r="C32" i="9" s="1"/>
  <c r="C36" i="9" a="1"/>
  <c r="C36" i="9" s="1"/>
  <c r="C40" i="9" a="1"/>
  <c r="C40" i="9" s="1"/>
  <c r="C44" i="9" a="1"/>
  <c r="C44" i="9" s="1"/>
  <c r="C48" i="9" a="1"/>
  <c r="C48" i="9" s="1"/>
  <c r="C52" i="9" a="1"/>
  <c r="C52" i="9" s="1"/>
  <c r="C56" i="9" a="1"/>
  <c r="C56" i="9" s="1"/>
  <c r="C5" i="9" a="1"/>
  <c r="C5" i="9" s="1"/>
  <c r="C9" i="9" a="1"/>
  <c r="C9" i="9" s="1"/>
  <c r="C13" i="9" a="1"/>
  <c r="C13" i="9" s="1"/>
  <c r="C17" i="9" a="1"/>
  <c r="C17" i="9" s="1"/>
  <c r="C21" i="9" a="1"/>
  <c r="C21" i="9" s="1"/>
  <c r="C25" i="9" a="1"/>
  <c r="C25" i="9" s="1"/>
  <c r="C29" i="9" a="1"/>
  <c r="C29" i="9" s="1"/>
  <c r="C33" i="9" a="1"/>
  <c r="C33" i="9" s="1"/>
  <c r="C37" i="9" a="1"/>
  <c r="C37" i="9" s="1"/>
  <c r="C41" i="9" a="1"/>
  <c r="C41" i="9" s="1"/>
  <c r="C45" i="9" a="1"/>
  <c r="C45" i="9" s="1"/>
  <c r="C49" i="9" a="1"/>
  <c r="C49" i="9" s="1"/>
  <c r="C53" i="9" a="1"/>
  <c r="C53" i="9" s="1"/>
  <c r="C57" i="9" a="1"/>
  <c r="C57" i="9" s="1"/>
  <c r="C6" i="9" a="1"/>
  <c r="C6" i="9" s="1"/>
  <c r="C14" i="9" a="1"/>
  <c r="C14" i="9" s="1"/>
  <c r="C22" i="9" a="1"/>
  <c r="C22" i="9" s="1"/>
  <c r="C30" i="9" a="1"/>
  <c r="C30" i="9" s="1"/>
  <c r="C38" i="9" a="1"/>
  <c r="C38" i="9" s="1"/>
  <c r="C46" i="9" a="1"/>
  <c r="C46" i="9" s="1"/>
  <c r="C54" i="9" a="1"/>
  <c r="C54" i="9" s="1"/>
  <c r="C2" i="9" a="1"/>
  <c r="C2" i="9" s="1"/>
  <c r="C11" i="9" a="1"/>
  <c r="C11" i="9" s="1"/>
  <c r="C23" i="9" a="1"/>
  <c r="C23" i="9" s="1"/>
  <c r="C34" i="9" a="1"/>
  <c r="C34" i="9" s="1"/>
  <c r="C43" i="9" a="1"/>
  <c r="C43" i="9" s="1"/>
  <c r="C55" i="9" a="1"/>
  <c r="C55" i="9" s="1"/>
  <c r="C3" i="9" a="1"/>
  <c r="C3" i="9" s="1"/>
  <c r="C15" i="9" a="1"/>
  <c r="C15" i="9" s="1"/>
  <c r="C26" i="9" a="1"/>
  <c r="C26" i="9" s="1"/>
  <c r="C35" i="9" a="1"/>
  <c r="C35" i="9" s="1"/>
  <c r="C47" i="9" a="1"/>
  <c r="C47" i="9" s="1"/>
  <c r="C7" i="9" a="1"/>
  <c r="C7" i="9" s="1"/>
  <c r="C27" i="9" a="1"/>
  <c r="C27" i="9" s="1"/>
  <c r="C50" i="9" a="1"/>
  <c r="C50" i="9" s="1"/>
  <c r="C10" i="9" a="1"/>
  <c r="C10" i="9" s="1"/>
  <c r="C31" i="9" a="1"/>
  <c r="C31" i="9" s="1"/>
  <c r="C51" i="9" a="1"/>
  <c r="C51" i="9" s="1"/>
  <c r="C18" i="9" a="1"/>
  <c r="C18" i="9" s="1"/>
  <c r="C39" i="9" a="1"/>
  <c r="C39" i="9" s="1"/>
  <c r="C19" i="9" a="1"/>
  <c r="C19" i="9" s="1"/>
  <c r="C42" i="9" a="1"/>
  <c r="C42" i="9" s="1"/>
  <c r="H3" i="8" a="1"/>
  <c r="H3" i="8" s="1"/>
  <c r="H7" i="8" a="1"/>
  <c r="H7" i="8" s="1"/>
  <c r="H11" i="8" a="1"/>
  <c r="H11" i="8" s="1"/>
  <c r="H15" i="8" a="1"/>
  <c r="H15" i="8" s="1"/>
  <c r="H19" i="8" a="1"/>
  <c r="H19" i="8" s="1"/>
  <c r="H23" i="8" a="1"/>
  <c r="H23" i="8" s="1"/>
  <c r="H6" i="8" a="1"/>
  <c r="H6" i="8" s="1"/>
  <c r="H12" i="8" a="1"/>
  <c r="H12" i="8" s="1"/>
  <c r="H17" i="8" a="1"/>
  <c r="H17" i="8" s="1"/>
  <c r="H22" i="8" a="1"/>
  <c r="H22" i="8" s="1"/>
  <c r="H8" i="8" a="1"/>
  <c r="H8" i="8" s="1"/>
  <c r="H13" i="8" a="1"/>
  <c r="H13" i="8" s="1"/>
  <c r="H18" i="8" a="1"/>
  <c r="H18" i="8" s="1"/>
  <c r="H4" i="8" a="1"/>
  <c r="H4" i="8" s="1"/>
  <c r="H14" i="8" a="1"/>
  <c r="H14" i="8" s="1"/>
  <c r="H5" i="8" a="1"/>
  <c r="H5" i="8" s="1"/>
  <c r="H16" i="8" a="1"/>
  <c r="H16" i="8" s="1"/>
  <c r="H9" i="8" a="1"/>
  <c r="H9" i="8" s="1"/>
  <c r="H20" i="8" a="1"/>
  <c r="H20" i="8" s="1"/>
  <c r="H10" i="8" a="1"/>
  <c r="H10" i="8" s="1"/>
  <c r="H21" i="8" a="1"/>
  <c r="H21" i="8" s="1"/>
  <c r="I7" i="6" a="1"/>
  <c r="I7" i="6" s="1"/>
  <c r="I11" i="6" a="1"/>
  <c r="I11" i="6" s="1"/>
  <c r="I15" i="6" a="1"/>
  <c r="I15" i="6" s="1"/>
  <c r="I19" i="6" a="1"/>
  <c r="I19" i="6" s="1"/>
  <c r="I23" i="6" a="1"/>
  <c r="I23" i="6" s="1"/>
  <c r="I27" i="6" a="1"/>
  <c r="I27" i="6" s="1"/>
  <c r="I31" i="6" a="1"/>
  <c r="I31" i="6" s="1"/>
  <c r="I35" i="6" a="1"/>
  <c r="I35" i="6" s="1"/>
  <c r="I39" i="6" a="1"/>
  <c r="I39" i="6" s="1"/>
  <c r="I43" i="6" a="1"/>
  <c r="I43" i="6" s="1"/>
  <c r="I47" i="6" a="1"/>
  <c r="I47" i="6" s="1"/>
  <c r="I51" i="6" a="1"/>
  <c r="I51" i="6" s="1"/>
  <c r="I55" i="6" a="1"/>
  <c r="I55" i="6" s="1"/>
  <c r="I59" i="6" a="1"/>
  <c r="I59" i="6" s="1"/>
  <c r="I63" i="6" a="1"/>
  <c r="I63" i="6" s="1"/>
  <c r="I67" i="6" a="1"/>
  <c r="I67" i="6" s="1"/>
  <c r="I71" i="6" a="1"/>
  <c r="I71" i="6" s="1"/>
  <c r="I75" i="6" a="1"/>
  <c r="I75" i="6" s="1"/>
  <c r="I79" i="6" a="1"/>
  <c r="I79" i="6" s="1"/>
  <c r="I83" i="6" a="1"/>
  <c r="I83" i="6" s="1"/>
  <c r="I87" i="6" a="1"/>
  <c r="I87" i="6" s="1"/>
  <c r="I91" i="6" a="1"/>
  <c r="I91" i="6" s="1"/>
  <c r="I95" i="6" a="1"/>
  <c r="I95" i="6" s="1"/>
  <c r="I99" i="6" a="1"/>
  <c r="I99" i="6" s="1"/>
  <c r="I103" i="6" a="1"/>
  <c r="I103" i="6" s="1"/>
  <c r="I107" i="6" a="1"/>
  <c r="I107" i="6" s="1"/>
  <c r="I111" i="6" a="1"/>
  <c r="I111" i="6" s="1"/>
  <c r="I115" i="6" a="1"/>
  <c r="I115" i="6" s="1"/>
  <c r="I119" i="6" a="1"/>
  <c r="I119" i="6" s="1"/>
  <c r="I123" i="6" a="1"/>
  <c r="I123" i="6" s="1"/>
  <c r="I127" i="6" a="1"/>
  <c r="I127" i="6" s="1"/>
  <c r="I130" i="6" a="1"/>
  <c r="I130" i="6" s="1"/>
  <c r="I132" i="6" a="1"/>
  <c r="I132" i="6" s="1"/>
  <c r="I134" i="6" a="1"/>
  <c r="I134" i="6" s="1"/>
  <c r="I136" i="6" a="1"/>
  <c r="I136" i="6" s="1"/>
  <c r="I138" i="6" a="1"/>
  <c r="I138" i="6" s="1"/>
  <c r="I140" i="6" a="1"/>
  <c r="I140" i="6" s="1"/>
  <c r="I142" i="6" a="1"/>
  <c r="I142" i="6" s="1"/>
  <c r="I144" i="6" a="1"/>
  <c r="I144" i="6" s="1"/>
  <c r="I146" i="6" a="1"/>
  <c r="I146" i="6" s="1"/>
  <c r="I148" i="6" a="1"/>
  <c r="I148" i="6" s="1"/>
  <c r="I150" i="6" a="1"/>
  <c r="I150" i="6" s="1"/>
  <c r="I152" i="6" a="1"/>
  <c r="I152" i="6" s="1"/>
  <c r="I154" i="6" a="1"/>
  <c r="I154" i="6" s="1"/>
  <c r="I156" i="6" a="1"/>
  <c r="I156" i="6" s="1"/>
  <c r="I158" i="6" a="1"/>
  <c r="I158" i="6" s="1"/>
  <c r="I160" i="6" a="1"/>
  <c r="I160" i="6" s="1"/>
  <c r="I162" i="6" a="1"/>
  <c r="I162" i="6" s="1"/>
  <c r="I164" i="6" a="1"/>
  <c r="I164" i="6" s="1"/>
  <c r="I166" i="6" a="1"/>
  <c r="I166" i="6" s="1"/>
  <c r="I168" i="6" a="1"/>
  <c r="I168" i="6" s="1"/>
  <c r="I173" i="6" a="1"/>
  <c r="I173" i="6" s="1"/>
  <c r="I176" i="6" a="1"/>
  <c r="I176" i="6" s="1"/>
  <c r="I8" i="6" a="1"/>
  <c r="I8" i="6" s="1"/>
  <c r="I13" i="6" a="1"/>
  <c r="I13" i="6" s="1"/>
  <c r="I18" i="6" a="1"/>
  <c r="I18" i="6" s="1"/>
  <c r="I24" i="6" a="1"/>
  <c r="I24" i="6" s="1"/>
  <c r="I29" i="6" a="1"/>
  <c r="I29" i="6" s="1"/>
  <c r="I34" i="6" a="1"/>
  <c r="I34" i="6" s="1"/>
  <c r="I40" i="6" a="1"/>
  <c r="I40" i="6" s="1"/>
  <c r="I45" i="6" a="1"/>
  <c r="I45" i="6" s="1"/>
  <c r="I50" i="6" a="1"/>
  <c r="I50" i="6" s="1"/>
  <c r="I56" i="6" a="1"/>
  <c r="I56" i="6" s="1"/>
  <c r="I61" i="6" a="1"/>
  <c r="I61" i="6" s="1"/>
  <c r="I66" i="6" a="1"/>
  <c r="I66" i="6" s="1"/>
  <c r="I72" i="6" a="1"/>
  <c r="I72" i="6" s="1"/>
  <c r="I77" i="6" a="1"/>
  <c r="I77" i="6" s="1"/>
  <c r="I82" i="6" a="1"/>
  <c r="I82" i="6" s="1"/>
  <c r="I88" i="6" a="1"/>
  <c r="I88" i="6" s="1"/>
  <c r="I93" i="6" a="1"/>
  <c r="I93" i="6" s="1"/>
  <c r="I98" i="6" a="1"/>
  <c r="I98" i="6" s="1"/>
  <c r="I104" i="6" a="1"/>
  <c r="I104" i="6" s="1"/>
  <c r="I109" i="6" a="1"/>
  <c r="I109" i="6" s="1"/>
  <c r="I114" i="6" a="1"/>
  <c r="I114" i="6" s="1"/>
  <c r="I120" i="6" a="1"/>
  <c r="I120" i="6" s="1"/>
  <c r="I125" i="6" a="1"/>
  <c r="I125" i="6" s="1"/>
  <c r="I135" i="6" a="1"/>
  <c r="I135" i="6" s="1"/>
  <c r="I143" i="6" a="1"/>
  <c r="I143" i="6" s="1"/>
  <c r="I151" i="6" a="1"/>
  <c r="I151" i="6" s="1"/>
  <c r="I159" i="6" a="1"/>
  <c r="I159" i="6" s="1"/>
  <c r="I167" i="6" a="1"/>
  <c r="I167" i="6" s="1"/>
  <c r="I170" i="6" a="1"/>
  <c r="I170" i="6" s="1"/>
  <c r="I174" i="6" a="1"/>
  <c r="I174" i="6" s="1"/>
  <c r="I177" i="6" a="1"/>
  <c r="I177" i="6" s="1"/>
  <c r="I180" i="6" a="1"/>
  <c r="I180" i="6" s="1"/>
  <c r="I185" i="6" a="1"/>
  <c r="I185" i="6" s="1"/>
  <c r="I188" i="6" a="1"/>
  <c r="I188" i="6" s="1"/>
  <c r="I193" i="6" a="1"/>
  <c r="I193" i="6" s="1"/>
  <c r="I196" i="6" a="1"/>
  <c r="I196" i="6" s="1"/>
  <c r="I201" i="6" a="1"/>
  <c r="I201" i="6" s="1"/>
  <c r="I204" i="6" a="1"/>
  <c r="I204" i="6" s="1"/>
  <c r="I209" i="6" a="1"/>
  <c r="I209" i="6" s="1"/>
  <c r="I212" i="6" a="1"/>
  <c r="I212" i="6" s="1"/>
  <c r="I217" i="6" a="1"/>
  <c r="I217" i="6" s="1"/>
  <c r="I220" i="6" a="1"/>
  <c r="I220" i="6" s="1"/>
  <c r="I225" i="6" a="1"/>
  <c r="I225" i="6" s="1"/>
  <c r="I228" i="6" a="1"/>
  <c r="I228" i="6" s="1"/>
  <c r="I233" i="6" a="1"/>
  <c r="I233" i="6" s="1"/>
  <c r="I236" i="6" a="1"/>
  <c r="I236" i="6" s="1"/>
  <c r="I241" i="6" a="1"/>
  <c r="I241" i="6" s="1"/>
  <c r="I244" i="6" a="1"/>
  <c r="I244" i="6" s="1"/>
  <c r="I249" i="6" a="1"/>
  <c r="I249" i="6" s="1"/>
  <c r="I252" i="6" a="1"/>
  <c r="I252" i="6" s="1"/>
  <c r="I255" i="6" a="1"/>
  <c r="I255" i="6" s="1"/>
  <c r="I258" i="6" a="1"/>
  <c r="I258" i="6" s="1"/>
  <c r="I264" i="6" a="1"/>
  <c r="I264" i="6" s="1"/>
  <c r="I269" i="6" a="1"/>
  <c r="I269" i="6" s="1"/>
  <c r="I275" i="6" a="1"/>
  <c r="I275" i="6" s="1"/>
  <c r="I278" i="6" a="1"/>
  <c r="I278" i="6" s="1"/>
  <c r="I281" i="6" a="1"/>
  <c r="I281" i="6" s="1"/>
  <c r="I284" i="6" a="1"/>
  <c r="I284" i="6" s="1"/>
  <c r="I287" i="6" a="1"/>
  <c r="I287" i="6" s="1"/>
  <c r="I290" i="6" a="1"/>
  <c r="I290" i="6" s="1"/>
  <c r="I296" i="6" a="1"/>
  <c r="I296" i="6" s="1"/>
  <c r="I301" i="6" a="1"/>
  <c r="I301" i="6" s="1"/>
  <c r="I307" i="6" a="1"/>
  <c r="I307" i="6" s="1"/>
  <c r="I310" i="6" a="1"/>
  <c r="I310" i="6" s="1"/>
  <c r="I313" i="6" a="1"/>
  <c r="I313" i="6" s="1"/>
  <c r="I316" i="6" a="1"/>
  <c r="I316" i="6" s="1"/>
  <c r="I319" i="6" a="1"/>
  <c r="I319" i="6" s="1"/>
  <c r="I322" i="6" a="1"/>
  <c r="I322" i="6" s="1"/>
  <c r="I328" i="6" a="1"/>
  <c r="I328" i="6" s="1"/>
  <c r="I333" i="6" a="1"/>
  <c r="I333" i="6" s="1"/>
  <c r="I337" i="6" a="1"/>
  <c r="I337" i="6" s="1"/>
  <c r="I341" i="6" a="1"/>
  <c r="I341" i="6" s="1"/>
  <c r="I345" i="6" a="1"/>
  <c r="I345" i="6" s="1"/>
  <c r="I349" i="6" a="1"/>
  <c r="I349" i="6" s="1"/>
  <c r="I353" i="6" a="1"/>
  <c r="I353" i="6" s="1"/>
  <c r="I357" i="6" a="1"/>
  <c r="I357" i="6" s="1"/>
  <c r="I361" i="6" a="1"/>
  <c r="I361" i="6" s="1"/>
  <c r="I365" i="6" a="1"/>
  <c r="I365" i="6" s="1"/>
  <c r="I369" i="6" a="1"/>
  <c r="I369" i="6" s="1"/>
  <c r="I373" i="6" a="1"/>
  <c r="I373" i="6" s="1"/>
  <c r="I377" i="6" a="1"/>
  <c r="I377" i="6" s="1"/>
  <c r="I381" i="6" a="1"/>
  <c r="I381" i="6" s="1"/>
  <c r="I385" i="6" a="1"/>
  <c r="I385" i="6" s="1"/>
  <c r="I389" i="6" a="1"/>
  <c r="I389" i="6" s="1"/>
  <c r="I393" i="6" a="1"/>
  <c r="I393" i="6" s="1"/>
  <c r="I3" i="6" a="1"/>
  <c r="I3" i="6" s="1"/>
  <c r="I4" i="6" a="1"/>
  <c r="I4" i="6" s="1"/>
  <c r="I9" i="6" a="1"/>
  <c r="I9" i="6" s="1"/>
  <c r="I14" i="6" a="1"/>
  <c r="I14" i="6" s="1"/>
  <c r="I20" i="6" a="1"/>
  <c r="I20" i="6" s="1"/>
  <c r="I25" i="6" a="1"/>
  <c r="I25" i="6" s="1"/>
  <c r="I30" i="6" a="1"/>
  <c r="I30" i="6" s="1"/>
  <c r="I36" i="6" a="1"/>
  <c r="I36" i="6" s="1"/>
  <c r="I41" i="6" a="1"/>
  <c r="I41" i="6" s="1"/>
  <c r="I46" i="6" a="1"/>
  <c r="I46" i="6" s="1"/>
  <c r="I52" i="6" a="1"/>
  <c r="I52" i="6" s="1"/>
  <c r="I57" i="6" a="1"/>
  <c r="I57" i="6" s="1"/>
  <c r="I62" i="6" a="1"/>
  <c r="I62" i="6" s="1"/>
  <c r="I68" i="6" a="1"/>
  <c r="I68" i="6" s="1"/>
  <c r="I73" i="6" a="1"/>
  <c r="I73" i="6" s="1"/>
  <c r="I78" i="6" a="1"/>
  <c r="I78" i="6" s="1"/>
  <c r="I84" i="6" a="1"/>
  <c r="I84" i="6" s="1"/>
  <c r="I89" i="6" a="1"/>
  <c r="I89" i="6" s="1"/>
  <c r="I94" i="6" a="1"/>
  <c r="I94" i="6" s="1"/>
  <c r="I100" i="6" a="1"/>
  <c r="I100" i="6" s="1"/>
  <c r="I105" i="6" a="1"/>
  <c r="I105" i="6" s="1"/>
  <c r="I110" i="6" a="1"/>
  <c r="I110" i="6" s="1"/>
  <c r="I116" i="6" a="1"/>
  <c r="I116" i="6" s="1"/>
  <c r="I121" i="6" a="1"/>
  <c r="I121" i="6" s="1"/>
  <c r="I126" i="6" a="1"/>
  <c r="I126" i="6" s="1"/>
  <c r="I133" i="6" a="1"/>
  <c r="I133" i="6" s="1"/>
  <c r="I141" i="6" a="1"/>
  <c r="I141" i="6" s="1"/>
  <c r="I149" i="6" a="1"/>
  <c r="I149" i="6" s="1"/>
  <c r="I157" i="6" a="1"/>
  <c r="I157" i="6" s="1"/>
  <c r="I165" i="6" a="1"/>
  <c r="I165" i="6" s="1"/>
  <c r="I171" i="6" a="1"/>
  <c r="I171" i="6" s="1"/>
  <c r="I178" i="6" a="1"/>
  <c r="I178" i="6" s="1"/>
  <c r="I183" i="6" a="1"/>
  <c r="I183" i="6" s="1"/>
  <c r="I186" i="6" a="1"/>
  <c r="I186" i="6" s="1"/>
  <c r="I191" i="6" a="1"/>
  <c r="I191" i="6" s="1"/>
  <c r="I194" i="6" a="1"/>
  <c r="I194" i="6" s="1"/>
  <c r="I199" i="6" a="1"/>
  <c r="I199" i="6" s="1"/>
  <c r="I202" i="6" a="1"/>
  <c r="I202" i="6" s="1"/>
  <c r="I5" i="6" a="1"/>
  <c r="I5" i="6" s="1"/>
  <c r="I16" i="6" a="1"/>
  <c r="I16" i="6" s="1"/>
  <c r="I26" i="6" a="1"/>
  <c r="I26" i="6" s="1"/>
  <c r="I37" i="6" a="1"/>
  <c r="I37" i="6" s="1"/>
  <c r="I48" i="6" a="1"/>
  <c r="I48" i="6" s="1"/>
  <c r="I58" i="6" a="1"/>
  <c r="I58" i="6" s="1"/>
  <c r="I69" i="6" a="1"/>
  <c r="I69" i="6" s="1"/>
  <c r="I80" i="6" a="1"/>
  <c r="I80" i="6" s="1"/>
  <c r="I90" i="6" a="1"/>
  <c r="I90" i="6" s="1"/>
  <c r="I101" i="6" a="1"/>
  <c r="I101" i="6" s="1"/>
  <c r="I112" i="6" a="1"/>
  <c r="I112" i="6" s="1"/>
  <c r="I122" i="6" a="1"/>
  <c r="I122" i="6" s="1"/>
  <c r="I131" i="6" a="1"/>
  <c r="I131" i="6" s="1"/>
  <c r="I147" i="6" a="1"/>
  <c r="I147" i="6" s="1"/>
  <c r="I163" i="6" a="1"/>
  <c r="I163" i="6" s="1"/>
  <c r="I175" i="6" a="1"/>
  <c r="I175" i="6" s="1"/>
  <c r="I181" i="6" a="1"/>
  <c r="I181" i="6" s="1"/>
  <c r="I192" i="6" a="1"/>
  <c r="I192" i="6" s="1"/>
  <c r="I197" i="6" a="1"/>
  <c r="I197" i="6" s="1"/>
  <c r="I206" i="6" a="1"/>
  <c r="I206" i="6" s="1"/>
  <c r="I210" i="6" a="1"/>
  <c r="I210" i="6" s="1"/>
  <c r="I213" i="6" a="1"/>
  <c r="I213" i="6" s="1"/>
  <c r="I224" i="6" a="1"/>
  <c r="I224" i="6" s="1"/>
  <c r="I227" i="6" a="1"/>
  <c r="I227" i="6" s="1"/>
  <c r="I231" i="6" a="1"/>
  <c r="I231" i="6" s="1"/>
  <c r="I238" i="6" a="1"/>
  <c r="I238" i="6" s="1"/>
  <c r="I242" i="6" a="1"/>
  <c r="I242" i="6" s="1"/>
  <c r="I245" i="6" a="1"/>
  <c r="I245" i="6" s="1"/>
  <c r="I260" i="6" a="1"/>
  <c r="I260" i="6" s="1"/>
  <c r="I268" i="6" a="1"/>
  <c r="I268" i="6" s="1"/>
  <c r="I272" i="6" a="1"/>
  <c r="I272" i="6" s="1"/>
  <c r="I276" i="6" a="1"/>
  <c r="I276" i="6" s="1"/>
  <c r="I280" i="6" a="1"/>
  <c r="I280" i="6" s="1"/>
  <c r="I283" i="6" a="1"/>
  <c r="I283" i="6" s="1"/>
  <c r="I288" i="6" a="1"/>
  <c r="I288" i="6" s="1"/>
  <c r="I291" i="6" a="1"/>
  <c r="I291" i="6" s="1"/>
  <c r="I295" i="6" a="1"/>
  <c r="I295" i="6" s="1"/>
  <c r="I299" i="6" a="1"/>
  <c r="I299" i="6" s="1"/>
  <c r="I303" i="6" a="1"/>
  <c r="I303" i="6" s="1"/>
  <c r="I311" i="6" a="1"/>
  <c r="I311" i="6" s="1"/>
  <c r="I318" i="6" a="1"/>
  <c r="I318" i="6" s="1"/>
  <c r="I326" i="6" a="1"/>
  <c r="I326" i="6" s="1"/>
  <c r="I330" i="6" a="1"/>
  <c r="I330" i="6" s="1"/>
  <c r="I334" i="6" a="1"/>
  <c r="I334" i="6" s="1"/>
  <c r="I339" i="6" a="1"/>
  <c r="I339" i="6" s="1"/>
  <c r="I344" i="6" a="1"/>
  <c r="I344" i="6" s="1"/>
  <c r="I350" i="6" a="1"/>
  <c r="I350" i="6" s="1"/>
  <c r="I355" i="6" a="1"/>
  <c r="I355" i="6" s="1"/>
  <c r="I360" i="6" a="1"/>
  <c r="I360" i="6" s="1"/>
  <c r="I366" i="6" a="1"/>
  <c r="I366" i="6" s="1"/>
  <c r="I371" i="6" a="1"/>
  <c r="I371" i="6" s="1"/>
  <c r="I376" i="6" a="1"/>
  <c r="I376" i="6" s="1"/>
  <c r="I382" i="6" a="1"/>
  <c r="I382" i="6" s="1"/>
  <c r="I387" i="6" a="1"/>
  <c r="I387" i="6" s="1"/>
  <c r="I392" i="6" a="1"/>
  <c r="I392" i="6" s="1"/>
  <c r="I6" i="6" a="1"/>
  <c r="I6" i="6" s="1"/>
  <c r="I17" i="6" a="1"/>
  <c r="I17" i="6" s="1"/>
  <c r="I28" i="6" a="1"/>
  <c r="I28" i="6" s="1"/>
  <c r="I38" i="6" a="1"/>
  <c r="I38" i="6" s="1"/>
  <c r="I49" i="6" a="1"/>
  <c r="I49" i="6" s="1"/>
  <c r="I60" i="6" a="1"/>
  <c r="I60" i="6" s="1"/>
  <c r="I70" i="6" a="1"/>
  <c r="I70" i="6" s="1"/>
  <c r="I81" i="6" a="1"/>
  <c r="I81" i="6" s="1"/>
  <c r="I92" i="6" a="1"/>
  <c r="I92" i="6" s="1"/>
  <c r="I102" i="6" a="1"/>
  <c r="I102" i="6" s="1"/>
  <c r="I113" i="6" a="1"/>
  <c r="I113" i="6" s="1"/>
  <c r="I124" i="6" a="1"/>
  <c r="I124" i="6" s="1"/>
  <c r="I137" i="6" a="1"/>
  <c r="I137" i="6" s="1"/>
  <c r="I153" i="6" a="1"/>
  <c r="I153" i="6" s="1"/>
  <c r="I169" i="6" a="1"/>
  <c r="I169" i="6" s="1"/>
  <c r="I182" i="6" a="1"/>
  <c r="I182" i="6" s="1"/>
  <c r="I187" i="6" a="1"/>
  <c r="I187" i="6" s="1"/>
  <c r="I198" i="6" a="1"/>
  <c r="I198" i="6" s="1"/>
  <c r="I203" i="6" a="1"/>
  <c r="I203" i="6" s="1"/>
  <c r="I207" i="6" a="1"/>
  <c r="I207" i="6" s="1"/>
  <c r="I214" i="6" a="1"/>
  <c r="I214" i="6" s="1"/>
  <c r="I218" i="6" a="1"/>
  <c r="I218" i="6" s="1"/>
  <c r="I221" i="6" a="1"/>
  <c r="I221" i="6" s="1"/>
  <c r="I232" i="6" a="1"/>
  <c r="I232" i="6" s="1"/>
  <c r="I235" i="6" a="1"/>
  <c r="I235" i="6" s="1"/>
  <c r="I239" i="6" a="1"/>
  <c r="I239" i="6" s="1"/>
  <c r="I246" i="6" a="1"/>
  <c r="I246" i="6" s="1"/>
  <c r="I250" i="6" a="1"/>
  <c r="I250" i="6" s="1"/>
  <c r="I253" i="6" a="1"/>
  <c r="I253" i="6" s="1"/>
  <c r="I257" i="6" a="1"/>
  <c r="I257" i="6" s="1"/>
  <c r="I261" i="6" a="1"/>
  <c r="I261" i="6" s="1"/>
  <c r="I265" i="6" a="1"/>
  <c r="I265" i="6" s="1"/>
  <c r="I273" i="6" a="1"/>
  <c r="I273" i="6" s="1"/>
  <c r="I292" i="6" a="1"/>
  <c r="I292" i="6" s="1"/>
  <c r="I300" i="6" a="1"/>
  <c r="I300" i="6" s="1"/>
  <c r="I304" i="6" a="1"/>
  <c r="I304" i="6" s="1"/>
  <c r="I308" i="6" a="1"/>
  <c r="I308" i="6" s="1"/>
  <c r="I312" i="6" a="1"/>
  <c r="I312" i="6" s="1"/>
  <c r="I315" i="6" a="1"/>
  <c r="I315" i="6" s="1"/>
  <c r="I320" i="6" a="1"/>
  <c r="I320" i="6" s="1"/>
  <c r="I323" i="6" a="1"/>
  <c r="I323" i="6" s="1"/>
  <c r="I327" i="6" a="1"/>
  <c r="I327" i="6" s="1"/>
  <c r="I331" i="6" a="1"/>
  <c r="I331" i="6" s="1"/>
  <c r="I335" i="6" a="1"/>
  <c r="I335" i="6" s="1"/>
  <c r="I340" i="6" a="1"/>
  <c r="I340" i="6" s="1"/>
  <c r="I346" i="6" a="1"/>
  <c r="I346" i="6" s="1"/>
  <c r="I351" i="6" a="1"/>
  <c r="I351" i="6" s="1"/>
  <c r="I356" i="6" a="1"/>
  <c r="I356" i="6" s="1"/>
  <c r="I362" i="6" a="1"/>
  <c r="I362" i="6" s="1"/>
  <c r="I367" i="6" a="1"/>
  <c r="I367" i="6" s="1"/>
  <c r="I372" i="6" a="1"/>
  <c r="I372" i="6" s="1"/>
  <c r="I378" i="6" a="1"/>
  <c r="I378" i="6" s="1"/>
  <c r="I383" i="6" a="1"/>
  <c r="I383" i="6" s="1"/>
  <c r="I388" i="6" a="1"/>
  <c r="I388" i="6" s="1"/>
  <c r="I394" i="6" a="1"/>
  <c r="I394" i="6" s="1"/>
  <c r="I10" i="6" a="1"/>
  <c r="I10" i="6" s="1"/>
  <c r="I21" i="6" a="1"/>
  <c r="I21" i="6" s="1"/>
  <c r="I32" i="6" a="1"/>
  <c r="I32" i="6" s="1"/>
  <c r="I42" i="6" a="1"/>
  <c r="I42" i="6" s="1"/>
  <c r="I53" i="6" a="1"/>
  <c r="I53" i="6" s="1"/>
  <c r="I64" i="6" a="1"/>
  <c r="I64" i="6" s="1"/>
  <c r="I74" i="6" a="1"/>
  <c r="I74" i="6" s="1"/>
  <c r="I85" i="6" a="1"/>
  <c r="I85" i="6" s="1"/>
  <c r="I96" i="6" a="1"/>
  <c r="I96" i="6" s="1"/>
  <c r="I106" i="6" a="1"/>
  <c r="I106" i="6" s="1"/>
  <c r="I117" i="6" a="1"/>
  <c r="I117" i="6" s="1"/>
  <c r="I128" i="6" a="1"/>
  <c r="I128" i="6" s="1"/>
  <c r="I139" i="6" a="1"/>
  <c r="I139" i="6" s="1"/>
  <c r="I155" i="6" a="1"/>
  <c r="I155" i="6" s="1"/>
  <c r="I172" i="6" a="1"/>
  <c r="I172" i="6" s="1"/>
  <c r="I184" i="6" a="1"/>
  <c r="I184" i="6" s="1"/>
  <c r="I189" i="6" a="1"/>
  <c r="I189" i="6" s="1"/>
  <c r="I200" i="6" a="1"/>
  <c r="I200" i="6" s="1"/>
  <c r="I208" i="6" a="1"/>
  <c r="I208" i="6" s="1"/>
  <c r="I211" i="6" a="1"/>
  <c r="I211" i="6" s="1"/>
  <c r="I215" i="6" a="1"/>
  <c r="I215" i="6" s="1"/>
  <c r="I222" i="6" a="1"/>
  <c r="I222" i="6" s="1"/>
  <c r="I226" i="6" a="1"/>
  <c r="I226" i="6" s="1"/>
  <c r="I229" i="6" a="1"/>
  <c r="I229" i="6" s="1"/>
  <c r="I240" i="6" a="1"/>
  <c r="I240" i="6" s="1"/>
  <c r="I243" i="6" a="1"/>
  <c r="I243" i="6" s="1"/>
  <c r="I247" i="6" a="1"/>
  <c r="I247" i="6" s="1"/>
  <c r="I254" i="6" a="1"/>
  <c r="I254" i="6" s="1"/>
  <c r="I262" i="6" a="1"/>
  <c r="I262" i="6" s="1"/>
  <c r="I266" i="6" a="1"/>
  <c r="I266" i="6" s="1"/>
  <c r="I270" i="6" a="1"/>
  <c r="I270" i="6" s="1"/>
  <c r="I274" i="6" a="1"/>
  <c r="I274" i="6" s="1"/>
  <c r="I277" i="6" a="1"/>
  <c r="I277" i="6" s="1"/>
  <c r="I282" i="6" a="1"/>
  <c r="I282" i="6" s="1"/>
  <c r="I285" i="6" a="1"/>
  <c r="I285" i="6" s="1"/>
  <c r="I289" i="6" a="1"/>
  <c r="I289" i="6" s="1"/>
  <c r="I293" i="6" a="1"/>
  <c r="I293" i="6" s="1"/>
  <c r="I297" i="6" a="1"/>
  <c r="I297" i="6" s="1"/>
  <c r="I305" i="6" a="1"/>
  <c r="I305" i="6" s="1"/>
  <c r="I324" i="6" a="1"/>
  <c r="I324" i="6" s="1"/>
  <c r="I332" i="6" a="1"/>
  <c r="I332" i="6" s="1"/>
  <c r="I336" i="6" a="1"/>
  <c r="I336" i="6" s="1"/>
  <c r="I342" i="6" a="1"/>
  <c r="I342" i="6" s="1"/>
  <c r="I347" i="6" a="1"/>
  <c r="I347" i="6" s="1"/>
  <c r="I352" i="6" a="1"/>
  <c r="I352" i="6" s="1"/>
  <c r="I358" i="6" a="1"/>
  <c r="I358" i="6" s="1"/>
  <c r="I363" i="6" a="1"/>
  <c r="I363" i="6" s="1"/>
  <c r="I368" i="6" a="1"/>
  <c r="I368" i="6" s="1"/>
  <c r="I374" i="6" a="1"/>
  <c r="I374" i="6" s="1"/>
  <c r="I379" i="6" a="1"/>
  <c r="I379" i="6" s="1"/>
  <c r="I384" i="6" a="1"/>
  <c r="I384" i="6" s="1"/>
  <c r="I390" i="6" a="1"/>
  <c r="I390" i="6" s="1"/>
  <c r="I12" i="6" a="1"/>
  <c r="I12" i="6" s="1"/>
  <c r="I22" i="6" a="1"/>
  <c r="I22" i="6" s="1"/>
  <c r="I33" i="6" a="1"/>
  <c r="I33" i="6" s="1"/>
  <c r="I44" i="6" a="1"/>
  <c r="I44" i="6" s="1"/>
  <c r="I54" i="6" a="1"/>
  <c r="I54" i="6" s="1"/>
  <c r="I65" i="6" a="1"/>
  <c r="I65" i="6" s="1"/>
  <c r="I76" i="6" a="1"/>
  <c r="I76" i="6" s="1"/>
  <c r="I86" i="6" a="1"/>
  <c r="I86" i="6" s="1"/>
  <c r="I97" i="6" a="1"/>
  <c r="I97" i="6" s="1"/>
  <c r="I108" i="6" a="1"/>
  <c r="I108" i="6" s="1"/>
  <c r="I118" i="6" a="1"/>
  <c r="I118" i="6" s="1"/>
  <c r="I129" i="6" a="1"/>
  <c r="I129" i="6" s="1"/>
  <c r="I145" i="6" a="1"/>
  <c r="I145" i="6" s="1"/>
  <c r="I161" i="6" a="1"/>
  <c r="I161" i="6" s="1"/>
  <c r="I179" i="6" a="1"/>
  <c r="I179" i="6" s="1"/>
  <c r="I190" i="6" a="1"/>
  <c r="I190" i="6" s="1"/>
  <c r="I195" i="6" a="1"/>
  <c r="I195" i="6" s="1"/>
  <c r="I205" i="6" a="1"/>
  <c r="I205" i="6" s="1"/>
  <c r="I216" i="6" a="1"/>
  <c r="I216" i="6" s="1"/>
  <c r="I219" i="6" a="1"/>
  <c r="I219" i="6" s="1"/>
  <c r="I223" i="6" a="1"/>
  <c r="I223" i="6" s="1"/>
  <c r="I230" i="6" a="1"/>
  <c r="I230" i="6" s="1"/>
  <c r="I234" i="6" a="1"/>
  <c r="I234" i="6" s="1"/>
  <c r="I237" i="6" a="1"/>
  <c r="I237" i="6" s="1"/>
  <c r="I248" i="6" a="1"/>
  <c r="I248" i="6" s="1"/>
  <c r="I251" i="6" a="1"/>
  <c r="I251" i="6" s="1"/>
  <c r="I256" i="6" a="1"/>
  <c r="I256" i="6" s="1"/>
  <c r="I259" i="6" a="1"/>
  <c r="I259" i="6" s="1"/>
  <c r="I263" i="6" a="1"/>
  <c r="I263" i="6" s="1"/>
  <c r="I267" i="6" a="1"/>
  <c r="I267" i="6" s="1"/>
  <c r="I271" i="6" a="1"/>
  <c r="I271" i="6" s="1"/>
  <c r="I279" i="6" a="1"/>
  <c r="I279" i="6" s="1"/>
  <c r="I286" i="6" a="1"/>
  <c r="I286" i="6" s="1"/>
  <c r="I294" i="6" a="1"/>
  <c r="I294" i="6" s="1"/>
  <c r="I298" i="6" a="1"/>
  <c r="I298" i="6" s="1"/>
  <c r="I302" i="6" a="1"/>
  <c r="I302" i="6" s="1"/>
  <c r="I306" i="6" a="1"/>
  <c r="I306" i="6" s="1"/>
  <c r="I309" i="6" a="1"/>
  <c r="I309" i="6" s="1"/>
  <c r="I314" i="6" a="1"/>
  <c r="I314" i="6" s="1"/>
  <c r="I317" i="6" a="1"/>
  <c r="I317" i="6" s="1"/>
  <c r="I321" i="6" a="1"/>
  <c r="I321" i="6" s="1"/>
  <c r="I325" i="6" a="1"/>
  <c r="I325" i="6" s="1"/>
  <c r="I329" i="6" a="1"/>
  <c r="I329" i="6" s="1"/>
  <c r="I338" i="6" a="1"/>
  <c r="I338" i="6" s="1"/>
  <c r="I343" i="6" a="1"/>
  <c r="I343" i="6" s="1"/>
  <c r="I348" i="6" a="1"/>
  <c r="I348" i="6" s="1"/>
  <c r="I354" i="6" a="1"/>
  <c r="I354" i="6" s="1"/>
  <c r="I359" i="6" a="1"/>
  <c r="I359" i="6" s="1"/>
  <c r="I364" i="6" a="1"/>
  <c r="I364" i="6" s="1"/>
  <c r="I370" i="6" a="1"/>
  <c r="I370" i="6" s="1"/>
  <c r="I375" i="6" a="1"/>
  <c r="I375" i="6" s="1"/>
  <c r="I380" i="6" a="1"/>
  <c r="I380" i="6" s="1"/>
  <c r="I386" i="6" a="1"/>
  <c r="I386" i="6" s="1"/>
  <c r="I391" i="6" a="1"/>
  <c r="I391" i="6" s="1"/>
  <c r="C3" i="17" a="1"/>
  <c r="C3" i="17" s="1"/>
  <c r="C5" i="17" a="1"/>
  <c r="C5" i="17" s="1"/>
  <c r="C7" i="17" a="1"/>
  <c r="C7" i="17" s="1"/>
  <c r="C9" i="17" a="1"/>
  <c r="C9" i="17" s="1"/>
  <c r="C11" i="17" a="1"/>
  <c r="C11" i="17" s="1"/>
  <c r="C13" i="17" a="1"/>
  <c r="C13" i="17" s="1"/>
  <c r="C15" i="17" a="1"/>
  <c r="C15" i="17" s="1"/>
  <c r="C17" i="17" a="1"/>
  <c r="C17" i="17" s="1"/>
  <c r="C19" i="17" a="1"/>
  <c r="C19" i="17" s="1"/>
  <c r="C21" i="17" a="1"/>
  <c r="C21" i="17" s="1"/>
  <c r="C23" i="17" a="1"/>
  <c r="C23" i="17" s="1"/>
  <c r="C25" i="17" a="1"/>
  <c r="C25" i="17" s="1"/>
  <c r="C27" i="17" a="1"/>
  <c r="C27" i="17" s="1"/>
  <c r="C29" i="17" a="1"/>
  <c r="C29" i="17" s="1"/>
  <c r="C31" i="17" a="1"/>
  <c r="C31" i="17" s="1"/>
  <c r="C2" i="17" a="1"/>
  <c r="C2" i="17" s="1"/>
  <c r="C4" i="17" a="1"/>
  <c r="C4" i="17" s="1"/>
  <c r="C6" i="17" a="1"/>
  <c r="C6" i="17" s="1"/>
  <c r="C8" i="17" a="1"/>
  <c r="C8" i="17" s="1"/>
  <c r="C10" i="17" a="1"/>
  <c r="C10" i="17" s="1"/>
  <c r="C12" i="17" a="1"/>
  <c r="C12" i="17" s="1"/>
  <c r="C14" i="17" a="1"/>
  <c r="C14" i="17" s="1"/>
  <c r="C16" i="17" a="1"/>
  <c r="C16" i="17" s="1"/>
  <c r="C18" i="17" a="1"/>
  <c r="C18" i="17" s="1"/>
  <c r="C20" i="17" a="1"/>
  <c r="C20" i="17" s="1"/>
  <c r="C22" i="17" a="1"/>
  <c r="C22" i="17" s="1"/>
  <c r="C24" i="17" a="1"/>
  <c r="C24" i="17" s="1"/>
  <c r="C26" i="17" a="1"/>
  <c r="C26" i="17" s="1"/>
  <c r="C28" i="17" a="1"/>
  <c r="C28" i="17" s="1"/>
  <c r="C30" i="17" a="1"/>
  <c r="C30" i="17" s="1"/>
  <c r="J20" i="17"/>
  <c r="K20" i="17"/>
  <c r="H20" i="17"/>
  <c r="I20" i="17" s="1"/>
  <c r="J21" i="17"/>
  <c r="K21" i="17"/>
  <c r="H21" i="17"/>
  <c r="I21" i="17" s="1"/>
  <c r="K19" i="9"/>
  <c r="J19" i="9"/>
  <c r="H19" i="9"/>
  <c r="I19" i="9" s="1"/>
  <c r="H20" i="9"/>
  <c r="I20" i="9" s="1"/>
  <c r="J20" i="9"/>
  <c r="K20" i="9"/>
  <c r="N22" i="15"/>
  <c r="K22" i="15"/>
  <c r="L22" i="15" s="1"/>
  <c r="M22" i="15"/>
  <c r="K20" i="15"/>
  <c r="L20" i="15" s="1"/>
  <c r="M20" i="15"/>
  <c r="N20" i="15"/>
  <c r="N21" i="15"/>
  <c r="K21" i="15"/>
  <c r="L21" i="15" s="1"/>
  <c r="M21" i="15"/>
  <c r="N20" i="8"/>
  <c r="O20" i="8" s="1"/>
  <c r="P20" i="8"/>
  <c r="Q20" i="8"/>
  <c r="N21" i="8"/>
  <c r="O21" i="8" s="1"/>
  <c r="P21" i="8"/>
  <c r="Q21" i="8"/>
  <c r="Q19" i="8"/>
  <c r="P19" i="8"/>
  <c r="N19" i="8"/>
  <c r="O19" i="8" s="1"/>
  <c r="N22" i="8"/>
  <c r="O22" i="8" s="1"/>
  <c r="P22" i="8"/>
  <c r="Q22" i="8"/>
  <c r="N23" i="8"/>
  <c r="O23" i="8" s="1"/>
  <c r="P23" i="8"/>
  <c r="Q23" i="8"/>
  <c r="N29" i="6"/>
  <c r="O29" i="6" s="1"/>
  <c r="P29" i="6"/>
  <c r="Q29" i="6"/>
  <c r="N25" i="6"/>
  <c r="O25" i="6" s="1"/>
  <c r="P25" i="6"/>
  <c r="Q25" i="6"/>
  <c r="N28" i="6"/>
  <c r="O28" i="6" s="1"/>
  <c r="P28" i="6"/>
  <c r="Q28" i="6"/>
  <c r="N26" i="6"/>
  <c r="O26" i="6" s="1"/>
  <c r="P26" i="6"/>
  <c r="Q26" i="6"/>
  <c r="Q24" i="6"/>
  <c r="P24" i="6"/>
  <c r="N24" i="6"/>
  <c r="O24" i="6" s="1"/>
  <c r="N27" i="6"/>
  <c r="O27" i="6" s="1"/>
  <c r="P27" i="6"/>
  <c r="Q27" i="6"/>
  <c r="G15" i="17"/>
  <c r="J15" i="15"/>
  <c r="M14" i="8"/>
  <c r="M19" i="6"/>
  <c r="G14" i="9"/>
  <c r="K87" i="20" l="1"/>
  <c r="M88" i="20"/>
  <c r="L90" i="20"/>
  <c r="G16" i="17"/>
  <c r="H15" i="17"/>
  <c r="F8" i="17"/>
  <c r="F7" i="9"/>
  <c r="H14" i="9"/>
  <c r="G15" i="9"/>
  <c r="I8" i="15"/>
  <c r="K15" i="15"/>
  <c r="J16" i="15"/>
  <c r="N14" i="8"/>
  <c r="L7" i="8"/>
  <c r="M15" i="8"/>
  <c r="L12" i="6"/>
  <c r="N19" i="6"/>
  <c r="M20" i="6"/>
  <c r="K86" i="20" l="1"/>
  <c r="M87" i="20"/>
  <c r="L89" i="20"/>
  <c r="F7" i="17"/>
  <c r="F9" i="17"/>
  <c r="H16" i="17"/>
  <c r="F10" i="17" s="1"/>
  <c r="I7" i="17"/>
  <c r="I8" i="17" s="1"/>
  <c r="I9" i="17"/>
  <c r="H15" i="9"/>
  <c r="F9" i="9" s="1"/>
  <c r="I8" i="9"/>
  <c r="I6" i="9"/>
  <c r="I7" i="9" s="1"/>
  <c r="F6" i="9"/>
  <c r="F8" i="9"/>
  <c r="L7" i="15"/>
  <c r="L8" i="15" s="1"/>
  <c r="K16" i="15"/>
  <c r="I10" i="15" s="1"/>
  <c r="L9" i="15"/>
  <c r="I9" i="15"/>
  <c r="I7" i="15"/>
  <c r="N15" i="8"/>
  <c r="L9" i="8" s="1"/>
  <c r="O8" i="8"/>
  <c r="O6" i="8"/>
  <c r="O7" i="8" s="1"/>
  <c r="L8" i="8"/>
  <c r="L6" i="8"/>
  <c r="N20" i="6"/>
  <c r="L14" i="6" s="1"/>
  <c r="O11" i="6"/>
  <c r="O12" i="6" s="1"/>
  <c r="O13" i="6"/>
  <c r="L11" i="6"/>
  <c r="L13" i="6"/>
  <c r="K85" i="20" l="1"/>
  <c r="M86" i="20"/>
  <c r="L88" i="20"/>
  <c r="O14" i="8"/>
  <c r="P14" i="8" s="1"/>
  <c r="Q14" i="8" s="1"/>
  <c r="L15" i="15"/>
  <c r="M15" i="15" s="1"/>
  <c r="N15" i="15" s="1"/>
  <c r="I15" i="17"/>
  <c r="J15" i="17" s="1"/>
  <c r="K15" i="17" s="1"/>
  <c r="I14" i="9"/>
  <c r="J14" i="9" s="1"/>
  <c r="K14" i="9" s="1"/>
  <c r="O19" i="6"/>
  <c r="P19" i="6" s="1"/>
  <c r="Q19" i="6" s="1"/>
  <c r="K84" i="20" l="1"/>
  <c r="M85" i="20"/>
  <c r="L87" i="20"/>
  <c r="L2" i="10"/>
  <c r="L3" i="10"/>
  <c r="L4" i="10"/>
  <c r="L5" i="10"/>
  <c r="L6" i="10"/>
  <c r="L7" i="10"/>
  <c r="L8" i="10"/>
  <c r="L9" i="10"/>
  <c r="L10" i="10"/>
  <c r="L11" i="10"/>
  <c r="L12" i="10"/>
  <c r="L13" i="10"/>
  <c r="L1" i="10"/>
  <c r="K2" i="10"/>
  <c r="K3" i="10"/>
  <c r="K4" i="10"/>
  <c r="K5" i="10"/>
  <c r="K6" i="10"/>
  <c r="K7" i="10"/>
  <c r="K8" i="10"/>
  <c r="K9" i="10"/>
  <c r="K10" i="10"/>
  <c r="K11" i="10"/>
  <c r="K12" i="10"/>
  <c r="K13" i="10"/>
  <c r="K1" i="10"/>
  <c r="J1" i="10"/>
  <c r="I1" i="10"/>
  <c r="H2" i="10"/>
  <c r="H3" i="10"/>
  <c r="H4" i="10"/>
  <c r="H5" i="10"/>
  <c r="H6" i="10"/>
  <c r="H7" i="10"/>
  <c r="H8" i="10"/>
  <c r="H9" i="10"/>
  <c r="H10" i="10"/>
  <c r="H11" i="10"/>
  <c r="H12" i="10"/>
  <c r="H13" i="10"/>
  <c r="H1" i="10"/>
  <c r="J2" i="10" a="1"/>
  <c r="I2" i="10" a="1"/>
  <c r="K83" i="20" l="1"/>
  <c r="M84" i="20"/>
  <c r="L86" i="20"/>
  <c r="P9" i="10"/>
  <c r="P15" i="10" s="1"/>
  <c r="Q15" i="10"/>
  <c r="I3" i="10"/>
  <c r="I7" i="10"/>
  <c r="I11" i="10"/>
  <c r="I4" i="10"/>
  <c r="I8" i="10"/>
  <c r="I12" i="10"/>
  <c r="I5" i="10"/>
  <c r="I9" i="10"/>
  <c r="I13" i="10"/>
  <c r="I2" i="10"/>
  <c r="I6" i="10"/>
  <c r="I10" i="10"/>
  <c r="J8" i="10"/>
  <c r="J5" i="10"/>
  <c r="J9" i="10"/>
  <c r="J13" i="10"/>
  <c r="J2" i="10"/>
  <c r="J6" i="10"/>
  <c r="J10" i="10"/>
  <c r="J3" i="10"/>
  <c r="J7" i="10"/>
  <c r="J11" i="10"/>
  <c r="J4" i="10"/>
  <c r="J12" i="10"/>
  <c r="P18" i="10" a="1"/>
  <c r="V19" i="10"/>
  <c r="V20" i="10"/>
  <c r="V21" i="10"/>
  <c r="K82" i="20" l="1"/>
  <c r="M83" i="20"/>
  <c r="L85" i="20"/>
  <c r="Q22" i="10"/>
  <c r="Q21" i="10"/>
  <c r="P22" i="10"/>
  <c r="P21" i="10"/>
  <c r="P18" i="10"/>
  <c r="Q20" i="10"/>
  <c r="P20" i="10"/>
  <c r="P19" i="10"/>
  <c r="Q19" i="10"/>
  <c r="Q18" i="10"/>
  <c r="P13" i="10"/>
  <c r="P14" i="10" s="1"/>
  <c r="E166" i="12"/>
  <c r="D166" i="12"/>
  <c r="C166" i="12"/>
  <c r="E165" i="12"/>
  <c r="D165" i="12"/>
  <c r="C165" i="12"/>
  <c r="E164" i="12"/>
  <c r="D164" i="12"/>
  <c r="C164" i="12"/>
  <c r="E163" i="12"/>
  <c r="D163" i="12"/>
  <c r="C163" i="12"/>
  <c r="E162" i="12"/>
  <c r="D162" i="12"/>
  <c r="C162" i="12"/>
  <c r="E161" i="12"/>
  <c r="D161" i="12"/>
  <c r="C161" i="12"/>
  <c r="E160" i="12"/>
  <c r="D160" i="12"/>
  <c r="C160" i="12"/>
  <c r="E159" i="12"/>
  <c r="D159" i="12"/>
  <c r="C159" i="12"/>
  <c r="E158" i="12"/>
  <c r="D158" i="12"/>
  <c r="C158" i="12"/>
  <c r="E157" i="12"/>
  <c r="D157" i="12"/>
  <c r="C157" i="12"/>
  <c r="E156" i="12"/>
  <c r="D156" i="12"/>
  <c r="C156" i="12"/>
  <c r="E155" i="12"/>
  <c r="D155" i="12"/>
  <c r="C155" i="12"/>
  <c r="E154" i="12"/>
  <c r="D154" i="12"/>
  <c r="C154" i="12"/>
  <c r="E153" i="12"/>
  <c r="D153" i="12"/>
  <c r="C153" i="12"/>
  <c r="E152" i="12"/>
  <c r="D152" i="12"/>
  <c r="C152" i="12"/>
  <c r="E151" i="12"/>
  <c r="D151" i="12"/>
  <c r="C151" i="12"/>
  <c r="E150" i="12"/>
  <c r="D150" i="12"/>
  <c r="C150" i="12"/>
  <c r="E149" i="12"/>
  <c r="D149" i="12"/>
  <c r="C149" i="12"/>
  <c r="E148" i="12"/>
  <c r="D148" i="12"/>
  <c r="C148" i="12"/>
  <c r="E147" i="12"/>
  <c r="D147" i="12"/>
  <c r="C147" i="12"/>
  <c r="E146" i="12"/>
  <c r="D146" i="12"/>
  <c r="C146" i="12"/>
  <c r="E145" i="12"/>
  <c r="D145" i="12"/>
  <c r="C145" i="12"/>
  <c r="E144" i="12"/>
  <c r="D144" i="12"/>
  <c r="C144" i="12"/>
  <c r="E143" i="12"/>
  <c r="D143" i="12"/>
  <c r="C143" i="12"/>
  <c r="E142" i="12"/>
  <c r="D142" i="12"/>
  <c r="C142" i="12"/>
  <c r="E141" i="12"/>
  <c r="D141" i="12"/>
  <c r="C141" i="12"/>
  <c r="E140" i="12"/>
  <c r="D140" i="12"/>
  <c r="C140" i="12"/>
  <c r="E139" i="12"/>
  <c r="D139" i="12"/>
  <c r="C139" i="12"/>
  <c r="E138" i="12"/>
  <c r="D138" i="12"/>
  <c r="C138" i="12"/>
  <c r="E137" i="12"/>
  <c r="D137" i="12"/>
  <c r="C137" i="12"/>
  <c r="E136" i="12"/>
  <c r="D136" i="12"/>
  <c r="C136" i="12"/>
  <c r="E135" i="12"/>
  <c r="D135" i="12"/>
  <c r="C135" i="12"/>
  <c r="E134" i="12"/>
  <c r="D134" i="12"/>
  <c r="C134" i="12"/>
  <c r="E133" i="12"/>
  <c r="D133" i="12"/>
  <c r="C133" i="12"/>
  <c r="E132" i="12"/>
  <c r="D132" i="12"/>
  <c r="C132" i="12"/>
  <c r="E131" i="12"/>
  <c r="D131" i="12"/>
  <c r="C131" i="12"/>
  <c r="E130" i="12"/>
  <c r="D130" i="12"/>
  <c r="C130" i="12"/>
  <c r="E129" i="12"/>
  <c r="D129" i="12"/>
  <c r="C129" i="12"/>
  <c r="E128" i="12"/>
  <c r="D128" i="12"/>
  <c r="C128" i="12"/>
  <c r="E127" i="12"/>
  <c r="D127" i="12"/>
  <c r="C127" i="12"/>
  <c r="E126" i="12"/>
  <c r="D126" i="12"/>
  <c r="C126" i="12"/>
  <c r="E125" i="12"/>
  <c r="D125" i="12"/>
  <c r="C125" i="12"/>
  <c r="E124" i="12"/>
  <c r="D124" i="12"/>
  <c r="C124" i="12"/>
  <c r="E123" i="12"/>
  <c r="D123" i="12"/>
  <c r="C123" i="12"/>
  <c r="E122" i="12"/>
  <c r="D122" i="12"/>
  <c r="C122" i="12"/>
  <c r="E121" i="12"/>
  <c r="D121" i="12"/>
  <c r="C121" i="12"/>
  <c r="E120" i="12"/>
  <c r="D120" i="12"/>
  <c r="C120" i="12"/>
  <c r="E119" i="12"/>
  <c r="D119" i="12"/>
  <c r="C119" i="12"/>
  <c r="E118" i="12"/>
  <c r="D118" i="12"/>
  <c r="C118" i="12"/>
  <c r="E117" i="12"/>
  <c r="D117" i="12"/>
  <c r="C117" i="12"/>
  <c r="E116" i="12"/>
  <c r="D116" i="12"/>
  <c r="C116" i="12"/>
  <c r="E115" i="12"/>
  <c r="D115" i="12"/>
  <c r="C115" i="12"/>
  <c r="E114" i="12"/>
  <c r="D114" i="12"/>
  <c r="C114" i="12"/>
  <c r="E113" i="12"/>
  <c r="D113" i="12"/>
  <c r="C113" i="12"/>
  <c r="E112" i="12"/>
  <c r="D112" i="12"/>
  <c r="C112" i="12"/>
  <c r="E111" i="12"/>
  <c r="D111" i="12"/>
  <c r="C111" i="12"/>
  <c r="E110" i="12"/>
  <c r="D110" i="12"/>
  <c r="C110" i="12"/>
  <c r="E109" i="12"/>
  <c r="D109" i="12"/>
  <c r="C109" i="12"/>
  <c r="E108" i="12"/>
  <c r="D108" i="12"/>
  <c r="C108" i="12"/>
  <c r="E107" i="12"/>
  <c r="D107" i="12"/>
  <c r="C107" i="12"/>
  <c r="E106" i="12"/>
  <c r="D106" i="12"/>
  <c r="C106" i="12"/>
  <c r="E105" i="12"/>
  <c r="D105" i="12"/>
  <c r="C105" i="12"/>
  <c r="E104" i="12"/>
  <c r="D104" i="12"/>
  <c r="C104" i="12"/>
  <c r="E103" i="12"/>
  <c r="D103" i="12"/>
  <c r="C103" i="12"/>
  <c r="E102" i="12"/>
  <c r="D102" i="12"/>
  <c r="C102" i="12"/>
  <c r="E101" i="12"/>
  <c r="D101" i="12"/>
  <c r="C101" i="12"/>
  <c r="E100" i="12"/>
  <c r="D100" i="12"/>
  <c r="C100" i="12"/>
  <c r="E99" i="12"/>
  <c r="D99" i="12"/>
  <c r="C99" i="12"/>
  <c r="E98" i="12"/>
  <c r="D98" i="12"/>
  <c r="C98" i="12"/>
  <c r="E97" i="12"/>
  <c r="D97" i="12"/>
  <c r="C97" i="12"/>
  <c r="E96" i="12"/>
  <c r="D96" i="12"/>
  <c r="C96" i="12"/>
  <c r="E95" i="12"/>
  <c r="D95" i="12"/>
  <c r="C95" i="12"/>
  <c r="E94" i="12"/>
  <c r="D94" i="12"/>
  <c r="C94" i="12"/>
  <c r="E93" i="12"/>
  <c r="D93" i="12"/>
  <c r="C93" i="12"/>
  <c r="E92" i="12"/>
  <c r="D92" i="12"/>
  <c r="C92" i="12"/>
  <c r="E91" i="12"/>
  <c r="D91" i="12"/>
  <c r="C91" i="12"/>
  <c r="E90" i="12"/>
  <c r="D90" i="12"/>
  <c r="C90" i="12"/>
  <c r="E89" i="12"/>
  <c r="D89" i="12"/>
  <c r="C89" i="12"/>
  <c r="E88" i="12"/>
  <c r="D88" i="12"/>
  <c r="C88" i="12"/>
  <c r="E87" i="12"/>
  <c r="D87" i="12"/>
  <c r="C87" i="12"/>
  <c r="E86" i="12"/>
  <c r="D86" i="12"/>
  <c r="C86" i="12"/>
  <c r="E85" i="12"/>
  <c r="D85" i="12"/>
  <c r="C85" i="12"/>
  <c r="E84" i="12"/>
  <c r="D84" i="12"/>
  <c r="C84" i="12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P26" i="12"/>
  <c r="P23" i="12"/>
  <c r="P24" i="12"/>
  <c r="P25" i="12"/>
  <c r="P22" i="12"/>
  <c r="J21" i="12" a="1"/>
  <c r="K81" i="20" l="1"/>
  <c r="M82" i="20"/>
  <c r="L84" i="20"/>
  <c r="R19" i="10"/>
  <c r="S19" i="10" s="1"/>
  <c r="T19" i="10"/>
  <c r="U19" i="10"/>
  <c r="T21" i="10"/>
  <c r="U21" i="10"/>
  <c r="R21" i="10"/>
  <c r="S21" i="10" s="1"/>
  <c r="R20" i="10"/>
  <c r="S20" i="10" s="1"/>
  <c r="U20" i="10"/>
  <c r="T20" i="10"/>
  <c r="U22" i="10"/>
  <c r="R22" i="10"/>
  <c r="S22" i="10" s="1"/>
  <c r="T22" i="10"/>
  <c r="M5" i="10" a="1"/>
  <c r="M5" i="10" s="1"/>
  <c r="M9" i="10" a="1"/>
  <c r="M9" i="10" s="1"/>
  <c r="M13" i="10" a="1"/>
  <c r="M13" i="10" s="1"/>
  <c r="M4" i="10" a="1"/>
  <c r="M4" i="10" s="1"/>
  <c r="M10" i="10" a="1"/>
  <c r="M10" i="10" s="1"/>
  <c r="M6" i="10" a="1"/>
  <c r="M6" i="10" s="1"/>
  <c r="M11" i="10" a="1"/>
  <c r="M11" i="10" s="1"/>
  <c r="M7" i="10" a="1"/>
  <c r="M7" i="10" s="1"/>
  <c r="M8" i="10" a="1"/>
  <c r="M8" i="10" s="1"/>
  <c r="M2" i="10" a="1"/>
  <c r="M2" i="10" s="1"/>
  <c r="M12" i="10" a="1"/>
  <c r="M12" i="10" s="1"/>
  <c r="M3" i="10" a="1"/>
  <c r="M3" i="10" s="1"/>
  <c r="R18" i="10"/>
  <c r="S18" i="10" s="1"/>
  <c r="U18" i="10"/>
  <c r="T18" i="10"/>
  <c r="K22" i="12"/>
  <c r="K24" i="12"/>
  <c r="K26" i="12"/>
  <c r="J26" i="12"/>
  <c r="J21" i="12"/>
  <c r="J23" i="12"/>
  <c r="J25" i="12"/>
  <c r="J22" i="12"/>
  <c r="J24" i="12"/>
  <c r="K21" i="12"/>
  <c r="K23" i="12"/>
  <c r="K25" i="12"/>
  <c r="J16" i="12"/>
  <c r="J17" i="12" s="1"/>
  <c r="Q13" i="10"/>
  <c r="K80" i="20" l="1"/>
  <c r="M81" i="20"/>
  <c r="L83" i="20"/>
  <c r="R13" i="10"/>
  <c r="P6" i="10"/>
  <c r="Q14" i="10"/>
  <c r="G2" i="12" a="1"/>
  <c r="G2" i="12" s="1"/>
  <c r="G5" i="12" a="1"/>
  <c r="G5" i="12" s="1"/>
  <c r="G8" i="12" a="1"/>
  <c r="G8" i="12" s="1"/>
  <c r="G12" i="12" a="1"/>
  <c r="G12" i="12" s="1"/>
  <c r="G18" i="12" a="1"/>
  <c r="G18" i="12" s="1"/>
  <c r="G21" i="12" a="1"/>
  <c r="G21" i="12" s="1"/>
  <c r="G24" i="12" a="1"/>
  <c r="G24" i="12" s="1"/>
  <c r="G28" i="12" a="1"/>
  <c r="G28" i="12" s="1"/>
  <c r="G34" i="12" a="1"/>
  <c r="G34" i="12" s="1"/>
  <c r="G37" i="12" a="1"/>
  <c r="G37" i="12" s="1"/>
  <c r="G40" i="12" a="1"/>
  <c r="G40" i="12" s="1"/>
  <c r="G44" i="12" a="1"/>
  <c r="G44" i="12" s="1"/>
  <c r="G50" i="12" a="1"/>
  <c r="G50" i="12" s="1"/>
  <c r="G53" i="12" a="1"/>
  <c r="G53" i="12" s="1"/>
  <c r="G56" i="12" a="1"/>
  <c r="G56" i="12" s="1"/>
  <c r="G60" i="12" a="1"/>
  <c r="G60" i="12" s="1"/>
  <c r="G66" i="12" a="1"/>
  <c r="G66" i="12" s="1"/>
  <c r="G69" i="12" a="1"/>
  <c r="G69" i="12" s="1"/>
  <c r="G72" i="12" a="1"/>
  <c r="G72" i="12" s="1"/>
  <c r="G76" i="12" a="1"/>
  <c r="G76" i="12" s="1"/>
  <c r="G82" i="12" a="1"/>
  <c r="G82" i="12" s="1"/>
  <c r="G85" i="12" a="1"/>
  <c r="G85" i="12" s="1"/>
  <c r="G88" i="12" a="1"/>
  <c r="G88" i="12" s="1"/>
  <c r="G92" i="12" a="1"/>
  <c r="G92" i="12" s="1"/>
  <c r="G98" i="12" a="1"/>
  <c r="G98" i="12" s="1"/>
  <c r="G101" i="12" a="1"/>
  <c r="G101" i="12" s="1"/>
  <c r="G104" i="12" a="1"/>
  <c r="G104" i="12" s="1"/>
  <c r="G108" i="12" a="1"/>
  <c r="G108" i="12" s="1"/>
  <c r="G114" i="12" a="1"/>
  <c r="G114" i="12" s="1"/>
  <c r="G117" i="12" a="1"/>
  <c r="G117" i="12" s="1"/>
  <c r="G120" i="12" a="1"/>
  <c r="G120" i="12" s="1"/>
  <c r="G124" i="12" a="1"/>
  <c r="G124" i="12" s="1"/>
  <c r="G130" i="12" a="1"/>
  <c r="G130" i="12" s="1"/>
  <c r="G133" i="12" a="1"/>
  <c r="G133" i="12" s="1"/>
  <c r="G136" i="12" a="1"/>
  <c r="G136" i="12" s="1"/>
  <c r="G139" i="12" a="1"/>
  <c r="G139" i="12" s="1"/>
  <c r="G142" i="12" a="1"/>
  <c r="G142" i="12" s="1"/>
  <c r="G148" i="12" a="1"/>
  <c r="G148" i="12" s="1"/>
  <c r="G153" i="12" a="1"/>
  <c r="G153" i="12" s="1"/>
  <c r="G159" i="12" a="1"/>
  <c r="G159" i="12" s="1"/>
  <c r="G164" i="12" a="1"/>
  <c r="G164" i="12" s="1"/>
  <c r="G3" i="12" a="1"/>
  <c r="G3" i="12" s="1"/>
  <c r="G6" i="12" a="1"/>
  <c r="G6" i="12" s="1"/>
  <c r="G9" i="12" a="1"/>
  <c r="G9" i="12" s="1"/>
  <c r="G15" i="12" a="1"/>
  <c r="G15" i="12" s="1"/>
  <c r="G19" i="12" a="1"/>
  <c r="G19" i="12" s="1"/>
  <c r="G22" i="12" a="1"/>
  <c r="G22" i="12" s="1"/>
  <c r="G25" i="12" a="1"/>
  <c r="G25" i="12" s="1"/>
  <c r="G31" i="12" a="1"/>
  <c r="G31" i="12" s="1"/>
  <c r="G35" i="12" a="1"/>
  <c r="G35" i="12" s="1"/>
  <c r="G38" i="12" a="1"/>
  <c r="G38" i="12" s="1"/>
  <c r="G41" i="12" a="1"/>
  <c r="G41" i="12" s="1"/>
  <c r="G47" i="12" a="1"/>
  <c r="G47" i="12" s="1"/>
  <c r="G51" i="12" a="1"/>
  <c r="G51" i="12" s="1"/>
  <c r="G54" i="12" a="1"/>
  <c r="G54" i="12" s="1"/>
  <c r="G57" i="12" a="1"/>
  <c r="G57" i="12" s="1"/>
  <c r="G63" i="12" a="1"/>
  <c r="G63" i="12" s="1"/>
  <c r="G67" i="12" a="1"/>
  <c r="G67" i="12" s="1"/>
  <c r="G70" i="12" a="1"/>
  <c r="G70" i="12" s="1"/>
  <c r="G73" i="12" a="1"/>
  <c r="G73" i="12" s="1"/>
  <c r="G79" i="12" a="1"/>
  <c r="G79" i="12" s="1"/>
  <c r="G83" i="12" a="1"/>
  <c r="G83" i="12" s="1"/>
  <c r="G86" i="12" a="1"/>
  <c r="G86" i="12" s="1"/>
  <c r="G89" i="12" a="1"/>
  <c r="G89" i="12" s="1"/>
  <c r="G95" i="12" a="1"/>
  <c r="G95" i="12" s="1"/>
  <c r="G99" i="12" a="1"/>
  <c r="G99" i="12" s="1"/>
  <c r="G102" i="12" a="1"/>
  <c r="G102" i="12" s="1"/>
  <c r="G105" i="12" a="1"/>
  <c r="G105" i="12" s="1"/>
  <c r="G111" i="12" a="1"/>
  <c r="G111" i="12" s="1"/>
  <c r="G115" i="12" a="1"/>
  <c r="G115" i="12" s="1"/>
  <c r="G118" i="12" a="1"/>
  <c r="G118" i="12" s="1"/>
  <c r="G121" i="12" a="1"/>
  <c r="G121" i="12" s="1"/>
  <c r="G127" i="12" a="1"/>
  <c r="G127" i="12" s="1"/>
  <c r="G131" i="12" a="1"/>
  <c r="G131" i="12" s="1"/>
  <c r="G134" i="12" a="1"/>
  <c r="G134" i="12" s="1"/>
  <c r="G140" i="12" a="1"/>
  <c r="G140" i="12" s="1"/>
  <c r="G145" i="12" a="1"/>
  <c r="G145" i="12" s="1"/>
  <c r="G151" i="12" a="1"/>
  <c r="G151" i="12" s="1"/>
  <c r="G154" i="12" a="1"/>
  <c r="G154" i="12" s="1"/>
  <c r="G157" i="12" a="1"/>
  <c r="G157" i="12" s="1"/>
  <c r="G160" i="12" a="1"/>
  <c r="G160" i="12" s="1"/>
  <c r="G162" i="12" a="1"/>
  <c r="G162" i="12" s="1"/>
  <c r="G165" i="12" a="1"/>
  <c r="G165" i="12" s="1"/>
  <c r="G4" i="12" a="1"/>
  <c r="G4" i="12" s="1"/>
  <c r="G10" i="12" a="1"/>
  <c r="G10" i="12" s="1"/>
  <c r="G16" i="12" a="1"/>
  <c r="G16" i="12" s="1"/>
  <c r="G29" i="12" a="1"/>
  <c r="G29" i="12" s="1"/>
  <c r="G36" i="12" a="1"/>
  <c r="G36" i="12" s="1"/>
  <c r="G42" i="12" a="1"/>
  <c r="G42" i="12" s="1"/>
  <c r="G48" i="12" a="1"/>
  <c r="G48" i="12" s="1"/>
  <c r="G61" i="12" a="1"/>
  <c r="G61" i="12" s="1"/>
  <c r="G68" i="12" a="1"/>
  <c r="G68" i="12" s="1"/>
  <c r="G74" i="12" a="1"/>
  <c r="G74" i="12" s="1"/>
  <c r="G80" i="12" a="1"/>
  <c r="G80" i="12" s="1"/>
  <c r="G93" i="12" a="1"/>
  <c r="G93" i="12" s="1"/>
  <c r="G100" i="12" a="1"/>
  <c r="G100" i="12" s="1"/>
  <c r="G106" i="12" a="1"/>
  <c r="G106" i="12" s="1"/>
  <c r="G112" i="12" a="1"/>
  <c r="G112" i="12" s="1"/>
  <c r="G125" i="12" a="1"/>
  <c r="G125" i="12" s="1"/>
  <c r="G132" i="12" a="1"/>
  <c r="G132" i="12" s="1"/>
  <c r="G137" i="12" a="1"/>
  <c r="G137" i="12" s="1"/>
  <c r="G143" i="12" a="1"/>
  <c r="G143" i="12" s="1"/>
  <c r="G149" i="12" a="1"/>
  <c r="G149" i="12" s="1"/>
  <c r="G155" i="12" a="1"/>
  <c r="G155" i="12" s="1"/>
  <c r="G14" i="12" a="1"/>
  <c r="G14" i="12" s="1"/>
  <c r="G23" i="12" a="1"/>
  <c r="G23" i="12" s="1"/>
  <c r="G32" i="12" a="1"/>
  <c r="G32" i="12" s="1"/>
  <c r="G39" i="12" a="1"/>
  <c r="G39" i="12" s="1"/>
  <c r="G49" i="12" a="1"/>
  <c r="G49" i="12" s="1"/>
  <c r="G58" i="12" a="1"/>
  <c r="G58" i="12" s="1"/>
  <c r="G65" i="12" a="1"/>
  <c r="G65" i="12" s="1"/>
  <c r="G75" i="12" a="1"/>
  <c r="G75" i="12" s="1"/>
  <c r="G84" i="12" a="1"/>
  <c r="G84" i="12" s="1"/>
  <c r="G91" i="12" a="1"/>
  <c r="G91" i="12" s="1"/>
  <c r="G109" i="12" a="1"/>
  <c r="G109" i="12" s="1"/>
  <c r="G126" i="12" a="1"/>
  <c r="G126" i="12" s="1"/>
  <c r="G141" i="12" a="1"/>
  <c r="G141" i="12" s="1"/>
  <c r="G150" i="12" a="1"/>
  <c r="G150" i="12" s="1"/>
  <c r="G158" i="12" a="1"/>
  <c r="G158" i="12" s="1"/>
  <c r="G7" i="12" a="1"/>
  <c r="G7" i="12" s="1"/>
  <c r="G17" i="12" a="1"/>
  <c r="G17" i="12" s="1"/>
  <c r="G26" i="12" a="1"/>
  <c r="G26" i="12" s="1"/>
  <c r="G33" i="12" a="1"/>
  <c r="G33" i="12" s="1"/>
  <c r="G43" i="12" a="1"/>
  <c r="G43" i="12" s="1"/>
  <c r="G52" i="12" a="1"/>
  <c r="G52" i="12" s="1"/>
  <c r="G59" i="12" a="1"/>
  <c r="G59" i="12" s="1"/>
  <c r="G77" i="12" a="1"/>
  <c r="G77" i="12" s="1"/>
  <c r="G94" i="12" a="1"/>
  <c r="G94" i="12" s="1"/>
  <c r="G110" i="12" a="1"/>
  <c r="G110" i="12" s="1"/>
  <c r="G119" i="12" a="1"/>
  <c r="G119" i="12" s="1"/>
  <c r="G128" i="12" a="1"/>
  <c r="G128" i="12" s="1"/>
  <c r="G135" i="12" a="1"/>
  <c r="G135" i="12" s="1"/>
  <c r="G144" i="12" a="1"/>
  <c r="G144" i="12" s="1"/>
  <c r="G152" i="12" a="1"/>
  <c r="G152" i="12" s="1"/>
  <c r="G166" i="12" a="1"/>
  <c r="G166" i="12" s="1"/>
  <c r="G55" i="12" a="1"/>
  <c r="G55" i="12" s="1"/>
  <c r="G71" i="12" a="1"/>
  <c r="G71" i="12" s="1"/>
  <c r="G90" i="12" a="1"/>
  <c r="G90" i="12" s="1"/>
  <c r="G107" i="12" a="1"/>
  <c r="G107" i="12" s="1"/>
  <c r="G123" i="12" a="1"/>
  <c r="G123" i="12" s="1"/>
  <c r="G156" i="12" a="1"/>
  <c r="G156" i="12" s="1"/>
  <c r="G11" i="12" a="1"/>
  <c r="G11" i="12" s="1"/>
  <c r="G27" i="12" a="1"/>
  <c r="G27" i="12" s="1"/>
  <c r="G45" i="12" a="1"/>
  <c r="G45" i="12" s="1"/>
  <c r="G62" i="12" a="1"/>
  <c r="G62" i="12" s="1"/>
  <c r="G78" i="12" a="1"/>
  <c r="G78" i="12" s="1"/>
  <c r="G96" i="12" a="1"/>
  <c r="G96" i="12" s="1"/>
  <c r="G113" i="12" a="1"/>
  <c r="G113" i="12" s="1"/>
  <c r="G129" i="12" a="1"/>
  <c r="G129" i="12" s="1"/>
  <c r="G146" i="12" a="1"/>
  <c r="G146" i="12" s="1"/>
  <c r="G161" i="12" a="1"/>
  <c r="G161" i="12" s="1"/>
  <c r="G13" i="12" a="1"/>
  <c r="G13" i="12" s="1"/>
  <c r="G30" i="12" a="1"/>
  <c r="G30" i="12" s="1"/>
  <c r="G46" i="12" a="1"/>
  <c r="G46" i="12" s="1"/>
  <c r="G64" i="12" a="1"/>
  <c r="G64" i="12" s="1"/>
  <c r="G81" i="12" a="1"/>
  <c r="G81" i="12" s="1"/>
  <c r="G97" i="12" a="1"/>
  <c r="G97" i="12" s="1"/>
  <c r="G116" i="12" a="1"/>
  <c r="G116" i="12" s="1"/>
  <c r="G147" i="12" a="1"/>
  <c r="G147" i="12" s="1"/>
  <c r="G163" i="12" a="1"/>
  <c r="G163" i="12" s="1"/>
  <c r="G20" i="12" a="1"/>
  <c r="G20" i="12" s="1"/>
  <c r="G87" i="12" a="1"/>
  <c r="G87" i="12" s="1"/>
  <c r="G103" i="12" a="1"/>
  <c r="G103" i="12" s="1"/>
  <c r="G122" i="12" a="1"/>
  <c r="G122" i="12" s="1"/>
  <c r="G138" i="12" a="1"/>
  <c r="G138" i="12" s="1"/>
  <c r="L22" i="12"/>
  <c r="M22" i="12" s="1"/>
  <c r="O22" i="12"/>
  <c r="N22" i="12"/>
  <c r="L26" i="12"/>
  <c r="M26" i="12" s="1"/>
  <c r="O26" i="12"/>
  <c r="N26" i="12"/>
  <c r="L25" i="12"/>
  <c r="M25" i="12" s="1"/>
  <c r="O25" i="12"/>
  <c r="N25" i="12"/>
  <c r="L23" i="12"/>
  <c r="M23" i="12" s="1"/>
  <c r="O23" i="12"/>
  <c r="N23" i="12"/>
  <c r="L24" i="12"/>
  <c r="M24" i="12" s="1"/>
  <c r="O24" i="12"/>
  <c r="N24" i="12"/>
  <c r="O21" i="12"/>
  <c r="N21" i="12"/>
  <c r="L21" i="12"/>
  <c r="M21" i="12" s="1"/>
  <c r="K16" i="12"/>
  <c r="K79" i="20" l="1"/>
  <c r="M80" i="20"/>
  <c r="L82" i="20"/>
  <c r="R14" i="10"/>
  <c r="P8" i="10" s="1"/>
  <c r="S7" i="10"/>
  <c r="S5" i="10"/>
  <c r="S6" i="10" s="1"/>
  <c r="P5" i="10"/>
  <c r="P7" i="10"/>
  <c r="S13" i="10"/>
  <c r="T13" i="10" s="1"/>
  <c r="U13" i="10" s="1"/>
  <c r="J9" i="12"/>
  <c r="L16" i="12"/>
  <c r="K17" i="12"/>
  <c r="K78" i="20" l="1"/>
  <c r="M79" i="20"/>
  <c r="L81" i="20"/>
  <c r="J8" i="12"/>
  <c r="J10" i="12"/>
  <c r="L17" i="12"/>
  <c r="J11" i="12" s="1"/>
  <c r="M8" i="12"/>
  <c r="M9" i="12" s="1"/>
  <c r="M10" i="12"/>
  <c r="K77" i="20" l="1"/>
  <c r="M78" i="20"/>
  <c r="L80" i="20"/>
  <c r="M16" i="12"/>
  <c r="N16" i="12" s="1"/>
  <c r="O16" i="12" s="1"/>
  <c r="I11" i="18"/>
  <c r="H11" i="18"/>
  <c r="I10" i="18"/>
  <c r="H10" i="18"/>
  <c r="I9" i="18"/>
  <c r="H9" i="18"/>
  <c r="I8" i="18"/>
  <c r="H8" i="18"/>
  <c r="I7" i="18"/>
  <c r="N13" i="18"/>
  <c r="I12" i="19"/>
  <c r="K76" i="20" l="1"/>
  <c r="M77" i="20"/>
  <c r="L79" i="20"/>
  <c r="H5" i="19"/>
  <c r="J12" i="19"/>
  <c r="I13" i="19"/>
  <c r="O13" i="18"/>
  <c r="M6" i="18"/>
  <c r="N14" i="18"/>
  <c r="K75" i="20" l="1"/>
  <c r="M76" i="20"/>
  <c r="L78" i="20"/>
  <c r="J13" i="19"/>
  <c r="H7" i="19" s="1"/>
  <c r="K6" i="19"/>
  <c r="K4" i="19"/>
  <c r="K5" i="19" s="1"/>
  <c r="P5" i="18"/>
  <c r="P6" i="18" s="1"/>
  <c r="O14" i="18"/>
  <c r="M8" i="18" s="1"/>
  <c r="P7" i="18"/>
  <c r="K12" i="19"/>
  <c r="L12" i="19" s="1"/>
  <c r="M12" i="19" s="1"/>
  <c r="M5" i="18"/>
  <c r="M7" i="18"/>
  <c r="H6" i="19"/>
  <c r="H4" i="19"/>
  <c r="K74" i="20" l="1"/>
  <c r="M75" i="20"/>
  <c r="L76" i="20" s="1"/>
  <c r="L77" i="20"/>
  <c r="P13" i="18"/>
  <c r="Q13" i="18" s="1"/>
  <c r="R13" i="18" s="1"/>
  <c r="K73" i="20" l="1"/>
  <c r="M74" i="20"/>
  <c r="K72" i="20" l="1"/>
  <c r="M73" i="20"/>
  <c r="L75" i="20"/>
  <c r="K71" i="20" l="1"/>
  <c r="M72" i="20"/>
  <c r="L74" i="20"/>
  <c r="K70" i="20" l="1"/>
  <c r="M71" i="20"/>
  <c r="L73" i="20"/>
  <c r="K69" i="20" l="1"/>
  <c r="M70" i="20"/>
  <c r="L72" i="20"/>
  <c r="K68" i="20" l="1"/>
  <c r="M69" i="20"/>
  <c r="L70" i="20" s="1"/>
  <c r="L71" i="20"/>
  <c r="K67" i="20" l="1"/>
  <c r="M68" i="20"/>
  <c r="K66" i="20" l="1"/>
  <c r="M67" i="20"/>
  <c r="L69" i="20"/>
  <c r="K65" i="20" l="1"/>
  <c r="M66" i="20"/>
  <c r="L68" i="20"/>
  <c r="K64" i="20" l="1"/>
  <c r="M65" i="20"/>
  <c r="L67" i="20"/>
  <c r="K63" i="20" l="1"/>
  <c r="M64" i="20"/>
  <c r="L66" i="20"/>
  <c r="K62" i="20" l="1"/>
  <c r="M63" i="20"/>
  <c r="L65" i="20"/>
  <c r="K61" i="20" l="1"/>
  <c r="M62" i="20"/>
  <c r="L64" i="20"/>
  <c r="K60" i="20" l="1"/>
  <c r="M61" i="20"/>
  <c r="L63" i="20"/>
  <c r="K59" i="20" l="1"/>
  <c r="M60" i="20"/>
  <c r="L62" i="20"/>
  <c r="K58" i="20" l="1"/>
  <c r="M59" i="20"/>
  <c r="L61" i="20"/>
  <c r="K57" i="20" l="1"/>
  <c r="M58" i="20"/>
  <c r="L60" i="20"/>
  <c r="K56" i="20" l="1"/>
  <c r="M57" i="20"/>
  <c r="L59" i="20"/>
  <c r="K55" i="20" l="1"/>
  <c r="M56" i="20"/>
  <c r="L58" i="20"/>
  <c r="K54" i="20" l="1"/>
  <c r="M55" i="20"/>
  <c r="L57" i="20"/>
  <c r="K53" i="20" l="1"/>
  <c r="M54" i="20"/>
  <c r="L56" i="20"/>
  <c r="K52" i="20" l="1"/>
  <c r="M53" i="20"/>
  <c r="L55" i="20"/>
  <c r="K51" i="20" l="1"/>
  <c r="M52" i="20"/>
  <c r="L54" i="20"/>
  <c r="K50" i="20" l="1"/>
  <c r="M51" i="20"/>
  <c r="L51" i="20" s="1"/>
  <c r="L53" i="20"/>
  <c r="L52" i="20" l="1"/>
  <c r="R13" i="24"/>
  <c r="S13" i="24"/>
  <c r="R14" i="24"/>
  <c r="T7" i="24"/>
  <c r="S14" i="24"/>
  <c r="T13" i="24"/>
  <c r="U13" i="24"/>
  <c r="V13" i="24"/>
  <c r="Q6" i="24"/>
  <c r="T5" i="24"/>
  <c r="T6" i="24"/>
  <c r="Q8" i="24"/>
  <c r="Q5" i="24"/>
  <c r="Q7" i="24"/>
  <c r="L35" i="28"/>
  <c r="M35" i="28"/>
  <c r="L36" i="28"/>
  <c r="N29" i="28"/>
  <c r="N27" i="28"/>
  <c r="N28" i="28"/>
  <c r="M36" i="28"/>
  <c r="N35" i="28"/>
  <c r="K28" i="28"/>
  <c r="K27" i="28"/>
  <c r="K30" i="28"/>
  <c r="O35" i="28"/>
  <c r="P35" i="28"/>
  <c r="K29" i="28"/>
  <c r="G110" i="20"/>
  <c r="H110" i="20"/>
  <c r="G111" i="20"/>
  <c r="I104" i="20"/>
  <c r="I102" i="20"/>
  <c r="I103" i="20"/>
  <c r="F103" i="20"/>
  <c r="F102" i="20"/>
  <c r="H111" i="20"/>
  <c r="F105" i="20"/>
  <c r="I110" i="20"/>
  <c r="J110" i="20"/>
  <c r="K110" i="20"/>
  <c r="F104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95CA95-2535-47DF-9A34-9458080525FF}" keepAlive="1" name="Consulta - Salary_Data" description="Conexión a la consulta 'Salary_Data' en el libro." type="5" refreshedVersion="6" background="1" saveData="1">
    <dbPr connection="Provider=Microsoft.Mashup.OleDb.1;Data Source=$Workbook$;Location=Salary_Data;Extended Properties=&quot;&quot;" command="SELECT * FROM [Salary_Data]"/>
  </connection>
  <connection id="2" xr16:uid="{C8F4A654-9466-4A31-9976-0F3B74FD70ED}" keepAlive="1" name="Consulta - Salary_Data (2)" description="Conexión a la consulta 'Salary_Data (2)' en el libro." type="5" refreshedVersion="6" background="1" saveData="1">
    <dbPr connection="Provider=Microsoft.Mashup.OleDb.1;Data Source=$Workbook$;Location=&quot;Salary_Data (2)&quot;;Extended Properties=&quot;&quot;" command="SELECT * FROM [Salary_Data (2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<sst xmlns="http://schemas.openxmlformats.org/spreadsheetml/2006/main" count="999" uniqueCount="349">
  <si>
    <t>Sales</t>
  </si>
  <si>
    <t>cyl</t>
  </si>
  <si>
    <t>disp</t>
  </si>
  <si>
    <t>HP</t>
  </si>
  <si>
    <t>wt</t>
  </si>
  <si>
    <t>accel</t>
  </si>
  <si>
    <t>mpg</t>
  </si>
  <si>
    <t xml:space="preserve"> Source Economist Pocket World in Figures 2011</t>
  </si>
  <si>
    <t xml:space="preserve">Country </t>
  </si>
  <si>
    <t>Pop (millions)</t>
  </si>
  <si>
    <t>Computer Sales</t>
  </si>
  <si>
    <t>GNP per head</t>
  </si>
  <si>
    <t>Unemployment rate</t>
  </si>
  <si>
    <t>%age spend on education</t>
  </si>
  <si>
    <t>Austria</t>
  </si>
  <si>
    <t>Belgium</t>
  </si>
  <si>
    <t>Bulgaria</t>
  </si>
  <si>
    <t>Czech Rep.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</si>
  <si>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</si>
  <si>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</si>
  <si>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</si>
  <si>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</si>
  <si>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</si>
  <si>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</si>
  <si>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</si>
  <si>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</si>
  <si>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</si>
  <si>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Poland</t>
  </si>
  <si>
    <t>Portugal</t>
  </si>
  <si>
    <t>Romania</t>
  </si>
  <si>
    <t>Spain</t>
  </si>
  <si>
    <t>Switzerland</t>
  </si>
  <si>
    <t>Sweden</t>
  </si>
  <si>
    <t>Turkey</t>
  </si>
  <si>
    <t>UK</t>
  </si>
  <si>
    <t>Week</t>
  </si>
  <si>
    <t>Cart Notice?</t>
  </si>
  <si>
    <t>Coupon?</t>
  </si>
  <si>
    <t>Price Reduction?</t>
  </si>
  <si>
    <t>Yes</t>
  </si>
  <si>
    <t>No</t>
  </si>
  <si>
    <t>Income</t>
  </si>
  <si>
    <t>Food spending</t>
  </si>
  <si>
    <t>Price</t>
  </si>
  <si>
    <t>Ad</t>
  </si>
  <si>
    <t>Scale</t>
  </si>
  <si>
    <t>GNP Billions</t>
  </si>
  <si>
    <t>Unempoyment Rate</t>
  </si>
  <si>
    <t>Inflation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</si>
  <si>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</si>
  <si>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</si>
  <si>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</si>
  <si>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</si>
  <si>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</si>
  <si>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</si>
  <si>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</si>
  <si>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</si>
  <si>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</si>
  <si>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</si>
  <si>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</si>
  <si>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</si>
  <si>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</si>
  <si>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</si>
  <si>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</si>
  <si>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</si>
  <si>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</si>
  <si>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</si>
  <si>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</si>
  <si>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</si>
  <si>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</si>
  <si>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</si>
  <si>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</si>
  <si>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</si>
  <si>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</si>
  <si>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</si>
  <si>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</si>
  <si>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</si>
  <si>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</si>
  <si>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</si>
  <si>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</si>
  <si>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</si>
  <si>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</si>
  <si>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</si>
  <si>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</si>
  <si>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</si>
  <si>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</si>
  <si>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</si>
  <si>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</si>
  <si>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</si>
  <si>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</si>
  <si>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</si>
  <si>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</si>
  <si>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</si>
  <si>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</si>
  <si>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</si>
  <si>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</si>
  <si>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</si>
  <si>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</si>
  <si>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</si>
  <si>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</si>
  <si>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</si>
  <si>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</si>
  <si>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</si>
  <si>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</si>
  <si>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</si>
  <si>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</si>
  <si>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</si>
  <si>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</si>
  <si>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</si>
  <si>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</si>
  <si>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</si>
  <si>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</si>
  <si>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</si>
  <si>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</si>
  <si>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</si>
  <si>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</si>
  <si>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</si>
  <si>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</si>
  <si>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</si>
  <si>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</si>
  <si>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</si>
  <si>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</si>
  <si>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</si>
  <si>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</si>
  <si>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</si>
  <si>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</si>
  <si>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</si>
  <si>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</si>
  <si>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</si>
  <si>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</si>
  <si>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</si>
  <si>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</si>
  <si>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</si>
  <si>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</si>
  <si>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</si>
  <si>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</si>
  <si>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</si>
  <si>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</si>
  <si>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</si>
  <si>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</si>
  <si>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</si>
  <si>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</si>
  <si>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</si>
  <si>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</si>
  <si>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</si>
  <si>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</si>
  <si>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</si>
  <si>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</si>
  <si>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</si>
  <si>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</si>
  <si>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</si>
  <si>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</si>
  <si>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</si>
  <si>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</si>
  <si>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</si>
  <si>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</si>
  <si>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</si>
  <si>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</si>
  <si>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</si>
  <si>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</si>
  <si>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</si>
  <si>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</si>
  <si>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</si>
  <si>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</si>
  <si>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</si>
  <si>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</si>
  <si>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</si>
  <si>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</si>
  <si>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</si>
  <si>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</si>
  <si>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</si>
  <si>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</si>
  <si>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</si>
  <si>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</si>
  <si>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</si>
  <si>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</si>
  <si>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</si>
  <si>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</si>
  <si>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</si>
  <si>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</si>
  <si>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</si>
  <si>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</si>
  <si>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</si>
  <si>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</si>
  <si>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</si>
  <si>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</si>
  <si>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</si>
  <si>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</si>
  <si>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</si>
  <si>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</si>
  <si>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</si>
  <si>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</si>
  <si>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</si>
  <si>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</si>
  <si>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</si>
  <si>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</si>
  <si>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</si>
  <si>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</si>
  <si>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</si>
  <si>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</si>
  <si>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</si>
  <si>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</si>
  <si>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</si>
  <si>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</si>
  <si>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</si>
  <si>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</si>
  <si>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</si>
  <si>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</si>
  <si>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</si>
  <si>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</si>
  <si>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</si>
  <si>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</si>
  <si>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</si>
  <si>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</si>
  <si>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</si>
  <si>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</si>
  <si>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</si>
  <si>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</si>
  <si>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Intercept</t>
  </si>
  <si>
    <t>AxP</t>
  </si>
  <si>
    <t>PriceExp2</t>
  </si>
  <si>
    <t>AdExp2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</si>
  <si>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</si>
  <si>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</si>
  <si>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</si>
  <si>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</si>
  <si>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</si>
  <si>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</si>
  <si>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</si>
  <si>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</si>
  <si>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</si>
  <si>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</si>
  <si>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</si>
  <si>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</si>
  <si>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</si>
  <si>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</si>
  <si>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</si>
  <si>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</si>
  <si>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</si>
  <si>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</si>
  <si>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</si>
  <si>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</si>
  <si>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</si>
  <si>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</si>
  <si>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</si>
  <si>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</si>
  <si>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</si>
  <si>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</si>
  <si>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</si>
  <si>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Predicted</t>
  </si>
  <si>
    <t>Predicted sales</t>
  </si>
  <si>
    <t>Predicted mpg</t>
  </si>
  <si>
    <t>Predicted computer sales</t>
  </si>
  <si>
    <t>Predicted inflation</t>
  </si>
  <si>
    <t>-</t>
  </si>
  <si>
    <t>YearsExperience</t>
  </si>
  <si>
    <t>Salary</t>
  </si>
  <si>
    <t>R2</t>
  </si>
  <si>
    <t>Regresión</t>
  </si>
  <si>
    <t>Correlación</t>
  </si>
  <si>
    <t>Nombres</t>
  </si>
  <si>
    <t>Forecast</t>
  </si>
  <si>
    <t>Outside</t>
  </si>
  <si>
    <t>Garage</t>
  </si>
  <si>
    <t>Day</t>
  </si>
  <si>
    <t>Bowl_Price</t>
  </si>
  <si>
    <t>Beer</t>
  </si>
  <si>
    <t>Soda</t>
  </si>
  <si>
    <t>Bowls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</si>
  <si>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</si>
  <si>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</si>
  <si>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</si>
  <si>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</si>
  <si>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</si>
  <si>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</si>
  <si>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</si>
  <si>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</si>
  <si>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</si>
  <si>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</si>
  <si>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</si>
  <si>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</si>
  <si>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</si>
  <si>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Descriptive Statistics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</si>
  <si>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</si>
  <si>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</si>
  <si>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</si>
  <si>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</si>
  <si>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</si>
  <si>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</si>
  <si>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</si>
  <si>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</si>
  <si>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</si>
  <si>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</si>
  <si>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</si>
  <si>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</si>
  <si>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</si>
  <si>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</si>
  <si>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</si>
  <si>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</si>
  <si>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</si>
  <si>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Multiplier</t>
  </si>
  <si>
    <t>Grand Min</t>
  </si>
  <si>
    <t>Outliers</t>
  </si>
  <si>
    <t>Min</t>
  </si>
  <si>
    <t>Q1</t>
  </si>
  <si>
    <t>Q3</t>
  </si>
  <si>
    <t>Max</t>
  </si>
  <si>
    <t>Q1-Min</t>
  </si>
  <si>
    <t>Med-Q1</t>
  </si>
  <si>
    <t>Q3-Med</t>
  </si>
  <si>
    <t>Max-Q3</t>
  </si>
  <si>
    <t>None</t>
  </si>
  <si>
    <t>Shapiro-Wilk Test</t>
  </si>
  <si>
    <t>W-stat</t>
  </si>
  <si>
    <t>alpha</t>
  </si>
  <si>
    <t>normal</t>
  </si>
  <si>
    <t>d'Agostino-Pearson</t>
  </si>
  <si>
    <t>DA-stat</t>
  </si>
  <si>
    <t>Outliers and Missing Data</t>
  </si>
  <si>
    <t>mean</t>
  </si>
  <si>
    <t>stdev</t>
  </si>
  <si>
    <t># outliers</t>
  </si>
  <si>
    <t># blank</t>
  </si>
  <si>
    <t># non-num</t>
  </si>
  <si>
    <t>Frequency Table</t>
  </si>
  <si>
    <t>Bin size</t>
  </si>
  <si>
    <t>item</t>
  </si>
  <si>
    <t>freq</t>
  </si>
  <si>
    <t>cum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</si>
  <si>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</si>
  <si>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</si>
  <si>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</si>
  <si>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</si>
  <si>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</si>
  <si>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Observaciones</t>
  </si>
  <si>
    <t>ANÁLISIS DE VARIANZA</t>
  </si>
  <si>
    <t>Residuos</t>
  </si>
  <si>
    <t>Intercepción</t>
  </si>
  <si>
    <t>Grados de libertad</t>
  </si>
  <si>
    <t>Suma de cuadrados</t>
  </si>
  <si>
    <t>Promedio de los cuadrados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</si>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</sst>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#,##0_);\(#,##0\);&quot;-  &quot;;&quot; &quot;@&quot; &quot;"/>
    <numFmt numFmtId="165" formatCode="0.00%_);\-0.00%_);&quot;-  &quot;;&quot; &quot;@&quot; &quot;"/>
    <numFmt numFmtId="166" formatCode="#,##0.0000_);\(#,##0.0000\);&quot;-  &quot;;&quot; &quot;@&quot; &quot;"/>
    <numFmt numFmtId="167" formatCode="dd/mm/yyyy_);\(###0\);&quot;-  &quot;;&quot; &quot;@&quot; &quot;"/>
    <numFmt numFmtId="168" formatCode="dd/mm/yy_);\(###0\);&quot;-  &quot;;&quot; &quot;@&quot; &quot;"/>
    <numFmt numFmtId="169" formatCode="###0_);\(###0\);&quot;-  &quot;;&quot; &quot;@&quot; &quot;"/>
    <numFmt numFmtId="170" formatCode="#,##0.00_);\(#,##0.00\);&quot;-  &quot;;&quot; &quot;@&quot; &quot;"/>
    <numFmt numFmtId="171" formatCode="#,##0.000_);\(#,##0.000\);&quot;-  &quot;;&quot; &quot;@&quot; &quot;"/>
    <numFmt numFmtId="172" formatCode="#,##0.000"/>
    <numFmt numFmtId="173" formatCode="#,##0.00000_);\(#,##0.00000\);&quot;-  &quot;;&quot; &quot;@&quot; &quot;"/>
    <numFmt numFmtId="174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8">
    <xf numFmtId="164" fontId="0" fillId="0" borderId="0" applyFont="0" applyFill="0" applyBorder="0" applyProtection="0">
      <alignment vertical="top"/>
    </xf>
    <xf numFmtId="165" fontId="1" fillId="0" borderId="0" applyFont="0" applyFill="0" applyBorder="0" applyProtection="0">
      <alignment vertical="top"/>
    </xf>
    <xf numFmtId="166" fontId="1" fillId="0" borderId="0" applyFont="0" applyFill="0" applyBorder="0" applyProtection="0">
      <alignment vertical="top"/>
    </xf>
    <xf numFmtId="167" fontId="1" fillId="0" borderId="0" applyFont="0" applyFill="0" applyBorder="0" applyProtection="0">
      <alignment vertical="top"/>
    </xf>
    <xf numFmtId="168" fontId="1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  <xf numFmtId="164" fontId="5" fillId="0" borderId="0" applyFont="0" applyFill="0" applyBorder="0" applyProtection="0">
      <alignment vertical="top"/>
    </xf>
    <xf numFmtId="43" fontId="5" fillId="0" borderId="0" applyFont="0" applyFill="0" applyBorder="0" applyAlignment="0" applyProtection="0"/>
  </cellStyleXfs>
  <cellXfs count="78">
    <xf numFmtId="164" fontId="0" fillId="0" borderId="0" xfId="0">
      <alignment vertical="top"/>
    </xf>
    <xf numFmtId="164" fontId="2" fillId="0" borderId="0" xfId="0" applyFont="1">
      <alignment vertical="top"/>
    </xf>
    <xf numFmtId="164" fontId="0" fillId="0" borderId="0" xfId="0" applyAlignment="1"/>
    <xf numFmtId="164" fontId="2" fillId="0" borderId="0" xfId="0" applyFont="1" applyAlignment="1"/>
    <xf numFmtId="164" fontId="2" fillId="0" borderId="0" xfId="0" applyFont="1" applyAlignment="1">
      <alignment wrapText="1"/>
    </xf>
    <xf numFmtId="164" fontId="0" fillId="0" borderId="0" xfId="0" applyFont="1" applyAlignment="1"/>
    <xf numFmtId="164" fontId="0" fillId="0" borderId="0" xfId="0" applyBorder="1">
      <alignment vertical="top"/>
    </xf>
    <xf numFmtId="164" fontId="0" fillId="0" borderId="0" xfId="0" applyFont="1" applyBorder="1">
      <alignment vertical="top"/>
    </xf>
    <xf numFmtId="170" fontId="0" fillId="0" borderId="0" xfId="0" applyNumberFormat="1" applyFont="1">
      <alignment vertical="top"/>
    </xf>
    <xf numFmtId="164" fontId="0" fillId="0" borderId="1" xfId="0" applyBorder="1">
      <alignment vertical="top"/>
    </xf>
    <xf numFmtId="164" fontId="0" fillId="0" borderId="2" xfId="0" applyBorder="1">
      <alignment vertical="top"/>
    </xf>
    <xf numFmtId="164" fontId="0" fillId="0" borderId="0" xfId="0" applyAlignment="1">
      <alignment horizontal="center" vertical="top"/>
    </xf>
    <xf numFmtId="164" fontId="4" fillId="0" borderId="3" xfId="0" applyFont="1" applyBorder="1" applyAlignment="1">
      <alignment horizontal="center" vertical="top"/>
    </xf>
    <xf numFmtId="170" fontId="0" fillId="0" borderId="0" xfId="0" applyNumberFormat="1">
      <alignment vertical="top"/>
    </xf>
    <xf numFmtId="170" fontId="0" fillId="0" borderId="2" xfId="0" applyNumberFormat="1" applyBorder="1">
      <alignment vertical="top"/>
    </xf>
    <xf numFmtId="171" fontId="0" fillId="0" borderId="0" xfId="0" applyNumberFormat="1">
      <alignment vertical="top"/>
    </xf>
    <xf numFmtId="171" fontId="0" fillId="0" borderId="2" xfId="0" applyNumberFormat="1" applyBorder="1">
      <alignment vertical="top"/>
    </xf>
    <xf numFmtId="171" fontId="0" fillId="2" borderId="0" xfId="0" applyNumberFormat="1" applyFill="1">
      <alignment vertical="top"/>
    </xf>
    <xf numFmtId="164" fontId="0" fillId="2" borderId="0" xfId="0" applyFill="1">
      <alignment vertical="top"/>
    </xf>
    <xf numFmtId="172" fontId="0" fillId="0" borderId="0" xfId="0" applyNumberFormat="1">
      <alignment vertical="top"/>
    </xf>
    <xf numFmtId="170" fontId="0" fillId="2" borderId="0" xfId="0" applyNumberFormat="1" applyFill="1">
      <alignment vertical="top"/>
    </xf>
    <xf numFmtId="164" fontId="4" fillId="2" borderId="3" xfId="0" applyFont="1" applyFill="1" applyBorder="1" applyAlignment="1">
      <alignment horizontal="center" vertical="top"/>
    </xf>
    <xf numFmtId="171" fontId="4" fillId="2" borderId="3" xfId="0" applyNumberFormat="1" applyFont="1" applyFill="1" applyBorder="1" applyAlignment="1">
      <alignment horizontal="center" vertical="top"/>
    </xf>
    <xf numFmtId="171" fontId="0" fillId="2" borderId="2" xfId="0" applyNumberFormat="1" applyFill="1" applyBorder="1">
      <alignment vertical="top"/>
    </xf>
    <xf numFmtId="171" fontId="0" fillId="3" borderId="0" xfId="0" applyNumberFormat="1" applyFill="1">
      <alignment vertical="top"/>
    </xf>
    <xf numFmtId="171" fontId="0" fillId="3" borderId="2" xfId="0" applyNumberFormat="1" applyFill="1" applyBorder="1">
      <alignment vertical="top"/>
    </xf>
    <xf numFmtId="164" fontId="3" fillId="2" borderId="0" xfId="0" applyFont="1" applyFill="1">
      <alignment vertical="top"/>
    </xf>
    <xf numFmtId="171" fontId="3" fillId="2" borderId="0" xfId="0" applyNumberFormat="1" applyFont="1" applyFill="1">
      <alignment vertical="top"/>
    </xf>
    <xf numFmtId="171" fontId="0" fillId="0" borderId="0" xfId="0" applyNumberFormat="1" applyBorder="1">
      <alignment vertical="top"/>
    </xf>
    <xf numFmtId="171" fontId="0" fillId="2" borderId="0" xfId="0" applyNumberFormat="1" applyFill="1" applyBorder="1">
      <alignment vertical="top"/>
    </xf>
    <xf numFmtId="164" fontId="2" fillId="0" borderId="0" xfId="0" applyFont="1" applyAlignment="1">
      <alignment horizontal="center" wrapText="1"/>
    </xf>
    <xf numFmtId="164" fontId="5" fillId="0" borderId="0" xfId="6">
      <alignment vertical="top"/>
    </xf>
    <xf numFmtId="166" fontId="5" fillId="0" borderId="2" xfId="6" applyNumberFormat="1" applyBorder="1">
      <alignment vertical="top"/>
    </xf>
    <xf numFmtId="164" fontId="5" fillId="0" borderId="2" xfId="6" applyBorder="1">
      <alignment vertical="top"/>
    </xf>
    <xf numFmtId="166" fontId="5" fillId="0" borderId="0" xfId="6" applyNumberFormat="1">
      <alignment vertical="top"/>
    </xf>
    <xf numFmtId="164" fontId="6" fillId="0" borderId="3" xfId="6" applyFont="1" applyBorder="1" applyAlignment="1">
      <alignment horizontal="center" vertical="top"/>
    </xf>
    <xf numFmtId="164" fontId="5" fillId="0" borderId="0" xfId="6" applyAlignment="1">
      <alignment horizontal="center" vertical="top"/>
    </xf>
    <xf numFmtId="173" fontId="5" fillId="0" borderId="0" xfId="6" applyNumberFormat="1">
      <alignment vertical="top"/>
    </xf>
    <xf numFmtId="174" fontId="0" fillId="0" borderId="0" xfId="7" applyNumberFormat="1" applyFont="1" applyAlignment="1">
      <alignment vertical="top"/>
    </xf>
    <xf numFmtId="164" fontId="5" fillId="0" borderId="1" xfId="6" applyBorder="1">
      <alignment vertical="top"/>
    </xf>
    <xf numFmtId="164" fontId="5" fillId="0" borderId="0" xfId="6" applyFont="1" applyAlignment="1">
      <alignment horizontal="left" vertical="top"/>
    </xf>
    <xf numFmtId="164" fontId="7" fillId="0" borderId="0" xfId="6" applyFont="1" applyAlignment="1">
      <alignment horizontal="center" vertical="top"/>
    </xf>
    <xf numFmtId="170" fontId="5" fillId="0" borderId="0" xfId="6" applyNumberFormat="1" applyFont="1">
      <alignment vertical="top"/>
    </xf>
    <xf numFmtId="164" fontId="5" fillId="0" borderId="0" xfId="6" applyFont="1">
      <alignment vertical="top"/>
    </xf>
    <xf numFmtId="171" fontId="5" fillId="4" borderId="2" xfId="6" applyNumberFormat="1" applyFill="1" applyBorder="1">
      <alignment vertical="top"/>
    </xf>
    <xf numFmtId="171" fontId="5" fillId="0" borderId="2" xfId="6" applyNumberFormat="1" applyBorder="1">
      <alignment vertical="top"/>
    </xf>
    <xf numFmtId="171" fontId="5" fillId="0" borderId="0" xfId="6" applyNumberFormat="1">
      <alignment vertical="top"/>
    </xf>
    <xf numFmtId="171" fontId="5" fillId="4" borderId="0" xfId="6" applyNumberFormat="1" applyFill="1">
      <alignment vertical="top"/>
    </xf>
    <xf numFmtId="164" fontId="6" fillId="4" borderId="3" xfId="6" applyFont="1" applyFill="1" applyBorder="1" applyAlignment="1">
      <alignment horizontal="center" vertical="top"/>
    </xf>
    <xf numFmtId="164" fontId="5" fillId="4" borderId="0" xfId="6" applyFill="1">
      <alignment vertical="top"/>
    </xf>
    <xf numFmtId="164" fontId="5" fillId="5" borderId="1" xfId="6" applyFill="1" applyBorder="1">
      <alignment vertical="top"/>
    </xf>
    <xf numFmtId="170" fontId="5" fillId="5" borderId="0" xfId="6" applyNumberFormat="1" applyFont="1" applyFill="1">
      <alignment vertical="top"/>
    </xf>
    <xf numFmtId="164" fontId="0" fillId="0" borderId="0" xfId="0" applyFill="1" applyBorder="1" applyAlignment="1">
      <alignment vertical="top"/>
    </xf>
    <xf numFmtId="164" fontId="0" fillId="0" borderId="4" xfId="0" applyFill="1" applyBorder="1" applyAlignment="1">
      <alignment vertical="top"/>
    </xf>
    <xf numFmtId="164" fontId="4" fillId="0" borderId="5" xfId="0" applyFont="1" applyFill="1" applyBorder="1" applyAlignment="1">
      <alignment horizontal="centerContinuous" vertical="top"/>
    </xf>
    <xf numFmtId="164" fontId="4" fillId="0" borderId="5" xfId="0" applyFont="1" applyFill="1" applyBorder="1" applyAlignment="1">
      <alignment horizontal="center" vertical="top"/>
    </xf>
    <xf numFmtId="164" fontId="5" fillId="0" borderId="2" xfId="6" applyBorder="1" applyAlignment="1">
      <alignment horizontal="center" vertical="top"/>
    </xf>
    <xf numFmtId="164" fontId="6" fillId="0" borderId="2" xfId="6" applyFont="1" applyBorder="1" applyAlignment="1">
      <alignment horizontal="center" vertical="top"/>
    </xf>
    <xf numFmtId="164" fontId="6" fillId="0" borderId="6" xfId="6" applyFont="1" applyBorder="1" applyAlignment="1">
      <alignment horizontal="center" vertical="top"/>
    </xf>
    <xf numFmtId="164" fontId="5" fillId="0" borderId="7" xfId="6" applyBorder="1">
      <alignment vertical="top"/>
    </xf>
    <xf numFmtId="164" fontId="6" fillId="0" borderId="0" xfId="6" applyFont="1" applyAlignment="1">
      <alignment horizontal="center" vertical="top"/>
    </xf>
    <xf numFmtId="164" fontId="5" fillId="0" borderId="8" xfId="6" applyBorder="1">
      <alignment vertical="top"/>
    </xf>
    <xf numFmtId="164" fontId="5" fillId="0" borderId="9" xfId="6" applyBorder="1">
      <alignment vertical="top"/>
    </xf>
    <xf numFmtId="164" fontId="5" fillId="0" borderId="10" xfId="6" applyBorder="1">
      <alignment vertical="top"/>
    </xf>
    <xf numFmtId="164" fontId="5" fillId="0" borderId="11" xfId="6" applyBorder="1">
      <alignment vertical="top"/>
    </xf>
    <xf numFmtId="164" fontId="5" fillId="0" borderId="0" xfId="6" applyBorder="1">
      <alignment vertical="top"/>
    </xf>
    <xf numFmtId="164" fontId="5" fillId="0" borderId="12" xfId="6" applyBorder="1">
      <alignment vertical="top"/>
    </xf>
    <xf numFmtId="164" fontId="5" fillId="0" borderId="13" xfId="6" applyBorder="1">
      <alignment vertical="top"/>
    </xf>
    <xf numFmtId="164" fontId="5" fillId="0" borderId="14" xfId="6" applyBorder="1">
      <alignment vertical="top"/>
    </xf>
    <xf numFmtId="164" fontId="5" fillId="0" borderId="15" xfId="6" applyBorder="1">
      <alignment vertical="top"/>
    </xf>
    <xf numFmtId="164" fontId="5" fillId="0" borderId="2" xfId="6" applyBorder="1" applyAlignment="1">
      <alignment horizontal="right" vertical="top"/>
    </xf>
    <xf numFmtId="164" fontId="5" fillId="0" borderId="16" xfId="6" applyBorder="1">
      <alignment vertical="top"/>
    </xf>
    <xf numFmtId="164" fontId="5" fillId="0" borderId="16" xfId="6" applyBorder="1" applyAlignment="1">
      <alignment horizontal="center" vertical="top"/>
    </xf>
    <xf numFmtId="10" fontId="0" fillId="0" borderId="0" xfId="0" applyNumberFormat="1">
      <alignment vertical="top"/>
    </xf>
    <xf numFmtId="165" fontId="0" fillId="0" borderId="0" xfId="1" applyFont="1" applyBorder="1">
      <alignment vertical="top"/>
    </xf>
    <xf numFmtId="165" fontId="0" fillId="0" borderId="2" xfId="1" applyFont="1" applyBorder="1">
      <alignment vertical="top"/>
    </xf>
    <xf numFmtId="165" fontId="0" fillId="0" borderId="0" xfId="1" applyFont="1">
      <alignment vertical="top"/>
    </xf>
    <xf numFmtId="165" fontId="5" fillId="0" borderId="0" xfId="1" applyFont="1">
      <alignment vertical="top"/>
    </xf>
  </cellXfs>
  <cellStyles count="8">
    <cellStyle name="DateLong" xfId="3" xr:uid="{89ED4293-FEB1-4632-80B5-ECEDAAC27D17}"/>
    <cellStyle name="DateShort" xfId="4" xr:uid="{B9E52608-F8A8-4C0C-B4EC-0EB4D474C974}"/>
    <cellStyle name="Factor" xfId="2" xr:uid="{EFA6F6CC-FDEA-431B-890F-A6D5941F6197}"/>
    <cellStyle name="Millares 2" xfId="7" xr:uid="{ADA1DB7A-EC61-4953-8302-164AAE19AE18}"/>
    <cellStyle name="Normal" xfId="0" builtinId="0" customBuiltin="1"/>
    <cellStyle name="Normal 2" xfId="6" xr:uid="{D45D905E-10AF-4DE1-8138-9A6EFBFE8B27}"/>
    <cellStyle name="Porcentaje" xfId="1" builtinId="5" customBuiltin="1"/>
    <cellStyle name="Year" xfId="5" xr:uid="{3EFE7BBD-F59D-445F-BBA4-2C4D7213E930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numFmt numFmtId="164" formatCode="#,##0_);\(#,##0\);&quot;-  &quot;;&quot; &quot;@&quot; 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'PARKING '!$N$4</c:f>
              <c:strCache>
                <c:ptCount val="1"/>
                <c:pt idx="0">
                  <c:v> Min 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'PARKING '!$O$3:$Q$3</c:f>
              <c:strCache>
                <c:ptCount val="3"/>
                <c:pt idx="0">
                  <c:v> Day </c:v>
                </c:pt>
                <c:pt idx="1">
                  <c:v> Garage </c:v>
                </c:pt>
                <c:pt idx="2">
                  <c:v> Outside </c:v>
                </c:pt>
              </c:strCache>
            </c:strRef>
          </c:cat>
          <c:val>
            <c:numRef>
              <c:f>'PARKING '!$O$4:$Q$4</c:f>
              <c:numCache>
                <c:formatCode>#.##0_);\(#.##0\);"-  ";" "@" "</c:formatCode>
                <c:ptCount val="3"/>
                <c:pt idx="0">
                  <c:v>1</c:v>
                </c:pt>
                <c:pt idx="1">
                  <c:v>206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4-4B6C-B4D9-FFC28E7312EA}"/>
            </c:ext>
          </c:extLst>
        </c:ser>
        <c:ser>
          <c:idx val="1"/>
          <c:order val="1"/>
          <c:tx>
            <c:strRef>
              <c:f>'PARKING '!$N$5</c:f>
              <c:strCache>
                <c:ptCount val="1"/>
                <c:pt idx="0">
                  <c:v> Q1-Min 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'PARKING '!$O$3:$Q$3</c:f>
              <c:strCache>
                <c:ptCount val="3"/>
                <c:pt idx="0">
                  <c:v> Day </c:v>
                </c:pt>
                <c:pt idx="1">
                  <c:v> Garage </c:v>
                </c:pt>
                <c:pt idx="2">
                  <c:v> Outside </c:v>
                </c:pt>
              </c:strCache>
            </c:strRef>
          </c:cat>
          <c:val>
            <c:numRef>
              <c:f>'PARKING '!$O$5:$Q$5</c:f>
              <c:numCache>
                <c:formatCode>#.##0_);\(#.##0\);"-  ";" "@" "</c:formatCode>
                <c:ptCount val="3"/>
                <c:pt idx="0">
                  <c:v>6</c:v>
                </c:pt>
                <c:pt idx="1">
                  <c:v>45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14-4B6C-B4D9-FFC28E7312EA}"/>
            </c:ext>
          </c:extLst>
        </c:ser>
        <c:ser>
          <c:idx val="2"/>
          <c:order val="2"/>
          <c:tx>
            <c:strRef>
              <c:f>'PARKING '!$N$6</c:f>
              <c:strCache>
                <c:ptCount val="1"/>
                <c:pt idx="0">
                  <c:v> Med-Q1 </c:v>
                </c:pt>
              </c:strCache>
            </c:strRef>
          </c:tx>
          <c:invertIfNegative val="0"/>
          <c:cat>
            <c:strRef>
              <c:f>'PARKING '!$O$3:$Q$3</c:f>
              <c:strCache>
                <c:ptCount val="3"/>
                <c:pt idx="0">
                  <c:v> Day </c:v>
                </c:pt>
                <c:pt idx="1">
                  <c:v> Garage </c:v>
                </c:pt>
                <c:pt idx="2">
                  <c:v> Outside </c:v>
                </c:pt>
              </c:strCache>
            </c:strRef>
          </c:cat>
          <c:val>
            <c:numRef>
              <c:f>'PARKING '!$O$6:$Q$6</c:f>
              <c:numCache>
                <c:formatCode>#.##0_);\(#.##0\);"-  ";" "@" "</c:formatCode>
                <c:ptCount val="3"/>
                <c:pt idx="0">
                  <c:v>6</c:v>
                </c:pt>
                <c:pt idx="1">
                  <c:v>49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14-4B6C-B4D9-FFC28E7312EA}"/>
            </c:ext>
          </c:extLst>
        </c:ser>
        <c:ser>
          <c:idx val="3"/>
          <c:order val="3"/>
          <c:tx>
            <c:strRef>
              <c:f>'PARKING '!$N$7</c:f>
              <c:strCache>
                <c:ptCount val="1"/>
                <c:pt idx="0">
                  <c:v> Q3-Med 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'PARKING '!$O$8:$Q$8</c:f>
                <c:numCache>
                  <c:formatCode>General</c:formatCode>
                  <c:ptCount val="3"/>
                  <c:pt idx="0">
                    <c:v>6</c:v>
                  </c:pt>
                  <c:pt idx="1">
                    <c:v>47</c:v>
                  </c:pt>
                  <c:pt idx="2">
                    <c:v>53</c:v>
                  </c:pt>
                </c:numCache>
              </c:numRef>
            </c:plus>
          </c:errBars>
          <c:cat>
            <c:strRef>
              <c:f>'PARKING '!$O$3:$Q$3</c:f>
              <c:strCache>
                <c:ptCount val="3"/>
                <c:pt idx="0">
                  <c:v> Day </c:v>
                </c:pt>
                <c:pt idx="1">
                  <c:v> Garage </c:v>
                </c:pt>
                <c:pt idx="2">
                  <c:v> Outside </c:v>
                </c:pt>
              </c:strCache>
            </c:strRef>
          </c:cat>
          <c:val>
            <c:numRef>
              <c:f>'PARKING '!$O$7:$Q$7</c:f>
              <c:numCache>
                <c:formatCode>#.##0_);\(#.##0\);"-  ";" "@" "</c:formatCode>
                <c:ptCount val="3"/>
                <c:pt idx="0">
                  <c:v>6</c:v>
                </c:pt>
                <c:pt idx="1">
                  <c:v>52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14-4B6C-B4D9-FFC28E731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1066736"/>
        <c:axId val="85105633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'PARKING '!$O$9:$Q$9</c:f>
              <c:numCache>
                <c:formatCode>#.##0_);\(#.##0\);"-  ";" "@" "</c:formatCode>
                <c:ptCount val="3"/>
                <c:pt idx="0">
                  <c:v>13</c:v>
                </c:pt>
                <c:pt idx="1">
                  <c:v>304.92</c:v>
                </c:pt>
                <c:pt idx="2">
                  <c:v>191.8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14-4B6C-B4D9-FFC28E731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066736"/>
        <c:axId val="851056336"/>
      </c:scatterChart>
      <c:catAx>
        <c:axId val="85106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1056336"/>
        <c:crosses val="autoZero"/>
        <c:auto val="1"/>
        <c:lblAlgn val="ctr"/>
        <c:lblOffset val="100"/>
        <c:noMultiLvlLbl val="0"/>
      </c:catAx>
      <c:valAx>
        <c:axId val="851056336"/>
        <c:scaling>
          <c:orientation val="minMax"/>
        </c:scaling>
        <c:delete val="0"/>
        <c:axPos val="l"/>
        <c:majorGridlines/>
        <c:numFmt formatCode="#.##0_);\(#.##0\);&quot;-  &quot;;&quot; &quot;@&quot; &quot;" sourceLinked="1"/>
        <c:majorTickMark val="out"/>
        <c:minorTickMark val="none"/>
        <c:tickLblPos val="nextTo"/>
        <c:crossAx val="8510667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'PARKING '!$K$51:$K$107</c:f>
              <c:numCache>
                <c:formatCode>#.##0_);\(#.##0\);"-  ";" "@" "</c:formatCode>
                <c:ptCount val="5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</c:numCache>
            </c:numRef>
          </c:cat>
          <c:val>
            <c:numRef>
              <c:f>'PARKING '!$L$51:$L$107</c:f>
              <c:numCache>
                <c:formatCode>#.##0_);\(#.##0\);"-  ";" "@" "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C-4306-9C30-3D9DC8846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1077552"/>
        <c:axId val="851086704"/>
      </c:barChart>
      <c:catAx>
        <c:axId val="851077552"/>
        <c:scaling>
          <c:orientation val="minMax"/>
        </c:scaling>
        <c:delete val="0"/>
        <c:axPos val="b"/>
        <c:title>
          <c:overlay val="0"/>
        </c:title>
        <c:numFmt formatCode="#.##0_);\(#.##0\);&quot;-  &quot;;&quot; &quot;@&quot; &quot;" sourceLinked="1"/>
        <c:majorTickMark val="out"/>
        <c:minorTickMark val="none"/>
        <c:tickLblPos val="nextTo"/>
        <c:crossAx val="851086704"/>
        <c:crosses val="autoZero"/>
        <c:auto val="1"/>
        <c:lblAlgn val="ctr"/>
        <c:lblOffset val="100"/>
        <c:noMultiLvlLbl val="0"/>
      </c:catAx>
      <c:valAx>
        <c:axId val="851086704"/>
        <c:scaling>
          <c:orientation val="minMax"/>
        </c:scaling>
        <c:delete val="0"/>
        <c:axPos val="l"/>
        <c:majorGridlines/>
        <c:title>
          <c:overlay val="0"/>
          <c:txPr>
            <a:bodyPr rot="-5400000" vert="horz"/>
            <a:lstStyle/>
            <a:p>
              <a:pPr>
                <a:defRPr/>
              </a:pPr>
              <a:endParaRPr lang="es-ES"/>
            </a:p>
          </c:txPr>
        </c:title>
        <c:numFmt formatCode="#.##0_);\(#.##0\);&quot;-  &quot;;&quot; &quot;@&quot; &quot;" sourceLinked="1"/>
        <c:majorTickMark val="out"/>
        <c:minorTickMark val="none"/>
        <c:tickLblPos val="nextTo"/>
        <c:crossAx val="85107755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'PARKING RESUELTO'!$C$1</c:f>
              <c:strCache>
                <c:ptCount val="1"/>
                <c:pt idx="0">
                  <c:v> Outside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796696960996987E-2"/>
                  <c:y val="1.006124326912217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'PARKING RESUELTO'!$B$2:$B$26</c:f>
              <c:numCache>
                <c:formatCode>#.##0_);\(#.##0\);"-  ";" "@" "</c:formatCode>
                <c:ptCount val="25"/>
                <c:pt idx="0">
                  <c:v>278</c:v>
                </c:pt>
                <c:pt idx="1">
                  <c:v>259</c:v>
                </c:pt>
                <c:pt idx="2">
                  <c:v>385</c:v>
                </c:pt>
                <c:pt idx="3">
                  <c:v>294</c:v>
                </c:pt>
                <c:pt idx="4">
                  <c:v>349</c:v>
                </c:pt>
                <c:pt idx="5">
                  <c:v>206</c:v>
                </c:pt>
                <c:pt idx="6">
                  <c:v>398</c:v>
                </c:pt>
                <c:pt idx="7">
                  <c:v>307</c:v>
                </c:pt>
                <c:pt idx="8">
                  <c:v>340</c:v>
                </c:pt>
                <c:pt idx="9">
                  <c:v>219</c:v>
                </c:pt>
                <c:pt idx="10">
                  <c:v>352</c:v>
                </c:pt>
                <c:pt idx="11">
                  <c:v>329</c:v>
                </c:pt>
                <c:pt idx="12">
                  <c:v>289</c:v>
                </c:pt>
                <c:pt idx="13">
                  <c:v>399</c:v>
                </c:pt>
                <c:pt idx="14">
                  <c:v>300</c:v>
                </c:pt>
                <c:pt idx="15">
                  <c:v>343</c:v>
                </c:pt>
                <c:pt idx="16">
                  <c:v>373</c:v>
                </c:pt>
                <c:pt idx="17">
                  <c:v>265</c:v>
                </c:pt>
                <c:pt idx="18">
                  <c:v>233</c:v>
                </c:pt>
                <c:pt idx="19">
                  <c:v>239</c:v>
                </c:pt>
                <c:pt idx="20">
                  <c:v>353</c:v>
                </c:pt>
                <c:pt idx="21">
                  <c:v>241</c:v>
                </c:pt>
                <c:pt idx="22">
                  <c:v>395</c:v>
                </c:pt>
                <c:pt idx="23">
                  <c:v>226</c:v>
                </c:pt>
                <c:pt idx="24">
                  <c:v>251</c:v>
                </c:pt>
              </c:numCache>
            </c:numRef>
          </c:xVal>
          <c:yVal>
            <c:numRef>
              <c:f>'PARKING RESUELTO'!$C$2:$C$26</c:f>
              <c:numCache>
                <c:formatCode>#.##0_);\(#.##0\);"-  ";" "@" "</c:formatCode>
                <c:ptCount val="25"/>
                <c:pt idx="0">
                  <c:v>222</c:v>
                </c:pt>
                <c:pt idx="1">
                  <c:v>241</c:v>
                </c:pt>
                <c:pt idx="2">
                  <c:v>115</c:v>
                </c:pt>
                <c:pt idx="3">
                  <c:v>206</c:v>
                </c:pt>
                <c:pt idx="4">
                  <c:v>140</c:v>
                </c:pt>
                <c:pt idx="5">
                  <c:v>294</c:v>
                </c:pt>
                <c:pt idx="6">
                  <c:v>102</c:v>
                </c:pt>
                <c:pt idx="7">
                  <c:v>193</c:v>
                </c:pt>
                <c:pt idx="8">
                  <c:v>160</c:v>
                </c:pt>
                <c:pt idx="9">
                  <c:v>275</c:v>
                </c:pt>
                <c:pt idx="10">
                  <c:v>148</c:v>
                </c:pt>
                <c:pt idx="11">
                  <c:v>171</c:v>
                </c:pt>
                <c:pt idx="12">
                  <c:v>211</c:v>
                </c:pt>
                <c:pt idx="13">
                  <c:v>101</c:v>
                </c:pt>
                <c:pt idx="14">
                  <c:v>200</c:v>
                </c:pt>
                <c:pt idx="15">
                  <c:v>153</c:v>
                </c:pt>
                <c:pt idx="16">
                  <c:v>127</c:v>
                </c:pt>
                <c:pt idx="17">
                  <c:v>235</c:v>
                </c:pt>
                <c:pt idx="18">
                  <c:v>267</c:v>
                </c:pt>
                <c:pt idx="19">
                  <c:v>261</c:v>
                </c:pt>
                <c:pt idx="20">
                  <c:v>144</c:v>
                </c:pt>
                <c:pt idx="21">
                  <c:v>259</c:v>
                </c:pt>
                <c:pt idx="22">
                  <c:v>100</c:v>
                </c:pt>
                <c:pt idx="23">
                  <c:v>270</c:v>
                </c:pt>
                <c:pt idx="24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A-4DE6-AB79-B076C2FB3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64624"/>
        <c:axId val="367762560"/>
      </c:scatterChart>
      <c:valAx>
        <c:axId val="42936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7762560"/>
        <c:crosses val="autoZero"/>
        <c:crossBetween val="midCat"/>
      </c:valAx>
      <c:valAx>
        <c:axId val="3677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936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 Plot - Beer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MAOPALACE!$C$2:$C$187</c:f>
              <c:numCache>
                <c:formatCode>#.##0_);\(#.##0\);"-  ";" "@" "</c:formatCode>
                <c:ptCount val="186"/>
                <c:pt idx="0">
                  <c:v>90</c:v>
                </c:pt>
                <c:pt idx="1">
                  <c:v>100</c:v>
                </c:pt>
                <c:pt idx="2">
                  <c:v>115</c:v>
                </c:pt>
                <c:pt idx="3">
                  <c:v>81</c:v>
                </c:pt>
                <c:pt idx="4">
                  <c:v>89</c:v>
                </c:pt>
                <c:pt idx="5">
                  <c:v>92</c:v>
                </c:pt>
                <c:pt idx="6">
                  <c:v>96</c:v>
                </c:pt>
                <c:pt idx="7">
                  <c:v>66</c:v>
                </c:pt>
                <c:pt idx="8">
                  <c:v>74</c:v>
                </c:pt>
                <c:pt idx="9">
                  <c:v>62</c:v>
                </c:pt>
                <c:pt idx="10">
                  <c:v>64</c:v>
                </c:pt>
                <c:pt idx="11">
                  <c:v>101</c:v>
                </c:pt>
                <c:pt idx="12">
                  <c:v>69</c:v>
                </c:pt>
                <c:pt idx="13">
                  <c:v>77</c:v>
                </c:pt>
                <c:pt idx="14">
                  <c:v>114</c:v>
                </c:pt>
                <c:pt idx="15">
                  <c:v>88</c:v>
                </c:pt>
                <c:pt idx="16">
                  <c:v>107</c:v>
                </c:pt>
                <c:pt idx="17">
                  <c:v>102</c:v>
                </c:pt>
                <c:pt idx="18">
                  <c:v>95</c:v>
                </c:pt>
                <c:pt idx="19">
                  <c:v>68</c:v>
                </c:pt>
                <c:pt idx="20">
                  <c:v>70</c:v>
                </c:pt>
                <c:pt idx="21">
                  <c:v>64</c:v>
                </c:pt>
                <c:pt idx="22">
                  <c:v>115</c:v>
                </c:pt>
                <c:pt idx="23">
                  <c:v>70</c:v>
                </c:pt>
                <c:pt idx="24">
                  <c:v>76</c:v>
                </c:pt>
                <c:pt idx="25">
                  <c:v>93</c:v>
                </c:pt>
                <c:pt idx="26">
                  <c:v>73</c:v>
                </c:pt>
                <c:pt idx="27">
                  <c:v>76</c:v>
                </c:pt>
                <c:pt idx="28">
                  <c:v>92</c:v>
                </c:pt>
                <c:pt idx="29">
                  <c:v>67</c:v>
                </c:pt>
                <c:pt idx="30">
                  <c:v>104</c:v>
                </c:pt>
                <c:pt idx="31">
                  <c:v>92</c:v>
                </c:pt>
                <c:pt idx="32">
                  <c:v>87</c:v>
                </c:pt>
                <c:pt idx="33">
                  <c:v>98</c:v>
                </c:pt>
                <c:pt idx="34">
                  <c:v>111</c:v>
                </c:pt>
                <c:pt idx="35">
                  <c:v>101</c:v>
                </c:pt>
                <c:pt idx="36">
                  <c:v>82</c:v>
                </c:pt>
                <c:pt idx="37">
                  <c:v>85</c:v>
                </c:pt>
                <c:pt idx="38">
                  <c:v>104</c:v>
                </c:pt>
                <c:pt idx="39">
                  <c:v>80</c:v>
                </c:pt>
                <c:pt idx="40">
                  <c:v>63</c:v>
                </c:pt>
                <c:pt idx="41">
                  <c:v>73</c:v>
                </c:pt>
                <c:pt idx="42">
                  <c:v>74</c:v>
                </c:pt>
                <c:pt idx="43">
                  <c:v>74</c:v>
                </c:pt>
                <c:pt idx="44">
                  <c:v>84</c:v>
                </c:pt>
                <c:pt idx="45">
                  <c:v>67</c:v>
                </c:pt>
                <c:pt idx="46">
                  <c:v>88</c:v>
                </c:pt>
                <c:pt idx="47">
                  <c:v>86</c:v>
                </c:pt>
                <c:pt idx="48">
                  <c:v>71</c:v>
                </c:pt>
                <c:pt idx="49">
                  <c:v>94</c:v>
                </c:pt>
                <c:pt idx="50">
                  <c:v>67</c:v>
                </c:pt>
                <c:pt idx="51">
                  <c:v>93</c:v>
                </c:pt>
                <c:pt idx="52">
                  <c:v>71</c:v>
                </c:pt>
                <c:pt idx="53">
                  <c:v>96</c:v>
                </c:pt>
                <c:pt idx="54">
                  <c:v>71</c:v>
                </c:pt>
                <c:pt idx="55">
                  <c:v>65</c:v>
                </c:pt>
                <c:pt idx="56">
                  <c:v>104</c:v>
                </c:pt>
                <c:pt idx="57">
                  <c:v>77</c:v>
                </c:pt>
                <c:pt idx="58">
                  <c:v>100</c:v>
                </c:pt>
                <c:pt idx="59">
                  <c:v>83</c:v>
                </c:pt>
                <c:pt idx="60">
                  <c:v>106</c:v>
                </c:pt>
                <c:pt idx="61">
                  <c:v>93</c:v>
                </c:pt>
                <c:pt idx="62">
                  <c:v>74</c:v>
                </c:pt>
                <c:pt idx="63">
                  <c:v>83</c:v>
                </c:pt>
                <c:pt idx="64">
                  <c:v>82</c:v>
                </c:pt>
                <c:pt idx="65">
                  <c:v>71</c:v>
                </c:pt>
                <c:pt idx="66">
                  <c:v>67</c:v>
                </c:pt>
                <c:pt idx="67">
                  <c:v>99</c:v>
                </c:pt>
                <c:pt idx="68">
                  <c:v>78</c:v>
                </c:pt>
                <c:pt idx="69">
                  <c:v>66</c:v>
                </c:pt>
                <c:pt idx="70">
                  <c:v>92</c:v>
                </c:pt>
                <c:pt idx="71">
                  <c:v>63</c:v>
                </c:pt>
                <c:pt idx="72">
                  <c:v>88</c:v>
                </c:pt>
                <c:pt idx="73">
                  <c:v>101</c:v>
                </c:pt>
                <c:pt idx="74">
                  <c:v>74</c:v>
                </c:pt>
                <c:pt idx="75">
                  <c:v>103</c:v>
                </c:pt>
                <c:pt idx="76">
                  <c:v>71</c:v>
                </c:pt>
                <c:pt idx="77">
                  <c:v>62</c:v>
                </c:pt>
                <c:pt idx="78">
                  <c:v>72</c:v>
                </c:pt>
                <c:pt idx="79">
                  <c:v>78</c:v>
                </c:pt>
                <c:pt idx="80">
                  <c:v>77</c:v>
                </c:pt>
                <c:pt idx="81">
                  <c:v>86</c:v>
                </c:pt>
                <c:pt idx="82">
                  <c:v>66</c:v>
                </c:pt>
                <c:pt idx="83">
                  <c:v>93</c:v>
                </c:pt>
                <c:pt idx="84">
                  <c:v>110</c:v>
                </c:pt>
                <c:pt idx="85">
                  <c:v>95</c:v>
                </c:pt>
                <c:pt idx="86">
                  <c:v>96</c:v>
                </c:pt>
                <c:pt idx="87">
                  <c:v>78</c:v>
                </c:pt>
                <c:pt idx="88">
                  <c:v>66</c:v>
                </c:pt>
                <c:pt idx="89">
                  <c:v>79</c:v>
                </c:pt>
                <c:pt idx="90">
                  <c:v>73</c:v>
                </c:pt>
                <c:pt idx="91">
                  <c:v>72</c:v>
                </c:pt>
                <c:pt idx="92">
                  <c:v>80</c:v>
                </c:pt>
                <c:pt idx="93">
                  <c:v>73</c:v>
                </c:pt>
                <c:pt idx="94">
                  <c:v>72</c:v>
                </c:pt>
                <c:pt idx="95">
                  <c:v>84</c:v>
                </c:pt>
                <c:pt idx="96">
                  <c:v>108</c:v>
                </c:pt>
                <c:pt idx="97">
                  <c:v>68</c:v>
                </c:pt>
                <c:pt idx="98">
                  <c:v>82</c:v>
                </c:pt>
                <c:pt idx="99">
                  <c:v>72</c:v>
                </c:pt>
                <c:pt idx="100">
                  <c:v>104</c:v>
                </c:pt>
                <c:pt idx="101">
                  <c:v>97</c:v>
                </c:pt>
                <c:pt idx="102">
                  <c:v>97</c:v>
                </c:pt>
                <c:pt idx="103">
                  <c:v>97</c:v>
                </c:pt>
                <c:pt idx="104">
                  <c:v>74</c:v>
                </c:pt>
                <c:pt idx="105">
                  <c:v>101</c:v>
                </c:pt>
                <c:pt idx="106">
                  <c:v>100</c:v>
                </c:pt>
                <c:pt idx="107">
                  <c:v>73</c:v>
                </c:pt>
                <c:pt idx="108">
                  <c:v>86</c:v>
                </c:pt>
                <c:pt idx="109">
                  <c:v>75</c:v>
                </c:pt>
                <c:pt idx="110">
                  <c:v>95</c:v>
                </c:pt>
                <c:pt idx="111">
                  <c:v>89</c:v>
                </c:pt>
                <c:pt idx="112">
                  <c:v>86</c:v>
                </c:pt>
                <c:pt idx="113">
                  <c:v>95</c:v>
                </c:pt>
                <c:pt idx="114">
                  <c:v>119</c:v>
                </c:pt>
                <c:pt idx="115">
                  <c:v>66</c:v>
                </c:pt>
                <c:pt idx="116">
                  <c:v>86</c:v>
                </c:pt>
                <c:pt idx="117">
                  <c:v>77</c:v>
                </c:pt>
                <c:pt idx="118">
                  <c:v>77</c:v>
                </c:pt>
                <c:pt idx="119">
                  <c:v>89</c:v>
                </c:pt>
                <c:pt idx="120">
                  <c:v>70</c:v>
                </c:pt>
                <c:pt idx="121">
                  <c:v>98</c:v>
                </c:pt>
                <c:pt idx="122">
                  <c:v>72</c:v>
                </c:pt>
                <c:pt idx="123">
                  <c:v>104</c:v>
                </c:pt>
                <c:pt idx="124">
                  <c:v>89</c:v>
                </c:pt>
                <c:pt idx="125">
                  <c:v>97</c:v>
                </c:pt>
                <c:pt idx="126">
                  <c:v>67</c:v>
                </c:pt>
                <c:pt idx="127">
                  <c:v>87</c:v>
                </c:pt>
                <c:pt idx="128">
                  <c:v>95</c:v>
                </c:pt>
                <c:pt idx="129">
                  <c:v>62</c:v>
                </c:pt>
                <c:pt idx="130">
                  <c:v>78</c:v>
                </c:pt>
                <c:pt idx="131">
                  <c:v>91</c:v>
                </c:pt>
                <c:pt idx="132">
                  <c:v>90</c:v>
                </c:pt>
                <c:pt idx="133">
                  <c:v>98</c:v>
                </c:pt>
                <c:pt idx="134">
                  <c:v>60</c:v>
                </c:pt>
                <c:pt idx="135">
                  <c:v>103</c:v>
                </c:pt>
                <c:pt idx="136">
                  <c:v>87</c:v>
                </c:pt>
                <c:pt idx="137">
                  <c:v>109</c:v>
                </c:pt>
                <c:pt idx="138">
                  <c:v>99</c:v>
                </c:pt>
                <c:pt idx="139">
                  <c:v>98</c:v>
                </c:pt>
                <c:pt idx="140">
                  <c:v>90</c:v>
                </c:pt>
                <c:pt idx="141">
                  <c:v>91</c:v>
                </c:pt>
                <c:pt idx="142">
                  <c:v>83</c:v>
                </c:pt>
                <c:pt idx="143">
                  <c:v>90</c:v>
                </c:pt>
                <c:pt idx="144">
                  <c:v>108</c:v>
                </c:pt>
                <c:pt idx="145">
                  <c:v>98</c:v>
                </c:pt>
                <c:pt idx="146">
                  <c:v>89</c:v>
                </c:pt>
                <c:pt idx="147">
                  <c:v>57</c:v>
                </c:pt>
                <c:pt idx="148">
                  <c:v>104</c:v>
                </c:pt>
                <c:pt idx="149">
                  <c:v>94</c:v>
                </c:pt>
                <c:pt idx="150">
                  <c:v>76</c:v>
                </c:pt>
                <c:pt idx="151">
                  <c:v>64</c:v>
                </c:pt>
                <c:pt idx="152">
                  <c:v>87</c:v>
                </c:pt>
                <c:pt idx="153">
                  <c:v>101</c:v>
                </c:pt>
                <c:pt idx="154">
                  <c:v>73</c:v>
                </c:pt>
                <c:pt idx="155">
                  <c:v>106</c:v>
                </c:pt>
                <c:pt idx="156">
                  <c:v>114</c:v>
                </c:pt>
                <c:pt idx="157">
                  <c:v>65</c:v>
                </c:pt>
                <c:pt idx="158">
                  <c:v>97</c:v>
                </c:pt>
                <c:pt idx="159">
                  <c:v>96</c:v>
                </c:pt>
                <c:pt idx="160">
                  <c:v>89</c:v>
                </c:pt>
                <c:pt idx="161">
                  <c:v>96</c:v>
                </c:pt>
                <c:pt idx="162">
                  <c:v>63</c:v>
                </c:pt>
                <c:pt idx="163">
                  <c:v>86</c:v>
                </c:pt>
                <c:pt idx="164">
                  <c:v>90</c:v>
                </c:pt>
                <c:pt idx="165">
                  <c:v>86</c:v>
                </c:pt>
                <c:pt idx="166">
                  <c:v>59</c:v>
                </c:pt>
                <c:pt idx="167">
                  <c:v>69</c:v>
                </c:pt>
                <c:pt idx="168">
                  <c:v>74</c:v>
                </c:pt>
                <c:pt idx="169">
                  <c:v>67</c:v>
                </c:pt>
                <c:pt idx="170">
                  <c:v>118</c:v>
                </c:pt>
                <c:pt idx="171">
                  <c:v>88</c:v>
                </c:pt>
                <c:pt idx="172">
                  <c:v>87</c:v>
                </c:pt>
                <c:pt idx="173">
                  <c:v>91</c:v>
                </c:pt>
                <c:pt idx="174">
                  <c:v>77</c:v>
                </c:pt>
                <c:pt idx="175">
                  <c:v>95</c:v>
                </c:pt>
                <c:pt idx="176">
                  <c:v>89</c:v>
                </c:pt>
                <c:pt idx="177">
                  <c:v>61</c:v>
                </c:pt>
                <c:pt idx="178">
                  <c:v>69</c:v>
                </c:pt>
                <c:pt idx="179">
                  <c:v>75</c:v>
                </c:pt>
                <c:pt idx="180">
                  <c:v>92</c:v>
                </c:pt>
                <c:pt idx="181">
                  <c:v>103</c:v>
                </c:pt>
                <c:pt idx="182">
                  <c:v>81</c:v>
                </c:pt>
                <c:pt idx="183">
                  <c:v>61</c:v>
                </c:pt>
                <c:pt idx="184">
                  <c:v>82</c:v>
                </c:pt>
                <c:pt idx="185">
                  <c:v>93</c:v>
                </c:pt>
              </c:numCache>
            </c:numRef>
          </c:xVal>
          <c:yVal>
            <c:numRef>
              <c:f>MAOPALACE!$D$2:$D$187</c:f>
              <c:numCache>
                <c:formatCode>#.##0.00_);\(#.##0.00\);"-  ";" "@" "</c:formatCode>
                <c:ptCount val="186"/>
                <c:pt idx="0">
                  <c:v>9.3000000000000007</c:v>
                </c:pt>
                <c:pt idx="1">
                  <c:v>9.1</c:v>
                </c:pt>
                <c:pt idx="2">
                  <c:v>8.5</c:v>
                </c:pt>
                <c:pt idx="3">
                  <c:v>9.5</c:v>
                </c:pt>
                <c:pt idx="4">
                  <c:v>8.6999999999999993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8.8000000000000007</c:v>
                </c:pt>
                <c:pt idx="8">
                  <c:v>8.6</c:v>
                </c:pt>
                <c:pt idx="9">
                  <c:v>9.6</c:v>
                </c:pt>
                <c:pt idx="10">
                  <c:v>8.1999999999999993</c:v>
                </c:pt>
                <c:pt idx="11">
                  <c:v>8</c:v>
                </c:pt>
                <c:pt idx="12">
                  <c:v>8.1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9.4</c:v>
                </c:pt>
                <c:pt idx="16">
                  <c:v>8.3000000000000007</c:v>
                </c:pt>
                <c:pt idx="17">
                  <c:v>9.6</c:v>
                </c:pt>
                <c:pt idx="18">
                  <c:v>9.9</c:v>
                </c:pt>
                <c:pt idx="19">
                  <c:v>9.3000000000000007</c:v>
                </c:pt>
                <c:pt idx="20">
                  <c:v>8.1</c:v>
                </c:pt>
                <c:pt idx="21">
                  <c:v>8.6999999999999993</c:v>
                </c:pt>
                <c:pt idx="22">
                  <c:v>8.1</c:v>
                </c:pt>
                <c:pt idx="23">
                  <c:v>8.1</c:v>
                </c:pt>
                <c:pt idx="24">
                  <c:v>8.5</c:v>
                </c:pt>
                <c:pt idx="25">
                  <c:v>8.1</c:v>
                </c:pt>
                <c:pt idx="26">
                  <c:v>8.8000000000000007</c:v>
                </c:pt>
                <c:pt idx="27">
                  <c:v>9.5</c:v>
                </c:pt>
                <c:pt idx="28">
                  <c:v>9.5</c:v>
                </c:pt>
                <c:pt idx="29">
                  <c:v>8.9</c:v>
                </c:pt>
                <c:pt idx="30">
                  <c:v>8.1</c:v>
                </c:pt>
                <c:pt idx="31">
                  <c:v>8.8000000000000007</c:v>
                </c:pt>
                <c:pt idx="32">
                  <c:v>10</c:v>
                </c:pt>
                <c:pt idx="33">
                  <c:v>9.4</c:v>
                </c:pt>
                <c:pt idx="34">
                  <c:v>8.1999999999999993</c:v>
                </c:pt>
                <c:pt idx="35">
                  <c:v>8.1</c:v>
                </c:pt>
                <c:pt idx="36">
                  <c:v>8.6999999999999993</c:v>
                </c:pt>
                <c:pt idx="37">
                  <c:v>9.6999999999999993</c:v>
                </c:pt>
                <c:pt idx="38">
                  <c:v>8</c:v>
                </c:pt>
                <c:pt idx="39">
                  <c:v>8.5</c:v>
                </c:pt>
                <c:pt idx="40">
                  <c:v>8.8000000000000007</c:v>
                </c:pt>
                <c:pt idx="41">
                  <c:v>9.1</c:v>
                </c:pt>
                <c:pt idx="42">
                  <c:v>9.9</c:v>
                </c:pt>
                <c:pt idx="43">
                  <c:v>8.9</c:v>
                </c:pt>
                <c:pt idx="44">
                  <c:v>10</c:v>
                </c:pt>
                <c:pt idx="45">
                  <c:v>9.5</c:v>
                </c:pt>
                <c:pt idx="46">
                  <c:v>8.5</c:v>
                </c:pt>
                <c:pt idx="47">
                  <c:v>9.1</c:v>
                </c:pt>
                <c:pt idx="48">
                  <c:v>8.8000000000000007</c:v>
                </c:pt>
                <c:pt idx="49">
                  <c:v>9.3000000000000007</c:v>
                </c:pt>
                <c:pt idx="50">
                  <c:v>8.6999999999999993</c:v>
                </c:pt>
                <c:pt idx="51">
                  <c:v>8.5</c:v>
                </c:pt>
                <c:pt idx="52">
                  <c:v>8.5</c:v>
                </c:pt>
                <c:pt idx="53">
                  <c:v>8.8000000000000007</c:v>
                </c:pt>
                <c:pt idx="54">
                  <c:v>8.1</c:v>
                </c:pt>
                <c:pt idx="55">
                  <c:v>10</c:v>
                </c:pt>
                <c:pt idx="56">
                  <c:v>10</c:v>
                </c:pt>
                <c:pt idx="57">
                  <c:v>9.1</c:v>
                </c:pt>
                <c:pt idx="58">
                  <c:v>8.6</c:v>
                </c:pt>
                <c:pt idx="59">
                  <c:v>9.6</c:v>
                </c:pt>
                <c:pt idx="60">
                  <c:v>9.3000000000000007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9.1999999999999993</c:v>
                </c:pt>
                <c:pt idx="67">
                  <c:v>9.6999999999999993</c:v>
                </c:pt>
                <c:pt idx="68">
                  <c:v>9.9</c:v>
                </c:pt>
                <c:pt idx="69">
                  <c:v>8.6</c:v>
                </c:pt>
                <c:pt idx="70">
                  <c:v>8.5</c:v>
                </c:pt>
                <c:pt idx="71">
                  <c:v>9.9</c:v>
                </c:pt>
                <c:pt idx="72">
                  <c:v>9.6</c:v>
                </c:pt>
                <c:pt idx="73">
                  <c:v>8.5</c:v>
                </c:pt>
                <c:pt idx="74">
                  <c:v>8.1999999999999993</c:v>
                </c:pt>
                <c:pt idx="75">
                  <c:v>9.3000000000000007</c:v>
                </c:pt>
                <c:pt idx="76">
                  <c:v>9.1</c:v>
                </c:pt>
                <c:pt idx="77">
                  <c:v>10</c:v>
                </c:pt>
                <c:pt idx="78">
                  <c:v>8.9</c:v>
                </c:pt>
                <c:pt idx="79">
                  <c:v>9</c:v>
                </c:pt>
                <c:pt idx="80">
                  <c:v>9.5</c:v>
                </c:pt>
                <c:pt idx="81">
                  <c:v>9.3000000000000007</c:v>
                </c:pt>
                <c:pt idx="82">
                  <c:v>8.1</c:v>
                </c:pt>
                <c:pt idx="83">
                  <c:v>8.6</c:v>
                </c:pt>
                <c:pt idx="84">
                  <c:v>8.4</c:v>
                </c:pt>
                <c:pt idx="85">
                  <c:v>8.4</c:v>
                </c:pt>
                <c:pt idx="86">
                  <c:v>9.1999999999999993</c:v>
                </c:pt>
                <c:pt idx="87">
                  <c:v>9.4</c:v>
                </c:pt>
                <c:pt idx="88">
                  <c:v>9.6</c:v>
                </c:pt>
                <c:pt idx="89">
                  <c:v>9</c:v>
                </c:pt>
                <c:pt idx="90">
                  <c:v>8.4</c:v>
                </c:pt>
                <c:pt idx="91">
                  <c:v>8.6999999999999993</c:v>
                </c:pt>
                <c:pt idx="92">
                  <c:v>8.6999999999999993</c:v>
                </c:pt>
                <c:pt idx="93">
                  <c:v>9.1999999999999993</c:v>
                </c:pt>
                <c:pt idx="94">
                  <c:v>9.9</c:v>
                </c:pt>
                <c:pt idx="95">
                  <c:v>8.5</c:v>
                </c:pt>
                <c:pt idx="96">
                  <c:v>8.9</c:v>
                </c:pt>
                <c:pt idx="97">
                  <c:v>9.1999999999999993</c:v>
                </c:pt>
                <c:pt idx="98">
                  <c:v>9.4</c:v>
                </c:pt>
                <c:pt idx="99">
                  <c:v>8</c:v>
                </c:pt>
                <c:pt idx="100">
                  <c:v>9.9</c:v>
                </c:pt>
                <c:pt idx="101">
                  <c:v>8.4</c:v>
                </c:pt>
                <c:pt idx="102">
                  <c:v>8.5</c:v>
                </c:pt>
                <c:pt idx="103">
                  <c:v>8.9</c:v>
                </c:pt>
                <c:pt idx="104">
                  <c:v>9.1</c:v>
                </c:pt>
                <c:pt idx="105">
                  <c:v>8.3000000000000007</c:v>
                </c:pt>
                <c:pt idx="106">
                  <c:v>9.8000000000000007</c:v>
                </c:pt>
                <c:pt idx="107">
                  <c:v>8.3000000000000007</c:v>
                </c:pt>
                <c:pt idx="108">
                  <c:v>9.1999999999999993</c:v>
                </c:pt>
                <c:pt idx="109">
                  <c:v>8.9</c:v>
                </c:pt>
                <c:pt idx="110">
                  <c:v>9.8000000000000007</c:v>
                </c:pt>
                <c:pt idx="111">
                  <c:v>9.9</c:v>
                </c:pt>
                <c:pt idx="112">
                  <c:v>8.6</c:v>
                </c:pt>
                <c:pt idx="113">
                  <c:v>8.6999999999999993</c:v>
                </c:pt>
                <c:pt idx="114">
                  <c:v>8.1</c:v>
                </c:pt>
                <c:pt idx="115">
                  <c:v>9.3000000000000007</c:v>
                </c:pt>
                <c:pt idx="116">
                  <c:v>8.6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9.4</c:v>
                </c:pt>
                <c:pt idx="121">
                  <c:v>9.4</c:v>
                </c:pt>
                <c:pt idx="122">
                  <c:v>9.9</c:v>
                </c:pt>
                <c:pt idx="123">
                  <c:v>10</c:v>
                </c:pt>
                <c:pt idx="124">
                  <c:v>9.9</c:v>
                </c:pt>
                <c:pt idx="125">
                  <c:v>8.3000000000000007</c:v>
                </c:pt>
                <c:pt idx="126">
                  <c:v>9.1</c:v>
                </c:pt>
                <c:pt idx="127">
                  <c:v>8.3000000000000007</c:v>
                </c:pt>
                <c:pt idx="128">
                  <c:v>8.1999999999999993</c:v>
                </c:pt>
                <c:pt idx="129">
                  <c:v>9</c:v>
                </c:pt>
                <c:pt idx="130">
                  <c:v>9.1</c:v>
                </c:pt>
                <c:pt idx="131">
                  <c:v>9.3000000000000007</c:v>
                </c:pt>
                <c:pt idx="132">
                  <c:v>9.4</c:v>
                </c:pt>
                <c:pt idx="133">
                  <c:v>9.9</c:v>
                </c:pt>
                <c:pt idx="134">
                  <c:v>9.4</c:v>
                </c:pt>
                <c:pt idx="135">
                  <c:v>8.9</c:v>
                </c:pt>
                <c:pt idx="136">
                  <c:v>9.6</c:v>
                </c:pt>
                <c:pt idx="137">
                  <c:v>8.3000000000000007</c:v>
                </c:pt>
                <c:pt idx="138">
                  <c:v>8.5</c:v>
                </c:pt>
                <c:pt idx="139">
                  <c:v>10</c:v>
                </c:pt>
                <c:pt idx="140">
                  <c:v>8.9</c:v>
                </c:pt>
                <c:pt idx="141">
                  <c:v>8.6</c:v>
                </c:pt>
                <c:pt idx="142">
                  <c:v>8.5</c:v>
                </c:pt>
                <c:pt idx="143">
                  <c:v>9.4</c:v>
                </c:pt>
                <c:pt idx="144">
                  <c:v>8.5</c:v>
                </c:pt>
                <c:pt idx="145">
                  <c:v>9</c:v>
                </c:pt>
                <c:pt idx="146">
                  <c:v>9.3000000000000007</c:v>
                </c:pt>
                <c:pt idx="147">
                  <c:v>9.9</c:v>
                </c:pt>
                <c:pt idx="148">
                  <c:v>9.4</c:v>
                </c:pt>
                <c:pt idx="149">
                  <c:v>9.4</c:v>
                </c:pt>
                <c:pt idx="150">
                  <c:v>8.8000000000000007</c:v>
                </c:pt>
                <c:pt idx="151">
                  <c:v>9</c:v>
                </c:pt>
                <c:pt idx="152">
                  <c:v>9</c:v>
                </c:pt>
                <c:pt idx="153">
                  <c:v>8.4</c:v>
                </c:pt>
                <c:pt idx="154">
                  <c:v>9.8000000000000007</c:v>
                </c:pt>
                <c:pt idx="155">
                  <c:v>8.1</c:v>
                </c:pt>
                <c:pt idx="156">
                  <c:v>9.1999999999999993</c:v>
                </c:pt>
                <c:pt idx="157">
                  <c:v>9.1</c:v>
                </c:pt>
                <c:pt idx="158">
                  <c:v>10</c:v>
                </c:pt>
                <c:pt idx="159">
                  <c:v>9</c:v>
                </c:pt>
                <c:pt idx="160">
                  <c:v>8.1</c:v>
                </c:pt>
                <c:pt idx="161">
                  <c:v>9.6</c:v>
                </c:pt>
                <c:pt idx="162">
                  <c:v>8.6999999999999993</c:v>
                </c:pt>
                <c:pt idx="163">
                  <c:v>9</c:v>
                </c:pt>
                <c:pt idx="164">
                  <c:v>8.6999999999999993</c:v>
                </c:pt>
                <c:pt idx="165">
                  <c:v>8.9</c:v>
                </c:pt>
                <c:pt idx="166">
                  <c:v>9.6999999999999993</c:v>
                </c:pt>
                <c:pt idx="167">
                  <c:v>9.9</c:v>
                </c:pt>
                <c:pt idx="168">
                  <c:v>9.6999999999999993</c:v>
                </c:pt>
                <c:pt idx="169">
                  <c:v>9.3000000000000007</c:v>
                </c:pt>
                <c:pt idx="170">
                  <c:v>8.1999999999999993</c:v>
                </c:pt>
                <c:pt idx="171">
                  <c:v>8.8000000000000007</c:v>
                </c:pt>
                <c:pt idx="172">
                  <c:v>9.6999999999999993</c:v>
                </c:pt>
                <c:pt idx="173">
                  <c:v>8</c:v>
                </c:pt>
                <c:pt idx="174">
                  <c:v>9</c:v>
                </c:pt>
                <c:pt idx="175">
                  <c:v>9.6</c:v>
                </c:pt>
                <c:pt idx="176">
                  <c:v>8.1</c:v>
                </c:pt>
                <c:pt idx="177">
                  <c:v>9.5</c:v>
                </c:pt>
                <c:pt idx="178">
                  <c:v>9.8000000000000007</c:v>
                </c:pt>
                <c:pt idx="179">
                  <c:v>8.6999999999999993</c:v>
                </c:pt>
                <c:pt idx="180">
                  <c:v>9.5</c:v>
                </c:pt>
                <c:pt idx="181">
                  <c:v>8.5</c:v>
                </c:pt>
                <c:pt idx="182">
                  <c:v>9.4</c:v>
                </c:pt>
                <c:pt idx="183">
                  <c:v>9.9</c:v>
                </c:pt>
                <c:pt idx="184">
                  <c:v>8</c:v>
                </c:pt>
                <c:pt idx="185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25-4684-9932-DA4FDB7FF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126640"/>
        <c:axId val="851119152"/>
      </c:scatterChart>
      <c:valAx>
        <c:axId val="851126640"/>
        <c:scaling>
          <c:orientation val="minMax"/>
        </c:scaling>
        <c:delete val="0"/>
        <c:axPos val="b"/>
        <c:numFmt formatCode="#.##0_);\(#.##0\);&quot;-  &quot;;&quot; &quot;@&quot; &quot;" sourceLinked="1"/>
        <c:majorTickMark val="out"/>
        <c:minorTickMark val="none"/>
        <c:tickLblPos val="nextTo"/>
        <c:crossAx val="851119152"/>
        <c:crosses val="autoZero"/>
        <c:crossBetween val="midCat"/>
      </c:valAx>
      <c:valAx>
        <c:axId val="851119152"/>
        <c:scaling>
          <c:orientation val="minMax"/>
        </c:scaling>
        <c:delete val="0"/>
        <c:axPos val="l"/>
        <c:majorGridlines/>
        <c:numFmt formatCode="#.##0.00_);\(#.##0.00\);&quot;-  &quot;;&quot; &quot;@&quot; &quot;" sourceLinked="1"/>
        <c:majorTickMark val="out"/>
        <c:minorTickMark val="none"/>
        <c:tickLblPos val="nextTo"/>
        <c:crossAx val="8511266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 Plot - Bowls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MAOPALACE!$A$2:$A$187</c:f>
              <c:numCache>
                <c:formatCode>#.##0_);\(#.##0\);"-  ";" "@" "</c:formatCode>
                <c:ptCount val="186"/>
                <c:pt idx="0">
                  <c:v>391</c:v>
                </c:pt>
                <c:pt idx="1">
                  <c:v>418</c:v>
                </c:pt>
                <c:pt idx="2">
                  <c:v>459</c:v>
                </c:pt>
                <c:pt idx="3">
                  <c:v>424</c:v>
                </c:pt>
                <c:pt idx="4">
                  <c:v>447</c:v>
                </c:pt>
                <c:pt idx="5">
                  <c:v>383</c:v>
                </c:pt>
                <c:pt idx="6">
                  <c:v>399</c:v>
                </c:pt>
                <c:pt idx="7">
                  <c:v>440</c:v>
                </c:pt>
                <c:pt idx="8">
                  <c:v>436</c:v>
                </c:pt>
                <c:pt idx="9">
                  <c:v>413</c:v>
                </c:pt>
                <c:pt idx="10">
                  <c:v>428</c:v>
                </c:pt>
                <c:pt idx="11">
                  <c:v>479</c:v>
                </c:pt>
                <c:pt idx="12">
                  <c:v>462</c:v>
                </c:pt>
                <c:pt idx="13">
                  <c:v>387</c:v>
                </c:pt>
                <c:pt idx="14">
                  <c:v>454</c:v>
                </c:pt>
                <c:pt idx="15">
                  <c:v>418</c:v>
                </c:pt>
                <c:pt idx="16">
                  <c:v>447</c:v>
                </c:pt>
                <c:pt idx="17">
                  <c:v>442</c:v>
                </c:pt>
                <c:pt idx="18">
                  <c:v>381</c:v>
                </c:pt>
                <c:pt idx="19">
                  <c:v>401</c:v>
                </c:pt>
                <c:pt idx="20">
                  <c:v>468</c:v>
                </c:pt>
                <c:pt idx="21">
                  <c:v>428</c:v>
                </c:pt>
                <c:pt idx="22">
                  <c:v>480</c:v>
                </c:pt>
                <c:pt idx="23">
                  <c:v>436</c:v>
                </c:pt>
                <c:pt idx="24">
                  <c:v>474</c:v>
                </c:pt>
                <c:pt idx="25">
                  <c:v>487</c:v>
                </c:pt>
                <c:pt idx="26">
                  <c:v>459</c:v>
                </c:pt>
                <c:pt idx="27">
                  <c:v>421</c:v>
                </c:pt>
                <c:pt idx="28">
                  <c:v>401</c:v>
                </c:pt>
                <c:pt idx="29">
                  <c:v>420</c:v>
                </c:pt>
                <c:pt idx="30">
                  <c:v>435</c:v>
                </c:pt>
                <c:pt idx="31">
                  <c:v>458</c:v>
                </c:pt>
                <c:pt idx="32">
                  <c:v>379</c:v>
                </c:pt>
                <c:pt idx="33">
                  <c:v>426</c:v>
                </c:pt>
                <c:pt idx="34">
                  <c:v>443</c:v>
                </c:pt>
                <c:pt idx="35">
                  <c:v>483</c:v>
                </c:pt>
                <c:pt idx="36">
                  <c:v>409</c:v>
                </c:pt>
                <c:pt idx="37">
                  <c:v>406</c:v>
                </c:pt>
                <c:pt idx="38">
                  <c:v>454</c:v>
                </c:pt>
                <c:pt idx="39">
                  <c:v>468</c:v>
                </c:pt>
                <c:pt idx="40">
                  <c:v>421</c:v>
                </c:pt>
                <c:pt idx="41">
                  <c:v>404</c:v>
                </c:pt>
                <c:pt idx="42">
                  <c:v>387</c:v>
                </c:pt>
                <c:pt idx="43">
                  <c:v>412</c:v>
                </c:pt>
                <c:pt idx="44">
                  <c:v>400</c:v>
                </c:pt>
                <c:pt idx="45">
                  <c:v>418</c:v>
                </c:pt>
                <c:pt idx="46">
                  <c:v>441</c:v>
                </c:pt>
                <c:pt idx="47">
                  <c:v>409</c:v>
                </c:pt>
                <c:pt idx="48">
                  <c:v>443</c:v>
                </c:pt>
                <c:pt idx="49">
                  <c:v>425</c:v>
                </c:pt>
                <c:pt idx="50">
                  <c:v>445</c:v>
                </c:pt>
                <c:pt idx="51">
                  <c:v>467</c:v>
                </c:pt>
                <c:pt idx="52">
                  <c:v>473</c:v>
                </c:pt>
                <c:pt idx="53">
                  <c:v>437</c:v>
                </c:pt>
                <c:pt idx="54">
                  <c:v>445</c:v>
                </c:pt>
                <c:pt idx="55">
                  <c:v>380</c:v>
                </c:pt>
                <c:pt idx="56">
                  <c:v>415</c:v>
                </c:pt>
                <c:pt idx="57">
                  <c:v>430</c:v>
                </c:pt>
                <c:pt idx="58">
                  <c:v>433</c:v>
                </c:pt>
                <c:pt idx="59">
                  <c:v>395</c:v>
                </c:pt>
                <c:pt idx="60">
                  <c:v>423</c:v>
                </c:pt>
                <c:pt idx="61">
                  <c:v>463</c:v>
                </c:pt>
                <c:pt idx="62">
                  <c:v>436</c:v>
                </c:pt>
                <c:pt idx="63">
                  <c:v>394</c:v>
                </c:pt>
                <c:pt idx="64">
                  <c:v>412</c:v>
                </c:pt>
                <c:pt idx="65">
                  <c:v>416</c:v>
                </c:pt>
                <c:pt idx="66">
                  <c:v>419</c:v>
                </c:pt>
                <c:pt idx="67">
                  <c:v>429</c:v>
                </c:pt>
                <c:pt idx="68">
                  <c:v>409</c:v>
                </c:pt>
                <c:pt idx="69">
                  <c:v>415</c:v>
                </c:pt>
                <c:pt idx="70">
                  <c:v>437</c:v>
                </c:pt>
                <c:pt idx="71">
                  <c:v>417</c:v>
                </c:pt>
                <c:pt idx="72">
                  <c:v>441</c:v>
                </c:pt>
                <c:pt idx="73">
                  <c:v>421</c:v>
                </c:pt>
                <c:pt idx="74">
                  <c:v>436</c:v>
                </c:pt>
                <c:pt idx="75">
                  <c:v>447</c:v>
                </c:pt>
                <c:pt idx="76">
                  <c:v>416</c:v>
                </c:pt>
                <c:pt idx="77">
                  <c:v>415</c:v>
                </c:pt>
                <c:pt idx="78">
                  <c:v>447</c:v>
                </c:pt>
                <c:pt idx="79">
                  <c:v>459</c:v>
                </c:pt>
                <c:pt idx="80">
                  <c:v>425</c:v>
                </c:pt>
                <c:pt idx="81">
                  <c:v>432</c:v>
                </c:pt>
                <c:pt idx="82">
                  <c:v>437</c:v>
                </c:pt>
                <c:pt idx="83">
                  <c:v>423</c:v>
                </c:pt>
                <c:pt idx="84">
                  <c:v>459</c:v>
                </c:pt>
                <c:pt idx="85">
                  <c:v>473</c:v>
                </c:pt>
                <c:pt idx="86">
                  <c:v>437</c:v>
                </c:pt>
                <c:pt idx="87">
                  <c:v>413</c:v>
                </c:pt>
                <c:pt idx="88">
                  <c:v>441</c:v>
                </c:pt>
                <c:pt idx="89">
                  <c:v>414</c:v>
                </c:pt>
                <c:pt idx="90">
                  <c:v>455</c:v>
                </c:pt>
                <c:pt idx="91">
                  <c:v>423</c:v>
                </c:pt>
                <c:pt idx="92">
                  <c:v>419</c:v>
                </c:pt>
                <c:pt idx="93">
                  <c:v>408</c:v>
                </c:pt>
                <c:pt idx="94">
                  <c:v>398</c:v>
                </c:pt>
                <c:pt idx="95">
                  <c:v>421</c:v>
                </c:pt>
                <c:pt idx="96">
                  <c:v>451</c:v>
                </c:pt>
                <c:pt idx="97">
                  <c:v>424</c:v>
                </c:pt>
                <c:pt idx="98">
                  <c:v>410</c:v>
                </c:pt>
                <c:pt idx="99">
                  <c:v>450</c:v>
                </c:pt>
                <c:pt idx="100">
                  <c:v>415</c:v>
                </c:pt>
                <c:pt idx="101">
                  <c:v>460</c:v>
                </c:pt>
                <c:pt idx="102">
                  <c:v>464</c:v>
                </c:pt>
                <c:pt idx="103">
                  <c:v>439</c:v>
                </c:pt>
                <c:pt idx="104">
                  <c:v>437</c:v>
                </c:pt>
                <c:pt idx="105">
                  <c:v>459</c:v>
                </c:pt>
                <c:pt idx="106">
                  <c:v>433</c:v>
                </c:pt>
                <c:pt idx="107">
                  <c:v>432</c:v>
                </c:pt>
                <c:pt idx="108">
                  <c:v>431</c:v>
                </c:pt>
                <c:pt idx="109">
                  <c:v>417</c:v>
                </c:pt>
                <c:pt idx="110">
                  <c:v>380</c:v>
                </c:pt>
                <c:pt idx="111">
                  <c:v>423</c:v>
                </c:pt>
                <c:pt idx="112">
                  <c:v>431</c:v>
                </c:pt>
                <c:pt idx="113">
                  <c:v>451</c:v>
                </c:pt>
                <c:pt idx="114">
                  <c:v>474</c:v>
                </c:pt>
                <c:pt idx="115">
                  <c:v>413</c:v>
                </c:pt>
                <c:pt idx="116">
                  <c:v>431</c:v>
                </c:pt>
                <c:pt idx="117">
                  <c:v>387</c:v>
                </c:pt>
                <c:pt idx="118">
                  <c:v>404</c:v>
                </c:pt>
                <c:pt idx="119">
                  <c:v>424</c:v>
                </c:pt>
                <c:pt idx="120">
                  <c:v>391</c:v>
                </c:pt>
                <c:pt idx="121">
                  <c:v>446</c:v>
                </c:pt>
                <c:pt idx="122">
                  <c:v>422</c:v>
                </c:pt>
                <c:pt idx="123">
                  <c:v>415</c:v>
                </c:pt>
                <c:pt idx="124">
                  <c:v>422</c:v>
                </c:pt>
                <c:pt idx="125">
                  <c:v>460</c:v>
                </c:pt>
                <c:pt idx="126">
                  <c:v>444</c:v>
                </c:pt>
                <c:pt idx="127">
                  <c:v>434</c:v>
                </c:pt>
                <c:pt idx="128">
                  <c:v>430</c:v>
                </c:pt>
                <c:pt idx="129">
                  <c:v>411</c:v>
                </c:pt>
                <c:pt idx="130">
                  <c:v>436</c:v>
                </c:pt>
                <c:pt idx="131">
                  <c:v>432</c:v>
                </c:pt>
                <c:pt idx="132">
                  <c:v>430</c:v>
                </c:pt>
                <c:pt idx="133">
                  <c:v>425</c:v>
                </c:pt>
                <c:pt idx="134">
                  <c:v>400</c:v>
                </c:pt>
                <c:pt idx="135">
                  <c:v>448</c:v>
                </c:pt>
                <c:pt idx="136">
                  <c:v>394</c:v>
                </c:pt>
                <c:pt idx="137">
                  <c:v>434</c:v>
                </c:pt>
                <c:pt idx="138">
                  <c:v>448</c:v>
                </c:pt>
                <c:pt idx="139">
                  <c:v>392</c:v>
                </c:pt>
                <c:pt idx="140">
                  <c:v>407</c:v>
                </c:pt>
                <c:pt idx="141">
                  <c:v>453</c:v>
                </c:pt>
                <c:pt idx="142">
                  <c:v>462</c:v>
                </c:pt>
                <c:pt idx="143">
                  <c:v>410</c:v>
                </c:pt>
                <c:pt idx="144">
                  <c:v>468</c:v>
                </c:pt>
                <c:pt idx="145">
                  <c:v>427</c:v>
                </c:pt>
                <c:pt idx="146">
                  <c:v>445</c:v>
                </c:pt>
                <c:pt idx="147">
                  <c:v>382</c:v>
                </c:pt>
                <c:pt idx="148">
                  <c:v>434</c:v>
                </c:pt>
                <c:pt idx="149">
                  <c:v>426</c:v>
                </c:pt>
                <c:pt idx="150">
                  <c:v>448</c:v>
                </c:pt>
                <c:pt idx="151">
                  <c:v>403</c:v>
                </c:pt>
                <c:pt idx="152">
                  <c:v>413</c:v>
                </c:pt>
                <c:pt idx="153">
                  <c:v>420</c:v>
                </c:pt>
                <c:pt idx="154">
                  <c:v>404</c:v>
                </c:pt>
                <c:pt idx="155">
                  <c:v>483</c:v>
                </c:pt>
                <c:pt idx="156">
                  <c:v>454</c:v>
                </c:pt>
                <c:pt idx="157">
                  <c:v>432</c:v>
                </c:pt>
                <c:pt idx="158">
                  <c:v>386</c:v>
                </c:pt>
                <c:pt idx="159">
                  <c:v>402</c:v>
                </c:pt>
                <c:pt idx="160">
                  <c:v>468</c:v>
                </c:pt>
                <c:pt idx="161">
                  <c:v>400</c:v>
                </c:pt>
                <c:pt idx="162">
                  <c:v>419</c:v>
                </c:pt>
                <c:pt idx="163">
                  <c:v>408</c:v>
                </c:pt>
                <c:pt idx="164">
                  <c:v>452</c:v>
                </c:pt>
                <c:pt idx="165">
                  <c:v>410</c:v>
                </c:pt>
                <c:pt idx="166">
                  <c:v>395</c:v>
                </c:pt>
                <c:pt idx="167">
                  <c:v>430</c:v>
                </c:pt>
                <c:pt idx="168">
                  <c:v>388</c:v>
                </c:pt>
                <c:pt idx="169">
                  <c:v>393</c:v>
                </c:pt>
                <c:pt idx="170">
                  <c:v>473</c:v>
                </c:pt>
                <c:pt idx="171">
                  <c:v>465</c:v>
                </c:pt>
                <c:pt idx="172">
                  <c:v>395</c:v>
                </c:pt>
                <c:pt idx="173">
                  <c:v>431</c:v>
                </c:pt>
                <c:pt idx="174">
                  <c:v>452</c:v>
                </c:pt>
                <c:pt idx="175">
                  <c:v>397</c:v>
                </c:pt>
                <c:pt idx="176">
                  <c:v>446</c:v>
                </c:pt>
                <c:pt idx="177">
                  <c:v>408</c:v>
                </c:pt>
                <c:pt idx="178">
                  <c:v>430</c:v>
                </c:pt>
                <c:pt idx="179">
                  <c:v>414</c:v>
                </c:pt>
                <c:pt idx="180">
                  <c:v>418</c:v>
                </c:pt>
                <c:pt idx="181">
                  <c:v>447</c:v>
                </c:pt>
                <c:pt idx="182">
                  <c:v>404</c:v>
                </c:pt>
                <c:pt idx="183">
                  <c:v>408</c:v>
                </c:pt>
                <c:pt idx="184">
                  <c:v>457</c:v>
                </c:pt>
                <c:pt idx="185">
                  <c:v>421</c:v>
                </c:pt>
              </c:numCache>
            </c:numRef>
          </c:xVal>
          <c:yVal>
            <c:numRef>
              <c:f>MAOPALACE!$D$2:$D$187</c:f>
              <c:numCache>
                <c:formatCode>#.##0.00_);\(#.##0.00\);"-  ";" "@" "</c:formatCode>
                <c:ptCount val="186"/>
                <c:pt idx="0">
                  <c:v>9.3000000000000007</c:v>
                </c:pt>
                <c:pt idx="1">
                  <c:v>9.1</c:v>
                </c:pt>
                <c:pt idx="2">
                  <c:v>8.5</c:v>
                </c:pt>
                <c:pt idx="3">
                  <c:v>9.5</c:v>
                </c:pt>
                <c:pt idx="4">
                  <c:v>8.6999999999999993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8.8000000000000007</c:v>
                </c:pt>
                <c:pt idx="8">
                  <c:v>8.6</c:v>
                </c:pt>
                <c:pt idx="9">
                  <c:v>9.6</c:v>
                </c:pt>
                <c:pt idx="10">
                  <c:v>8.1999999999999993</c:v>
                </c:pt>
                <c:pt idx="11">
                  <c:v>8</c:v>
                </c:pt>
                <c:pt idx="12">
                  <c:v>8.1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9.4</c:v>
                </c:pt>
                <c:pt idx="16">
                  <c:v>8.3000000000000007</c:v>
                </c:pt>
                <c:pt idx="17">
                  <c:v>9.6</c:v>
                </c:pt>
                <c:pt idx="18">
                  <c:v>9.9</c:v>
                </c:pt>
                <c:pt idx="19">
                  <c:v>9.3000000000000007</c:v>
                </c:pt>
                <c:pt idx="20">
                  <c:v>8.1</c:v>
                </c:pt>
                <c:pt idx="21">
                  <c:v>8.6999999999999993</c:v>
                </c:pt>
                <c:pt idx="22">
                  <c:v>8.1</c:v>
                </c:pt>
                <c:pt idx="23">
                  <c:v>8.1</c:v>
                </c:pt>
                <c:pt idx="24">
                  <c:v>8.5</c:v>
                </c:pt>
                <c:pt idx="25">
                  <c:v>8.1</c:v>
                </c:pt>
                <c:pt idx="26">
                  <c:v>8.8000000000000007</c:v>
                </c:pt>
                <c:pt idx="27">
                  <c:v>9.5</c:v>
                </c:pt>
                <c:pt idx="28">
                  <c:v>9.5</c:v>
                </c:pt>
                <c:pt idx="29">
                  <c:v>8.9</c:v>
                </c:pt>
                <c:pt idx="30">
                  <c:v>8.1</c:v>
                </c:pt>
                <c:pt idx="31">
                  <c:v>8.8000000000000007</c:v>
                </c:pt>
                <c:pt idx="32">
                  <c:v>10</c:v>
                </c:pt>
                <c:pt idx="33">
                  <c:v>9.4</c:v>
                </c:pt>
                <c:pt idx="34">
                  <c:v>8.1999999999999993</c:v>
                </c:pt>
                <c:pt idx="35">
                  <c:v>8.1</c:v>
                </c:pt>
                <c:pt idx="36">
                  <c:v>8.6999999999999993</c:v>
                </c:pt>
                <c:pt idx="37">
                  <c:v>9.6999999999999993</c:v>
                </c:pt>
                <c:pt idx="38">
                  <c:v>8</c:v>
                </c:pt>
                <c:pt idx="39">
                  <c:v>8.5</c:v>
                </c:pt>
                <c:pt idx="40">
                  <c:v>8.8000000000000007</c:v>
                </c:pt>
                <c:pt idx="41">
                  <c:v>9.1</c:v>
                </c:pt>
                <c:pt idx="42">
                  <c:v>9.9</c:v>
                </c:pt>
                <c:pt idx="43">
                  <c:v>8.9</c:v>
                </c:pt>
                <c:pt idx="44">
                  <c:v>10</c:v>
                </c:pt>
                <c:pt idx="45">
                  <c:v>9.5</c:v>
                </c:pt>
                <c:pt idx="46">
                  <c:v>8.5</c:v>
                </c:pt>
                <c:pt idx="47">
                  <c:v>9.1</c:v>
                </c:pt>
                <c:pt idx="48">
                  <c:v>8.8000000000000007</c:v>
                </c:pt>
                <c:pt idx="49">
                  <c:v>9.3000000000000007</c:v>
                </c:pt>
                <c:pt idx="50">
                  <c:v>8.6999999999999993</c:v>
                </c:pt>
                <c:pt idx="51">
                  <c:v>8.5</c:v>
                </c:pt>
                <c:pt idx="52">
                  <c:v>8.5</c:v>
                </c:pt>
                <c:pt idx="53">
                  <c:v>8.8000000000000007</c:v>
                </c:pt>
                <c:pt idx="54">
                  <c:v>8.1</c:v>
                </c:pt>
                <c:pt idx="55">
                  <c:v>10</c:v>
                </c:pt>
                <c:pt idx="56">
                  <c:v>10</c:v>
                </c:pt>
                <c:pt idx="57">
                  <c:v>9.1</c:v>
                </c:pt>
                <c:pt idx="58">
                  <c:v>8.6</c:v>
                </c:pt>
                <c:pt idx="59">
                  <c:v>9.6</c:v>
                </c:pt>
                <c:pt idx="60">
                  <c:v>9.3000000000000007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9.1999999999999993</c:v>
                </c:pt>
                <c:pt idx="67">
                  <c:v>9.6999999999999993</c:v>
                </c:pt>
                <c:pt idx="68">
                  <c:v>9.9</c:v>
                </c:pt>
                <c:pt idx="69">
                  <c:v>8.6</c:v>
                </c:pt>
                <c:pt idx="70">
                  <c:v>8.5</c:v>
                </c:pt>
                <c:pt idx="71">
                  <c:v>9.9</c:v>
                </c:pt>
                <c:pt idx="72">
                  <c:v>9.6</c:v>
                </c:pt>
                <c:pt idx="73">
                  <c:v>8.5</c:v>
                </c:pt>
                <c:pt idx="74">
                  <c:v>8.1999999999999993</c:v>
                </c:pt>
                <c:pt idx="75">
                  <c:v>9.3000000000000007</c:v>
                </c:pt>
                <c:pt idx="76">
                  <c:v>9.1</c:v>
                </c:pt>
                <c:pt idx="77">
                  <c:v>10</c:v>
                </c:pt>
                <c:pt idx="78">
                  <c:v>8.9</c:v>
                </c:pt>
                <c:pt idx="79">
                  <c:v>9</c:v>
                </c:pt>
                <c:pt idx="80">
                  <c:v>9.5</c:v>
                </c:pt>
                <c:pt idx="81">
                  <c:v>9.3000000000000007</c:v>
                </c:pt>
                <c:pt idx="82">
                  <c:v>8.1</c:v>
                </c:pt>
                <c:pt idx="83">
                  <c:v>8.6</c:v>
                </c:pt>
                <c:pt idx="84">
                  <c:v>8.4</c:v>
                </c:pt>
                <c:pt idx="85">
                  <c:v>8.4</c:v>
                </c:pt>
                <c:pt idx="86">
                  <c:v>9.1999999999999993</c:v>
                </c:pt>
                <c:pt idx="87">
                  <c:v>9.4</c:v>
                </c:pt>
                <c:pt idx="88">
                  <c:v>9.6</c:v>
                </c:pt>
                <c:pt idx="89">
                  <c:v>9</c:v>
                </c:pt>
                <c:pt idx="90">
                  <c:v>8.4</c:v>
                </c:pt>
                <c:pt idx="91">
                  <c:v>8.6999999999999993</c:v>
                </c:pt>
                <c:pt idx="92">
                  <c:v>8.6999999999999993</c:v>
                </c:pt>
                <c:pt idx="93">
                  <c:v>9.1999999999999993</c:v>
                </c:pt>
                <c:pt idx="94">
                  <c:v>9.9</c:v>
                </c:pt>
                <c:pt idx="95">
                  <c:v>8.5</c:v>
                </c:pt>
                <c:pt idx="96">
                  <c:v>8.9</c:v>
                </c:pt>
                <c:pt idx="97">
                  <c:v>9.1999999999999993</c:v>
                </c:pt>
                <c:pt idx="98">
                  <c:v>9.4</c:v>
                </c:pt>
                <c:pt idx="99">
                  <c:v>8</c:v>
                </c:pt>
                <c:pt idx="100">
                  <c:v>9.9</c:v>
                </c:pt>
                <c:pt idx="101">
                  <c:v>8.4</c:v>
                </c:pt>
                <c:pt idx="102">
                  <c:v>8.5</c:v>
                </c:pt>
                <c:pt idx="103">
                  <c:v>8.9</c:v>
                </c:pt>
                <c:pt idx="104">
                  <c:v>9.1</c:v>
                </c:pt>
                <c:pt idx="105">
                  <c:v>8.3000000000000007</c:v>
                </c:pt>
                <c:pt idx="106">
                  <c:v>9.8000000000000007</c:v>
                </c:pt>
                <c:pt idx="107">
                  <c:v>8.3000000000000007</c:v>
                </c:pt>
                <c:pt idx="108">
                  <c:v>9.1999999999999993</c:v>
                </c:pt>
                <c:pt idx="109">
                  <c:v>8.9</c:v>
                </c:pt>
                <c:pt idx="110">
                  <c:v>9.8000000000000007</c:v>
                </c:pt>
                <c:pt idx="111">
                  <c:v>9.9</c:v>
                </c:pt>
                <c:pt idx="112">
                  <c:v>8.6</c:v>
                </c:pt>
                <c:pt idx="113">
                  <c:v>8.6999999999999993</c:v>
                </c:pt>
                <c:pt idx="114">
                  <c:v>8.1</c:v>
                </c:pt>
                <c:pt idx="115">
                  <c:v>9.3000000000000007</c:v>
                </c:pt>
                <c:pt idx="116">
                  <c:v>8.6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9.4</c:v>
                </c:pt>
                <c:pt idx="121">
                  <c:v>9.4</c:v>
                </c:pt>
                <c:pt idx="122">
                  <c:v>9.9</c:v>
                </c:pt>
                <c:pt idx="123">
                  <c:v>10</c:v>
                </c:pt>
                <c:pt idx="124">
                  <c:v>9.9</c:v>
                </c:pt>
                <c:pt idx="125">
                  <c:v>8.3000000000000007</c:v>
                </c:pt>
                <c:pt idx="126">
                  <c:v>9.1</c:v>
                </c:pt>
                <c:pt idx="127">
                  <c:v>8.3000000000000007</c:v>
                </c:pt>
                <c:pt idx="128">
                  <c:v>8.1999999999999993</c:v>
                </c:pt>
                <c:pt idx="129">
                  <c:v>9</c:v>
                </c:pt>
                <c:pt idx="130">
                  <c:v>9.1</c:v>
                </c:pt>
                <c:pt idx="131">
                  <c:v>9.3000000000000007</c:v>
                </c:pt>
                <c:pt idx="132">
                  <c:v>9.4</c:v>
                </c:pt>
                <c:pt idx="133">
                  <c:v>9.9</c:v>
                </c:pt>
                <c:pt idx="134">
                  <c:v>9.4</c:v>
                </c:pt>
                <c:pt idx="135">
                  <c:v>8.9</c:v>
                </c:pt>
                <c:pt idx="136">
                  <c:v>9.6</c:v>
                </c:pt>
                <c:pt idx="137">
                  <c:v>8.3000000000000007</c:v>
                </c:pt>
                <c:pt idx="138">
                  <c:v>8.5</c:v>
                </c:pt>
                <c:pt idx="139">
                  <c:v>10</c:v>
                </c:pt>
                <c:pt idx="140">
                  <c:v>8.9</c:v>
                </c:pt>
                <c:pt idx="141">
                  <c:v>8.6</c:v>
                </c:pt>
                <c:pt idx="142">
                  <c:v>8.5</c:v>
                </c:pt>
                <c:pt idx="143">
                  <c:v>9.4</c:v>
                </c:pt>
                <c:pt idx="144">
                  <c:v>8.5</c:v>
                </c:pt>
                <c:pt idx="145">
                  <c:v>9</c:v>
                </c:pt>
                <c:pt idx="146">
                  <c:v>9.3000000000000007</c:v>
                </c:pt>
                <c:pt idx="147">
                  <c:v>9.9</c:v>
                </c:pt>
                <c:pt idx="148">
                  <c:v>9.4</c:v>
                </c:pt>
                <c:pt idx="149">
                  <c:v>9.4</c:v>
                </c:pt>
                <c:pt idx="150">
                  <c:v>8.8000000000000007</c:v>
                </c:pt>
                <c:pt idx="151">
                  <c:v>9</c:v>
                </c:pt>
                <c:pt idx="152">
                  <c:v>9</c:v>
                </c:pt>
                <c:pt idx="153">
                  <c:v>8.4</c:v>
                </c:pt>
                <c:pt idx="154">
                  <c:v>9.8000000000000007</c:v>
                </c:pt>
                <c:pt idx="155">
                  <c:v>8.1</c:v>
                </c:pt>
                <c:pt idx="156">
                  <c:v>9.1999999999999993</c:v>
                </c:pt>
                <c:pt idx="157">
                  <c:v>9.1</c:v>
                </c:pt>
                <c:pt idx="158">
                  <c:v>10</c:v>
                </c:pt>
                <c:pt idx="159">
                  <c:v>9</c:v>
                </c:pt>
                <c:pt idx="160">
                  <c:v>8.1</c:v>
                </c:pt>
                <c:pt idx="161">
                  <c:v>9.6</c:v>
                </c:pt>
                <c:pt idx="162">
                  <c:v>8.6999999999999993</c:v>
                </c:pt>
                <c:pt idx="163">
                  <c:v>9</c:v>
                </c:pt>
                <c:pt idx="164">
                  <c:v>8.6999999999999993</c:v>
                </c:pt>
                <c:pt idx="165">
                  <c:v>8.9</c:v>
                </c:pt>
                <c:pt idx="166">
                  <c:v>9.6999999999999993</c:v>
                </c:pt>
                <c:pt idx="167">
                  <c:v>9.9</c:v>
                </c:pt>
                <c:pt idx="168">
                  <c:v>9.6999999999999993</c:v>
                </c:pt>
                <c:pt idx="169">
                  <c:v>9.3000000000000007</c:v>
                </c:pt>
                <c:pt idx="170">
                  <c:v>8.1999999999999993</c:v>
                </c:pt>
                <c:pt idx="171">
                  <c:v>8.8000000000000007</c:v>
                </c:pt>
                <c:pt idx="172">
                  <c:v>9.6999999999999993</c:v>
                </c:pt>
                <c:pt idx="173">
                  <c:v>8</c:v>
                </c:pt>
                <c:pt idx="174">
                  <c:v>9</c:v>
                </c:pt>
                <c:pt idx="175">
                  <c:v>9.6</c:v>
                </c:pt>
                <c:pt idx="176">
                  <c:v>8.1</c:v>
                </c:pt>
                <c:pt idx="177">
                  <c:v>9.5</c:v>
                </c:pt>
                <c:pt idx="178">
                  <c:v>9.8000000000000007</c:v>
                </c:pt>
                <c:pt idx="179">
                  <c:v>8.6999999999999993</c:v>
                </c:pt>
                <c:pt idx="180">
                  <c:v>9.5</c:v>
                </c:pt>
                <c:pt idx="181">
                  <c:v>8.5</c:v>
                </c:pt>
                <c:pt idx="182">
                  <c:v>9.4</c:v>
                </c:pt>
                <c:pt idx="183">
                  <c:v>9.9</c:v>
                </c:pt>
                <c:pt idx="184">
                  <c:v>8</c:v>
                </c:pt>
                <c:pt idx="185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61-41C7-B790-BF9E23AEE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119152"/>
        <c:axId val="851158672"/>
      </c:scatterChart>
      <c:valAx>
        <c:axId val="851119152"/>
        <c:scaling>
          <c:orientation val="minMax"/>
        </c:scaling>
        <c:delete val="0"/>
        <c:axPos val="b"/>
        <c:numFmt formatCode="#.##0_);\(#.##0\);&quot;-  &quot;;&quot; &quot;@&quot; &quot;" sourceLinked="1"/>
        <c:majorTickMark val="out"/>
        <c:minorTickMark val="none"/>
        <c:tickLblPos val="nextTo"/>
        <c:crossAx val="851158672"/>
        <c:crosses val="autoZero"/>
        <c:crossBetween val="midCat"/>
      </c:valAx>
      <c:valAx>
        <c:axId val="851158672"/>
        <c:scaling>
          <c:orientation val="minMax"/>
        </c:scaling>
        <c:delete val="0"/>
        <c:axPos val="l"/>
        <c:majorGridlines/>
        <c:numFmt formatCode="#.##0.00_);\(#.##0.00\);&quot;-  &quot;;&quot; &quot;@&quot; &quot;" sourceLinked="1"/>
        <c:majorTickMark val="out"/>
        <c:minorTickMark val="none"/>
        <c:tickLblPos val="nextTo"/>
        <c:crossAx val="8511191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 Plot - Soda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MAOPALACE!$B$2:$B$187</c:f>
              <c:numCache>
                <c:formatCode>#.##0_);\(#.##0\);"-  ";" "@" "</c:formatCode>
                <c:ptCount val="186"/>
                <c:pt idx="0">
                  <c:v>313</c:v>
                </c:pt>
                <c:pt idx="1">
                  <c:v>326</c:v>
                </c:pt>
                <c:pt idx="2">
                  <c:v>358</c:v>
                </c:pt>
                <c:pt idx="3">
                  <c:v>331</c:v>
                </c:pt>
                <c:pt idx="4">
                  <c:v>380</c:v>
                </c:pt>
                <c:pt idx="5">
                  <c:v>291</c:v>
                </c:pt>
                <c:pt idx="6">
                  <c:v>307</c:v>
                </c:pt>
                <c:pt idx="7">
                  <c:v>361</c:v>
                </c:pt>
                <c:pt idx="8">
                  <c:v>344</c:v>
                </c:pt>
                <c:pt idx="9">
                  <c:v>351</c:v>
                </c:pt>
                <c:pt idx="10">
                  <c:v>338</c:v>
                </c:pt>
                <c:pt idx="11">
                  <c:v>374</c:v>
                </c:pt>
                <c:pt idx="12">
                  <c:v>388</c:v>
                </c:pt>
                <c:pt idx="13">
                  <c:v>325</c:v>
                </c:pt>
                <c:pt idx="14">
                  <c:v>341</c:v>
                </c:pt>
                <c:pt idx="15">
                  <c:v>314</c:v>
                </c:pt>
                <c:pt idx="16">
                  <c:v>375</c:v>
                </c:pt>
                <c:pt idx="17">
                  <c:v>376</c:v>
                </c:pt>
                <c:pt idx="18">
                  <c:v>312</c:v>
                </c:pt>
                <c:pt idx="19">
                  <c:v>301</c:v>
                </c:pt>
                <c:pt idx="20">
                  <c:v>370</c:v>
                </c:pt>
                <c:pt idx="21">
                  <c:v>321</c:v>
                </c:pt>
                <c:pt idx="22">
                  <c:v>374</c:v>
                </c:pt>
                <c:pt idx="23">
                  <c:v>327</c:v>
                </c:pt>
                <c:pt idx="24">
                  <c:v>370</c:v>
                </c:pt>
                <c:pt idx="25">
                  <c:v>414</c:v>
                </c:pt>
                <c:pt idx="26">
                  <c:v>386</c:v>
                </c:pt>
                <c:pt idx="27">
                  <c:v>354</c:v>
                </c:pt>
                <c:pt idx="28">
                  <c:v>313</c:v>
                </c:pt>
                <c:pt idx="29">
                  <c:v>319</c:v>
                </c:pt>
                <c:pt idx="30">
                  <c:v>365</c:v>
                </c:pt>
                <c:pt idx="31">
                  <c:v>357</c:v>
                </c:pt>
                <c:pt idx="32">
                  <c:v>284</c:v>
                </c:pt>
                <c:pt idx="33">
                  <c:v>337</c:v>
                </c:pt>
                <c:pt idx="34">
                  <c:v>368</c:v>
                </c:pt>
                <c:pt idx="35">
                  <c:v>406</c:v>
                </c:pt>
                <c:pt idx="36">
                  <c:v>348</c:v>
                </c:pt>
                <c:pt idx="37">
                  <c:v>325</c:v>
                </c:pt>
                <c:pt idx="38">
                  <c:v>359</c:v>
                </c:pt>
                <c:pt idx="39">
                  <c:v>351</c:v>
                </c:pt>
                <c:pt idx="40">
                  <c:v>345</c:v>
                </c:pt>
                <c:pt idx="41">
                  <c:v>311</c:v>
                </c:pt>
                <c:pt idx="42">
                  <c:v>298</c:v>
                </c:pt>
                <c:pt idx="43">
                  <c:v>309</c:v>
                </c:pt>
                <c:pt idx="44">
                  <c:v>324</c:v>
                </c:pt>
                <c:pt idx="45">
                  <c:v>351</c:v>
                </c:pt>
                <c:pt idx="46">
                  <c:v>375</c:v>
                </c:pt>
                <c:pt idx="47">
                  <c:v>335</c:v>
                </c:pt>
                <c:pt idx="48">
                  <c:v>346</c:v>
                </c:pt>
                <c:pt idx="49">
                  <c:v>340</c:v>
                </c:pt>
                <c:pt idx="50">
                  <c:v>369</c:v>
                </c:pt>
                <c:pt idx="51">
                  <c:v>369</c:v>
                </c:pt>
                <c:pt idx="52">
                  <c:v>364</c:v>
                </c:pt>
                <c:pt idx="53">
                  <c:v>350</c:v>
                </c:pt>
                <c:pt idx="54">
                  <c:v>338</c:v>
                </c:pt>
                <c:pt idx="55">
                  <c:v>289</c:v>
                </c:pt>
                <c:pt idx="56">
                  <c:v>311</c:v>
                </c:pt>
                <c:pt idx="57">
                  <c:v>327</c:v>
                </c:pt>
                <c:pt idx="58">
                  <c:v>338</c:v>
                </c:pt>
                <c:pt idx="59">
                  <c:v>332</c:v>
                </c:pt>
                <c:pt idx="60">
                  <c:v>334</c:v>
                </c:pt>
                <c:pt idx="61">
                  <c:v>384</c:v>
                </c:pt>
                <c:pt idx="62">
                  <c:v>331</c:v>
                </c:pt>
                <c:pt idx="63">
                  <c:v>296</c:v>
                </c:pt>
                <c:pt idx="64">
                  <c:v>350</c:v>
                </c:pt>
                <c:pt idx="65">
                  <c:v>354</c:v>
                </c:pt>
                <c:pt idx="66">
                  <c:v>356</c:v>
                </c:pt>
                <c:pt idx="67">
                  <c:v>326</c:v>
                </c:pt>
                <c:pt idx="68">
                  <c:v>319</c:v>
                </c:pt>
                <c:pt idx="69">
                  <c:v>336</c:v>
                </c:pt>
                <c:pt idx="70">
                  <c:v>336</c:v>
                </c:pt>
                <c:pt idx="71">
                  <c:v>317</c:v>
                </c:pt>
                <c:pt idx="72">
                  <c:v>353</c:v>
                </c:pt>
                <c:pt idx="73">
                  <c:v>320</c:v>
                </c:pt>
                <c:pt idx="74">
                  <c:v>331</c:v>
                </c:pt>
                <c:pt idx="75">
                  <c:v>362</c:v>
                </c:pt>
                <c:pt idx="76">
                  <c:v>312</c:v>
                </c:pt>
                <c:pt idx="77">
                  <c:v>336</c:v>
                </c:pt>
                <c:pt idx="78">
                  <c:v>371</c:v>
                </c:pt>
                <c:pt idx="79">
                  <c:v>367</c:v>
                </c:pt>
                <c:pt idx="80">
                  <c:v>332</c:v>
                </c:pt>
                <c:pt idx="81">
                  <c:v>328</c:v>
                </c:pt>
                <c:pt idx="82">
                  <c:v>354</c:v>
                </c:pt>
                <c:pt idx="83">
                  <c:v>338</c:v>
                </c:pt>
                <c:pt idx="84">
                  <c:v>349</c:v>
                </c:pt>
                <c:pt idx="85">
                  <c:v>355</c:v>
                </c:pt>
                <c:pt idx="86">
                  <c:v>341</c:v>
                </c:pt>
                <c:pt idx="87">
                  <c:v>326</c:v>
                </c:pt>
                <c:pt idx="88">
                  <c:v>353</c:v>
                </c:pt>
                <c:pt idx="89">
                  <c:v>323</c:v>
                </c:pt>
                <c:pt idx="90">
                  <c:v>382</c:v>
                </c:pt>
                <c:pt idx="91">
                  <c:v>343</c:v>
                </c:pt>
                <c:pt idx="92">
                  <c:v>335</c:v>
                </c:pt>
                <c:pt idx="93">
                  <c:v>339</c:v>
                </c:pt>
                <c:pt idx="94">
                  <c:v>338</c:v>
                </c:pt>
                <c:pt idx="95">
                  <c:v>349</c:v>
                </c:pt>
                <c:pt idx="96">
                  <c:v>379</c:v>
                </c:pt>
                <c:pt idx="97">
                  <c:v>331</c:v>
                </c:pt>
                <c:pt idx="98">
                  <c:v>328</c:v>
                </c:pt>
                <c:pt idx="99">
                  <c:v>342</c:v>
                </c:pt>
                <c:pt idx="100">
                  <c:v>349</c:v>
                </c:pt>
                <c:pt idx="101">
                  <c:v>363</c:v>
                </c:pt>
                <c:pt idx="102">
                  <c:v>390</c:v>
                </c:pt>
                <c:pt idx="103">
                  <c:v>364</c:v>
                </c:pt>
                <c:pt idx="104">
                  <c:v>371</c:v>
                </c:pt>
                <c:pt idx="105">
                  <c:v>390</c:v>
                </c:pt>
                <c:pt idx="106">
                  <c:v>364</c:v>
                </c:pt>
                <c:pt idx="107">
                  <c:v>337</c:v>
                </c:pt>
                <c:pt idx="108">
                  <c:v>353</c:v>
                </c:pt>
                <c:pt idx="109">
                  <c:v>329</c:v>
                </c:pt>
                <c:pt idx="110">
                  <c:v>285</c:v>
                </c:pt>
                <c:pt idx="111">
                  <c:v>343</c:v>
                </c:pt>
                <c:pt idx="112">
                  <c:v>332</c:v>
                </c:pt>
                <c:pt idx="113">
                  <c:v>379</c:v>
                </c:pt>
                <c:pt idx="114">
                  <c:v>360</c:v>
                </c:pt>
                <c:pt idx="115">
                  <c:v>330</c:v>
                </c:pt>
                <c:pt idx="116">
                  <c:v>332</c:v>
                </c:pt>
                <c:pt idx="117">
                  <c:v>298</c:v>
                </c:pt>
                <c:pt idx="118">
                  <c:v>303</c:v>
                </c:pt>
                <c:pt idx="119">
                  <c:v>326</c:v>
                </c:pt>
                <c:pt idx="120">
                  <c:v>305</c:v>
                </c:pt>
                <c:pt idx="121">
                  <c:v>348</c:v>
                </c:pt>
                <c:pt idx="122">
                  <c:v>333</c:v>
                </c:pt>
                <c:pt idx="123">
                  <c:v>315</c:v>
                </c:pt>
                <c:pt idx="124">
                  <c:v>346</c:v>
                </c:pt>
                <c:pt idx="125">
                  <c:v>345</c:v>
                </c:pt>
                <c:pt idx="126">
                  <c:v>373</c:v>
                </c:pt>
                <c:pt idx="127">
                  <c:v>356</c:v>
                </c:pt>
                <c:pt idx="128">
                  <c:v>344</c:v>
                </c:pt>
                <c:pt idx="129">
                  <c:v>316</c:v>
                </c:pt>
                <c:pt idx="130">
                  <c:v>340</c:v>
                </c:pt>
                <c:pt idx="131">
                  <c:v>328</c:v>
                </c:pt>
                <c:pt idx="132">
                  <c:v>323</c:v>
                </c:pt>
                <c:pt idx="133">
                  <c:v>327</c:v>
                </c:pt>
                <c:pt idx="134">
                  <c:v>316</c:v>
                </c:pt>
                <c:pt idx="135">
                  <c:v>358</c:v>
                </c:pt>
                <c:pt idx="136">
                  <c:v>299</c:v>
                </c:pt>
                <c:pt idx="137">
                  <c:v>352</c:v>
                </c:pt>
                <c:pt idx="138">
                  <c:v>376</c:v>
                </c:pt>
                <c:pt idx="139">
                  <c:v>321</c:v>
                </c:pt>
                <c:pt idx="140">
                  <c:v>305</c:v>
                </c:pt>
                <c:pt idx="141">
                  <c:v>371</c:v>
                </c:pt>
                <c:pt idx="142">
                  <c:v>351</c:v>
                </c:pt>
                <c:pt idx="143">
                  <c:v>332</c:v>
                </c:pt>
                <c:pt idx="144">
                  <c:v>365</c:v>
                </c:pt>
                <c:pt idx="145">
                  <c:v>342</c:v>
                </c:pt>
                <c:pt idx="146">
                  <c:v>369</c:v>
                </c:pt>
                <c:pt idx="147">
                  <c:v>313</c:v>
                </c:pt>
                <c:pt idx="148">
                  <c:v>360</c:v>
                </c:pt>
                <c:pt idx="149">
                  <c:v>341</c:v>
                </c:pt>
                <c:pt idx="150">
                  <c:v>381</c:v>
                </c:pt>
                <c:pt idx="151">
                  <c:v>334</c:v>
                </c:pt>
                <c:pt idx="152">
                  <c:v>322</c:v>
                </c:pt>
                <c:pt idx="153">
                  <c:v>353</c:v>
                </c:pt>
                <c:pt idx="154">
                  <c:v>311</c:v>
                </c:pt>
                <c:pt idx="155">
                  <c:v>362</c:v>
                </c:pt>
                <c:pt idx="156">
                  <c:v>363</c:v>
                </c:pt>
                <c:pt idx="157">
                  <c:v>346</c:v>
                </c:pt>
                <c:pt idx="158">
                  <c:v>293</c:v>
                </c:pt>
                <c:pt idx="159">
                  <c:v>302</c:v>
                </c:pt>
                <c:pt idx="160">
                  <c:v>360</c:v>
                </c:pt>
                <c:pt idx="161">
                  <c:v>320</c:v>
                </c:pt>
                <c:pt idx="162">
                  <c:v>335</c:v>
                </c:pt>
                <c:pt idx="163">
                  <c:v>314</c:v>
                </c:pt>
                <c:pt idx="164">
                  <c:v>366</c:v>
                </c:pt>
                <c:pt idx="165">
                  <c:v>349</c:v>
                </c:pt>
                <c:pt idx="166">
                  <c:v>332</c:v>
                </c:pt>
                <c:pt idx="167">
                  <c:v>344</c:v>
                </c:pt>
                <c:pt idx="168">
                  <c:v>318</c:v>
                </c:pt>
                <c:pt idx="169">
                  <c:v>307</c:v>
                </c:pt>
                <c:pt idx="170">
                  <c:v>374</c:v>
                </c:pt>
                <c:pt idx="171">
                  <c:v>349</c:v>
                </c:pt>
                <c:pt idx="172">
                  <c:v>296</c:v>
                </c:pt>
                <c:pt idx="173">
                  <c:v>328</c:v>
                </c:pt>
                <c:pt idx="174">
                  <c:v>348</c:v>
                </c:pt>
                <c:pt idx="175">
                  <c:v>310</c:v>
                </c:pt>
                <c:pt idx="176">
                  <c:v>375</c:v>
                </c:pt>
                <c:pt idx="177">
                  <c:v>326</c:v>
                </c:pt>
                <c:pt idx="178">
                  <c:v>361</c:v>
                </c:pt>
                <c:pt idx="179">
                  <c:v>323</c:v>
                </c:pt>
                <c:pt idx="180">
                  <c:v>314</c:v>
                </c:pt>
                <c:pt idx="181">
                  <c:v>380</c:v>
                </c:pt>
                <c:pt idx="182">
                  <c:v>327</c:v>
                </c:pt>
                <c:pt idx="183">
                  <c:v>310</c:v>
                </c:pt>
                <c:pt idx="184">
                  <c:v>356</c:v>
                </c:pt>
                <c:pt idx="185">
                  <c:v>324</c:v>
                </c:pt>
              </c:numCache>
            </c:numRef>
          </c:xVal>
          <c:yVal>
            <c:numRef>
              <c:f>MAOPALACE!$D$2:$D$187</c:f>
              <c:numCache>
                <c:formatCode>#.##0.00_);\(#.##0.00\);"-  ";" "@" "</c:formatCode>
                <c:ptCount val="186"/>
                <c:pt idx="0">
                  <c:v>9.3000000000000007</c:v>
                </c:pt>
                <c:pt idx="1">
                  <c:v>9.1</c:v>
                </c:pt>
                <c:pt idx="2">
                  <c:v>8.5</c:v>
                </c:pt>
                <c:pt idx="3">
                  <c:v>9.5</c:v>
                </c:pt>
                <c:pt idx="4">
                  <c:v>8.6999999999999993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8.8000000000000007</c:v>
                </c:pt>
                <c:pt idx="8">
                  <c:v>8.6</c:v>
                </c:pt>
                <c:pt idx="9">
                  <c:v>9.6</c:v>
                </c:pt>
                <c:pt idx="10">
                  <c:v>8.1999999999999993</c:v>
                </c:pt>
                <c:pt idx="11">
                  <c:v>8</c:v>
                </c:pt>
                <c:pt idx="12">
                  <c:v>8.1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9.4</c:v>
                </c:pt>
                <c:pt idx="16">
                  <c:v>8.3000000000000007</c:v>
                </c:pt>
                <c:pt idx="17">
                  <c:v>9.6</c:v>
                </c:pt>
                <c:pt idx="18">
                  <c:v>9.9</c:v>
                </c:pt>
                <c:pt idx="19">
                  <c:v>9.3000000000000007</c:v>
                </c:pt>
                <c:pt idx="20">
                  <c:v>8.1</c:v>
                </c:pt>
                <c:pt idx="21">
                  <c:v>8.6999999999999993</c:v>
                </c:pt>
                <c:pt idx="22">
                  <c:v>8.1</c:v>
                </c:pt>
                <c:pt idx="23">
                  <c:v>8.1</c:v>
                </c:pt>
                <c:pt idx="24">
                  <c:v>8.5</c:v>
                </c:pt>
                <c:pt idx="25">
                  <c:v>8.1</c:v>
                </c:pt>
                <c:pt idx="26">
                  <c:v>8.8000000000000007</c:v>
                </c:pt>
                <c:pt idx="27">
                  <c:v>9.5</c:v>
                </c:pt>
                <c:pt idx="28">
                  <c:v>9.5</c:v>
                </c:pt>
                <c:pt idx="29">
                  <c:v>8.9</c:v>
                </c:pt>
                <c:pt idx="30">
                  <c:v>8.1</c:v>
                </c:pt>
                <c:pt idx="31">
                  <c:v>8.8000000000000007</c:v>
                </c:pt>
                <c:pt idx="32">
                  <c:v>10</c:v>
                </c:pt>
                <c:pt idx="33">
                  <c:v>9.4</c:v>
                </c:pt>
                <c:pt idx="34">
                  <c:v>8.1999999999999993</c:v>
                </c:pt>
                <c:pt idx="35">
                  <c:v>8.1</c:v>
                </c:pt>
                <c:pt idx="36">
                  <c:v>8.6999999999999993</c:v>
                </c:pt>
                <c:pt idx="37">
                  <c:v>9.6999999999999993</c:v>
                </c:pt>
                <c:pt idx="38">
                  <c:v>8</c:v>
                </c:pt>
                <c:pt idx="39">
                  <c:v>8.5</c:v>
                </c:pt>
                <c:pt idx="40">
                  <c:v>8.8000000000000007</c:v>
                </c:pt>
                <c:pt idx="41">
                  <c:v>9.1</c:v>
                </c:pt>
                <c:pt idx="42">
                  <c:v>9.9</c:v>
                </c:pt>
                <c:pt idx="43">
                  <c:v>8.9</c:v>
                </c:pt>
                <c:pt idx="44">
                  <c:v>10</c:v>
                </c:pt>
                <c:pt idx="45">
                  <c:v>9.5</c:v>
                </c:pt>
                <c:pt idx="46">
                  <c:v>8.5</c:v>
                </c:pt>
                <c:pt idx="47">
                  <c:v>9.1</c:v>
                </c:pt>
                <c:pt idx="48">
                  <c:v>8.8000000000000007</c:v>
                </c:pt>
                <c:pt idx="49">
                  <c:v>9.3000000000000007</c:v>
                </c:pt>
                <c:pt idx="50">
                  <c:v>8.6999999999999993</c:v>
                </c:pt>
                <c:pt idx="51">
                  <c:v>8.5</c:v>
                </c:pt>
                <c:pt idx="52">
                  <c:v>8.5</c:v>
                </c:pt>
                <c:pt idx="53">
                  <c:v>8.8000000000000007</c:v>
                </c:pt>
                <c:pt idx="54">
                  <c:v>8.1</c:v>
                </c:pt>
                <c:pt idx="55">
                  <c:v>10</c:v>
                </c:pt>
                <c:pt idx="56">
                  <c:v>10</c:v>
                </c:pt>
                <c:pt idx="57">
                  <c:v>9.1</c:v>
                </c:pt>
                <c:pt idx="58">
                  <c:v>8.6</c:v>
                </c:pt>
                <c:pt idx="59">
                  <c:v>9.6</c:v>
                </c:pt>
                <c:pt idx="60">
                  <c:v>9.3000000000000007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9.1999999999999993</c:v>
                </c:pt>
                <c:pt idx="67">
                  <c:v>9.6999999999999993</c:v>
                </c:pt>
                <c:pt idx="68">
                  <c:v>9.9</c:v>
                </c:pt>
                <c:pt idx="69">
                  <c:v>8.6</c:v>
                </c:pt>
                <c:pt idx="70">
                  <c:v>8.5</c:v>
                </c:pt>
                <c:pt idx="71">
                  <c:v>9.9</c:v>
                </c:pt>
                <c:pt idx="72">
                  <c:v>9.6</c:v>
                </c:pt>
                <c:pt idx="73">
                  <c:v>8.5</c:v>
                </c:pt>
                <c:pt idx="74">
                  <c:v>8.1999999999999993</c:v>
                </c:pt>
                <c:pt idx="75">
                  <c:v>9.3000000000000007</c:v>
                </c:pt>
                <c:pt idx="76">
                  <c:v>9.1</c:v>
                </c:pt>
                <c:pt idx="77">
                  <c:v>10</c:v>
                </c:pt>
                <c:pt idx="78">
                  <c:v>8.9</c:v>
                </c:pt>
                <c:pt idx="79">
                  <c:v>9</c:v>
                </c:pt>
                <c:pt idx="80">
                  <c:v>9.5</c:v>
                </c:pt>
                <c:pt idx="81">
                  <c:v>9.3000000000000007</c:v>
                </c:pt>
                <c:pt idx="82">
                  <c:v>8.1</c:v>
                </c:pt>
                <c:pt idx="83">
                  <c:v>8.6</c:v>
                </c:pt>
                <c:pt idx="84">
                  <c:v>8.4</c:v>
                </c:pt>
                <c:pt idx="85">
                  <c:v>8.4</c:v>
                </c:pt>
                <c:pt idx="86">
                  <c:v>9.1999999999999993</c:v>
                </c:pt>
                <c:pt idx="87">
                  <c:v>9.4</c:v>
                </c:pt>
                <c:pt idx="88">
                  <c:v>9.6</c:v>
                </c:pt>
                <c:pt idx="89">
                  <c:v>9</c:v>
                </c:pt>
                <c:pt idx="90">
                  <c:v>8.4</c:v>
                </c:pt>
                <c:pt idx="91">
                  <c:v>8.6999999999999993</c:v>
                </c:pt>
                <c:pt idx="92">
                  <c:v>8.6999999999999993</c:v>
                </c:pt>
                <c:pt idx="93">
                  <c:v>9.1999999999999993</c:v>
                </c:pt>
                <c:pt idx="94">
                  <c:v>9.9</c:v>
                </c:pt>
                <c:pt idx="95">
                  <c:v>8.5</c:v>
                </c:pt>
                <c:pt idx="96">
                  <c:v>8.9</c:v>
                </c:pt>
                <c:pt idx="97">
                  <c:v>9.1999999999999993</c:v>
                </c:pt>
                <c:pt idx="98">
                  <c:v>9.4</c:v>
                </c:pt>
                <c:pt idx="99">
                  <c:v>8</c:v>
                </c:pt>
                <c:pt idx="100">
                  <c:v>9.9</c:v>
                </c:pt>
                <c:pt idx="101">
                  <c:v>8.4</c:v>
                </c:pt>
                <c:pt idx="102">
                  <c:v>8.5</c:v>
                </c:pt>
                <c:pt idx="103">
                  <c:v>8.9</c:v>
                </c:pt>
                <c:pt idx="104">
                  <c:v>9.1</c:v>
                </c:pt>
                <c:pt idx="105">
                  <c:v>8.3000000000000007</c:v>
                </c:pt>
                <c:pt idx="106">
                  <c:v>9.8000000000000007</c:v>
                </c:pt>
                <c:pt idx="107">
                  <c:v>8.3000000000000007</c:v>
                </c:pt>
                <c:pt idx="108">
                  <c:v>9.1999999999999993</c:v>
                </c:pt>
                <c:pt idx="109">
                  <c:v>8.9</c:v>
                </c:pt>
                <c:pt idx="110">
                  <c:v>9.8000000000000007</c:v>
                </c:pt>
                <c:pt idx="111">
                  <c:v>9.9</c:v>
                </c:pt>
                <c:pt idx="112">
                  <c:v>8.6</c:v>
                </c:pt>
                <c:pt idx="113">
                  <c:v>8.6999999999999993</c:v>
                </c:pt>
                <c:pt idx="114">
                  <c:v>8.1</c:v>
                </c:pt>
                <c:pt idx="115">
                  <c:v>9.3000000000000007</c:v>
                </c:pt>
                <c:pt idx="116">
                  <c:v>8.6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9.4</c:v>
                </c:pt>
                <c:pt idx="121">
                  <c:v>9.4</c:v>
                </c:pt>
                <c:pt idx="122">
                  <c:v>9.9</c:v>
                </c:pt>
                <c:pt idx="123">
                  <c:v>10</c:v>
                </c:pt>
                <c:pt idx="124">
                  <c:v>9.9</c:v>
                </c:pt>
                <c:pt idx="125">
                  <c:v>8.3000000000000007</c:v>
                </c:pt>
                <c:pt idx="126">
                  <c:v>9.1</c:v>
                </c:pt>
                <c:pt idx="127">
                  <c:v>8.3000000000000007</c:v>
                </c:pt>
                <c:pt idx="128">
                  <c:v>8.1999999999999993</c:v>
                </c:pt>
                <c:pt idx="129">
                  <c:v>9</c:v>
                </c:pt>
                <c:pt idx="130">
                  <c:v>9.1</c:v>
                </c:pt>
                <c:pt idx="131">
                  <c:v>9.3000000000000007</c:v>
                </c:pt>
                <c:pt idx="132">
                  <c:v>9.4</c:v>
                </c:pt>
                <c:pt idx="133">
                  <c:v>9.9</c:v>
                </c:pt>
                <c:pt idx="134">
                  <c:v>9.4</c:v>
                </c:pt>
                <c:pt idx="135">
                  <c:v>8.9</c:v>
                </c:pt>
                <c:pt idx="136">
                  <c:v>9.6</c:v>
                </c:pt>
                <c:pt idx="137">
                  <c:v>8.3000000000000007</c:v>
                </c:pt>
                <c:pt idx="138">
                  <c:v>8.5</c:v>
                </c:pt>
                <c:pt idx="139">
                  <c:v>10</c:v>
                </c:pt>
                <c:pt idx="140">
                  <c:v>8.9</c:v>
                </c:pt>
                <c:pt idx="141">
                  <c:v>8.6</c:v>
                </c:pt>
                <c:pt idx="142">
                  <c:v>8.5</c:v>
                </c:pt>
                <c:pt idx="143">
                  <c:v>9.4</c:v>
                </c:pt>
                <c:pt idx="144">
                  <c:v>8.5</c:v>
                </c:pt>
                <c:pt idx="145">
                  <c:v>9</c:v>
                </c:pt>
                <c:pt idx="146">
                  <c:v>9.3000000000000007</c:v>
                </c:pt>
                <c:pt idx="147">
                  <c:v>9.9</c:v>
                </c:pt>
                <c:pt idx="148">
                  <c:v>9.4</c:v>
                </c:pt>
                <c:pt idx="149">
                  <c:v>9.4</c:v>
                </c:pt>
                <c:pt idx="150">
                  <c:v>8.8000000000000007</c:v>
                </c:pt>
                <c:pt idx="151">
                  <c:v>9</c:v>
                </c:pt>
                <c:pt idx="152">
                  <c:v>9</c:v>
                </c:pt>
                <c:pt idx="153">
                  <c:v>8.4</c:v>
                </c:pt>
                <c:pt idx="154">
                  <c:v>9.8000000000000007</c:v>
                </c:pt>
                <c:pt idx="155">
                  <c:v>8.1</c:v>
                </c:pt>
                <c:pt idx="156">
                  <c:v>9.1999999999999993</c:v>
                </c:pt>
                <c:pt idx="157">
                  <c:v>9.1</c:v>
                </c:pt>
                <c:pt idx="158">
                  <c:v>10</c:v>
                </c:pt>
                <c:pt idx="159">
                  <c:v>9</c:v>
                </c:pt>
                <c:pt idx="160">
                  <c:v>8.1</c:v>
                </c:pt>
                <c:pt idx="161">
                  <c:v>9.6</c:v>
                </c:pt>
                <c:pt idx="162">
                  <c:v>8.6999999999999993</c:v>
                </c:pt>
                <c:pt idx="163">
                  <c:v>9</c:v>
                </c:pt>
                <c:pt idx="164">
                  <c:v>8.6999999999999993</c:v>
                </c:pt>
                <c:pt idx="165">
                  <c:v>8.9</c:v>
                </c:pt>
                <c:pt idx="166">
                  <c:v>9.6999999999999993</c:v>
                </c:pt>
                <c:pt idx="167">
                  <c:v>9.9</c:v>
                </c:pt>
                <c:pt idx="168">
                  <c:v>9.6999999999999993</c:v>
                </c:pt>
                <c:pt idx="169">
                  <c:v>9.3000000000000007</c:v>
                </c:pt>
                <c:pt idx="170">
                  <c:v>8.1999999999999993</c:v>
                </c:pt>
                <c:pt idx="171">
                  <c:v>8.8000000000000007</c:v>
                </c:pt>
                <c:pt idx="172">
                  <c:v>9.6999999999999993</c:v>
                </c:pt>
                <c:pt idx="173">
                  <c:v>8</c:v>
                </c:pt>
                <c:pt idx="174">
                  <c:v>9</c:v>
                </c:pt>
                <c:pt idx="175">
                  <c:v>9.6</c:v>
                </c:pt>
                <c:pt idx="176">
                  <c:v>8.1</c:v>
                </c:pt>
                <c:pt idx="177">
                  <c:v>9.5</c:v>
                </c:pt>
                <c:pt idx="178">
                  <c:v>9.8000000000000007</c:v>
                </c:pt>
                <c:pt idx="179">
                  <c:v>8.6999999999999993</c:v>
                </c:pt>
                <c:pt idx="180">
                  <c:v>9.5</c:v>
                </c:pt>
                <c:pt idx="181">
                  <c:v>8.5</c:v>
                </c:pt>
                <c:pt idx="182">
                  <c:v>9.4</c:v>
                </c:pt>
                <c:pt idx="183">
                  <c:v>9.9</c:v>
                </c:pt>
                <c:pt idx="184">
                  <c:v>8</c:v>
                </c:pt>
                <c:pt idx="185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74-462D-855C-CE97D1E9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119152"/>
        <c:axId val="851124560"/>
      </c:scatterChart>
      <c:valAx>
        <c:axId val="851119152"/>
        <c:scaling>
          <c:orientation val="minMax"/>
        </c:scaling>
        <c:delete val="0"/>
        <c:axPos val="b"/>
        <c:numFmt formatCode="#.##0_);\(#.##0\);&quot;-  &quot;;&quot; &quot;@&quot; &quot;" sourceLinked="1"/>
        <c:majorTickMark val="out"/>
        <c:minorTickMark val="none"/>
        <c:tickLblPos val="nextTo"/>
        <c:crossAx val="851124560"/>
        <c:crosses val="autoZero"/>
        <c:crossBetween val="midCat"/>
      </c:valAx>
      <c:valAx>
        <c:axId val="851124560"/>
        <c:scaling>
          <c:orientation val="minMax"/>
        </c:scaling>
        <c:delete val="0"/>
        <c:axPos val="l"/>
        <c:majorGridlines/>
        <c:numFmt formatCode="#.##0.00_);\(#.##0.00\);&quot;-  &quot;;&quot; &quot;@&quot; &quot;" sourceLinked="1"/>
        <c:majorTickMark val="out"/>
        <c:minorTickMark val="none"/>
        <c:tickLblPos val="nextTo"/>
        <c:crossAx val="8511191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 vs Predicted price</a:t>
            </a:r>
          </a:p>
        </c:rich>
      </c:tx>
      <c:layout>
        <c:manualLayout>
          <c:xMode val="edge"/>
          <c:yMode val="edge"/>
          <c:x val="0.3513471128608923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'MAOPALACE RESUELTO'!$D$1</c:f>
              <c:strCache>
                <c:ptCount val="1"/>
                <c:pt idx="0">
                  <c:v> Bowl_Price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'MAOPALACE RESUELTO'!$D$2:$D$187</c:f>
              <c:numCache>
                <c:formatCode>#.##0.00_);\(#.##0.00\);"-  ";" "@" "</c:formatCode>
                <c:ptCount val="186"/>
                <c:pt idx="0">
                  <c:v>9.3000000000000007</c:v>
                </c:pt>
                <c:pt idx="1">
                  <c:v>9.1</c:v>
                </c:pt>
                <c:pt idx="2">
                  <c:v>8.5</c:v>
                </c:pt>
                <c:pt idx="3">
                  <c:v>9.5</c:v>
                </c:pt>
                <c:pt idx="4">
                  <c:v>8.6999999999999993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8.8000000000000007</c:v>
                </c:pt>
                <c:pt idx="8">
                  <c:v>8.6</c:v>
                </c:pt>
                <c:pt idx="9">
                  <c:v>9.6</c:v>
                </c:pt>
                <c:pt idx="10">
                  <c:v>8.1999999999999993</c:v>
                </c:pt>
                <c:pt idx="11">
                  <c:v>8</c:v>
                </c:pt>
                <c:pt idx="12">
                  <c:v>8.1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9.4</c:v>
                </c:pt>
                <c:pt idx="16">
                  <c:v>8.3000000000000007</c:v>
                </c:pt>
                <c:pt idx="17">
                  <c:v>9.6</c:v>
                </c:pt>
                <c:pt idx="18">
                  <c:v>9.9</c:v>
                </c:pt>
                <c:pt idx="19">
                  <c:v>9.3000000000000007</c:v>
                </c:pt>
                <c:pt idx="20">
                  <c:v>8.1</c:v>
                </c:pt>
                <c:pt idx="21">
                  <c:v>8.6999999999999993</c:v>
                </c:pt>
                <c:pt idx="22">
                  <c:v>8.1</c:v>
                </c:pt>
                <c:pt idx="23">
                  <c:v>8.1</c:v>
                </c:pt>
                <c:pt idx="24">
                  <c:v>8.5</c:v>
                </c:pt>
                <c:pt idx="25">
                  <c:v>8.1</c:v>
                </c:pt>
                <c:pt idx="26">
                  <c:v>8.8000000000000007</c:v>
                </c:pt>
                <c:pt idx="27">
                  <c:v>9.5</c:v>
                </c:pt>
                <c:pt idx="28">
                  <c:v>9.5</c:v>
                </c:pt>
                <c:pt idx="29">
                  <c:v>8.9</c:v>
                </c:pt>
                <c:pt idx="30">
                  <c:v>8.1</c:v>
                </c:pt>
                <c:pt idx="31">
                  <c:v>8.8000000000000007</c:v>
                </c:pt>
                <c:pt idx="32">
                  <c:v>10</c:v>
                </c:pt>
                <c:pt idx="33">
                  <c:v>9.4</c:v>
                </c:pt>
                <c:pt idx="34">
                  <c:v>8.1999999999999993</c:v>
                </c:pt>
                <c:pt idx="35">
                  <c:v>8.1</c:v>
                </c:pt>
                <c:pt idx="36">
                  <c:v>8.6999999999999993</c:v>
                </c:pt>
                <c:pt idx="37">
                  <c:v>9.6999999999999993</c:v>
                </c:pt>
                <c:pt idx="38">
                  <c:v>8</c:v>
                </c:pt>
                <c:pt idx="39">
                  <c:v>8.5</c:v>
                </c:pt>
                <c:pt idx="40">
                  <c:v>8.8000000000000007</c:v>
                </c:pt>
                <c:pt idx="41">
                  <c:v>9.1</c:v>
                </c:pt>
                <c:pt idx="42">
                  <c:v>9.9</c:v>
                </c:pt>
                <c:pt idx="43">
                  <c:v>8.9</c:v>
                </c:pt>
                <c:pt idx="44">
                  <c:v>10</c:v>
                </c:pt>
                <c:pt idx="45">
                  <c:v>9.5</c:v>
                </c:pt>
                <c:pt idx="46">
                  <c:v>8.5</c:v>
                </c:pt>
                <c:pt idx="47">
                  <c:v>9.1</c:v>
                </c:pt>
                <c:pt idx="48">
                  <c:v>8.8000000000000007</c:v>
                </c:pt>
                <c:pt idx="49">
                  <c:v>9.3000000000000007</c:v>
                </c:pt>
                <c:pt idx="50">
                  <c:v>8.6999999999999993</c:v>
                </c:pt>
                <c:pt idx="51">
                  <c:v>8.5</c:v>
                </c:pt>
                <c:pt idx="52">
                  <c:v>8.5</c:v>
                </c:pt>
                <c:pt idx="53">
                  <c:v>8.8000000000000007</c:v>
                </c:pt>
                <c:pt idx="54">
                  <c:v>8.1</c:v>
                </c:pt>
                <c:pt idx="55">
                  <c:v>10</c:v>
                </c:pt>
                <c:pt idx="56">
                  <c:v>10</c:v>
                </c:pt>
                <c:pt idx="57">
                  <c:v>9.1</c:v>
                </c:pt>
                <c:pt idx="58">
                  <c:v>8.6</c:v>
                </c:pt>
                <c:pt idx="59">
                  <c:v>9.6</c:v>
                </c:pt>
                <c:pt idx="60">
                  <c:v>9.3000000000000007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9.1999999999999993</c:v>
                </c:pt>
                <c:pt idx="67">
                  <c:v>9.6999999999999993</c:v>
                </c:pt>
                <c:pt idx="68">
                  <c:v>9.9</c:v>
                </c:pt>
                <c:pt idx="69">
                  <c:v>8.6</c:v>
                </c:pt>
                <c:pt idx="70">
                  <c:v>8.5</c:v>
                </c:pt>
                <c:pt idx="71">
                  <c:v>9.9</c:v>
                </c:pt>
                <c:pt idx="72">
                  <c:v>9.6</c:v>
                </c:pt>
                <c:pt idx="73">
                  <c:v>8.5</c:v>
                </c:pt>
                <c:pt idx="74">
                  <c:v>8.1999999999999993</c:v>
                </c:pt>
                <c:pt idx="75">
                  <c:v>9.3000000000000007</c:v>
                </c:pt>
                <c:pt idx="76">
                  <c:v>9.1</c:v>
                </c:pt>
                <c:pt idx="77">
                  <c:v>10</c:v>
                </c:pt>
                <c:pt idx="78">
                  <c:v>8.9</c:v>
                </c:pt>
                <c:pt idx="79">
                  <c:v>9</c:v>
                </c:pt>
                <c:pt idx="80">
                  <c:v>9.5</c:v>
                </c:pt>
                <c:pt idx="81">
                  <c:v>9.3000000000000007</c:v>
                </c:pt>
                <c:pt idx="82">
                  <c:v>8.1</c:v>
                </c:pt>
                <c:pt idx="83">
                  <c:v>8.6</c:v>
                </c:pt>
                <c:pt idx="84">
                  <c:v>8.4</c:v>
                </c:pt>
                <c:pt idx="85">
                  <c:v>8.4</c:v>
                </c:pt>
                <c:pt idx="86">
                  <c:v>9.1999999999999993</c:v>
                </c:pt>
                <c:pt idx="87">
                  <c:v>9.4</c:v>
                </c:pt>
                <c:pt idx="88">
                  <c:v>9.6</c:v>
                </c:pt>
                <c:pt idx="89">
                  <c:v>9</c:v>
                </c:pt>
                <c:pt idx="90">
                  <c:v>8.4</c:v>
                </c:pt>
                <c:pt idx="91">
                  <c:v>8.6999999999999993</c:v>
                </c:pt>
                <c:pt idx="92">
                  <c:v>8.6999999999999993</c:v>
                </c:pt>
                <c:pt idx="93">
                  <c:v>9.1999999999999993</c:v>
                </c:pt>
                <c:pt idx="94">
                  <c:v>9.9</c:v>
                </c:pt>
                <c:pt idx="95">
                  <c:v>8.5</c:v>
                </c:pt>
                <c:pt idx="96">
                  <c:v>8.9</c:v>
                </c:pt>
                <c:pt idx="97">
                  <c:v>9.1999999999999993</c:v>
                </c:pt>
                <c:pt idx="98">
                  <c:v>9.4</c:v>
                </c:pt>
                <c:pt idx="99">
                  <c:v>8</c:v>
                </c:pt>
                <c:pt idx="100">
                  <c:v>9.9</c:v>
                </c:pt>
                <c:pt idx="101">
                  <c:v>8.4</c:v>
                </c:pt>
                <c:pt idx="102">
                  <c:v>8.5</c:v>
                </c:pt>
                <c:pt idx="103">
                  <c:v>8.9</c:v>
                </c:pt>
                <c:pt idx="104">
                  <c:v>9.1</c:v>
                </c:pt>
                <c:pt idx="105">
                  <c:v>8.3000000000000007</c:v>
                </c:pt>
                <c:pt idx="106">
                  <c:v>9.8000000000000007</c:v>
                </c:pt>
                <c:pt idx="107">
                  <c:v>8.3000000000000007</c:v>
                </c:pt>
                <c:pt idx="108">
                  <c:v>9.1999999999999993</c:v>
                </c:pt>
                <c:pt idx="109">
                  <c:v>8.9</c:v>
                </c:pt>
                <c:pt idx="110">
                  <c:v>9.8000000000000007</c:v>
                </c:pt>
                <c:pt idx="111">
                  <c:v>9.9</c:v>
                </c:pt>
                <c:pt idx="112">
                  <c:v>8.6</c:v>
                </c:pt>
                <c:pt idx="113">
                  <c:v>8.6999999999999993</c:v>
                </c:pt>
                <c:pt idx="114">
                  <c:v>8.1</c:v>
                </c:pt>
                <c:pt idx="115">
                  <c:v>9.3000000000000007</c:v>
                </c:pt>
                <c:pt idx="116">
                  <c:v>8.6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9.4</c:v>
                </c:pt>
                <c:pt idx="121">
                  <c:v>9.4</c:v>
                </c:pt>
                <c:pt idx="122">
                  <c:v>9.9</c:v>
                </c:pt>
                <c:pt idx="123">
                  <c:v>10</c:v>
                </c:pt>
                <c:pt idx="124">
                  <c:v>9.9</c:v>
                </c:pt>
                <c:pt idx="125">
                  <c:v>8.3000000000000007</c:v>
                </c:pt>
                <c:pt idx="126">
                  <c:v>9.1</c:v>
                </c:pt>
                <c:pt idx="127">
                  <c:v>8.3000000000000007</c:v>
                </c:pt>
                <c:pt idx="128">
                  <c:v>8.1999999999999993</c:v>
                </c:pt>
                <c:pt idx="129">
                  <c:v>9</c:v>
                </c:pt>
                <c:pt idx="130">
                  <c:v>9.1</c:v>
                </c:pt>
                <c:pt idx="131">
                  <c:v>9.3000000000000007</c:v>
                </c:pt>
                <c:pt idx="132">
                  <c:v>9.4</c:v>
                </c:pt>
                <c:pt idx="133">
                  <c:v>9.9</c:v>
                </c:pt>
                <c:pt idx="134">
                  <c:v>9.4</c:v>
                </c:pt>
                <c:pt idx="135">
                  <c:v>8.9</c:v>
                </c:pt>
                <c:pt idx="136">
                  <c:v>9.6</c:v>
                </c:pt>
                <c:pt idx="137">
                  <c:v>8.3000000000000007</c:v>
                </c:pt>
                <c:pt idx="138">
                  <c:v>8.5</c:v>
                </c:pt>
                <c:pt idx="139">
                  <c:v>10</c:v>
                </c:pt>
                <c:pt idx="140">
                  <c:v>8.9</c:v>
                </c:pt>
                <c:pt idx="141">
                  <c:v>8.6</c:v>
                </c:pt>
                <c:pt idx="142">
                  <c:v>8.5</c:v>
                </c:pt>
                <c:pt idx="143">
                  <c:v>9.4</c:v>
                </c:pt>
                <c:pt idx="144">
                  <c:v>8.5</c:v>
                </c:pt>
                <c:pt idx="145">
                  <c:v>9</c:v>
                </c:pt>
                <c:pt idx="146">
                  <c:v>9.3000000000000007</c:v>
                </c:pt>
                <c:pt idx="147">
                  <c:v>9.9</c:v>
                </c:pt>
                <c:pt idx="148">
                  <c:v>9.4</c:v>
                </c:pt>
                <c:pt idx="149">
                  <c:v>9.4</c:v>
                </c:pt>
                <c:pt idx="150">
                  <c:v>8.8000000000000007</c:v>
                </c:pt>
                <c:pt idx="151">
                  <c:v>9</c:v>
                </c:pt>
                <c:pt idx="152">
                  <c:v>9</c:v>
                </c:pt>
                <c:pt idx="153">
                  <c:v>8.4</c:v>
                </c:pt>
                <c:pt idx="154">
                  <c:v>9.8000000000000007</c:v>
                </c:pt>
                <c:pt idx="155">
                  <c:v>8.1</c:v>
                </c:pt>
                <c:pt idx="156">
                  <c:v>9.1999999999999993</c:v>
                </c:pt>
                <c:pt idx="157">
                  <c:v>9.1</c:v>
                </c:pt>
                <c:pt idx="158">
                  <c:v>10</c:v>
                </c:pt>
                <c:pt idx="159">
                  <c:v>9</c:v>
                </c:pt>
                <c:pt idx="160">
                  <c:v>8.1</c:v>
                </c:pt>
                <c:pt idx="161">
                  <c:v>9.6</c:v>
                </c:pt>
                <c:pt idx="162">
                  <c:v>8.6999999999999993</c:v>
                </c:pt>
                <c:pt idx="163">
                  <c:v>9</c:v>
                </c:pt>
                <c:pt idx="164">
                  <c:v>8.6999999999999993</c:v>
                </c:pt>
                <c:pt idx="165">
                  <c:v>8.9</c:v>
                </c:pt>
                <c:pt idx="166">
                  <c:v>9.6999999999999993</c:v>
                </c:pt>
                <c:pt idx="167">
                  <c:v>9.9</c:v>
                </c:pt>
                <c:pt idx="168">
                  <c:v>9.6999999999999993</c:v>
                </c:pt>
                <c:pt idx="169">
                  <c:v>9.3000000000000007</c:v>
                </c:pt>
                <c:pt idx="170">
                  <c:v>8.1999999999999993</c:v>
                </c:pt>
                <c:pt idx="171">
                  <c:v>8.8000000000000007</c:v>
                </c:pt>
                <c:pt idx="172">
                  <c:v>9.6999999999999993</c:v>
                </c:pt>
                <c:pt idx="173">
                  <c:v>8</c:v>
                </c:pt>
                <c:pt idx="174">
                  <c:v>9</c:v>
                </c:pt>
                <c:pt idx="175">
                  <c:v>9.6</c:v>
                </c:pt>
                <c:pt idx="176">
                  <c:v>8.1</c:v>
                </c:pt>
                <c:pt idx="177">
                  <c:v>9.5</c:v>
                </c:pt>
                <c:pt idx="178">
                  <c:v>9.8000000000000007</c:v>
                </c:pt>
                <c:pt idx="179">
                  <c:v>8.6999999999999993</c:v>
                </c:pt>
                <c:pt idx="180">
                  <c:v>9.5</c:v>
                </c:pt>
                <c:pt idx="181">
                  <c:v>8.5</c:v>
                </c:pt>
                <c:pt idx="182">
                  <c:v>9.4</c:v>
                </c:pt>
                <c:pt idx="183">
                  <c:v>9.9</c:v>
                </c:pt>
                <c:pt idx="184">
                  <c:v>8</c:v>
                </c:pt>
                <c:pt idx="185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4-4647-82A8-BD0C475DB331}"/>
            </c:ext>
          </c:extLst>
        </c:ser>
        <c:ser>
          <c:idx val="1"/>
          <c:order val="1"/>
          <c:tx>
            <c:strRef>
              <c:f>'MAOPALACE RESUELTO'!$E$1</c:f>
              <c:strCache>
                <c:ptCount val="1"/>
                <c:pt idx="0">
                  <c:v> Predicted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'MAOPALACE RESUELTO'!$E$2:$E$187</c:f>
              <c:numCache>
                <c:formatCode>#.##0_);\(#.##0\);"-  ";" "@" "</c:formatCode>
                <c:ptCount val="186"/>
                <c:pt idx="0">
                  <c:v>9.708918987553167</c:v>
                </c:pt>
                <c:pt idx="1">
                  <c:v>9.2478166992922901</c:v>
                </c:pt>
                <c:pt idx="2">
                  <c:v>8.55896424690774</c:v>
                </c:pt>
                <c:pt idx="3">
                  <c:v>9.0991572756776762</c:v>
                </c:pt>
                <c:pt idx="4">
                  <c:v>8.7415717718426258</c:v>
                </c:pt>
                <c:pt idx="5">
                  <c:v>9.8394078454591778</c:v>
                </c:pt>
                <c:pt idx="6">
                  <c:v>9.5697451599025456</c:v>
                </c:pt>
                <c:pt idx="7">
                  <c:v>8.7997566447582951</c:v>
                </c:pt>
                <c:pt idx="8">
                  <c:v>8.8751493032298079</c:v>
                </c:pt>
                <c:pt idx="9">
                  <c:v>9.2773690907421162</c:v>
                </c:pt>
                <c:pt idx="10">
                  <c:v>8.9937230736353815</c:v>
                </c:pt>
                <c:pt idx="11">
                  <c:v>8.1748800308256513</c:v>
                </c:pt>
                <c:pt idx="12">
                  <c:v>8.4280870231269578</c:v>
                </c:pt>
                <c:pt idx="13">
                  <c:v>9.764419571441886</c:v>
                </c:pt>
                <c:pt idx="14">
                  <c:v>8.6322899007990728</c:v>
                </c:pt>
                <c:pt idx="15">
                  <c:v>9.2090404125885481</c:v>
                </c:pt>
                <c:pt idx="16">
                  <c:v>8.7776716454098107</c:v>
                </c:pt>
                <c:pt idx="17">
                  <c:v>8.8591770983453468</c:v>
                </c:pt>
                <c:pt idx="18">
                  <c:v>9.903132338030364</c:v>
                </c:pt>
                <c:pt idx="19">
                  <c:v>9.463609878417568</c:v>
                </c:pt>
                <c:pt idx="20">
                  <c:v>8.3028036166706496</c:v>
                </c:pt>
                <c:pt idx="21">
                  <c:v>8.9774144884048042</c:v>
                </c:pt>
                <c:pt idx="22">
                  <c:v>8.1883071788175155</c:v>
                </c:pt>
                <c:pt idx="23">
                  <c:v>8.8497526032698843</c:v>
                </c:pt>
                <c:pt idx="24">
                  <c:v>8.2061482673995751</c:v>
                </c:pt>
                <c:pt idx="25">
                  <c:v>8.0480269145991699</c:v>
                </c:pt>
                <c:pt idx="26">
                  <c:v>8.4904002414528996</c:v>
                </c:pt>
                <c:pt idx="27">
                  <c:v>9.1650054494369648</c:v>
                </c:pt>
                <c:pt idx="28">
                  <c:v>9.5296505093093522</c:v>
                </c:pt>
                <c:pt idx="29">
                  <c:v>9.1293619458526543</c:v>
                </c:pt>
                <c:pt idx="30">
                  <c:v>8.9818373166632348</c:v>
                </c:pt>
                <c:pt idx="31">
                  <c:v>8.5241295122318714</c:v>
                </c:pt>
                <c:pt idx="32">
                  <c:v>9.8948574164900638</c:v>
                </c:pt>
                <c:pt idx="33">
                  <c:v>9.1067752274135536</c:v>
                </c:pt>
                <c:pt idx="34">
                  <c:v>8.8535694745817288</c:v>
                </c:pt>
                <c:pt idx="35">
                  <c:v>8.1320535299574601</c:v>
                </c:pt>
                <c:pt idx="36">
                  <c:v>9.3934566930033228</c:v>
                </c:pt>
                <c:pt idx="37">
                  <c:v>9.4333519832444512</c:v>
                </c:pt>
                <c:pt idx="38">
                  <c:v>8.6268375277492559</c:v>
                </c:pt>
                <c:pt idx="39">
                  <c:v>8.3072966611774905</c:v>
                </c:pt>
                <c:pt idx="40">
                  <c:v>9.1268351196798125</c:v>
                </c:pt>
                <c:pt idx="41">
                  <c:v>9.4294195465764581</c:v>
                </c:pt>
                <c:pt idx="42">
                  <c:v>9.731701614734547</c:v>
                </c:pt>
                <c:pt idx="43">
                  <c:v>9.2827228896860525</c:v>
                </c:pt>
                <c:pt idx="44">
                  <c:v>9.5404081473842322</c:v>
                </c:pt>
                <c:pt idx="45">
                  <c:v>9.1968229663495578</c:v>
                </c:pt>
                <c:pt idx="46">
                  <c:v>8.8447906218105068</c:v>
                </c:pt>
                <c:pt idx="47">
                  <c:v>9.3900735366739916</c:v>
                </c:pt>
                <c:pt idx="48">
                  <c:v>8.7415830993428063</c:v>
                </c:pt>
                <c:pt idx="49">
                  <c:v>9.1189463518739799</c:v>
                </c:pt>
                <c:pt idx="50">
                  <c:v>8.7177970339801885</c:v>
                </c:pt>
                <c:pt idx="51">
                  <c:v>8.3724822013822688</c:v>
                </c:pt>
                <c:pt idx="52">
                  <c:v>8.2074134062908932</c:v>
                </c:pt>
                <c:pt idx="53">
                  <c:v>8.912508651938218</c:v>
                </c:pt>
                <c:pt idx="54">
                  <c:v>8.6971459638773077</c:v>
                </c:pt>
                <c:pt idx="55">
                  <c:v>9.8312881746326823</c:v>
                </c:pt>
                <c:pt idx="56">
                  <c:v>9.2976586465595581</c:v>
                </c:pt>
                <c:pt idx="57">
                  <c:v>8.9759443254113336</c:v>
                </c:pt>
                <c:pt idx="58">
                  <c:v>8.9836098383952603</c:v>
                </c:pt>
                <c:pt idx="59">
                  <c:v>9.6377170148499403</c:v>
                </c:pt>
                <c:pt idx="60">
                  <c:v>9.1772172319258676</c:v>
                </c:pt>
                <c:pt idx="61">
                  <c:v>8.4603971437702903</c:v>
                </c:pt>
                <c:pt idx="62">
                  <c:v>8.8626780321711323</c:v>
                </c:pt>
                <c:pt idx="63">
                  <c:v>9.6215624408636877</c:v>
                </c:pt>
                <c:pt idx="64">
                  <c:v>9.3402315894067236</c:v>
                </c:pt>
                <c:pt idx="65">
                  <c:v>9.2455515738295269</c:v>
                </c:pt>
                <c:pt idx="66">
                  <c:v>9.1832383555035833</c:v>
                </c:pt>
                <c:pt idx="67">
                  <c:v>9.0433508814406167</c:v>
                </c:pt>
                <c:pt idx="68">
                  <c:v>9.3565480505276959</c:v>
                </c:pt>
                <c:pt idx="69">
                  <c:v>9.2353047702051398</c:v>
                </c:pt>
                <c:pt idx="70">
                  <c:v>8.8899899376072202</c:v>
                </c:pt>
                <c:pt idx="71">
                  <c:v>9.1734989347199054</c:v>
                </c:pt>
                <c:pt idx="72">
                  <c:v>8.8236853938650537</c:v>
                </c:pt>
                <c:pt idx="73">
                  <c:v>9.189188996034229</c:v>
                </c:pt>
                <c:pt idx="74">
                  <c:v>8.8626780321711323</c:v>
                </c:pt>
                <c:pt idx="75">
                  <c:v>8.7561122596217871</c:v>
                </c:pt>
                <c:pt idx="76">
                  <c:v>9.2052597750245724</c:v>
                </c:pt>
                <c:pt idx="77">
                  <c:v>9.2262166554757918</c:v>
                </c:pt>
                <c:pt idx="78">
                  <c:v>8.6943133273561237</c:v>
                </c:pt>
                <c:pt idx="79">
                  <c:v>8.4835331425480565</c:v>
                </c:pt>
                <c:pt idx="80">
                  <c:v>9.0726472359304537</c:v>
                </c:pt>
                <c:pt idx="81">
                  <c:v>8.9605894049736428</c:v>
                </c:pt>
                <c:pt idx="82">
                  <c:v>8.8481851056400167</c:v>
                </c:pt>
                <c:pt idx="83">
                  <c:v>9.1515181732273909</c:v>
                </c:pt>
                <c:pt idx="84">
                  <c:v>8.5389701466092802</c:v>
                </c:pt>
                <c:pt idx="85">
                  <c:v>8.2533081377801985</c:v>
                </c:pt>
                <c:pt idx="86">
                  <c:v>8.9038746950514422</c:v>
                </c:pt>
                <c:pt idx="87">
                  <c:v>9.2897383360851258</c:v>
                </c:pt>
                <c:pt idx="88">
                  <c:v>8.7737007628536468</c:v>
                </c:pt>
                <c:pt idx="89">
                  <c:v>9.2707511255776893</c:v>
                </c:pt>
                <c:pt idx="90">
                  <c:v>8.5600879415243973</c:v>
                </c:pt>
                <c:pt idx="91">
                  <c:v>9.1086022136131941</c:v>
                </c:pt>
                <c:pt idx="92">
                  <c:v>9.1926288289714826</c:v>
                </c:pt>
                <c:pt idx="93">
                  <c:v>9.3827557315363634</c:v>
                </c:pt>
                <c:pt idx="94">
                  <c:v>9.563336909919542</c:v>
                </c:pt>
                <c:pt idx="95">
                  <c:v>9.1783850361807833</c:v>
                </c:pt>
                <c:pt idx="96">
                  <c:v>8.7102559740206527</c:v>
                </c:pt>
                <c:pt idx="97">
                  <c:v>9.0696209028072978</c:v>
                </c:pt>
                <c:pt idx="98">
                  <c:v>9.3558888685829693</c:v>
                </c:pt>
                <c:pt idx="99">
                  <c:v>8.6113490389272993</c:v>
                </c:pt>
                <c:pt idx="100">
                  <c:v>9.3341131311926109</c:v>
                </c:pt>
                <c:pt idx="101">
                  <c:v>8.5044831197797066</c:v>
                </c:pt>
                <c:pt idx="102">
                  <c:v>8.4568599761966396</c:v>
                </c:pt>
                <c:pt idx="103">
                  <c:v>8.8914487731005067</c:v>
                </c:pt>
                <c:pt idx="104">
                  <c:v>8.8826699203292865</c:v>
                </c:pt>
                <c:pt idx="105">
                  <c:v>8.5578543587302303</c:v>
                </c:pt>
                <c:pt idx="106">
                  <c:v>9.0085523805126115</c:v>
                </c:pt>
                <c:pt idx="107">
                  <c:v>8.9396869889900419</c:v>
                </c:pt>
                <c:pt idx="108">
                  <c:v>9.0029538721088684</c:v>
                </c:pt>
                <c:pt idx="109">
                  <c:v>9.2122752214236456</c:v>
                </c:pt>
                <c:pt idx="110">
                  <c:v>9.8956117209308836</c:v>
                </c:pt>
                <c:pt idx="111">
                  <c:v>9.1472267012129187</c:v>
                </c:pt>
                <c:pt idx="112">
                  <c:v>8.982807972706393</c:v>
                </c:pt>
                <c:pt idx="113">
                  <c:v>8.6807196011502761</c:v>
                </c:pt>
                <c:pt idx="114">
                  <c:v>8.2942522153103031</c:v>
                </c:pt>
                <c:pt idx="115">
                  <c:v>9.266311306068987</c:v>
                </c:pt>
                <c:pt idx="116">
                  <c:v>8.982807972706393</c:v>
                </c:pt>
                <c:pt idx="117">
                  <c:v>9.7385177007815571</c:v>
                </c:pt>
                <c:pt idx="118">
                  <c:v>9.4308330329620027</c:v>
                </c:pt>
                <c:pt idx="119">
                  <c:v>9.1125368624214929</c:v>
                </c:pt>
                <c:pt idx="120">
                  <c:v>9.6558037855626324</c:v>
                </c:pt>
                <c:pt idx="121">
                  <c:v>8.7497027701693</c:v>
                </c:pt>
                <c:pt idx="122">
                  <c:v>9.1173901817442928</c:v>
                </c:pt>
                <c:pt idx="123">
                  <c:v>9.301495960731458</c:v>
                </c:pt>
                <c:pt idx="124">
                  <c:v>9.168485940402693</c:v>
                </c:pt>
                <c:pt idx="125">
                  <c:v>8.4872152060061552</c:v>
                </c:pt>
                <c:pt idx="126">
                  <c:v>8.7400156017129369</c:v>
                </c:pt>
                <c:pt idx="127">
                  <c:v>8.9529601257375848</c:v>
                </c:pt>
                <c:pt idx="128">
                  <c:v>9.0331494269239734</c:v>
                </c:pt>
                <c:pt idx="129">
                  <c:v>9.2805550988596863</c:v>
                </c:pt>
                <c:pt idx="130">
                  <c:v>8.8804001037872542</c:v>
                </c:pt>
                <c:pt idx="131">
                  <c:v>8.9719495483853251</c:v>
                </c:pt>
                <c:pt idx="132">
                  <c:v>9.001643384109812</c:v>
                </c:pt>
                <c:pt idx="133">
                  <c:v>9.1155631955446488</c:v>
                </c:pt>
                <c:pt idx="134">
                  <c:v>9.4782048306643496</c:v>
                </c:pt>
                <c:pt idx="135">
                  <c:v>8.7338936918890404</c:v>
                </c:pt>
                <c:pt idx="136">
                  <c:v>9.633528541221958</c:v>
                </c:pt>
                <c:pt idx="137">
                  <c:v>8.9991074425770918</c:v>
                </c:pt>
                <c:pt idx="138">
                  <c:v>8.7420734909332438</c:v>
                </c:pt>
                <c:pt idx="139">
                  <c:v>9.7163885917948107</c:v>
                </c:pt>
                <c:pt idx="140">
                  <c:v>9.4071443022357837</c:v>
                </c:pt>
                <c:pt idx="141">
                  <c:v>8.6271943509554294</c:v>
                </c:pt>
                <c:pt idx="142">
                  <c:v>8.4244002685895936</c:v>
                </c:pt>
                <c:pt idx="143">
                  <c:v>9.3779024122135652</c:v>
                </c:pt>
                <c:pt idx="144">
                  <c:v>8.384344063884571</c:v>
                </c:pt>
                <c:pt idx="145">
                  <c:v>9.0931906165675791</c:v>
                </c:pt>
                <c:pt idx="146">
                  <c:v>8.7677816649915954</c:v>
                </c:pt>
                <c:pt idx="147">
                  <c:v>9.7993733230836941</c:v>
                </c:pt>
                <c:pt idx="148">
                  <c:v>8.9954219275092093</c:v>
                </c:pt>
                <c:pt idx="149">
                  <c:v>9.1015244268561055</c:v>
                </c:pt>
                <c:pt idx="150">
                  <c:v>8.6946134739543748</c:v>
                </c:pt>
                <c:pt idx="151">
                  <c:v>9.4494170984847017</c:v>
                </c:pt>
                <c:pt idx="152">
                  <c:v>9.3063492800542562</c:v>
                </c:pt>
                <c:pt idx="153">
                  <c:v>9.2392280915132581</c:v>
                </c:pt>
                <c:pt idx="154">
                  <c:v>9.4294195465764581</c:v>
                </c:pt>
                <c:pt idx="155">
                  <c:v>8.1012032174782398</c:v>
                </c:pt>
                <c:pt idx="156">
                  <c:v>8.6533951287445241</c:v>
                </c:pt>
                <c:pt idx="157">
                  <c:v>8.9301447164181234</c:v>
                </c:pt>
                <c:pt idx="158">
                  <c:v>9.7975428852742645</c:v>
                </c:pt>
                <c:pt idx="159">
                  <c:v>9.5098047565051225</c:v>
                </c:pt>
                <c:pt idx="160">
                  <c:v>8.3363788762052966</c:v>
                </c:pt>
                <c:pt idx="161">
                  <c:v>9.5638351774003727</c:v>
                </c:pt>
                <c:pt idx="162">
                  <c:v>9.1540043413717598</c:v>
                </c:pt>
                <c:pt idx="163">
                  <c:v>9.3883088908323629</c:v>
                </c:pt>
                <c:pt idx="164">
                  <c:v>8.6385069331190678</c:v>
                </c:pt>
                <c:pt idx="165">
                  <c:v>9.3851228827147946</c:v>
                </c:pt>
                <c:pt idx="166">
                  <c:v>9.5831883264738593</c:v>
                </c:pt>
                <c:pt idx="167">
                  <c:v>8.9740766811832167</c:v>
                </c:pt>
                <c:pt idx="168">
                  <c:v>9.7325069320331998</c:v>
                </c:pt>
                <c:pt idx="169">
                  <c:v>9.6141438494798734</c:v>
                </c:pt>
                <c:pt idx="170">
                  <c:v>8.3237920397904688</c:v>
                </c:pt>
                <c:pt idx="171">
                  <c:v>8.3786979942327804</c:v>
                </c:pt>
                <c:pt idx="172">
                  <c:v>9.6122693020321837</c:v>
                </c:pt>
                <c:pt idx="173">
                  <c:v>8.9903308019461754</c:v>
                </c:pt>
                <c:pt idx="174">
                  <c:v>8.591702646475138</c:v>
                </c:pt>
                <c:pt idx="175">
                  <c:v>9.6071136239708324</c:v>
                </c:pt>
                <c:pt idx="176">
                  <c:v>8.7551563826885985</c:v>
                </c:pt>
                <c:pt idx="177">
                  <c:v>9.3430201162896473</c:v>
                </c:pt>
                <c:pt idx="178">
                  <c:v>8.990385266413794</c:v>
                </c:pt>
                <c:pt idx="179">
                  <c:v>9.2616630108483431</c:v>
                </c:pt>
                <c:pt idx="180">
                  <c:v>9.2181285273178943</c:v>
                </c:pt>
                <c:pt idx="181">
                  <c:v>8.7733801733953403</c:v>
                </c:pt>
                <c:pt idx="182">
                  <c:v>9.462945032722752</c:v>
                </c:pt>
                <c:pt idx="183">
                  <c:v>9.3276708596020441</c:v>
                </c:pt>
                <c:pt idx="184">
                  <c:v>8.5188311504263758</c:v>
                </c:pt>
                <c:pt idx="185">
                  <c:v>9.1748500807474365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4-4647-82A8-BD0C475DB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70896"/>
        <c:axId val="923115392"/>
      </c:lineChart>
      <c:catAx>
        <c:axId val="96657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3115392"/>
        <c:crosses val="autoZero"/>
        <c:auto val="1"/>
        <c:lblAlgn val="ctr"/>
        <c:lblOffset val="100"/>
        <c:noMultiLvlLbl val="0"/>
      </c:catAx>
      <c:valAx>
        <c:axId val="9231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.00_);\(#.##0.0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657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 vs predicho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'EUROPA RESUELTO'!$G$2</c:f>
              <c:strCache>
                <c:ptCount val="1"/>
                <c:pt idx="0">
                  <c:v> Computer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'EUROPA RESUELTO'!$G$3:$G$23</c:f>
              <c:numCache>
                <c:formatCode>#.##0.00_);\(#.##0.00\);"-  ";" "@" "</c:formatCode>
                <c:ptCount val="21"/>
                <c:pt idx="0">
                  <c:v>941.2</c:v>
                </c:pt>
                <c:pt idx="1">
                  <c:v>1681.9</c:v>
                </c:pt>
                <c:pt idx="2">
                  <c:v>154</c:v>
                </c:pt>
                <c:pt idx="3">
                  <c:v>1028.7</c:v>
                </c:pt>
                <c:pt idx="4">
                  <c:v>935.4</c:v>
                </c:pt>
                <c:pt idx="5">
                  <c:v>1971</c:v>
                </c:pt>
                <c:pt idx="6">
                  <c:v>5928.9</c:v>
                </c:pt>
                <c:pt idx="7">
                  <c:v>6824.3</c:v>
                </c:pt>
                <c:pt idx="8">
                  <c:v>813</c:v>
                </c:pt>
                <c:pt idx="9">
                  <c:v>449</c:v>
                </c:pt>
                <c:pt idx="10">
                  <c:v>576.9</c:v>
                </c:pt>
                <c:pt idx="11">
                  <c:v>3858.2</c:v>
                </c:pt>
                <c:pt idx="12">
                  <c:v>2168.5</c:v>
                </c:pt>
                <c:pt idx="13">
                  <c:v>2847</c:v>
                </c:pt>
                <c:pt idx="14">
                  <c:v>728.6</c:v>
                </c:pt>
                <c:pt idx="15">
                  <c:v>687.2</c:v>
                </c:pt>
                <c:pt idx="16">
                  <c:v>4745.8</c:v>
                </c:pt>
                <c:pt idx="17">
                  <c:v>1130.4000000000001</c:v>
                </c:pt>
                <c:pt idx="18">
                  <c:v>2113.4</c:v>
                </c:pt>
                <c:pt idx="19">
                  <c:v>2879</c:v>
                </c:pt>
                <c:pt idx="20">
                  <c:v>9887.2000000000007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A-4785-8DF9-0B42BA7F3DB2}"/>
            </c:ext>
          </c:extLst>
        </c:ser>
        <c:ser>
          <c:idx val="1"/>
          <c:order val="1"/>
          <c:tx>
            <c:strRef>
              <c:f>'EUROPA RESUELTO'!$H$2</c:f>
              <c:strCache>
                <c:ptCount val="1"/>
                <c:pt idx="0">
                  <c:v> Predicted computer sales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'EUROPA RESUELTO'!$H$3:$H$23</c:f>
              <c:numCache>
                <c:formatCode>#.##0_);\(#.##0\);"-  ";" "@" "</c:formatCode>
                <c:ptCount val="21"/>
                <c:pt idx="0">
                  <c:v>1363.9551958459313</c:v>
                </c:pt>
                <c:pt idx="1">
                  <c:v>1644.9297766255211</c:v>
                </c:pt>
                <c:pt idx="2">
                  <c:v>-165.89184827380132</c:v>
                </c:pt>
                <c:pt idx="3">
                  <c:v>327.97869133999689</c:v>
                </c:pt>
                <c:pt idx="4">
                  <c:v>1873.6273456891538</c:v>
                </c:pt>
                <c:pt idx="5">
                  <c:v>1522.4538086060559</c:v>
                </c:pt>
                <c:pt idx="6">
                  <c:v>5810.4376203149859</c:v>
                </c:pt>
                <c:pt idx="7">
                  <c:v>7368.1002426973355</c:v>
                </c:pt>
                <c:pt idx="8">
                  <c:v>1021.5479714124074</c:v>
                </c:pt>
                <c:pt idx="9">
                  <c:v>170.3593619024798</c:v>
                </c:pt>
                <c:pt idx="10">
                  <c:v>1517.5876921931501</c:v>
                </c:pt>
                <c:pt idx="11">
                  <c:v>5230.0653093432866</c:v>
                </c:pt>
                <c:pt idx="12">
                  <c:v>2126.5839050233617</c:v>
                </c:pt>
                <c:pt idx="13">
                  <c:v>2797.4970347583148</c:v>
                </c:pt>
                <c:pt idx="14">
                  <c:v>541.22732615512064</c:v>
                </c:pt>
                <c:pt idx="15">
                  <c:v>703.45251291634372</c:v>
                </c:pt>
                <c:pt idx="16">
                  <c:v>4170.1419004663921</c:v>
                </c:pt>
                <c:pt idx="17">
                  <c:v>1873.6278056787016</c:v>
                </c:pt>
                <c:pt idx="18">
                  <c:v>1753.7899743896944</c:v>
                </c:pt>
                <c:pt idx="19">
                  <c:v>5278.8780040133279</c:v>
                </c:pt>
                <c:pt idx="20">
                  <c:v>5419.2503689022378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A-4785-8DF9-0B42BA7F3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860799"/>
        <c:axId val="1221359343"/>
      </c:lineChart>
      <c:catAx>
        <c:axId val="1957860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1359343"/>
        <c:crosses val="autoZero"/>
        <c:auto val="1"/>
        <c:lblAlgn val="ctr"/>
        <c:lblOffset val="100"/>
        <c:noMultiLvlLbl val="0"/>
      </c:catAx>
      <c:valAx>
        <c:axId val="12213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.00_);\(#.##0.0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786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 vs predicted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'GROCERY RESUELTO'!$L$1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'GROCERY RESUELTO'!$L$2:$L$13</c:f>
              <c:numCache>
                <c:formatCode>#.##0_);\(#.##0\);"-  ";" "@" "</c:formatCode>
                <c:ptCount val="12"/>
                <c:pt idx="0">
                  <c:v>36</c:v>
                </c:pt>
                <c:pt idx="1">
                  <c:v>38</c:v>
                </c:pt>
                <c:pt idx="2">
                  <c:v>40</c:v>
                </c:pt>
                <c:pt idx="3">
                  <c:v>40</c:v>
                </c:pt>
                <c:pt idx="4">
                  <c:v>42</c:v>
                </c:pt>
                <c:pt idx="5">
                  <c:v>44</c:v>
                </c:pt>
                <c:pt idx="6">
                  <c:v>12</c:v>
                </c:pt>
                <c:pt idx="7">
                  <c:v>20</c:v>
                </c:pt>
                <c:pt idx="8">
                  <c:v>30</c:v>
                </c:pt>
                <c:pt idx="9">
                  <c:v>8</c:v>
                </c:pt>
                <c:pt idx="10">
                  <c:v>16</c:v>
                </c:pt>
                <c:pt idx="1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9-4A0C-AFF6-209366C610F9}"/>
            </c:ext>
          </c:extLst>
        </c:ser>
        <c:ser>
          <c:idx val="1"/>
          <c:order val="1"/>
          <c:tx>
            <c:strRef>
              <c:f>'GROCERY RESUELTO'!$M$1</c:f>
              <c:strCache>
                <c:ptCount val="1"/>
                <c:pt idx="0">
                  <c:v> Predicted sales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'GROCERY RESUELTO'!$M$2:$M$13</c:f>
              <c:numCache>
                <c:formatCode>#.##0_);\(#.##0\);"-  ";" "@" "</c:formatCode>
                <c:ptCount val="12"/>
                <c:pt idx="0">
                  <c:v>33.041666666666657</c:v>
                </c:pt>
                <c:pt idx="1">
                  <c:v>39.416666666666657</c:v>
                </c:pt>
                <c:pt idx="2">
                  <c:v>45.791666666666657</c:v>
                </c:pt>
                <c:pt idx="3">
                  <c:v>34.208333333333329</c:v>
                </c:pt>
                <c:pt idx="4">
                  <c:v>40.583333333333329</c:v>
                </c:pt>
                <c:pt idx="5">
                  <c:v>46.958333333333329</c:v>
                </c:pt>
                <c:pt idx="6">
                  <c:v>12.874999999999993</c:v>
                </c:pt>
                <c:pt idx="7">
                  <c:v>19.249999999999996</c:v>
                </c:pt>
                <c:pt idx="8">
                  <c:v>25.624999999999993</c:v>
                </c:pt>
                <c:pt idx="9">
                  <c:v>14.041666666666664</c:v>
                </c:pt>
                <c:pt idx="10">
                  <c:v>20.416666666666668</c:v>
                </c:pt>
                <c:pt idx="11">
                  <c:v>26.791666666666664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9-4A0C-AFF6-209366C61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49183"/>
        <c:axId val="71986111"/>
      </c:lineChart>
      <c:catAx>
        <c:axId val="78549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986111"/>
        <c:crosses val="autoZero"/>
        <c:auto val="1"/>
        <c:lblAlgn val="ctr"/>
        <c:lblOffset val="100"/>
        <c:noMultiLvlLbl val="0"/>
      </c:catAx>
      <c:valAx>
        <c:axId val="719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4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Predicted</a:t>
            </a:r>
            <a:r>
              <a:rPr lang="es-ES" baseline="0"/>
              <a:t> vs real inflation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'MACRO USA RESUELTO'!$D$1</c:f>
              <c:strCache>
                <c:ptCount val="1"/>
                <c:pt idx="0">
                  <c:v> Inflation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'MACRO USA RESUELTO'!$D$2:$D$170</c:f>
              <c:numCache>
                <c:formatCode>#.##0_);\(#.##0\);"-  ";" "@" "</c:formatCode>
                <c:ptCount val="169"/>
                <c:pt idx="0">
                  <c:v>6.1839651954822639</c:v>
                </c:pt>
                <c:pt idx="1">
                  <c:v>6.0476481365305599</c:v>
                </c:pt>
                <c:pt idx="2">
                  <c:v>5.7211683224932175</c:v>
                </c:pt>
                <c:pt idx="3">
                  <c:v>5.6430056430388538</c:v>
                </c:pt>
                <c:pt idx="4">
                  <c:v>4.8873280655834801</c:v>
                </c:pt>
                <c:pt idx="5">
                  <c:v>4.4066820276624732</c:v>
                </c:pt>
                <c:pt idx="6">
                  <c:v>4.2722870974206204</c:v>
                </c:pt>
                <c:pt idx="7">
                  <c:v>3.4860837782034602</c:v>
                </c:pt>
                <c:pt idx="8">
                  <c:v>3.51562500029836</c:v>
                </c:pt>
                <c:pt idx="9">
                  <c:v>3.1724137931119141</c:v>
                </c:pt>
                <c:pt idx="10">
                  <c:v>3.08658836439789</c:v>
                </c:pt>
                <c:pt idx="11">
                  <c:v>3.4501494159474402</c:v>
                </c:pt>
                <c:pt idx="12">
                  <c:v>4.0700808622751277</c:v>
                </c:pt>
                <c:pt idx="13">
                  <c:v>5.5080213903893478</c:v>
                </c:pt>
                <c:pt idx="14">
                  <c:v>6.8627450977742397</c:v>
                </c:pt>
                <c:pt idx="15">
                  <c:v>8.3771008406650207</c:v>
                </c:pt>
                <c:pt idx="16">
                  <c:v>9.8938098941204498</c:v>
                </c:pt>
                <c:pt idx="17">
                  <c:v>10.567663456438581</c:v>
                </c:pt>
                <c:pt idx="18">
                  <c:v>11.480287627104843</c:v>
                </c:pt>
                <c:pt idx="19">
                  <c:v>12.1153380179897</c:v>
                </c:pt>
                <c:pt idx="20">
                  <c:v>11.029931651923457</c:v>
                </c:pt>
                <c:pt idx="21">
                  <c:v>9.6722438687124441</c:v>
                </c:pt>
                <c:pt idx="22">
                  <c:v>8.6966192166565808</c:v>
                </c:pt>
                <c:pt idx="23">
                  <c:v>7.3049492109671554</c:v>
                </c:pt>
                <c:pt idx="24">
                  <c:v>6.4105285504411302</c:v>
                </c:pt>
                <c:pt idx="25">
                  <c:v>6.0606060610618133</c:v>
                </c:pt>
                <c:pt idx="26">
                  <c:v>5.5043994270853602</c:v>
                </c:pt>
                <c:pt idx="27">
                  <c:v>5.0151057402115704</c:v>
                </c:pt>
                <c:pt idx="28">
                  <c:v>5.8448035106836924</c:v>
                </c:pt>
                <c:pt idx="29">
                  <c:v>6.7980295562699702</c:v>
                </c:pt>
                <c:pt idx="30">
                  <c:v>6.6524437550809798</c:v>
                </c:pt>
                <c:pt idx="31">
                  <c:v>6.63598005393174</c:v>
                </c:pt>
                <c:pt idx="32">
                  <c:v>6.5586128910914514</c:v>
                </c:pt>
                <c:pt idx="33">
                  <c:v>7.0295202954261509</c:v>
                </c:pt>
                <c:pt idx="34">
                  <c:v>7.9832696854267473</c:v>
                </c:pt>
                <c:pt idx="35">
                  <c:v>8.9568345324062992</c:v>
                </c:pt>
                <c:pt idx="36">
                  <c:v>9.8160594269890797</c:v>
                </c:pt>
                <c:pt idx="37">
                  <c:v>10.705050853338077</c:v>
                </c:pt>
                <c:pt idx="38">
                  <c:v>11.721118221494153</c:v>
                </c:pt>
                <c:pt idx="39">
                  <c:v>12.7104655002067</c:v>
                </c:pt>
                <c:pt idx="40">
                  <c:v>14.253502979591731</c:v>
                </c:pt>
                <c:pt idx="41">
                  <c:v>14.450327000979099</c:v>
                </c:pt>
                <c:pt idx="42">
                  <c:v>12.888151944737542</c:v>
                </c:pt>
                <c:pt idx="43">
                  <c:v>12.551259519662</c:v>
                </c:pt>
                <c:pt idx="44">
                  <c:v>11.192557090671544</c:v>
                </c:pt>
                <c:pt idx="45">
                  <c:v>9.8095238095508002</c:v>
                </c:pt>
                <c:pt idx="46">
                  <c:v>10.855922018990102</c:v>
                </c:pt>
                <c:pt idx="47">
                  <c:v>9.5770982434863274</c:v>
                </c:pt>
                <c:pt idx="48">
                  <c:v>7.6318458416677437</c:v>
                </c:pt>
                <c:pt idx="49">
                  <c:v>6.8021310864990703</c:v>
                </c:pt>
                <c:pt idx="50">
                  <c:v>5.7937846302234339</c:v>
                </c:pt>
                <c:pt idx="51">
                  <c:v>4.5125282030691301</c:v>
                </c:pt>
                <c:pt idx="52">
                  <c:v>3.6160188457095899</c:v>
                </c:pt>
                <c:pt idx="53">
                  <c:v>3.3294663574361798</c:v>
                </c:pt>
                <c:pt idx="54">
                  <c:v>2.6300808378747109</c:v>
                </c:pt>
                <c:pt idx="55">
                  <c:v>3.30644244984639</c:v>
                </c:pt>
                <c:pt idx="56">
                  <c:v>4.4787995907796496</c:v>
                </c:pt>
                <c:pt idx="57">
                  <c:v>4.3224430222394297</c:v>
                </c:pt>
                <c:pt idx="58">
                  <c:v>4.1934768140807304</c:v>
                </c:pt>
                <c:pt idx="59">
                  <c:v>4.0585129784515175</c:v>
                </c:pt>
                <c:pt idx="60">
                  <c:v>3.6122293547025701</c:v>
                </c:pt>
                <c:pt idx="61">
                  <c:v>3.7128712871406999</c:v>
                </c:pt>
                <c:pt idx="62">
                  <c:v>3.36456558773805</c:v>
                </c:pt>
                <c:pt idx="63">
                  <c:v>3.5302822111901015</c:v>
                </c:pt>
                <c:pt idx="64">
                  <c:v>3.1082642026772298</c:v>
                </c:pt>
                <c:pt idx="65">
                  <c:v>1.6395143718013039</c:v>
                </c:pt>
                <c:pt idx="66">
                  <c:v>1.6481252576240617</c:v>
                </c:pt>
                <c:pt idx="67">
                  <c:v>1.3169984688134135</c:v>
                </c:pt>
                <c:pt idx="68">
                  <c:v>2.1896323455567601</c:v>
                </c:pt>
                <c:pt idx="69">
                  <c:v>3.7774374683078702</c:v>
                </c:pt>
                <c:pt idx="70">
                  <c:v>4.1649777057154438</c:v>
                </c:pt>
                <c:pt idx="71">
                  <c:v>4.474002418379694</c:v>
                </c:pt>
                <c:pt idx="72">
                  <c:v>3.944602106601343</c:v>
                </c:pt>
                <c:pt idx="73">
                  <c:v>3.9015905835646798</c:v>
                </c:pt>
                <c:pt idx="74">
                  <c:v>4.1188640329962602</c:v>
                </c:pt>
                <c:pt idx="75">
                  <c:v>4.2940384463698802</c:v>
                </c:pt>
                <c:pt idx="76">
                  <c:v>4.8248133256748789</c:v>
                </c:pt>
                <c:pt idx="77">
                  <c:v>5.2183777651735799</c:v>
                </c:pt>
                <c:pt idx="78">
                  <c:v>4.6739434648757303</c:v>
                </c:pt>
                <c:pt idx="79">
                  <c:v>4.5983379501390802</c:v>
                </c:pt>
                <c:pt idx="80">
                  <c:v>5.2328767123281956</c:v>
                </c:pt>
                <c:pt idx="81">
                  <c:v>4.5822102425870561</c:v>
                </c:pt>
                <c:pt idx="82">
                  <c:v>5.5347593582887704</c:v>
                </c:pt>
                <c:pt idx="83">
                  <c:v>6.2235169491522448</c:v>
                </c:pt>
                <c:pt idx="84">
                  <c:v>5.2850820098935563</c:v>
                </c:pt>
                <c:pt idx="85">
                  <c:v>4.8453608247425342</c:v>
                </c:pt>
                <c:pt idx="86">
                  <c:v>3.8763617937674</c:v>
                </c:pt>
                <c:pt idx="87">
                  <c:v>2.9917726252804688</c:v>
                </c:pt>
                <c:pt idx="88">
                  <c:v>2.8684470820971706</c:v>
                </c:pt>
                <c:pt idx="89">
                  <c:v>3.0973451327433845</c:v>
                </c:pt>
                <c:pt idx="90">
                  <c:v>3.0975609756094999</c:v>
                </c:pt>
                <c:pt idx="91">
                  <c:v>3.0501089324618951</c:v>
                </c:pt>
                <c:pt idx="92">
                  <c:v>3.1971153846151235</c:v>
                </c:pt>
                <c:pt idx="93">
                  <c:v>3.147353361945608</c:v>
                </c:pt>
                <c:pt idx="94">
                  <c:v>2.7442630707359901</c:v>
                </c:pt>
                <c:pt idx="95">
                  <c:v>2.724923655156438</c:v>
                </c:pt>
                <c:pt idx="96">
                  <c:v>2.5157232704402612</c:v>
                </c:pt>
                <c:pt idx="97">
                  <c:v>2.3809523809521638</c:v>
                </c:pt>
                <c:pt idx="98">
                  <c:v>2.8781947962233301</c:v>
                </c:pt>
                <c:pt idx="99">
                  <c:v>2.6526412074086481</c:v>
                </c:pt>
                <c:pt idx="100">
                  <c:v>2.8402635764601092</c:v>
                </c:pt>
                <c:pt idx="101">
                  <c:v>3.0932490404156638</c:v>
                </c:pt>
                <c:pt idx="102">
                  <c:v>2.6410026857658999</c:v>
                </c:pt>
                <c:pt idx="103">
                  <c:v>2.6509244820675</c:v>
                </c:pt>
                <c:pt idx="104">
                  <c:v>2.7397260273970439</c:v>
                </c:pt>
                <c:pt idx="105">
                  <c:v>2.8471309680243118</c:v>
                </c:pt>
                <c:pt idx="106">
                  <c:v>2.9437418229393715</c:v>
                </c:pt>
                <c:pt idx="107">
                  <c:v>3.1901041666666599</c:v>
                </c:pt>
                <c:pt idx="108">
                  <c:v>2.9462365591400062</c:v>
                </c:pt>
                <c:pt idx="109">
                  <c:v>2.3424190800683609</c:v>
                </c:pt>
                <c:pt idx="110">
                  <c:v>2.2029231095102775</c:v>
                </c:pt>
                <c:pt idx="111">
                  <c:v>1.8717139852788667</c:v>
                </c:pt>
                <c:pt idx="112">
                  <c:v>1.4622937121368227</c:v>
                </c:pt>
                <c:pt idx="113">
                  <c:v>1.602163961714733</c:v>
                </c:pt>
                <c:pt idx="114">
                  <c:v>1.5958549222800049</c:v>
                </c:pt>
                <c:pt idx="115">
                  <c:v>1.54830718414534</c:v>
                </c:pt>
                <c:pt idx="116">
                  <c:v>1.6676961087090814</c:v>
                </c:pt>
                <c:pt idx="117">
                  <c:v>2.1093590006141625</c:v>
                </c:pt>
                <c:pt idx="118">
                  <c:v>2.34598123214995</c:v>
                </c:pt>
                <c:pt idx="119">
                  <c:v>2.6224842447651802</c:v>
                </c:pt>
                <c:pt idx="120">
                  <c:v>3.2401782098013316</c:v>
                </c:pt>
                <c:pt idx="121">
                  <c:v>3.3293221018850994</c:v>
                </c:pt>
                <c:pt idx="122">
                  <c:v>3.5080725533188999</c:v>
                </c:pt>
                <c:pt idx="123">
                  <c:v>3.4270998415209801</c:v>
                </c:pt>
                <c:pt idx="124">
                  <c:v>3.3934876422128273</c:v>
                </c:pt>
                <c:pt idx="125">
                  <c:v>3.3773291925465783</c:v>
                </c:pt>
                <c:pt idx="126">
                  <c:v>2.6959368380514253</c:v>
                </c:pt>
                <c:pt idx="127">
                  <c:v>1.8578816318716784</c:v>
                </c:pt>
                <c:pt idx="128">
                  <c:v>1.2521343198634163</c:v>
                </c:pt>
                <c:pt idx="129">
                  <c:v>1.2955313556139725</c:v>
                </c:pt>
                <c:pt idx="130">
                  <c:v>1.5938496156007866</c:v>
                </c:pt>
                <c:pt idx="131">
                  <c:v>2.2000752162467094</c:v>
                </c:pt>
                <c:pt idx="132">
                  <c:v>2.8667790893760601</c:v>
                </c:pt>
                <c:pt idx="133">
                  <c:v>2.1316033364227991</c:v>
                </c:pt>
                <c:pt idx="134">
                  <c:v>2.1963824289405802</c:v>
                </c:pt>
                <c:pt idx="135">
                  <c:v>1.895124195032007</c:v>
                </c:pt>
                <c:pt idx="136">
                  <c:v>1.78506375227685</c:v>
                </c:pt>
                <c:pt idx="137">
                  <c:v>2.8675136116152333</c:v>
                </c:pt>
                <c:pt idx="138">
                  <c:v>2.7271085425320405</c:v>
                </c:pt>
                <c:pt idx="139">
                  <c:v>3.3224990971469968</c:v>
                </c:pt>
                <c:pt idx="140">
                  <c:v>3.0422333571939761</c:v>
                </c:pt>
                <c:pt idx="141">
                  <c:v>2.946365561044475</c:v>
                </c:pt>
                <c:pt idx="142">
                  <c:v>3.8326300984528898</c:v>
                </c:pt>
                <c:pt idx="143">
                  <c:v>3.7399510660607946</c:v>
                </c:pt>
                <c:pt idx="144">
                  <c:v>3.6470996873914618</c:v>
                </c:pt>
                <c:pt idx="145">
                  <c:v>4.0102827763496096</c:v>
                </c:pt>
                <c:pt idx="146">
                  <c:v>3.3355909244835567</c:v>
                </c:pt>
                <c:pt idx="147">
                  <c:v>1.93733153638816</c:v>
                </c:pt>
                <c:pt idx="148">
                  <c:v>2.4240951742627375</c:v>
                </c:pt>
                <c:pt idx="149">
                  <c:v>2.6506838029329498</c:v>
                </c:pt>
                <c:pt idx="150">
                  <c:v>2.3604784532197476</c:v>
                </c:pt>
                <c:pt idx="151">
                  <c:v>3.9743843992728398</c:v>
                </c:pt>
                <c:pt idx="152">
                  <c:v>4.0954280208157936</c:v>
                </c:pt>
                <c:pt idx="153">
                  <c:v>4.3793851236061103</c:v>
                </c:pt>
                <c:pt idx="154">
                  <c:v>5.3028144439144054</c:v>
                </c:pt>
                <c:pt idx="155">
                  <c:v>1.6016873586384313</c:v>
                </c:pt>
                <c:pt idx="156">
                  <c:v>-4.0232531459163341E-2</c:v>
                </c:pt>
                <c:pt idx="157">
                  <c:v>-1.1504451996862699</c:v>
                </c:pt>
                <c:pt idx="158">
                  <c:v>-1.6233603361339399</c:v>
                </c:pt>
                <c:pt idx="159">
                  <c:v>1.4439337573878199</c:v>
                </c:pt>
                <c:pt idx="160">
                  <c:v>2.3605248056349799</c:v>
                </c:pt>
                <c:pt idx="161">
                  <c:v>1.76776516088499</c:v>
                </c:pt>
                <c:pt idx="162">
                  <c:v>1.1756088968004601</c:v>
                </c:pt>
                <c:pt idx="163">
                  <c:v>1.2702480970183101</c:v>
                </c:pt>
                <c:pt idx="164">
                  <c:v>2.1411269946345799</c:v>
                </c:pt>
                <c:pt idx="165">
                  <c:v>3.43039538211301</c:v>
                </c:pt>
                <c:pt idx="166">
                  <c:v>3.7561739991019598</c:v>
                </c:pt>
                <c:pt idx="167">
                  <c:v>3.2937765439862998</c:v>
                </c:pt>
                <c:pt idx="168">
                  <c:v>2.8151922032968502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8-48D7-A596-149A8151FFD1}"/>
            </c:ext>
          </c:extLst>
        </c:ser>
        <c:ser>
          <c:idx val="1"/>
          <c:order val="1"/>
          <c:tx>
            <c:strRef>
              <c:f>'MACRO USA RESUELTO'!$E$1</c:f>
              <c:strCache>
                <c:ptCount val="1"/>
                <c:pt idx="0">
                  <c:v> Predicted inflation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'MACRO USA RESUELTO'!$E$2:$E$170</c:f>
              <c:numCache>
                <c:formatCode>#.##0_);\(#.##0\);"-  ";" "@" "</c:formatCode>
                <c:ptCount val="169"/>
                <c:pt idx="0">
                  <c:v>6.6868218472220944</c:v>
                </c:pt>
                <c:pt idx="1">
                  <c:v>6.6873810514536718</c:v>
                </c:pt>
                <c:pt idx="2">
                  <c:v>6.7013711904475839</c:v>
                </c:pt>
                <c:pt idx="3">
                  <c:v>6.7102819532098126</c:v>
                </c:pt>
                <c:pt idx="4">
                  <c:v>6.7381953835960875</c:v>
                </c:pt>
                <c:pt idx="5">
                  <c:v>6.7018778157697607</c:v>
                </c:pt>
                <c:pt idx="6">
                  <c:v>6.6993074031013018</c:v>
                </c:pt>
                <c:pt idx="7">
                  <c:v>6.6761657215264627</c:v>
                </c:pt>
                <c:pt idx="8">
                  <c:v>6.6941802041909346</c:v>
                </c:pt>
                <c:pt idx="9">
                  <c:v>6.6491087076934603</c:v>
                </c:pt>
                <c:pt idx="10">
                  <c:v>6.6395725353637038</c:v>
                </c:pt>
                <c:pt idx="11">
                  <c:v>6.5965756232051422</c:v>
                </c:pt>
                <c:pt idx="12">
                  <c:v>6.5980520508296268</c:v>
                </c:pt>
                <c:pt idx="13">
                  <c:v>6.5596155476852198</c:v>
                </c:pt>
                <c:pt idx="14">
                  <c:v>6.5490911903958899</c:v>
                </c:pt>
                <c:pt idx="15">
                  <c:v>6.5185595246624723</c:v>
                </c:pt>
                <c:pt idx="16">
                  <c:v>6.5602251436578793</c:v>
                </c:pt>
                <c:pt idx="17">
                  <c:v>6.5224235625424329</c:v>
                </c:pt>
                <c:pt idx="18">
                  <c:v>6.5317864449206402</c:v>
                </c:pt>
                <c:pt idx="19">
                  <c:v>6.5398440024575937</c:v>
                </c:pt>
                <c:pt idx="20">
                  <c:v>6.6563140841648156</c:v>
                </c:pt>
                <c:pt idx="21">
                  <c:v>6.62519660361232</c:v>
                </c:pt>
                <c:pt idx="22">
                  <c:v>6.5881063045888171</c:v>
                </c:pt>
                <c:pt idx="23">
                  <c:v>6.5449934376188228</c:v>
                </c:pt>
                <c:pt idx="24">
                  <c:v>6.5524433259799153</c:v>
                </c:pt>
                <c:pt idx="25">
                  <c:v>6.4918663103811927</c:v>
                </c:pt>
                <c:pt idx="26">
                  <c:v>6.486783462449992</c:v>
                </c:pt>
                <c:pt idx="27">
                  <c:v>6.4567571375075534</c:v>
                </c:pt>
                <c:pt idx="28">
                  <c:v>6.4728136329101442</c:v>
                </c:pt>
                <c:pt idx="29">
                  <c:v>6.3913979579988425</c:v>
                </c:pt>
                <c:pt idx="30">
                  <c:v>6.3613361522730703</c:v>
                </c:pt>
                <c:pt idx="31">
                  <c:v>6.322318590540303</c:v>
                </c:pt>
                <c:pt idx="32">
                  <c:v>6.3306980441896528</c:v>
                </c:pt>
                <c:pt idx="33">
                  <c:v>6.2367781703703571</c:v>
                </c:pt>
                <c:pt idx="34">
                  <c:v>6.2194319033498591</c:v>
                </c:pt>
                <c:pt idx="35">
                  <c:v>6.1687278671510395</c:v>
                </c:pt>
                <c:pt idx="36">
                  <c:v>6.1804831160154388</c:v>
                </c:pt>
                <c:pt idx="37">
                  <c:v>6.1243062036402733</c:v>
                </c:pt>
                <c:pt idx="38">
                  <c:v>6.1060078747091344</c:v>
                </c:pt>
                <c:pt idx="39">
                  <c:v>6.0735898255461018</c:v>
                </c:pt>
                <c:pt idx="40">
                  <c:v>6.0951369375167053</c:v>
                </c:pt>
                <c:pt idx="41">
                  <c:v>6.1117602228155086</c:v>
                </c:pt>
                <c:pt idx="42">
                  <c:v>6.1041383290340656</c:v>
                </c:pt>
                <c:pt idx="43">
                  <c:v>6.0293991690210813</c:v>
                </c:pt>
                <c:pt idx="44">
                  <c:v>6.0138205011848473</c:v>
                </c:pt>
                <c:pt idx="45">
                  <c:v>5.9711945923485654</c:v>
                </c:pt>
                <c:pt idx="46">
                  <c:v>5.9338948803245799</c:v>
                </c:pt>
                <c:pt idx="47">
                  <c:v>5.9533620094599549</c:v>
                </c:pt>
                <c:pt idx="48">
                  <c:v>6.0244776510401561</c:v>
                </c:pt>
                <c:pt idx="49">
                  <c:v>5.9963472219887652</c:v>
                </c:pt>
                <c:pt idx="50">
                  <c:v>5.9968620752411761</c:v>
                </c:pt>
                <c:pt idx="51">
                  <c:v>6.0053220029186258</c:v>
                </c:pt>
                <c:pt idx="52">
                  <c:v>6.015544131284023</c:v>
                </c:pt>
                <c:pt idx="53">
                  <c:v>5.92584438770922</c:v>
                </c:pt>
                <c:pt idx="54">
                  <c:v>5.8472507022777069</c:v>
                </c:pt>
                <c:pt idx="55">
                  <c:v>5.7660279845064188</c:v>
                </c:pt>
                <c:pt idx="56">
                  <c:v>5.7292206291124614</c:v>
                </c:pt>
                <c:pt idx="57">
                  <c:v>5.6460440380444101</c:v>
                </c:pt>
                <c:pt idx="58">
                  <c:v>5.6138005633641255</c:v>
                </c:pt>
                <c:pt idx="59">
                  <c:v>5.5764688422563244</c:v>
                </c:pt>
                <c:pt idx="60">
                  <c:v>5.5765778536687218</c:v>
                </c:pt>
                <c:pt idx="61">
                  <c:v>5.5292489704193528</c:v>
                </c:pt>
                <c:pt idx="62">
                  <c:v>5.4904154956307654</c:v>
                </c:pt>
                <c:pt idx="63">
                  <c:v>5.4521180861857736</c:v>
                </c:pt>
                <c:pt idx="64">
                  <c:v>5.4600733153378442</c:v>
                </c:pt>
                <c:pt idx="65">
                  <c:v>5.4254640847588664</c:v>
                </c:pt>
                <c:pt idx="66">
                  <c:v>5.3868672758238612</c:v>
                </c:pt>
                <c:pt idx="67">
                  <c:v>5.3519497755590368</c:v>
                </c:pt>
                <c:pt idx="68">
                  <c:v>5.3512581606555587</c:v>
                </c:pt>
                <c:pt idx="69">
                  <c:v>5.2816550697487745</c:v>
                </c:pt>
                <c:pt idx="70">
                  <c:v>5.2363564198591508</c:v>
                </c:pt>
                <c:pt idx="71">
                  <c:v>5.1760404935331916</c:v>
                </c:pt>
                <c:pt idx="72">
                  <c:v>5.1734754793610485</c:v>
                </c:pt>
                <c:pt idx="73">
                  <c:v>5.0981457482982702</c:v>
                </c:pt>
                <c:pt idx="74">
                  <c:v>5.0631484162709457</c:v>
                </c:pt>
                <c:pt idx="75">
                  <c:v>5.0070171394061447</c:v>
                </c:pt>
                <c:pt idx="76">
                  <c:v>4.9854288877843711</c:v>
                </c:pt>
                <c:pt idx="77">
                  <c:v>4.9310946501252531</c:v>
                </c:pt>
                <c:pt idx="78">
                  <c:v>4.8977872726880118</c:v>
                </c:pt>
                <c:pt idx="79">
                  <c:v>4.8753527592399983</c:v>
                </c:pt>
                <c:pt idx="80">
                  <c:v>4.8538811046952564</c:v>
                </c:pt>
                <c:pt idx="81">
                  <c:v>4.7969580717104146</c:v>
                </c:pt>
                <c:pt idx="82">
                  <c:v>4.7867473826032469</c:v>
                </c:pt>
                <c:pt idx="83">
                  <c:v>4.7983942623208495</c:v>
                </c:pt>
                <c:pt idx="84">
                  <c:v>4.8434090659438063</c:v>
                </c:pt>
                <c:pt idx="85">
                  <c:v>4.7909032343085869</c:v>
                </c:pt>
                <c:pt idx="86">
                  <c:v>4.7578550193473097</c:v>
                </c:pt>
                <c:pt idx="87">
                  <c:v>4.7369945056779468</c:v>
                </c:pt>
                <c:pt idx="88">
                  <c:v>4.7534587697173496</c:v>
                </c:pt>
                <c:pt idx="89">
                  <c:v>4.6890202853010639</c:v>
                </c:pt>
                <c:pt idx="90">
                  <c:v>4.6495968817282831</c:v>
                </c:pt>
                <c:pt idx="91">
                  <c:v>4.5895980952840034</c:v>
                </c:pt>
                <c:pt idx="92">
                  <c:v>4.5985053863467149</c:v>
                </c:pt>
                <c:pt idx="93">
                  <c:v>4.5348532595541551</c:v>
                </c:pt>
                <c:pt idx="94">
                  <c:v>4.4958629506744874</c:v>
                </c:pt>
                <c:pt idx="95">
                  <c:v>4.4271729691954933</c:v>
                </c:pt>
                <c:pt idx="96">
                  <c:v>4.4209156621922192</c:v>
                </c:pt>
                <c:pt idx="97">
                  <c:v>4.3288289506275373</c:v>
                </c:pt>
                <c:pt idx="98">
                  <c:v>4.2852250115587136</c:v>
                </c:pt>
                <c:pt idx="99">
                  <c:v>4.2118000465828169</c:v>
                </c:pt>
                <c:pt idx="100">
                  <c:v>4.2158475291413593</c:v>
                </c:pt>
                <c:pt idx="101">
                  <c:v>4.1838986977203714</c:v>
                </c:pt>
                <c:pt idx="102">
                  <c:v>4.1449895051344026</c:v>
                </c:pt>
                <c:pt idx="103">
                  <c:v>4.091983088938921</c:v>
                </c:pt>
                <c:pt idx="104">
                  <c:v>4.0870624735951173</c:v>
                </c:pt>
                <c:pt idx="105">
                  <c:v>3.9967693295366016</c:v>
                </c:pt>
                <c:pt idx="106">
                  <c:v>3.9510730657371984</c:v>
                </c:pt>
                <c:pt idx="107">
                  <c:v>3.887448834063338</c:v>
                </c:pt>
                <c:pt idx="108">
                  <c:v>3.8723659945566502</c:v>
                </c:pt>
                <c:pt idx="109">
                  <c:v>3.7825284418136302</c:v>
                </c:pt>
                <c:pt idx="110">
                  <c:v>3.7261741255217977</c:v>
                </c:pt>
                <c:pt idx="111">
                  <c:v>3.6680351119196337</c:v>
                </c:pt>
                <c:pt idx="112">
                  <c:v>3.6592381168005179</c:v>
                </c:pt>
                <c:pt idx="113">
                  <c:v>3.5890184865220394</c:v>
                </c:pt>
                <c:pt idx="114">
                  <c:v>3.5376228354197412</c:v>
                </c:pt>
                <c:pt idx="115">
                  <c:v>3.4468829702415626</c:v>
                </c:pt>
                <c:pt idx="116">
                  <c:v>3.4205467509619352</c:v>
                </c:pt>
                <c:pt idx="117">
                  <c:v>3.3605077275036068</c:v>
                </c:pt>
                <c:pt idx="118">
                  <c:v>3.3019451316697621</c:v>
                </c:pt>
                <c:pt idx="119">
                  <c:v>3.1994335617667149</c:v>
                </c:pt>
                <c:pt idx="120">
                  <c:v>3.1850613620863708</c:v>
                </c:pt>
                <c:pt idx="121">
                  <c:v>3.0662626716890671</c:v>
                </c:pt>
                <c:pt idx="122">
                  <c:v>3.0457376805586507</c:v>
                </c:pt>
                <c:pt idx="123">
                  <c:v>2.9851578355260102</c:v>
                </c:pt>
                <c:pt idx="124">
                  <c:v>3.0101380778517801</c:v>
                </c:pt>
                <c:pt idx="125">
                  <c:v>2.9441398623489929</c:v>
                </c:pt>
                <c:pt idx="126">
                  <c:v>2.9607631476477954</c:v>
                </c:pt>
                <c:pt idx="127">
                  <c:v>2.9530341692507536</c:v>
                </c:pt>
                <c:pt idx="128">
                  <c:v>2.9416803878897286</c:v>
                </c:pt>
                <c:pt idx="129">
                  <c:v>2.8819632605437979</c:v>
                </c:pt>
                <c:pt idx="130">
                  <c:v>2.8390078699304837</c:v>
                </c:pt>
                <c:pt idx="131">
                  <c:v>2.8071756355865292</c:v>
                </c:pt>
                <c:pt idx="132">
                  <c:v>2.7936756660543249</c:v>
                </c:pt>
                <c:pt idx="133">
                  <c:v>2.7297070416456846</c:v>
                </c:pt>
                <c:pt idx="134">
                  <c:v>2.6317299124348921</c:v>
                </c:pt>
                <c:pt idx="135">
                  <c:v>2.5464800215591268</c:v>
                </c:pt>
                <c:pt idx="136">
                  <c:v>2.4998152399886147</c:v>
                </c:pt>
                <c:pt idx="137">
                  <c:v>2.4050155503565431</c:v>
                </c:pt>
                <c:pt idx="138">
                  <c:v>2.3310462921068167</c:v>
                </c:pt>
                <c:pt idx="139">
                  <c:v>2.2442263088529399</c:v>
                </c:pt>
                <c:pt idx="140">
                  <c:v>2.1694938318674701</c:v>
                </c:pt>
                <c:pt idx="141">
                  <c:v>2.0874371403583476</c:v>
                </c:pt>
                <c:pt idx="142">
                  <c:v>1.9941958434746345</c:v>
                </c:pt>
                <c:pt idx="143">
                  <c:v>1.9145904210664133</c:v>
                </c:pt>
                <c:pt idx="144">
                  <c:v>1.8213095294342496</c:v>
                </c:pt>
                <c:pt idx="145">
                  <c:v>1.7351164468436755</c:v>
                </c:pt>
                <c:pt idx="146">
                  <c:v>1.6981120203445874</c:v>
                </c:pt>
                <c:pt idx="147">
                  <c:v>1.6190006522267444</c:v>
                </c:pt>
                <c:pt idx="148">
                  <c:v>1.5726577667686295</c:v>
                </c:pt>
                <c:pt idx="149">
                  <c:v>1.4694266868434065</c:v>
                </c:pt>
                <c:pt idx="150">
                  <c:v>1.4191085649246142</c:v>
                </c:pt>
                <c:pt idx="151">
                  <c:v>1.3638092811939044</c:v>
                </c:pt>
                <c:pt idx="152">
                  <c:v>1.3848584936162247</c:v>
                </c:pt>
                <c:pt idx="153">
                  <c:v>1.3265088057449308</c:v>
                </c:pt>
                <c:pt idx="154">
                  <c:v>1.3683065826738448</c:v>
                </c:pt>
                <c:pt idx="155">
                  <c:v>1.5167724259000641</c:v>
                </c:pt>
                <c:pt idx="156">
                  <c:v>1.6861726668464314</c:v>
                </c:pt>
                <c:pt idx="157">
                  <c:v>1.716126529058096</c:v>
                </c:pt>
                <c:pt idx="158">
                  <c:v>1.7089729399619644</c:v>
                </c:pt>
                <c:pt idx="159">
                  <c:v>1.6390229389929107</c:v>
                </c:pt>
                <c:pt idx="160">
                  <c:v>1.5987713726170831</c:v>
                </c:pt>
                <c:pt idx="161">
                  <c:v>1.4831612798459792</c:v>
                </c:pt>
                <c:pt idx="162">
                  <c:v>1.4277838821497868</c:v>
                </c:pt>
                <c:pt idx="163">
                  <c:v>1.3536191983809749</c:v>
                </c:pt>
                <c:pt idx="164">
                  <c:v>1.3236219034566865</c:v>
                </c:pt>
                <c:pt idx="165">
                  <c:v>1.2400990393821569</c:v>
                </c:pt>
                <c:pt idx="166">
                  <c:v>1.1813971693214746</c:v>
                </c:pt>
                <c:pt idx="167">
                  <c:v>1.0929372958340275</c:v>
                </c:pt>
                <c:pt idx="168">
                  <c:v>1.0524328913782233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8-48D7-A596-149A8151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845167"/>
        <c:axId val="68047535"/>
      </c:lineChart>
      <c:catAx>
        <c:axId val="223845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047535"/>
        <c:crosses val="autoZero"/>
        <c:auto val="1"/>
        <c:lblAlgn val="ctr"/>
        <c:lblOffset val="100"/>
        <c:noMultiLvlLbl val="0"/>
      </c:catAx>
      <c:valAx>
        <c:axId val="680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384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</a:t>
            </a:r>
            <a:r>
              <a:rPr lang="es-ES" baseline="0"/>
              <a:t> vs predicted sales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'PRICEADDS RESUELTO'!$F$1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'PRICEADDS RESUELTO'!$F$2:$F$166</c:f>
              <c:numCache>
                <c:formatCode>#.##0_);\(#.##0\);"-  ";" "@" "</c:formatCode>
                <c:ptCount val="165"/>
                <c:pt idx="0">
                  <c:v>22845</c:v>
                </c:pt>
                <c:pt idx="1">
                  <c:v>20417</c:v>
                </c:pt>
                <c:pt idx="2">
                  <c:v>23761</c:v>
                </c:pt>
                <c:pt idx="3">
                  <c:v>22674</c:v>
                </c:pt>
                <c:pt idx="4">
                  <c:v>22782</c:v>
                </c:pt>
                <c:pt idx="5">
                  <c:v>23807</c:v>
                </c:pt>
                <c:pt idx="6">
                  <c:v>18924</c:v>
                </c:pt>
                <c:pt idx="7">
                  <c:v>21855</c:v>
                </c:pt>
                <c:pt idx="8">
                  <c:v>21749</c:v>
                </c:pt>
                <c:pt idx="9">
                  <c:v>22683</c:v>
                </c:pt>
                <c:pt idx="10">
                  <c:v>20968</c:v>
                </c:pt>
                <c:pt idx="11">
                  <c:v>22202</c:v>
                </c:pt>
                <c:pt idx="12">
                  <c:v>23241</c:v>
                </c:pt>
                <c:pt idx="13">
                  <c:v>19004</c:v>
                </c:pt>
                <c:pt idx="14">
                  <c:v>23978</c:v>
                </c:pt>
                <c:pt idx="15">
                  <c:v>20497</c:v>
                </c:pt>
                <c:pt idx="16">
                  <c:v>22322</c:v>
                </c:pt>
                <c:pt idx="17">
                  <c:v>22628</c:v>
                </c:pt>
                <c:pt idx="18">
                  <c:v>21051</c:v>
                </c:pt>
                <c:pt idx="19">
                  <c:v>24515</c:v>
                </c:pt>
                <c:pt idx="20">
                  <c:v>22126</c:v>
                </c:pt>
                <c:pt idx="21">
                  <c:v>22141</c:v>
                </c:pt>
                <c:pt idx="22">
                  <c:v>21151</c:v>
                </c:pt>
                <c:pt idx="23">
                  <c:v>22558</c:v>
                </c:pt>
                <c:pt idx="24">
                  <c:v>21734</c:v>
                </c:pt>
                <c:pt idx="25">
                  <c:v>22137</c:v>
                </c:pt>
                <c:pt idx="26">
                  <c:v>23368</c:v>
                </c:pt>
                <c:pt idx="27">
                  <c:v>24572</c:v>
                </c:pt>
                <c:pt idx="28">
                  <c:v>23732</c:v>
                </c:pt>
                <c:pt idx="29">
                  <c:v>24717</c:v>
                </c:pt>
                <c:pt idx="30">
                  <c:v>21618</c:v>
                </c:pt>
                <c:pt idx="31">
                  <c:v>24346</c:v>
                </c:pt>
                <c:pt idx="32">
                  <c:v>24041</c:v>
                </c:pt>
                <c:pt idx="33">
                  <c:v>18068</c:v>
                </c:pt>
                <c:pt idx="34">
                  <c:v>22820</c:v>
                </c:pt>
                <c:pt idx="35">
                  <c:v>22842</c:v>
                </c:pt>
                <c:pt idx="36">
                  <c:v>23166</c:v>
                </c:pt>
                <c:pt idx="37">
                  <c:v>20979</c:v>
                </c:pt>
                <c:pt idx="38">
                  <c:v>22499</c:v>
                </c:pt>
                <c:pt idx="39">
                  <c:v>21026</c:v>
                </c:pt>
                <c:pt idx="40">
                  <c:v>24599</c:v>
                </c:pt>
                <c:pt idx="41">
                  <c:v>23676</c:v>
                </c:pt>
                <c:pt idx="42">
                  <c:v>22855</c:v>
                </c:pt>
                <c:pt idx="43">
                  <c:v>21756</c:v>
                </c:pt>
                <c:pt idx="44">
                  <c:v>20976</c:v>
                </c:pt>
                <c:pt idx="45">
                  <c:v>22111</c:v>
                </c:pt>
                <c:pt idx="46">
                  <c:v>21038</c:v>
                </c:pt>
                <c:pt idx="47">
                  <c:v>23050</c:v>
                </c:pt>
                <c:pt idx="48">
                  <c:v>24054</c:v>
                </c:pt>
                <c:pt idx="49">
                  <c:v>22184</c:v>
                </c:pt>
                <c:pt idx="50">
                  <c:v>24024</c:v>
                </c:pt>
                <c:pt idx="51">
                  <c:v>24255</c:v>
                </c:pt>
                <c:pt idx="52">
                  <c:v>23635</c:v>
                </c:pt>
                <c:pt idx="53">
                  <c:v>20533</c:v>
                </c:pt>
                <c:pt idx="54">
                  <c:v>24313</c:v>
                </c:pt>
                <c:pt idx="55">
                  <c:v>24347</c:v>
                </c:pt>
                <c:pt idx="56">
                  <c:v>24102</c:v>
                </c:pt>
                <c:pt idx="57">
                  <c:v>24482</c:v>
                </c:pt>
                <c:pt idx="58">
                  <c:v>15799</c:v>
                </c:pt>
                <c:pt idx="59">
                  <c:v>21597</c:v>
                </c:pt>
                <c:pt idx="60">
                  <c:v>22450</c:v>
                </c:pt>
                <c:pt idx="61">
                  <c:v>18978</c:v>
                </c:pt>
                <c:pt idx="62">
                  <c:v>20687</c:v>
                </c:pt>
                <c:pt idx="63">
                  <c:v>20773</c:v>
                </c:pt>
                <c:pt idx="64">
                  <c:v>23681</c:v>
                </c:pt>
                <c:pt idx="65">
                  <c:v>22191</c:v>
                </c:pt>
                <c:pt idx="66">
                  <c:v>24244</c:v>
                </c:pt>
                <c:pt idx="67">
                  <c:v>22617</c:v>
                </c:pt>
                <c:pt idx="68">
                  <c:v>23139</c:v>
                </c:pt>
                <c:pt idx="69">
                  <c:v>22154</c:v>
                </c:pt>
                <c:pt idx="70">
                  <c:v>23364</c:v>
                </c:pt>
                <c:pt idx="71">
                  <c:v>22942</c:v>
                </c:pt>
                <c:pt idx="72">
                  <c:v>21639</c:v>
                </c:pt>
                <c:pt idx="73">
                  <c:v>22633</c:v>
                </c:pt>
                <c:pt idx="74">
                  <c:v>23145</c:v>
                </c:pt>
                <c:pt idx="75">
                  <c:v>23384</c:v>
                </c:pt>
                <c:pt idx="76">
                  <c:v>22232</c:v>
                </c:pt>
                <c:pt idx="77">
                  <c:v>22820</c:v>
                </c:pt>
                <c:pt idx="78">
                  <c:v>18850</c:v>
                </c:pt>
                <c:pt idx="79">
                  <c:v>24627</c:v>
                </c:pt>
                <c:pt idx="80">
                  <c:v>23091</c:v>
                </c:pt>
                <c:pt idx="81">
                  <c:v>24034</c:v>
                </c:pt>
                <c:pt idx="82">
                  <c:v>23002</c:v>
                </c:pt>
                <c:pt idx="83">
                  <c:v>19346</c:v>
                </c:pt>
                <c:pt idx="84">
                  <c:v>23127</c:v>
                </c:pt>
                <c:pt idx="85">
                  <c:v>24508</c:v>
                </c:pt>
                <c:pt idx="86">
                  <c:v>23864</c:v>
                </c:pt>
                <c:pt idx="87">
                  <c:v>19054</c:v>
                </c:pt>
                <c:pt idx="88">
                  <c:v>22178</c:v>
                </c:pt>
                <c:pt idx="89">
                  <c:v>23862</c:v>
                </c:pt>
                <c:pt idx="90">
                  <c:v>22339</c:v>
                </c:pt>
                <c:pt idx="91">
                  <c:v>21580</c:v>
                </c:pt>
                <c:pt idx="92">
                  <c:v>23114</c:v>
                </c:pt>
                <c:pt idx="93">
                  <c:v>21066</c:v>
                </c:pt>
                <c:pt idx="94">
                  <c:v>23126</c:v>
                </c:pt>
                <c:pt idx="95">
                  <c:v>21993</c:v>
                </c:pt>
                <c:pt idx="96">
                  <c:v>22952</c:v>
                </c:pt>
                <c:pt idx="97">
                  <c:v>24233</c:v>
                </c:pt>
                <c:pt idx="98">
                  <c:v>20346</c:v>
                </c:pt>
                <c:pt idx="99">
                  <c:v>24658</c:v>
                </c:pt>
                <c:pt idx="100">
                  <c:v>21884</c:v>
                </c:pt>
                <c:pt idx="101">
                  <c:v>22610</c:v>
                </c:pt>
                <c:pt idx="102">
                  <c:v>22232</c:v>
                </c:pt>
                <c:pt idx="103">
                  <c:v>18847</c:v>
                </c:pt>
                <c:pt idx="104">
                  <c:v>20109</c:v>
                </c:pt>
                <c:pt idx="105">
                  <c:v>20331</c:v>
                </c:pt>
                <c:pt idx="106">
                  <c:v>23713</c:v>
                </c:pt>
                <c:pt idx="107">
                  <c:v>21883</c:v>
                </c:pt>
                <c:pt idx="108">
                  <c:v>23460</c:v>
                </c:pt>
                <c:pt idx="109">
                  <c:v>21093</c:v>
                </c:pt>
                <c:pt idx="110">
                  <c:v>22595</c:v>
                </c:pt>
                <c:pt idx="111">
                  <c:v>23652</c:v>
                </c:pt>
                <c:pt idx="112">
                  <c:v>19690</c:v>
                </c:pt>
                <c:pt idx="113">
                  <c:v>23815</c:v>
                </c:pt>
                <c:pt idx="114">
                  <c:v>21002</c:v>
                </c:pt>
                <c:pt idx="115">
                  <c:v>21661</c:v>
                </c:pt>
                <c:pt idx="116">
                  <c:v>21572</c:v>
                </c:pt>
                <c:pt idx="117">
                  <c:v>22366</c:v>
                </c:pt>
                <c:pt idx="118">
                  <c:v>21630</c:v>
                </c:pt>
                <c:pt idx="119">
                  <c:v>22106</c:v>
                </c:pt>
                <c:pt idx="120">
                  <c:v>22643</c:v>
                </c:pt>
                <c:pt idx="121">
                  <c:v>23951</c:v>
                </c:pt>
                <c:pt idx="122">
                  <c:v>23403</c:v>
                </c:pt>
                <c:pt idx="123">
                  <c:v>24059</c:v>
                </c:pt>
                <c:pt idx="124">
                  <c:v>23387</c:v>
                </c:pt>
                <c:pt idx="125">
                  <c:v>22033</c:v>
                </c:pt>
                <c:pt idx="126">
                  <c:v>20002</c:v>
                </c:pt>
                <c:pt idx="127">
                  <c:v>21516</c:v>
                </c:pt>
                <c:pt idx="128">
                  <c:v>22572</c:v>
                </c:pt>
                <c:pt idx="129">
                  <c:v>22552</c:v>
                </c:pt>
                <c:pt idx="130">
                  <c:v>22927</c:v>
                </c:pt>
                <c:pt idx="131">
                  <c:v>23223</c:v>
                </c:pt>
                <c:pt idx="132">
                  <c:v>24287</c:v>
                </c:pt>
                <c:pt idx="133">
                  <c:v>24600</c:v>
                </c:pt>
                <c:pt idx="134">
                  <c:v>21517</c:v>
                </c:pt>
                <c:pt idx="135">
                  <c:v>23672</c:v>
                </c:pt>
                <c:pt idx="136">
                  <c:v>22034</c:v>
                </c:pt>
                <c:pt idx="137">
                  <c:v>20464</c:v>
                </c:pt>
                <c:pt idx="138">
                  <c:v>22007</c:v>
                </c:pt>
                <c:pt idx="139">
                  <c:v>16957</c:v>
                </c:pt>
                <c:pt idx="140">
                  <c:v>22740</c:v>
                </c:pt>
                <c:pt idx="141">
                  <c:v>22576</c:v>
                </c:pt>
                <c:pt idx="142">
                  <c:v>24257</c:v>
                </c:pt>
                <c:pt idx="143">
                  <c:v>16825</c:v>
                </c:pt>
                <c:pt idx="144">
                  <c:v>20463</c:v>
                </c:pt>
                <c:pt idx="145">
                  <c:v>21541</c:v>
                </c:pt>
                <c:pt idx="146">
                  <c:v>21884</c:v>
                </c:pt>
                <c:pt idx="147">
                  <c:v>22047</c:v>
                </c:pt>
                <c:pt idx="148">
                  <c:v>24270</c:v>
                </c:pt>
                <c:pt idx="149">
                  <c:v>24248</c:v>
                </c:pt>
                <c:pt idx="150">
                  <c:v>22737</c:v>
                </c:pt>
                <c:pt idx="151">
                  <c:v>23271</c:v>
                </c:pt>
                <c:pt idx="152">
                  <c:v>22653</c:v>
                </c:pt>
                <c:pt idx="153">
                  <c:v>24576</c:v>
                </c:pt>
                <c:pt idx="154">
                  <c:v>18095</c:v>
                </c:pt>
                <c:pt idx="155">
                  <c:v>23815</c:v>
                </c:pt>
                <c:pt idx="156">
                  <c:v>22886</c:v>
                </c:pt>
                <c:pt idx="157">
                  <c:v>23843</c:v>
                </c:pt>
                <c:pt idx="158">
                  <c:v>21046</c:v>
                </c:pt>
                <c:pt idx="159">
                  <c:v>20544</c:v>
                </c:pt>
                <c:pt idx="160">
                  <c:v>20384</c:v>
                </c:pt>
                <c:pt idx="161">
                  <c:v>21130</c:v>
                </c:pt>
                <c:pt idx="162">
                  <c:v>23495</c:v>
                </c:pt>
                <c:pt idx="163">
                  <c:v>18869</c:v>
                </c:pt>
                <c:pt idx="164">
                  <c:v>23943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A9-47C1-AB03-16F2155B2662}"/>
            </c:ext>
          </c:extLst>
        </c:ser>
        <c:ser>
          <c:idx val="1"/>
          <c:order val="1"/>
          <c:tx>
            <c:strRef>
              <c:f>'PRICEADDS RESUELTO'!$G$1</c:f>
              <c:strCache>
                <c:ptCount val="1"/>
                <c:pt idx="0">
                  <c:v> Predicted sales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'PRICEADDS RESUELTO'!$G$2:$G$166</c:f>
              <c:numCache>
                <c:formatCode>#.##0_);\(#.##0\);"-  ";" "@" "</c:formatCode>
                <c:ptCount val="165"/>
                <c:pt idx="0">
                  <c:v>22938.611459851643</c:v>
                </c:pt>
                <c:pt idx="1">
                  <c:v>20321.243883141142</c:v>
                </c:pt>
                <c:pt idx="2">
                  <c:v>23854.690647296688</c:v>
                </c:pt>
                <c:pt idx="3">
                  <c:v>22440.328972358737</c:v>
                </c:pt>
                <c:pt idx="4">
                  <c:v>22818.558897652409</c:v>
                </c:pt>
                <c:pt idx="5">
                  <c:v>23854.690647296688</c:v>
                </c:pt>
                <c:pt idx="6">
                  <c:v>18872.548186897184</c:v>
                </c:pt>
                <c:pt idx="7">
                  <c:v>21800.248147616396</c:v>
                </c:pt>
                <c:pt idx="8">
                  <c:v>21708.191562732791</c:v>
                </c:pt>
                <c:pt idx="9">
                  <c:v>22440.328972358737</c:v>
                </c:pt>
                <c:pt idx="10">
                  <c:v>21030.732956429234</c:v>
                </c:pt>
                <c:pt idx="11">
                  <c:v>22319.215444652418</c:v>
                </c:pt>
                <c:pt idx="12">
                  <c:v>23327.179664327581</c:v>
                </c:pt>
                <c:pt idx="13">
                  <c:v>18872.548186897184</c:v>
                </c:pt>
                <c:pt idx="14">
                  <c:v>23786.345656622641</c:v>
                </c:pt>
                <c:pt idx="15">
                  <c:v>20484.589777459933</c:v>
                </c:pt>
                <c:pt idx="16">
                  <c:v>22412.512798875177</c:v>
                </c:pt>
                <c:pt idx="17">
                  <c:v>22578.960616541837</c:v>
                </c:pt>
                <c:pt idx="18">
                  <c:v>20798.177127433381</c:v>
                </c:pt>
                <c:pt idx="19">
                  <c:v>24573.641138136114</c:v>
                </c:pt>
                <c:pt idx="20">
                  <c:v>22319.215444652418</c:v>
                </c:pt>
                <c:pt idx="21">
                  <c:v>21983.760839594739</c:v>
                </c:pt>
                <c:pt idx="22">
                  <c:v>20888.992942977839</c:v>
                </c:pt>
                <c:pt idx="23">
                  <c:v>22479.24379976479</c:v>
                </c:pt>
                <c:pt idx="24">
                  <c:v>21784.318155229375</c:v>
                </c:pt>
                <c:pt idx="25">
                  <c:v>22095.205745775129</c:v>
                </c:pt>
                <c:pt idx="26">
                  <c:v>23517.206850205272</c:v>
                </c:pt>
                <c:pt idx="27">
                  <c:v>24829.175370447661</c:v>
                </c:pt>
                <c:pt idx="28">
                  <c:v>23882.441155541252</c:v>
                </c:pt>
                <c:pt idx="29">
                  <c:v>24877.413269887191</c:v>
                </c:pt>
                <c:pt idx="30">
                  <c:v>21546.58102812753</c:v>
                </c:pt>
                <c:pt idx="31">
                  <c:v>24508.456656533766</c:v>
                </c:pt>
                <c:pt idx="32">
                  <c:v>23888.747389240092</c:v>
                </c:pt>
                <c:pt idx="33">
                  <c:v>18081.176596695226</c:v>
                </c:pt>
                <c:pt idx="34">
                  <c:v>22938.611459851643</c:v>
                </c:pt>
                <c:pt idx="35">
                  <c:v>22773.591869323383</c:v>
                </c:pt>
                <c:pt idx="36">
                  <c:v>23131.307642206888</c:v>
                </c:pt>
                <c:pt idx="37">
                  <c:v>20888.992942977839</c:v>
                </c:pt>
                <c:pt idx="38">
                  <c:v>22606.523666987148</c:v>
                </c:pt>
                <c:pt idx="39">
                  <c:v>20888.992942977839</c:v>
                </c:pt>
                <c:pt idx="40">
                  <c:v>24877.413269887191</c:v>
                </c:pt>
                <c:pt idx="41">
                  <c:v>23574.946715772723</c:v>
                </c:pt>
                <c:pt idx="42">
                  <c:v>22860.687981741245</c:v>
                </c:pt>
                <c:pt idx="43">
                  <c:v>21708.191562732791</c:v>
                </c:pt>
                <c:pt idx="44">
                  <c:v>20798.177127433381</c:v>
                </c:pt>
                <c:pt idx="45">
                  <c:v>22319.215444652418</c:v>
                </c:pt>
                <c:pt idx="46">
                  <c:v>21030.732956429234</c:v>
                </c:pt>
                <c:pt idx="47">
                  <c:v>23131.307642206888</c:v>
                </c:pt>
                <c:pt idx="48">
                  <c:v>24173.369313107411</c:v>
                </c:pt>
                <c:pt idx="49">
                  <c:v>22203.812707715329</c:v>
                </c:pt>
                <c:pt idx="50">
                  <c:v>24037.718695232466</c:v>
                </c:pt>
                <c:pt idx="51">
                  <c:v>23997.388191910672</c:v>
                </c:pt>
                <c:pt idx="52">
                  <c:v>23574.946715772723</c:v>
                </c:pt>
                <c:pt idx="53">
                  <c:v>20231.048452266259</c:v>
                </c:pt>
                <c:pt idx="54">
                  <c:v>23997.388191910672</c:v>
                </c:pt>
                <c:pt idx="55">
                  <c:v>24322.888484195864</c:v>
                </c:pt>
                <c:pt idx="56">
                  <c:v>23888.747389240092</c:v>
                </c:pt>
                <c:pt idx="57">
                  <c:v>24322.888484195864</c:v>
                </c:pt>
                <c:pt idx="58">
                  <c:v>16274.19050125648</c:v>
                </c:pt>
                <c:pt idx="59">
                  <c:v>21600.343170274653</c:v>
                </c:pt>
                <c:pt idx="60">
                  <c:v>22412.512798875177</c:v>
                </c:pt>
                <c:pt idx="61">
                  <c:v>19123.607973412556</c:v>
                </c:pt>
                <c:pt idx="62">
                  <c:v>20721.086135222627</c:v>
                </c:pt>
                <c:pt idx="63">
                  <c:v>20721.086135222627</c:v>
                </c:pt>
                <c:pt idx="64">
                  <c:v>23835.444025440869</c:v>
                </c:pt>
                <c:pt idx="65">
                  <c:v>22319.215444652418</c:v>
                </c:pt>
                <c:pt idx="66">
                  <c:v>24316.221857417277</c:v>
                </c:pt>
                <c:pt idx="67">
                  <c:v>22578.960616541837</c:v>
                </c:pt>
                <c:pt idx="68">
                  <c:v>23131.307642206888</c:v>
                </c:pt>
                <c:pt idx="69">
                  <c:v>21983.760839594739</c:v>
                </c:pt>
                <c:pt idx="70">
                  <c:v>23357.78802369304</c:v>
                </c:pt>
                <c:pt idx="71">
                  <c:v>23013.81053510353</c:v>
                </c:pt>
                <c:pt idx="72">
                  <c:v>21600.343170274653</c:v>
                </c:pt>
                <c:pt idx="73">
                  <c:v>22548.559621856341</c:v>
                </c:pt>
                <c:pt idx="74">
                  <c:v>23245.966805070057</c:v>
                </c:pt>
                <c:pt idx="75">
                  <c:v>23357.78802369304</c:v>
                </c:pt>
                <c:pt idx="76">
                  <c:v>22319.215444652418</c:v>
                </c:pt>
                <c:pt idx="77">
                  <c:v>22899.979121589895</c:v>
                </c:pt>
                <c:pt idx="78">
                  <c:v>18872.548186897184</c:v>
                </c:pt>
                <c:pt idx="79">
                  <c:v>24706.189832663185</c:v>
                </c:pt>
                <c:pt idx="80">
                  <c:v>23151.079617387226</c:v>
                </c:pt>
                <c:pt idx="81">
                  <c:v>24037.718695232466</c:v>
                </c:pt>
                <c:pt idx="82">
                  <c:v>23013.81053510353</c:v>
                </c:pt>
                <c:pt idx="83">
                  <c:v>19358.8635618361</c:v>
                </c:pt>
                <c:pt idx="84">
                  <c:v>23151.079617387226</c:v>
                </c:pt>
                <c:pt idx="85">
                  <c:v>24706.189832663185</c:v>
                </c:pt>
                <c:pt idx="86">
                  <c:v>23854.690647296688</c:v>
                </c:pt>
                <c:pt idx="87">
                  <c:v>19123.607973412556</c:v>
                </c:pt>
                <c:pt idx="88">
                  <c:v>22319.215444652418</c:v>
                </c:pt>
                <c:pt idx="89">
                  <c:v>23882.441155541252</c:v>
                </c:pt>
                <c:pt idx="90">
                  <c:v>22309.581725415348</c:v>
                </c:pt>
                <c:pt idx="91">
                  <c:v>21381.994364469589</c:v>
                </c:pt>
                <c:pt idx="92">
                  <c:v>23134.314534209705</c:v>
                </c:pt>
                <c:pt idx="93">
                  <c:v>21030.732956429234</c:v>
                </c:pt>
                <c:pt idx="94">
                  <c:v>23151.079617387226</c:v>
                </c:pt>
                <c:pt idx="95">
                  <c:v>21983.760839594739</c:v>
                </c:pt>
                <c:pt idx="96">
                  <c:v>22899.979121589895</c:v>
                </c:pt>
                <c:pt idx="97">
                  <c:v>24295.734466222311</c:v>
                </c:pt>
                <c:pt idx="98">
                  <c:v>20321.243883141142</c:v>
                </c:pt>
                <c:pt idx="99">
                  <c:v>24877.413269887191</c:v>
                </c:pt>
                <c:pt idx="100">
                  <c:v>21784.318155229375</c:v>
                </c:pt>
                <c:pt idx="101">
                  <c:v>22548.559621856341</c:v>
                </c:pt>
                <c:pt idx="102">
                  <c:v>22319.215444652418</c:v>
                </c:pt>
                <c:pt idx="103">
                  <c:v>18961.502848432916</c:v>
                </c:pt>
                <c:pt idx="104">
                  <c:v>20077.348667701837</c:v>
                </c:pt>
                <c:pt idx="105">
                  <c:v>20386.375104238869</c:v>
                </c:pt>
                <c:pt idx="106">
                  <c:v>23835.444025440869</c:v>
                </c:pt>
                <c:pt idx="107">
                  <c:v>21800.248147616396</c:v>
                </c:pt>
                <c:pt idx="108">
                  <c:v>23357.78802369304</c:v>
                </c:pt>
                <c:pt idx="109">
                  <c:v>21052.959221966204</c:v>
                </c:pt>
                <c:pt idx="110">
                  <c:v>22479.24379976479</c:v>
                </c:pt>
                <c:pt idx="111">
                  <c:v>23704.396091842777</c:v>
                </c:pt>
                <c:pt idx="112">
                  <c:v>19589.172138754195</c:v>
                </c:pt>
                <c:pt idx="113">
                  <c:v>23835.444025440869</c:v>
                </c:pt>
                <c:pt idx="114">
                  <c:v>21030.732956429234</c:v>
                </c:pt>
                <c:pt idx="115">
                  <c:v>21546.58102812753</c:v>
                </c:pt>
                <c:pt idx="116">
                  <c:v>21381.994364469589</c:v>
                </c:pt>
                <c:pt idx="117">
                  <c:v>22412.512798875177</c:v>
                </c:pt>
                <c:pt idx="118">
                  <c:v>21413.530241079745</c:v>
                </c:pt>
                <c:pt idx="119">
                  <c:v>22095.205745775129</c:v>
                </c:pt>
                <c:pt idx="120">
                  <c:v>22578.960616541837</c:v>
                </c:pt>
                <c:pt idx="121">
                  <c:v>23786.345656622641</c:v>
                </c:pt>
                <c:pt idx="122">
                  <c:v>23494.680793534142</c:v>
                </c:pt>
                <c:pt idx="123">
                  <c:v>24037.718695232466</c:v>
                </c:pt>
                <c:pt idx="124">
                  <c:v>23466.309900620003</c:v>
                </c:pt>
                <c:pt idx="125">
                  <c:v>22095.205745775129</c:v>
                </c:pt>
                <c:pt idx="126">
                  <c:v>20077.348667701837</c:v>
                </c:pt>
                <c:pt idx="127">
                  <c:v>21413.530241079745</c:v>
                </c:pt>
                <c:pt idx="128">
                  <c:v>22578.960616541837</c:v>
                </c:pt>
                <c:pt idx="129">
                  <c:v>22578.960616541837</c:v>
                </c:pt>
                <c:pt idx="130">
                  <c:v>22818.558897652409</c:v>
                </c:pt>
                <c:pt idx="131">
                  <c:v>23327.179664327581</c:v>
                </c:pt>
                <c:pt idx="132">
                  <c:v>23997.388191910672</c:v>
                </c:pt>
                <c:pt idx="133">
                  <c:v>24573.641138136114</c:v>
                </c:pt>
                <c:pt idx="134">
                  <c:v>21413.530241079745</c:v>
                </c:pt>
                <c:pt idx="135">
                  <c:v>23713.699256995544</c:v>
                </c:pt>
                <c:pt idx="136">
                  <c:v>22095.205745775129</c:v>
                </c:pt>
                <c:pt idx="137">
                  <c:v>20321.243883141142</c:v>
                </c:pt>
                <c:pt idx="138">
                  <c:v>22051.07732286508</c:v>
                </c:pt>
                <c:pt idx="139">
                  <c:v>17302.771260344911</c:v>
                </c:pt>
                <c:pt idx="140">
                  <c:v>22893.475483759987</c:v>
                </c:pt>
                <c:pt idx="141">
                  <c:v>22479.24379976479</c:v>
                </c:pt>
                <c:pt idx="142">
                  <c:v>24235.975842059401</c:v>
                </c:pt>
                <c:pt idx="143">
                  <c:v>17302.771260344911</c:v>
                </c:pt>
                <c:pt idx="144">
                  <c:v>20386.375104238869</c:v>
                </c:pt>
                <c:pt idx="145">
                  <c:v>21600.343170274653</c:v>
                </c:pt>
                <c:pt idx="146">
                  <c:v>21800.248147616396</c:v>
                </c:pt>
                <c:pt idx="147">
                  <c:v>21800.248147616396</c:v>
                </c:pt>
                <c:pt idx="148">
                  <c:v>24343.351980992265</c:v>
                </c:pt>
                <c:pt idx="149">
                  <c:v>24343.351980992265</c:v>
                </c:pt>
                <c:pt idx="150">
                  <c:v>22773.591869323383</c:v>
                </c:pt>
                <c:pt idx="151">
                  <c:v>23327.179664327581</c:v>
                </c:pt>
                <c:pt idx="152">
                  <c:v>22578.960616541837</c:v>
                </c:pt>
                <c:pt idx="153">
                  <c:v>24829.175370447661</c:v>
                </c:pt>
                <c:pt idx="154">
                  <c:v>18330.995613871451</c:v>
                </c:pt>
                <c:pt idx="155">
                  <c:v>23752.192500707177</c:v>
                </c:pt>
                <c:pt idx="156">
                  <c:v>22818.558897652409</c:v>
                </c:pt>
                <c:pt idx="157">
                  <c:v>23835.444025440869</c:v>
                </c:pt>
                <c:pt idx="158">
                  <c:v>20798.177127433381</c:v>
                </c:pt>
                <c:pt idx="159">
                  <c:v>20484.589777459933</c:v>
                </c:pt>
                <c:pt idx="160">
                  <c:v>20386.375104238869</c:v>
                </c:pt>
                <c:pt idx="161">
                  <c:v>21030.732956429234</c:v>
                </c:pt>
                <c:pt idx="162">
                  <c:v>23517.206850205272</c:v>
                </c:pt>
                <c:pt idx="163">
                  <c:v>18872.548186897184</c:v>
                </c:pt>
                <c:pt idx="164">
                  <c:v>24173.369313107411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A9-47C1-AB03-16F2155B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68031"/>
        <c:axId val="1221383471"/>
      </c:lineChart>
      <c:catAx>
        <c:axId val="82168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1383471"/>
        <c:crosses val="autoZero"/>
        <c:auto val="1"/>
        <c:lblAlgn val="ctr"/>
        <c:lblOffset val="100"/>
        <c:noMultiLvlLbl val="0"/>
      </c:catAx>
      <c:valAx>
        <c:axId val="122138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16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</a:t>
            </a:r>
            <a:r>
              <a:rPr lang="es-ES" baseline="0"/>
              <a:t> food spending vs predicted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'HETEROCEDASTICIDAD RESUELTO'!$B$1</c:f>
              <c:strCache>
                <c:ptCount val="1"/>
                <c:pt idx="0">
                  <c:v> Food spending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'HETEROCEDASTICIDAD RESUELTO'!$B$2:$B$57</c:f>
              <c:numCache>
                <c:formatCode>#.##0_);\(#.##0\);"-  ";" "@" "</c:formatCode>
                <c:ptCount val="56"/>
                <c:pt idx="0">
                  <c:v>9646.1299999999992</c:v>
                </c:pt>
                <c:pt idx="1">
                  <c:v>8331.7999999999993</c:v>
                </c:pt>
                <c:pt idx="2">
                  <c:v>9698.7000000000007</c:v>
                </c:pt>
                <c:pt idx="3">
                  <c:v>10799.93</c:v>
                </c:pt>
                <c:pt idx="4">
                  <c:v>9202.84</c:v>
                </c:pt>
                <c:pt idx="5">
                  <c:v>13196.96</c:v>
                </c:pt>
                <c:pt idx="6">
                  <c:v>4934.0200000000004</c:v>
                </c:pt>
                <c:pt idx="7">
                  <c:v>9210.08</c:v>
                </c:pt>
                <c:pt idx="8">
                  <c:v>5938.35</c:v>
                </c:pt>
                <c:pt idx="9">
                  <c:v>10226.94</c:v>
                </c:pt>
                <c:pt idx="10">
                  <c:v>14194.98</c:v>
                </c:pt>
                <c:pt idx="11">
                  <c:v>11362.78</c:v>
                </c:pt>
                <c:pt idx="12">
                  <c:v>15544.2</c:v>
                </c:pt>
                <c:pt idx="13">
                  <c:v>9874.7999999999993</c:v>
                </c:pt>
                <c:pt idx="14">
                  <c:v>4670.5200000000004</c:v>
                </c:pt>
                <c:pt idx="15">
                  <c:v>17001.599999999999</c:v>
                </c:pt>
                <c:pt idx="16">
                  <c:v>8163.54</c:v>
                </c:pt>
                <c:pt idx="17">
                  <c:v>14495.58</c:v>
                </c:pt>
                <c:pt idx="18">
                  <c:v>13559.2</c:v>
                </c:pt>
                <c:pt idx="19">
                  <c:v>12633.94</c:v>
                </c:pt>
                <c:pt idx="20">
                  <c:v>9471.98</c:v>
                </c:pt>
                <c:pt idx="21">
                  <c:v>14335.31</c:v>
                </c:pt>
                <c:pt idx="22">
                  <c:v>10708.5</c:v>
                </c:pt>
                <c:pt idx="23">
                  <c:v>14348.67</c:v>
                </c:pt>
                <c:pt idx="24">
                  <c:v>6520.86</c:v>
                </c:pt>
                <c:pt idx="25">
                  <c:v>8032.96</c:v>
                </c:pt>
                <c:pt idx="26">
                  <c:v>10723.92</c:v>
                </c:pt>
                <c:pt idx="27">
                  <c:v>11571.75</c:v>
                </c:pt>
                <c:pt idx="28">
                  <c:v>11444.55</c:v>
                </c:pt>
                <c:pt idx="29">
                  <c:v>9319.35</c:v>
                </c:pt>
                <c:pt idx="30">
                  <c:v>9235.24</c:v>
                </c:pt>
                <c:pt idx="31">
                  <c:v>14029.41</c:v>
                </c:pt>
                <c:pt idx="32">
                  <c:v>7446.78</c:v>
                </c:pt>
                <c:pt idx="33">
                  <c:v>19218.599999999999</c:v>
                </c:pt>
                <c:pt idx="34">
                  <c:v>13262.48</c:v>
                </c:pt>
                <c:pt idx="35">
                  <c:v>7230.96</c:v>
                </c:pt>
                <c:pt idx="36">
                  <c:v>7208.52</c:v>
                </c:pt>
                <c:pt idx="37">
                  <c:v>18658</c:v>
                </c:pt>
                <c:pt idx="38">
                  <c:v>7167.18</c:v>
                </c:pt>
                <c:pt idx="39">
                  <c:v>7153.31</c:v>
                </c:pt>
                <c:pt idx="40">
                  <c:v>10400.39</c:v>
                </c:pt>
                <c:pt idx="41">
                  <c:v>18252.52</c:v>
                </c:pt>
                <c:pt idx="42">
                  <c:v>10569.93</c:v>
                </c:pt>
                <c:pt idx="43">
                  <c:v>6454.56</c:v>
                </c:pt>
                <c:pt idx="44">
                  <c:v>7741.63</c:v>
                </c:pt>
                <c:pt idx="45">
                  <c:v>4381.13</c:v>
                </c:pt>
                <c:pt idx="46">
                  <c:v>7501.48</c:v>
                </c:pt>
                <c:pt idx="47">
                  <c:v>4029.6</c:v>
                </c:pt>
                <c:pt idx="48">
                  <c:v>14871.12</c:v>
                </c:pt>
                <c:pt idx="49">
                  <c:v>7433.94</c:v>
                </c:pt>
                <c:pt idx="50">
                  <c:v>11670.12</c:v>
                </c:pt>
                <c:pt idx="51">
                  <c:v>5784.72</c:v>
                </c:pt>
                <c:pt idx="52">
                  <c:v>7941.96</c:v>
                </c:pt>
                <c:pt idx="53">
                  <c:v>8451.2000000000007</c:v>
                </c:pt>
                <c:pt idx="54">
                  <c:v>11858.2</c:v>
                </c:pt>
                <c:pt idx="55">
                  <c:v>11900.84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9-44C0-8868-50F2A2288F51}"/>
            </c:ext>
          </c:extLst>
        </c:ser>
        <c:ser>
          <c:idx val="1"/>
          <c:order val="1"/>
          <c:tx>
            <c:strRef>
              <c:f>'HETEROCEDASTICIDAD RESUELTO'!$C$1</c:f>
              <c:strCache>
                <c:ptCount val="1"/>
                <c:pt idx="0">
                  <c:v> Predicted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'HETEROCEDASTICIDAD RESUELTO'!$C$2:$C$57</c:f>
              <c:numCache>
                <c:formatCode>#.##0_);\(#.##0\);"-  ";" "@" "</c:formatCode>
                <c:ptCount val="56"/>
                <c:pt idx="0">
                  <c:v>12240.759441784374</c:v>
                </c:pt>
                <c:pt idx="1">
                  <c:v>7429.4317447517515</c:v>
                </c:pt>
                <c:pt idx="2">
                  <c:v>7788.1153226818469</c:v>
                </c:pt>
                <c:pt idx="3">
                  <c:v>10662.906538375482</c:v>
                </c:pt>
                <c:pt idx="4">
                  <c:v>8431.4097363561414</c:v>
                </c:pt>
                <c:pt idx="5">
                  <c:v>13464.955659946445</c:v>
                </c:pt>
                <c:pt idx="6">
                  <c:v>6480.8275254609489</c:v>
                </c:pt>
                <c:pt idx="7">
                  <c:v>9780.8347222456614</c:v>
                </c:pt>
                <c:pt idx="8">
                  <c:v>7123.3826902112341</c:v>
                </c:pt>
                <c:pt idx="9">
                  <c:v>9228.3200764399062</c:v>
                </c:pt>
                <c:pt idx="10">
                  <c:v>12929.739438962544</c:v>
                </c:pt>
                <c:pt idx="11">
                  <c:v>14193.115850097194</c:v>
                </c:pt>
                <c:pt idx="12">
                  <c:v>12213.998630735179</c:v>
                </c:pt>
                <c:pt idx="13">
                  <c:v>13436.716351049228</c:v>
                </c:pt>
                <c:pt idx="14">
                  <c:v>7024.6190339633758</c:v>
                </c:pt>
                <c:pt idx="15">
                  <c:v>13240.076137262326</c:v>
                </c:pt>
                <c:pt idx="16">
                  <c:v>6756.4195243322174</c:v>
                </c:pt>
                <c:pt idx="17">
                  <c:v>13176.64857958219</c:v>
                </c:pt>
                <c:pt idx="18">
                  <c:v>13062.656395499707</c:v>
                </c:pt>
                <c:pt idx="19">
                  <c:v>9760.7271515125649</c:v>
                </c:pt>
                <c:pt idx="20">
                  <c:v>11273.230450038893</c:v>
                </c:pt>
                <c:pt idx="21">
                  <c:v>12425.275973217498</c:v>
                </c:pt>
                <c:pt idx="22">
                  <c:v>11825.15369670544</c:v>
                </c:pt>
                <c:pt idx="23">
                  <c:v>11372.289805856355</c:v>
                </c:pt>
                <c:pt idx="24">
                  <c:v>6941.3796051197478</c:v>
                </c:pt>
                <c:pt idx="25">
                  <c:v>8693.1038554560055</c:v>
                </c:pt>
                <c:pt idx="26">
                  <c:v>14482.901428309473</c:v>
                </c:pt>
                <c:pt idx="27">
                  <c:v>12676.029208242</c:v>
                </c:pt>
                <c:pt idx="28">
                  <c:v>14286.113364737766</c:v>
                </c:pt>
                <c:pt idx="29">
                  <c:v>10455.916839652427</c:v>
                </c:pt>
                <c:pt idx="30">
                  <c:v>11023.216463938401</c:v>
                </c:pt>
                <c:pt idx="31">
                  <c:v>12187.237819685985</c:v>
                </c:pt>
                <c:pt idx="32">
                  <c:v>6274.724925446706</c:v>
                </c:pt>
                <c:pt idx="33">
                  <c:v>15477.486930673755</c:v>
                </c:pt>
                <c:pt idx="34">
                  <c:v>15276.263373557984</c:v>
                </c:pt>
                <c:pt idx="35">
                  <c:v>7209.5791147509062</c:v>
                </c:pt>
                <c:pt idx="36">
                  <c:v>10151.641982529536</c:v>
                </c:pt>
                <c:pt idx="37">
                  <c:v>15789.006427251952</c:v>
                </c:pt>
                <c:pt idx="38">
                  <c:v>6847.3471419855596</c:v>
                </c:pt>
                <c:pt idx="39">
                  <c:v>6836.5541076950003</c:v>
                </c:pt>
                <c:pt idx="40">
                  <c:v>13098.583893206638</c:v>
                </c:pt>
                <c:pt idx="41">
                  <c:v>13536.662805575505</c:v>
                </c:pt>
                <c:pt idx="42">
                  <c:v>8711.8807781258838</c:v>
                </c:pt>
                <c:pt idx="43">
                  <c:v>5814.4685453575121</c:v>
                </c:pt>
                <c:pt idx="44">
                  <c:v>8003.08890978422</c:v>
                </c:pt>
                <c:pt idx="45">
                  <c:v>6252.8431572959835</c:v>
                </c:pt>
                <c:pt idx="46">
                  <c:v>9192.2447289481734</c:v>
                </c:pt>
                <c:pt idx="47">
                  <c:v>6234.9533333349191</c:v>
                </c:pt>
                <c:pt idx="48">
                  <c:v>11264.211613165959</c:v>
                </c:pt>
                <c:pt idx="49">
                  <c:v>7054.9282398478235</c:v>
                </c:pt>
                <c:pt idx="50">
                  <c:v>15648.696981474681</c:v>
                </c:pt>
                <c:pt idx="51">
                  <c:v>8397.4042858516405</c:v>
                </c:pt>
                <c:pt idx="52">
                  <c:v>7793.5857647195271</c:v>
                </c:pt>
                <c:pt idx="53">
                  <c:v>7517.6980662786546</c:v>
                </c:pt>
                <c:pt idx="54">
                  <c:v>10036.319150383833</c:v>
                </c:pt>
                <c:pt idx="55">
                  <c:v>10530.876680547133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9-44C0-8868-50F2A2288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31007"/>
        <c:axId val="449728639"/>
      </c:lineChart>
      <c:catAx>
        <c:axId val="816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9728639"/>
        <c:crosses val="autoZero"/>
        <c:auto val="1"/>
        <c:lblAlgn val="ctr"/>
        <c:lblOffset val="100"/>
        <c:noMultiLvlLbl val="0"/>
      </c:catAx>
      <c:valAx>
        <c:axId val="44972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5331714785651793"/>
          <c:y val="0.35218668462902314"/>
          <c:w val="0.6772221128608924"/>
          <c:h val="0.563562121106543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086614173228346E-2"/>
                  <c:y val="-0.30105590783452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EXPERIENCE!$A$2:$A$31</c:f>
              <c:numCache>
                <c:formatCode>#.##0_);\(#.##0\);"-  ";" "@" "</c:formatCode>
                <c:ptCount val="30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20</c:v>
                </c:pt>
                <c:pt idx="4">
                  <c:v>22</c:v>
                </c:pt>
                <c:pt idx="5">
                  <c:v>29</c:v>
                </c:pt>
                <c:pt idx="6">
                  <c:v>30</c:v>
                </c:pt>
                <c:pt idx="7">
                  <c:v>32</c:v>
                </c:pt>
                <c:pt idx="8">
                  <c:v>32</c:v>
                </c:pt>
                <c:pt idx="9">
                  <c:v>37</c:v>
                </c:pt>
                <c:pt idx="10">
                  <c:v>39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45</c:v>
                </c:pt>
                <c:pt idx="15">
                  <c:v>49</c:v>
                </c:pt>
                <c:pt idx="16">
                  <c:v>51</c:v>
                </c:pt>
                <c:pt idx="17">
                  <c:v>53</c:v>
                </c:pt>
                <c:pt idx="18">
                  <c:v>59</c:v>
                </c:pt>
                <c:pt idx="19">
                  <c:v>60</c:v>
                </c:pt>
                <c:pt idx="20">
                  <c:v>68</c:v>
                </c:pt>
                <c:pt idx="21">
                  <c:v>71</c:v>
                </c:pt>
                <c:pt idx="22">
                  <c:v>79</c:v>
                </c:pt>
                <c:pt idx="23">
                  <c:v>82</c:v>
                </c:pt>
                <c:pt idx="24">
                  <c:v>87</c:v>
                </c:pt>
                <c:pt idx="25">
                  <c:v>90</c:v>
                </c:pt>
                <c:pt idx="26">
                  <c:v>95</c:v>
                </c:pt>
                <c:pt idx="27">
                  <c:v>96</c:v>
                </c:pt>
                <c:pt idx="28">
                  <c:v>103</c:v>
                </c:pt>
                <c:pt idx="29">
                  <c:v>105</c:v>
                </c:pt>
              </c:numCache>
            </c:numRef>
          </c:xVal>
          <c:yVal>
            <c:numRef>
              <c:f>EXPERIENCE!$B$2:$B$31</c:f>
              <c:numCache>
                <c:formatCode>#.##0_);\(#.##0\);"-  ";" "@" "</c:formatCode>
                <c:ptCount val="30"/>
                <c:pt idx="0">
                  <c:v>3934300</c:v>
                </c:pt>
                <c:pt idx="1">
                  <c:v>4620500</c:v>
                </c:pt>
                <c:pt idx="2">
                  <c:v>3773100</c:v>
                </c:pt>
                <c:pt idx="3">
                  <c:v>4352500</c:v>
                </c:pt>
                <c:pt idx="4">
                  <c:v>3989100</c:v>
                </c:pt>
                <c:pt idx="5">
                  <c:v>5664200</c:v>
                </c:pt>
                <c:pt idx="6">
                  <c:v>6015000</c:v>
                </c:pt>
                <c:pt idx="7">
                  <c:v>5444500</c:v>
                </c:pt>
                <c:pt idx="8">
                  <c:v>6444500</c:v>
                </c:pt>
                <c:pt idx="9">
                  <c:v>5718900</c:v>
                </c:pt>
                <c:pt idx="10">
                  <c:v>6321800</c:v>
                </c:pt>
                <c:pt idx="11">
                  <c:v>5579400</c:v>
                </c:pt>
                <c:pt idx="12">
                  <c:v>5695700</c:v>
                </c:pt>
                <c:pt idx="13">
                  <c:v>5708100</c:v>
                </c:pt>
                <c:pt idx="14">
                  <c:v>6111100</c:v>
                </c:pt>
                <c:pt idx="15">
                  <c:v>6793800</c:v>
                </c:pt>
                <c:pt idx="16">
                  <c:v>6602900</c:v>
                </c:pt>
                <c:pt idx="17">
                  <c:v>8308800</c:v>
                </c:pt>
                <c:pt idx="18">
                  <c:v>8136300</c:v>
                </c:pt>
                <c:pt idx="19">
                  <c:v>9394000</c:v>
                </c:pt>
                <c:pt idx="20">
                  <c:v>9173800</c:v>
                </c:pt>
                <c:pt idx="21">
                  <c:v>9827300</c:v>
                </c:pt>
                <c:pt idx="22">
                  <c:v>10130200</c:v>
                </c:pt>
                <c:pt idx="23">
                  <c:v>11381200</c:v>
                </c:pt>
                <c:pt idx="24">
                  <c:v>10943100</c:v>
                </c:pt>
                <c:pt idx="25">
                  <c:v>10558200</c:v>
                </c:pt>
                <c:pt idx="26">
                  <c:v>11696900</c:v>
                </c:pt>
                <c:pt idx="27">
                  <c:v>11263500</c:v>
                </c:pt>
                <c:pt idx="28">
                  <c:v>12239100</c:v>
                </c:pt>
                <c:pt idx="29">
                  <c:v>12187200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9-49C5-894A-47D5C1E85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085456"/>
        <c:axId val="851087120"/>
      </c:scatterChart>
      <c:valAx>
        <c:axId val="85108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1087120"/>
        <c:crosses val="autoZero"/>
        <c:crossBetween val="midCat"/>
      </c:valAx>
      <c:valAx>
        <c:axId val="8510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108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Real</a:t>
            </a:r>
            <a:r>
              <a:rPr lang="es-ES" baseline="0"/>
              <a:t> salary vs predicted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'EXPERIENCE RESUELTO'!$B$1</c:f>
              <c:strCache>
                <c:ptCount val="1"/>
                <c:pt idx="0">
                  <c:v> Salary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'EXPERIENCE RESUELTO'!$B$2:$B$31</c:f>
              <c:numCache>
                <c:formatCode>#.##0_);\(#.##0\);"-  ";" "@" "</c:formatCode>
                <c:ptCount val="30"/>
                <c:pt idx="0">
                  <c:v>3934300</c:v>
                </c:pt>
                <c:pt idx="1">
                  <c:v>4620500</c:v>
                </c:pt>
                <c:pt idx="2">
                  <c:v>3773100</c:v>
                </c:pt>
                <c:pt idx="3">
                  <c:v>4352500</c:v>
                </c:pt>
                <c:pt idx="4">
                  <c:v>3989100</c:v>
                </c:pt>
                <c:pt idx="5">
                  <c:v>5664200</c:v>
                </c:pt>
                <c:pt idx="6">
                  <c:v>6015000</c:v>
                </c:pt>
                <c:pt idx="7">
                  <c:v>5444500</c:v>
                </c:pt>
                <c:pt idx="8">
                  <c:v>6444500</c:v>
                </c:pt>
                <c:pt idx="9">
                  <c:v>5718900</c:v>
                </c:pt>
                <c:pt idx="10">
                  <c:v>6321800</c:v>
                </c:pt>
                <c:pt idx="11">
                  <c:v>5579400</c:v>
                </c:pt>
                <c:pt idx="12">
                  <c:v>5695700</c:v>
                </c:pt>
                <c:pt idx="13">
                  <c:v>5708100</c:v>
                </c:pt>
                <c:pt idx="14">
                  <c:v>6111100</c:v>
                </c:pt>
                <c:pt idx="15">
                  <c:v>6793800</c:v>
                </c:pt>
                <c:pt idx="16">
                  <c:v>6602900</c:v>
                </c:pt>
                <c:pt idx="17">
                  <c:v>8308800</c:v>
                </c:pt>
                <c:pt idx="18">
                  <c:v>8136300</c:v>
                </c:pt>
                <c:pt idx="19">
                  <c:v>9394000</c:v>
                </c:pt>
                <c:pt idx="20">
                  <c:v>9173800</c:v>
                </c:pt>
                <c:pt idx="21">
                  <c:v>9827300</c:v>
                </c:pt>
                <c:pt idx="22">
                  <c:v>10130200</c:v>
                </c:pt>
                <c:pt idx="23">
                  <c:v>11381200</c:v>
                </c:pt>
                <c:pt idx="24">
                  <c:v>10943100</c:v>
                </c:pt>
                <c:pt idx="25">
                  <c:v>10558200</c:v>
                </c:pt>
                <c:pt idx="26">
                  <c:v>11696900</c:v>
                </c:pt>
                <c:pt idx="27">
                  <c:v>11263500</c:v>
                </c:pt>
                <c:pt idx="28">
                  <c:v>12239100</c:v>
                </c:pt>
                <c:pt idx="29">
                  <c:v>12187200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0-43B7-900D-432B5565CBD1}"/>
            </c:ext>
          </c:extLst>
        </c:ser>
        <c:ser>
          <c:idx val="1"/>
          <c:order val="1"/>
          <c:tx>
            <c:strRef>
              <c:f>'EXPERIENCE RESUELTO'!$C$1</c:f>
              <c:strCache>
                <c:ptCount val="1"/>
                <c:pt idx="0">
                  <c:v> Predicted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'EXPERIENCE RESUELTO'!$C$2:$C$31</c:f>
              <c:numCache>
                <c:formatCode>#.##0_);\(#.##0\);"-  ";" "@" "</c:formatCode>
                <c:ptCount val="30"/>
                <c:pt idx="0">
                  <c:v>3618715.8752269261</c:v>
                </c:pt>
                <c:pt idx="1">
                  <c:v>3807715.1216560276</c:v>
                </c:pt>
                <c:pt idx="2">
                  <c:v>3996714.3680851292</c:v>
                </c:pt>
                <c:pt idx="3">
                  <c:v>4469212.4841578826</c:v>
                </c:pt>
                <c:pt idx="4">
                  <c:v>4658211.7305869851</c:v>
                </c:pt>
                <c:pt idx="5">
                  <c:v>5319709.0930888411</c:v>
                </c:pt>
                <c:pt idx="6">
                  <c:v>5414208.7163033914</c:v>
                </c:pt>
                <c:pt idx="7">
                  <c:v>5603207.9627324929</c:v>
                </c:pt>
                <c:pt idx="8">
                  <c:v>5603207.9627324929</c:v>
                </c:pt>
                <c:pt idx="9">
                  <c:v>6075706.0788052473</c:v>
                </c:pt>
                <c:pt idx="10">
                  <c:v>6264705.325234348</c:v>
                </c:pt>
                <c:pt idx="11">
                  <c:v>6359204.9484488992</c:v>
                </c:pt>
                <c:pt idx="12">
                  <c:v>6359204.9484488992</c:v>
                </c:pt>
                <c:pt idx="13">
                  <c:v>6453704.5716634504</c:v>
                </c:pt>
                <c:pt idx="14">
                  <c:v>6831703.0645216536</c:v>
                </c:pt>
                <c:pt idx="15">
                  <c:v>7209701.5573798567</c:v>
                </c:pt>
                <c:pt idx="16">
                  <c:v>7398700.8038089583</c:v>
                </c:pt>
                <c:pt idx="17">
                  <c:v>7587700.0502380598</c:v>
                </c:pt>
                <c:pt idx="18">
                  <c:v>8154697.7895253645</c:v>
                </c:pt>
                <c:pt idx="19">
                  <c:v>8249197.4127399158</c:v>
                </c:pt>
                <c:pt idx="20">
                  <c:v>9005194.398456322</c:v>
                </c:pt>
                <c:pt idx="21">
                  <c:v>9288693.2680999748</c:v>
                </c:pt>
                <c:pt idx="22">
                  <c:v>10044690.253816381</c:v>
                </c:pt>
                <c:pt idx="23">
                  <c:v>10328189.123460034</c:v>
                </c:pt>
                <c:pt idx="24">
                  <c:v>10800687.239532787</c:v>
                </c:pt>
                <c:pt idx="25">
                  <c:v>11084186.10917644</c:v>
                </c:pt>
                <c:pt idx="26">
                  <c:v>11556684.225249194</c:v>
                </c:pt>
                <c:pt idx="27">
                  <c:v>11651183.848463746</c:v>
                </c:pt>
                <c:pt idx="28">
                  <c:v>12312681.2109656</c:v>
                </c:pt>
                <c:pt idx="29">
                  <c:v>12501680.457394702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0-43B7-900D-432B5565C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161695"/>
        <c:axId val="449738207"/>
      </c:lineChart>
      <c:catAx>
        <c:axId val="44316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9738207"/>
        <c:crosses val="autoZero"/>
        <c:auto val="1"/>
        <c:lblAlgn val="ctr"/>
        <c:lblOffset val="100"/>
        <c:noMultiLvlLbl val="0"/>
      </c:catAx>
      <c:valAx>
        <c:axId val="44973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316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COCHES RESUELTO'!$H$2</c:f>
              <c:strCache>
                <c:ptCount val="1"/>
                <c:pt idx="0">
                  <c:v> mpg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'DATOS COCHES RESUELTO'!$H$3:$H$394</c:f>
              <c:numCache>
                <c:formatCode>#.##0_);\(#.##0\);"-  ";" "@" "</c:formatCode>
                <c:ptCount val="392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14.5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15.5</c:v>
                </c:pt>
                <c:pt idx="70">
                  <c:v>15.5</c:v>
                </c:pt>
                <c:pt idx="71">
                  <c:v>15.5</c:v>
                </c:pt>
                <c:pt idx="72">
                  <c:v>15.5</c:v>
                </c:pt>
                <c:pt idx="73">
                  <c:v>15.5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16.2</c:v>
                </c:pt>
                <c:pt idx="88">
                  <c:v>16.5</c:v>
                </c:pt>
                <c:pt idx="89">
                  <c:v>16.5</c:v>
                </c:pt>
                <c:pt idx="90">
                  <c:v>16.5</c:v>
                </c:pt>
                <c:pt idx="91">
                  <c:v>16.899999999999999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17.5</c:v>
                </c:pt>
                <c:pt idx="100">
                  <c:v>17.5</c:v>
                </c:pt>
                <c:pt idx="101">
                  <c:v>17.5</c:v>
                </c:pt>
                <c:pt idx="102">
                  <c:v>17.5</c:v>
                </c:pt>
                <c:pt idx="103">
                  <c:v>17.5</c:v>
                </c:pt>
                <c:pt idx="104">
                  <c:v>17.600000000000001</c:v>
                </c:pt>
                <c:pt idx="105">
                  <c:v>17.600000000000001</c:v>
                </c:pt>
                <c:pt idx="106">
                  <c:v>17.7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18.100000000000001</c:v>
                </c:pt>
                <c:pt idx="125">
                  <c:v>18.100000000000001</c:v>
                </c:pt>
                <c:pt idx="126">
                  <c:v>18.2</c:v>
                </c:pt>
                <c:pt idx="127">
                  <c:v>18.5</c:v>
                </c:pt>
                <c:pt idx="128">
                  <c:v>18.5</c:v>
                </c:pt>
                <c:pt idx="129">
                  <c:v>18.5</c:v>
                </c:pt>
                <c:pt idx="130">
                  <c:v>18.600000000000001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19.100000000000001</c:v>
                </c:pt>
                <c:pt idx="144">
                  <c:v>19.2</c:v>
                </c:pt>
                <c:pt idx="145">
                  <c:v>19.2</c:v>
                </c:pt>
                <c:pt idx="146">
                  <c:v>19.2</c:v>
                </c:pt>
                <c:pt idx="147">
                  <c:v>19.399999999999999</c:v>
                </c:pt>
                <c:pt idx="148">
                  <c:v>19.399999999999999</c:v>
                </c:pt>
                <c:pt idx="149">
                  <c:v>19.8</c:v>
                </c:pt>
                <c:pt idx="150">
                  <c:v>19.899999999999999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20.2</c:v>
                </c:pt>
                <c:pt idx="161">
                  <c:v>20.2</c:v>
                </c:pt>
                <c:pt idx="162">
                  <c:v>20.2</c:v>
                </c:pt>
                <c:pt idx="163">
                  <c:v>20.2</c:v>
                </c:pt>
                <c:pt idx="164">
                  <c:v>20.3</c:v>
                </c:pt>
                <c:pt idx="165">
                  <c:v>20.5</c:v>
                </c:pt>
                <c:pt idx="166">
                  <c:v>20.5</c:v>
                </c:pt>
                <c:pt idx="167">
                  <c:v>20.5</c:v>
                </c:pt>
                <c:pt idx="168">
                  <c:v>20.6</c:v>
                </c:pt>
                <c:pt idx="169">
                  <c:v>20.6</c:v>
                </c:pt>
                <c:pt idx="170">
                  <c:v>20.8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21.1</c:v>
                </c:pt>
                <c:pt idx="179">
                  <c:v>21.5</c:v>
                </c:pt>
                <c:pt idx="180">
                  <c:v>21.5</c:v>
                </c:pt>
                <c:pt idx="181">
                  <c:v>21.5</c:v>
                </c:pt>
                <c:pt idx="182">
                  <c:v>21.6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22.3</c:v>
                </c:pt>
                <c:pt idx="194">
                  <c:v>22.4</c:v>
                </c:pt>
                <c:pt idx="195">
                  <c:v>22.5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23.2</c:v>
                </c:pt>
                <c:pt idx="206">
                  <c:v>23.5</c:v>
                </c:pt>
                <c:pt idx="207">
                  <c:v>23.7</c:v>
                </c:pt>
                <c:pt idx="208">
                  <c:v>23.8</c:v>
                </c:pt>
                <c:pt idx="209">
                  <c:v>23.9</c:v>
                </c:pt>
                <c:pt idx="210">
                  <c:v>23.9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24.2</c:v>
                </c:pt>
                <c:pt idx="223">
                  <c:v>24.3</c:v>
                </c:pt>
                <c:pt idx="224">
                  <c:v>24.5</c:v>
                </c:pt>
                <c:pt idx="225">
                  <c:v>24.5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25.1</c:v>
                </c:pt>
                <c:pt idx="237">
                  <c:v>25.4</c:v>
                </c:pt>
                <c:pt idx="238">
                  <c:v>25.4</c:v>
                </c:pt>
                <c:pt idx="239">
                  <c:v>25.5</c:v>
                </c:pt>
                <c:pt idx="240">
                  <c:v>25.5</c:v>
                </c:pt>
                <c:pt idx="241">
                  <c:v>25.8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26.4</c:v>
                </c:pt>
                <c:pt idx="257">
                  <c:v>26.5</c:v>
                </c:pt>
                <c:pt idx="258">
                  <c:v>26.6</c:v>
                </c:pt>
                <c:pt idx="259">
                  <c:v>26.6</c:v>
                </c:pt>
                <c:pt idx="260">
                  <c:v>26.8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27.2</c:v>
                </c:pt>
                <c:pt idx="271">
                  <c:v>27.2</c:v>
                </c:pt>
                <c:pt idx="272">
                  <c:v>27.2</c:v>
                </c:pt>
                <c:pt idx="273">
                  <c:v>27.4</c:v>
                </c:pt>
                <c:pt idx="274">
                  <c:v>27.5</c:v>
                </c:pt>
                <c:pt idx="275">
                  <c:v>27.9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28.1</c:v>
                </c:pt>
                <c:pt idx="287">
                  <c:v>28.4</c:v>
                </c:pt>
                <c:pt idx="288">
                  <c:v>28.8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29.5</c:v>
                </c:pt>
                <c:pt idx="298">
                  <c:v>29.5</c:v>
                </c:pt>
                <c:pt idx="299">
                  <c:v>29.8</c:v>
                </c:pt>
                <c:pt idx="300">
                  <c:v>29.8</c:v>
                </c:pt>
                <c:pt idx="301">
                  <c:v>29.9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30.5</c:v>
                </c:pt>
                <c:pt idx="310">
                  <c:v>30.5</c:v>
                </c:pt>
                <c:pt idx="311">
                  <c:v>30.7</c:v>
                </c:pt>
                <c:pt idx="312">
                  <c:v>30.9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31.3</c:v>
                </c:pt>
                <c:pt idx="321">
                  <c:v>31.5</c:v>
                </c:pt>
                <c:pt idx="322">
                  <c:v>31.5</c:v>
                </c:pt>
                <c:pt idx="323">
                  <c:v>31.6</c:v>
                </c:pt>
                <c:pt idx="324">
                  <c:v>31.8</c:v>
                </c:pt>
                <c:pt idx="325">
                  <c:v>31.9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32.1</c:v>
                </c:pt>
                <c:pt idx="333">
                  <c:v>32.200000000000003</c:v>
                </c:pt>
                <c:pt idx="334">
                  <c:v>32.299999999999997</c:v>
                </c:pt>
                <c:pt idx="335">
                  <c:v>32.4</c:v>
                </c:pt>
                <c:pt idx="336">
                  <c:v>32.4</c:v>
                </c:pt>
                <c:pt idx="337">
                  <c:v>32.700000000000003</c:v>
                </c:pt>
                <c:pt idx="338">
                  <c:v>32.799999999999997</c:v>
                </c:pt>
                <c:pt idx="339">
                  <c:v>32.9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33.5</c:v>
                </c:pt>
                <c:pt idx="344">
                  <c:v>33.5</c:v>
                </c:pt>
                <c:pt idx="345">
                  <c:v>33.5</c:v>
                </c:pt>
                <c:pt idx="346">
                  <c:v>33.700000000000003</c:v>
                </c:pt>
                <c:pt idx="347">
                  <c:v>33.799999999999997</c:v>
                </c:pt>
                <c:pt idx="348">
                  <c:v>34</c:v>
                </c:pt>
                <c:pt idx="349">
                  <c:v>34</c:v>
                </c:pt>
                <c:pt idx="350">
                  <c:v>34.1</c:v>
                </c:pt>
                <c:pt idx="351">
                  <c:v>34.1</c:v>
                </c:pt>
                <c:pt idx="352">
                  <c:v>34.200000000000003</c:v>
                </c:pt>
                <c:pt idx="353">
                  <c:v>34.299999999999997</c:v>
                </c:pt>
                <c:pt idx="354">
                  <c:v>34.4</c:v>
                </c:pt>
                <c:pt idx="355">
                  <c:v>34.5</c:v>
                </c:pt>
                <c:pt idx="356">
                  <c:v>34.700000000000003</c:v>
                </c:pt>
                <c:pt idx="357">
                  <c:v>35</c:v>
                </c:pt>
                <c:pt idx="358">
                  <c:v>35</c:v>
                </c:pt>
                <c:pt idx="359">
                  <c:v>35.1</c:v>
                </c:pt>
                <c:pt idx="360">
                  <c:v>35.700000000000003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36.1</c:v>
                </c:pt>
                <c:pt idx="368">
                  <c:v>36.1</c:v>
                </c:pt>
                <c:pt idx="369">
                  <c:v>36.4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37.200000000000003</c:v>
                </c:pt>
                <c:pt idx="374">
                  <c:v>37.299999999999997</c:v>
                </c:pt>
                <c:pt idx="375">
                  <c:v>37.700000000000003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38.1</c:v>
                </c:pt>
                <c:pt idx="381">
                  <c:v>39</c:v>
                </c:pt>
                <c:pt idx="382">
                  <c:v>39.1</c:v>
                </c:pt>
                <c:pt idx="383">
                  <c:v>39.4</c:v>
                </c:pt>
                <c:pt idx="384">
                  <c:v>40.799999999999997</c:v>
                </c:pt>
                <c:pt idx="385">
                  <c:v>41.5</c:v>
                </c:pt>
                <c:pt idx="386">
                  <c:v>43.1</c:v>
                </c:pt>
                <c:pt idx="387">
                  <c:v>43.4</c:v>
                </c:pt>
                <c:pt idx="388">
                  <c:v>44</c:v>
                </c:pt>
                <c:pt idx="389">
                  <c:v>44.3</c:v>
                </c:pt>
                <c:pt idx="390">
                  <c:v>44.6</c:v>
                </c:pt>
                <c:pt idx="391">
                  <c:v>46.6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3-48DE-82D0-F0C8E058DA01}"/>
            </c:ext>
          </c:extLst>
        </c:ser>
        <c:ser>
          <c:idx val="1"/>
          <c:order val="1"/>
          <c:tx>
            <c:strRef>
              <c:f>'DATOS COCHES RESUELTO'!$I$2</c:f>
              <c:strCache>
                <c:ptCount val="1"/>
                <c:pt idx="0">
                  <c:v> Predicted mpg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'DATOS COCHES RESUELTO'!$I$3:$I$394</c:f>
              <c:numCache>
                <c:formatCode>#.##0.000</c:formatCode>
                <c:ptCount val="392"/>
                <c:pt idx="0">
                  <c:v>9.2380628560746558</c:v>
                </c:pt>
                <c:pt idx="1">
                  <c:v>10.869422979367279</c:v>
                </c:pt>
                <c:pt idx="2">
                  <c:v>8.9755923485378446</c:v>
                </c:pt>
                <c:pt idx="3">
                  <c:v>9.9325749266659003</c:v>
                </c:pt>
                <c:pt idx="4">
                  <c:v>15.580493994588153</c:v>
                </c:pt>
                <c:pt idx="5">
                  <c:v>9.28060556087366</c:v>
                </c:pt>
                <c:pt idx="6">
                  <c:v>10.428473313414003</c:v>
                </c:pt>
                <c:pt idx="7">
                  <c:v>12.304835273321501</c:v>
                </c:pt>
                <c:pt idx="8">
                  <c:v>9.6788711137195165</c:v>
                </c:pt>
                <c:pt idx="9">
                  <c:v>8.8668880477936867</c:v>
                </c:pt>
                <c:pt idx="10">
                  <c:v>11.205760938347623</c:v>
                </c:pt>
                <c:pt idx="11">
                  <c:v>8.0639973714990205</c:v>
                </c:pt>
                <c:pt idx="12">
                  <c:v>6.8596340985911937</c:v>
                </c:pt>
                <c:pt idx="13">
                  <c:v>20.431014701225102</c:v>
                </c:pt>
                <c:pt idx="14">
                  <c:v>15.508486326552077</c:v>
                </c:pt>
                <c:pt idx="15">
                  <c:v>16.662414418428359</c:v>
                </c:pt>
                <c:pt idx="16">
                  <c:v>13.981485947542687</c:v>
                </c:pt>
                <c:pt idx="17">
                  <c:v>15.425721151261165</c:v>
                </c:pt>
                <c:pt idx="18">
                  <c:v>15.107302402961402</c:v>
                </c:pt>
                <c:pt idx="19">
                  <c:v>12.755411300922972</c:v>
                </c:pt>
                <c:pt idx="20">
                  <c:v>11.46788044537022</c:v>
                </c:pt>
                <c:pt idx="21">
                  <c:v>15.445247004305504</c:v>
                </c:pt>
                <c:pt idx="22">
                  <c:v>16.381542942421415</c:v>
                </c:pt>
                <c:pt idx="23">
                  <c:v>12.292522476085587</c:v>
                </c:pt>
                <c:pt idx="24">
                  <c:v>12.89220197382388</c:v>
                </c:pt>
                <c:pt idx="25">
                  <c:v>13.066225900817798</c:v>
                </c:pt>
                <c:pt idx="26">
                  <c:v>10.387559005879865</c:v>
                </c:pt>
                <c:pt idx="27">
                  <c:v>10.838975892758945</c:v>
                </c:pt>
                <c:pt idx="28">
                  <c:v>8.1176281701669026</c:v>
                </c:pt>
                <c:pt idx="29">
                  <c:v>13.487074003803549</c:v>
                </c:pt>
                <c:pt idx="30">
                  <c:v>14.991602070545149</c:v>
                </c:pt>
                <c:pt idx="31">
                  <c:v>11.148426266493985</c:v>
                </c:pt>
                <c:pt idx="32">
                  <c:v>8.4338259990169675</c:v>
                </c:pt>
                <c:pt idx="33">
                  <c:v>15.468017430578467</c:v>
                </c:pt>
                <c:pt idx="34">
                  <c:v>12.197186379964471</c:v>
                </c:pt>
                <c:pt idx="35">
                  <c:v>11.805266718139521</c:v>
                </c:pt>
                <c:pt idx="36">
                  <c:v>14.641908840876209</c:v>
                </c:pt>
                <c:pt idx="37">
                  <c:v>14.711355556490645</c:v>
                </c:pt>
                <c:pt idx="38">
                  <c:v>16.885982688959743</c:v>
                </c:pt>
                <c:pt idx="39">
                  <c:v>13.866896423877776</c:v>
                </c:pt>
                <c:pt idx="40">
                  <c:v>12.754879321393517</c:v>
                </c:pt>
                <c:pt idx="41">
                  <c:v>13.735217184646537</c:v>
                </c:pt>
                <c:pt idx="42">
                  <c:v>14.188000743233701</c:v>
                </c:pt>
                <c:pt idx="43">
                  <c:v>14.332226033919063</c:v>
                </c:pt>
                <c:pt idx="44">
                  <c:v>16.859061494916343</c:v>
                </c:pt>
                <c:pt idx="45">
                  <c:v>13.403375528412518</c:v>
                </c:pt>
                <c:pt idx="46">
                  <c:v>11.638536654147089</c:v>
                </c:pt>
                <c:pt idx="47">
                  <c:v>12.03375076761327</c:v>
                </c:pt>
                <c:pt idx="48">
                  <c:v>10.700653822031903</c:v>
                </c:pt>
                <c:pt idx="49">
                  <c:v>10.240801713971784</c:v>
                </c:pt>
                <c:pt idx="50">
                  <c:v>9.6170573374248036</c:v>
                </c:pt>
                <c:pt idx="51">
                  <c:v>16.562339665876049</c:v>
                </c:pt>
                <c:pt idx="52">
                  <c:v>13.937229164973388</c:v>
                </c:pt>
                <c:pt idx="53">
                  <c:v>22.184746065973787</c:v>
                </c:pt>
                <c:pt idx="54">
                  <c:v>23.649618490204496</c:v>
                </c:pt>
                <c:pt idx="55">
                  <c:v>21.531910743081674</c:v>
                </c:pt>
                <c:pt idx="56">
                  <c:v>18.976820037656349</c:v>
                </c:pt>
                <c:pt idx="57">
                  <c:v>14.460885017092661</c:v>
                </c:pt>
                <c:pt idx="58">
                  <c:v>14.938150920585727</c:v>
                </c:pt>
                <c:pt idx="59">
                  <c:v>13.052129796150773</c:v>
                </c:pt>
                <c:pt idx="60">
                  <c:v>16.474575981269016</c:v>
                </c:pt>
                <c:pt idx="61">
                  <c:v>14.425066707324291</c:v>
                </c:pt>
                <c:pt idx="62">
                  <c:v>15.715756158495125</c:v>
                </c:pt>
                <c:pt idx="63">
                  <c:v>16.311087831759234</c:v>
                </c:pt>
                <c:pt idx="64">
                  <c:v>18.315399660141498</c:v>
                </c:pt>
                <c:pt idx="65">
                  <c:v>16.094377236774925</c:v>
                </c:pt>
                <c:pt idx="66">
                  <c:v>16.583304868161981</c:v>
                </c:pt>
                <c:pt idx="67">
                  <c:v>14.23259314651051</c:v>
                </c:pt>
                <c:pt idx="68">
                  <c:v>11.276860941874666</c:v>
                </c:pt>
                <c:pt idx="69">
                  <c:v>16.669637749101273</c:v>
                </c:pt>
                <c:pt idx="70">
                  <c:v>15.1812365884619</c:v>
                </c:pt>
                <c:pt idx="71">
                  <c:v>14.619596578542389</c:v>
                </c:pt>
                <c:pt idx="72">
                  <c:v>13.422777319347318</c:v>
                </c:pt>
                <c:pt idx="73">
                  <c:v>11.660288663409318</c:v>
                </c:pt>
                <c:pt idx="74">
                  <c:v>21.803647235252939</c:v>
                </c:pt>
                <c:pt idx="75">
                  <c:v>19.223732523394741</c:v>
                </c:pt>
                <c:pt idx="76">
                  <c:v>20.817108179564457</c:v>
                </c:pt>
                <c:pt idx="77">
                  <c:v>18.352107639332392</c:v>
                </c:pt>
                <c:pt idx="78">
                  <c:v>19.514242651712415</c:v>
                </c:pt>
                <c:pt idx="79">
                  <c:v>14.833293729707542</c:v>
                </c:pt>
                <c:pt idx="80">
                  <c:v>13.401092309929268</c:v>
                </c:pt>
                <c:pt idx="81">
                  <c:v>18.111103578043704</c:v>
                </c:pt>
                <c:pt idx="82">
                  <c:v>12.513110996151283</c:v>
                </c:pt>
                <c:pt idx="83">
                  <c:v>14.154338610200767</c:v>
                </c:pt>
                <c:pt idx="84">
                  <c:v>10.806690915988618</c:v>
                </c:pt>
                <c:pt idx="85">
                  <c:v>12.689500971806062</c:v>
                </c:pt>
                <c:pt idx="86">
                  <c:v>10.172373300486953</c:v>
                </c:pt>
                <c:pt idx="87">
                  <c:v>19.696753191802642</c:v>
                </c:pt>
                <c:pt idx="88">
                  <c:v>18.131849228040711</c:v>
                </c:pt>
                <c:pt idx="89">
                  <c:v>15.907784911867946</c:v>
                </c:pt>
                <c:pt idx="90">
                  <c:v>11.834645988309411</c:v>
                </c:pt>
                <c:pt idx="91">
                  <c:v>12.988318139860112</c:v>
                </c:pt>
                <c:pt idx="92">
                  <c:v>21.611876235500223</c:v>
                </c:pt>
                <c:pt idx="93">
                  <c:v>18.002770752448932</c:v>
                </c:pt>
                <c:pt idx="94">
                  <c:v>21.523307887642744</c:v>
                </c:pt>
                <c:pt idx="95">
                  <c:v>16.46911433457181</c:v>
                </c:pt>
                <c:pt idx="96">
                  <c:v>16.806130662893938</c:v>
                </c:pt>
                <c:pt idx="97">
                  <c:v>18.52450703322004</c:v>
                </c:pt>
                <c:pt idx="98">
                  <c:v>16.885982688959743</c:v>
                </c:pt>
                <c:pt idx="99">
                  <c:v>22.475976512374302</c:v>
                </c:pt>
                <c:pt idx="100">
                  <c:v>20.142409978006949</c:v>
                </c:pt>
                <c:pt idx="101">
                  <c:v>14.478317169607816</c:v>
                </c:pt>
                <c:pt idx="102">
                  <c:v>15.157097020153252</c:v>
                </c:pt>
                <c:pt idx="103">
                  <c:v>16.004201437298427</c:v>
                </c:pt>
                <c:pt idx="104">
                  <c:v>21.555374746154151</c:v>
                </c:pt>
                <c:pt idx="105">
                  <c:v>17.506342056367089</c:v>
                </c:pt>
                <c:pt idx="106">
                  <c:v>18.131182985074467</c:v>
                </c:pt>
                <c:pt idx="107">
                  <c:v>29.581640368053662</c:v>
                </c:pt>
                <c:pt idx="108">
                  <c:v>23.958495761229909</c:v>
                </c:pt>
                <c:pt idx="109">
                  <c:v>21.176661321707979</c:v>
                </c:pt>
                <c:pt idx="110">
                  <c:v>23.169580207346574</c:v>
                </c:pt>
                <c:pt idx="111">
                  <c:v>23.723427026384325</c:v>
                </c:pt>
                <c:pt idx="112">
                  <c:v>19.373139079833784</c:v>
                </c:pt>
                <c:pt idx="113">
                  <c:v>24.630626240110423</c:v>
                </c:pt>
                <c:pt idx="114">
                  <c:v>23.5728059545246</c:v>
                </c:pt>
                <c:pt idx="115">
                  <c:v>21.826036188952347</c:v>
                </c:pt>
                <c:pt idx="116">
                  <c:v>23.590596482187859</c:v>
                </c:pt>
                <c:pt idx="117">
                  <c:v>24.428860302405369</c:v>
                </c:pt>
                <c:pt idx="118">
                  <c:v>22.437443182114606</c:v>
                </c:pt>
                <c:pt idx="119">
                  <c:v>19.88547984708995</c:v>
                </c:pt>
                <c:pt idx="120">
                  <c:v>20.696739222561494</c:v>
                </c:pt>
                <c:pt idx="121">
                  <c:v>23.12044848756765</c:v>
                </c:pt>
                <c:pt idx="122">
                  <c:v>18.64772465901342</c:v>
                </c:pt>
                <c:pt idx="123">
                  <c:v>18.123483718279886</c:v>
                </c:pt>
                <c:pt idx="124">
                  <c:v>20.297571171945204</c:v>
                </c:pt>
                <c:pt idx="125">
                  <c:v>19.814998646394859</c:v>
                </c:pt>
                <c:pt idx="126">
                  <c:v>16.636454686824951</c:v>
                </c:pt>
                <c:pt idx="127">
                  <c:v>20.583888096704502</c:v>
                </c:pt>
                <c:pt idx="128">
                  <c:v>19.499866252353598</c:v>
                </c:pt>
                <c:pt idx="129">
                  <c:v>15.447576481970046</c:v>
                </c:pt>
                <c:pt idx="130">
                  <c:v>19.558855654124081</c:v>
                </c:pt>
                <c:pt idx="131">
                  <c:v>28.196335833389902</c:v>
                </c:pt>
                <c:pt idx="132">
                  <c:v>28.29538444678133</c:v>
                </c:pt>
                <c:pt idx="133">
                  <c:v>23.081382785300011</c:v>
                </c:pt>
                <c:pt idx="134">
                  <c:v>24.266540674834452</c:v>
                </c:pt>
                <c:pt idx="135">
                  <c:v>22.295007965695792</c:v>
                </c:pt>
                <c:pt idx="136">
                  <c:v>22.634342555241521</c:v>
                </c:pt>
                <c:pt idx="137">
                  <c:v>22.162837159909699</c:v>
                </c:pt>
                <c:pt idx="138">
                  <c:v>25.291041919265442</c:v>
                </c:pt>
                <c:pt idx="139">
                  <c:v>21.870213707833031</c:v>
                </c:pt>
                <c:pt idx="140">
                  <c:v>23.818820845482747</c:v>
                </c:pt>
                <c:pt idx="141">
                  <c:v>19.988661996146536</c:v>
                </c:pt>
                <c:pt idx="142">
                  <c:v>23.32721384747958</c:v>
                </c:pt>
                <c:pt idx="143">
                  <c:v>21.703670503219911</c:v>
                </c:pt>
                <c:pt idx="144">
                  <c:v>20.210977891696771</c:v>
                </c:pt>
                <c:pt idx="145">
                  <c:v>18.266142470577403</c:v>
                </c:pt>
                <c:pt idx="146">
                  <c:v>18.343875530668345</c:v>
                </c:pt>
                <c:pt idx="147">
                  <c:v>22.633708529791093</c:v>
                </c:pt>
                <c:pt idx="148">
                  <c:v>16.961135862074165</c:v>
                </c:pt>
                <c:pt idx="149">
                  <c:v>23.974671196940783</c:v>
                </c:pt>
                <c:pt idx="150">
                  <c:v>20.175888390127145</c:v>
                </c:pt>
                <c:pt idx="151">
                  <c:v>28.307933540165319</c:v>
                </c:pt>
                <c:pt idx="152">
                  <c:v>27.530180089771001</c:v>
                </c:pt>
                <c:pt idx="153">
                  <c:v>26.744636701259697</c:v>
                </c:pt>
                <c:pt idx="154">
                  <c:v>23.249831670418441</c:v>
                </c:pt>
                <c:pt idx="155">
                  <c:v>22.99080992652771</c:v>
                </c:pt>
                <c:pt idx="156">
                  <c:v>23.751390919963804</c:v>
                </c:pt>
                <c:pt idx="157">
                  <c:v>19.879736731846702</c:v>
                </c:pt>
                <c:pt idx="158">
                  <c:v>23.389814987104351</c:v>
                </c:pt>
                <c:pt idx="159">
                  <c:v>20.980847655919042</c:v>
                </c:pt>
                <c:pt idx="160">
                  <c:v>24.174195444207491</c:v>
                </c:pt>
                <c:pt idx="161">
                  <c:v>23.507830927544685</c:v>
                </c:pt>
                <c:pt idx="162">
                  <c:v>22.319323361682304</c:v>
                </c:pt>
                <c:pt idx="163">
                  <c:v>17.875206272132527</c:v>
                </c:pt>
                <c:pt idx="164">
                  <c:v>24.46055570951868</c:v>
                </c:pt>
                <c:pt idx="165">
                  <c:v>22.66625903307656</c:v>
                </c:pt>
                <c:pt idx="166">
                  <c:v>21.040597822663845</c:v>
                </c:pt>
                <c:pt idx="167">
                  <c:v>20.8484796421114</c:v>
                </c:pt>
                <c:pt idx="168">
                  <c:v>21.113906108143098</c:v>
                </c:pt>
                <c:pt idx="169">
                  <c:v>20.96857406388234</c:v>
                </c:pt>
                <c:pt idx="170">
                  <c:v>23.603374880117165</c:v>
                </c:pt>
                <c:pt idx="171">
                  <c:v>28.381115953919384</c:v>
                </c:pt>
                <c:pt idx="172">
                  <c:v>28.744037851810184</c:v>
                </c:pt>
                <c:pt idx="173">
                  <c:v>24.705884127182106</c:v>
                </c:pt>
                <c:pt idx="174">
                  <c:v>26.129029258806447</c:v>
                </c:pt>
                <c:pt idx="175">
                  <c:v>25.615529743960384</c:v>
                </c:pt>
                <c:pt idx="176">
                  <c:v>25.791819273943794</c:v>
                </c:pt>
                <c:pt idx="177">
                  <c:v>22.679643294116431</c:v>
                </c:pt>
                <c:pt idx="178">
                  <c:v>26.886185469309616</c:v>
                </c:pt>
                <c:pt idx="179">
                  <c:v>25.584264724638409</c:v>
                </c:pt>
                <c:pt idx="180">
                  <c:v>25.825731412069388</c:v>
                </c:pt>
                <c:pt idx="181">
                  <c:v>21.373211034158277</c:v>
                </c:pt>
                <c:pt idx="182">
                  <c:v>24.503593457959507</c:v>
                </c:pt>
                <c:pt idx="183">
                  <c:v>28.359359889481194</c:v>
                </c:pt>
                <c:pt idx="184">
                  <c:v>27.674763268386371</c:v>
                </c:pt>
                <c:pt idx="185">
                  <c:v>27.882001177058999</c:v>
                </c:pt>
                <c:pt idx="186">
                  <c:v>27.589546678130137</c:v>
                </c:pt>
                <c:pt idx="187">
                  <c:v>24.529851875170326</c:v>
                </c:pt>
                <c:pt idx="188">
                  <c:v>24.415195407025273</c:v>
                </c:pt>
                <c:pt idx="189">
                  <c:v>24.451473239326528</c:v>
                </c:pt>
                <c:pt idx="190">
                  <c:v>22.114809025325552</c:v>
                </c:pt>
                <c:pt idx="191">
                  <c:v>21.290209532393536</c:v>
                </c:pt>
                <c:pt idx="192">
                  <c:v>23.655908556802242</c:v>
                </c:pt>
                <c:pt idx="193">
                  <c:v>25.184630459302529</c:v>
                </c:pt>
                <c:pt idx="194">
                  <c:v>20.706078600222519</c:v>
                </c:pt>
                <c:pt idx="195">
                  <c:v>23.270431312646409</c:v>
                </c:pt>
                <c:pt idx="196">
                  <c:v>29.845375986028319</c:v>
                </c:pt>
                <c:pt idx="197">
                  <c:v>27.14797697361081</c:v>
                </c:pt>
                <c:pt idx="198">
                  <c:v>26.721563528504163</c:v>
                </c:pt>
                <c:pt idx="199">
                  <c:v>28.847921140871296</c:v>
                </c:pt>
                <c:pt idx="200">
                  <c:v>24.84750101365416</c:v>
                </c:pt>
                <c:pt idx="201">
                  <c:v>25.953485793611492</c:v>
                </c:pt>
                <c:pt idx="202">
                  <c:v>26.852248801044659</c:v>
                </c:pt>
                <c:pt idx="203">
                  <c:v>24.032371918349796</c:v>
                </c:pt>
                <c:pt idx="204">
                  <c:v>16.659250739310938</c:v>
                </c:pt>
                <c:pt idx="205">
                  <c:v>25.183495858580361</c:v>
                </c:pt>
                <c:pt idx="206">
                  <c:v>24.383008201931855</c:v>
                </c:pt>
                <c:pt idx="207">
                  <c:v>27.622846745642565</c:v>
                </c:pt>
                <c:pt idx="208">
                  <c:v>25.492297961379894</c:v>
                </c:pt>
                <c:pt idx="209">
                  <c:v>27.36456869767953</c:v>
                </c:pt>
                <c:pt idx="210">
                  <c:v>20.600747955291112</c:v>
                </c:pt>
                <c:pt idx="211">
                  <c:v>29.624179607830502</c:v>
                </c:pt>
                <c:pt idx="212">
                  <c:v>29.885686858388933</c:v>
                </c:pt>
                <c:pt idx="213">
                  <c:v>27.564334772107912</c:v>
                </c:pt>
                <c:pt idx="214">
                  <c:v>25.159469314980608</c:v>
                </c:pt>
                <c:pt idx="215">
                  <c:v>27.623839439786718</c:v>
                </c:pt>
                <c:pt idx="216">
                  <c:v>28.096857313467069</c:v>
                </c:pt>
                <c:pt idx="217">
                  <c:v>25.908810973342739</c:v>
                </c:pt>
                <c:pt idx="218">
                  <c:v>26.925874038958955</c:v>
                </c:pt>
                <c:pt idx="219">
                  <c:v>26.577280369634604</c:v>
                </c:pt>
                <c:pt idx="220">
                  <c:v>25.479590714424507</c:v>
                </c:pt>
                <c:pt idx="221">
                  <c:v>24.059050164290806</c:v>
                </c:pt>
                <c:pt idx="222">
                  <c:v>22.834438200675077</c:v>
                </c:pt>
                <c:pt idx="223">
                  <c:v>24.425587008203809</c:v>
                </c:pt>
                <c:pt idx="224">
                  <c:v>30.081319535872307</c:v>
                </c:pt>
                <c:pt idx="225">
                  <c:v>25.999589758286941</c:v>
                </c:pt>
                <c:pt idx="226">
                  <c:v>29.441114970026835</c:v>
                </c:pt>
                <c:pt idx="227">
                  <c:v>27.586751152429148</c:v>
                </c:pt>
                <c:pt idx="228">
                  <c:v>29.521756398475777</c:v>
                </c:pt>
                <c:pt idx="229">
                  <c:v>28.990301651787327</c:v>
                </c:pt>
                <c:pt idx="230">
                  <c:v>26.357308482101331</c:v>
                </c:pt>
                <c:pt idx="231">
                  <c:v>26.722893168815926</c:v>
                </c:pt>
                <c:pt idx="232">
                  <c:v>27.536265073868467</c:v>
                </c:pt>
                <c:pt idx="233">
                  <c:v>28.399860251832891</c:v>
                </c:pt>
                <c:pt idx="234">
                  <c:v>25.210801579841679</c:v>
                </c:pt>
                <c:pt idx="235">
                  <c:v>23.130623431316923</c:v>
                </c:pt>
                <c:pt idx="236">
                  <c:v>26.121705364977753</c:v>
                </c:pt>
                <c:pt idx="237">
                  <c:v>21.879835084998223</c:v>
                </c:pt>
                <c:pt idx="238">
                  <c:v>23.204170835806007</c:v>
                </c:pt>
                <c:pt idx="239">
                  <c:v>25.883264292064453</c:v>
                </c:pt>
                <c:pt idx="240">
                  <c:v>27.936739880568751</c:v>
                </c:pt>
                <c:pt idx="241">
                  <c:v>26.487143411170067</c:v>
                </c:pt>
                <c:pt idx="242">
                  <c:v>32.468065137854616</c:v>
                </c:pt>
                <c:pt idx="243">
                  <c:v>31.85701728588425</c:v>
                </c:pt>
                <c:pt idx="244">
                  <c:v>31.000760946343739</c:v>
                </c:pt>
                <c:pt idx="245">
                  <c:v>29.663828468428665</c:v>
                </c:pt>
                <c:pt idx="246">
                  <c:v>30.759963913254502</c:v>
                </c:pt>
                <c:pt idx="247">
                  <c:v>29.211387952225994</c:v>
                </c:pt>
                <c:pt idx="248">
                  <c:v>28.992176196184925</c:v>
                </c:pt>
                <c:pt idx="249">
                  <c:v>28.782550290329684</c:v>
                </c:pt>
                <c:pt idx="250">
                  <c:v>28.87748627593054</c:v>
                </c:pt>
                <c:pt idx="251">
                  <c:v>27.848523929502722</c:v>
                </c:pt>
                <c:pt idx="252">
                  <c:v>28.391819591573597</c:v>
                </c:pt>
                <c:pt idx="253">
                  <c:v>26.665775046937441</c:v>
                </c:pt>
                <c:pt idx="254">
                  <c:v>27.601665464099824</c:v>
                </c:pt>
                <c:pt idx="255">
                  <c:v>27.597103335039577</c:v>
                </c:pt>
                <c:pt idx="256">
                  <c:v>25.265085035062604</c:v>
                </c:pt>
                <c:pt idx="257">
                  <c:v>27.702179321453219</c:v>
                </c:pt>
                <c:pt idx="258">
                  <c:v>26.713602514793386</c:v>
                </c:pt>
                <c:pt idx="259">
                  <c:v>18.425535335775376</c:v>
                </c:pt>
                <c:pt idx="260">
                  <c:v>24.27766432067088</c:v>
                </c:pt>
                <c:pt idx="261">
                  <c:v>31.883310004075746</c:v>
                </c:pt>
                <c:pt idx="262">
                  <c:v>29.040966497960326</c:v>
                </c:pt>
                <c:pt idx="263">
                  <c:v>25.843314368148619</c:v>
                </c:pt>
                <c:pt idx="264">
                  <c:v>29.21175543791518</c:v>
                </c:pt>
                <c:pt idx="265">
                  <c:v>29.21175543791518</c:v>
                </c:pt>
                <c:pt idx="266">
                  <c:v>29.309153530363151</c:v>
                </c:pt>
                <c:pt idx="267">
                  <c:v>26.445851311440396</c:v>
                </c:pt>
                <c:pt idx="268">
                  <c:v>25.876800756742956</c:v>
                </c:pt>
                <c:pt idx="269">
                  <c:v>24.781986826799699</c:v>
                </c:pt>
                <c:pt idx="270">
                  <c:v>24.179557132534896</c:v>
                </c:pt>
                <c:pt idx="271">
                  <c:v>27.487408911945735</c:v>
                </c:pt>
                <c:pt idx="272">
                  <c:v>27.915015961976732</c:v>
                </c:pt>
                <c:pt idx="273">
                  <c:v>26.756329231483388</c:v>
                </c:pt>
                <c:pt idx="274">
                  <c:v>26.670237017061222</c:v>
                </c:pt>
                <c:pt idx="275">
                  <c:v>24.965156246639161</c:v>
                </c:pt>
                <c:pt idx="276">
                  <c:v>29.826613977469723</c:v>
                </c:pt>
                <c:pt idx="277">
                  <c:v>29.615125589604467</c:v>
                </c:pt>
                <c:pt idx="278">
                  <c:v>26.930303752034305</c:v>
                </c:pt>
                <c:pt idx="279">
                  <c:v>29.382821402185797</c:v>
                </c:pt>
                <c:pt idx="280">
                  <c:v>27.539903188902311</c:v>
                </c:pt>
                <c:pt idx="281">
                  <c:v>26.598288704616603</c:v>
                </c:pt>
                <c:pt idx="282">
                  <c:v>28.393515043787716</c:v>
                </c:pt>
                <c:pt idx="283">
                  <c:v>29.170522583719574</c:v>
                </c:pt>
                <c:pt idx="284">
                  <c:v>26.21611211654206</c:v>
                </c:pt>
                <c:pt idx="285">
                  <c:v>28.138432391413822</c:v>
                </c:pt>
                <c:pt idx="286">
                  <c:v>23.69282745882969</c:v>
                </c:pt>
                <c:pt idx="287">
                  <c:v>26.272159812318037</c:v>
                </c:pt>
                <c:pt idx="288">
                  <c:v>24.868858184554334</c:v>
                </c:pt>
                <c:pt idx="289">
                  <c:v>32.197828029813273</c:v>
                </c:pt>
                <c:pt idx="290">
                  <c:v>31.110658735110768</c:v>
                </c:pt>
                <c:pt idx="291">
                  <c:v>31.042592196569892</c:v>
                </c:pt>
                <c:pt idx="292">
                  <c:v>31.036771253771857</c:v>
                </c:pt>
                <c:pt idx="293">
                  <c:v>29.543776797638763</c:v>
                </c:pt>
                <c:pt idx="294">
                  <c:v>30.649840535469675</c:v>
                </c:pt>
                <c:pt idx="295">
                  <c:v>28.918112636629402</c:v>
                </c:pt>
                <c:pt idx="296">
                  <c:v>27.297135390582298</c:v>
                </c:pt>
                <c:pt idx="297">
                  <c:v>30.029759424692301</c:v>
                </c:pt>
                <c:pt idx="298">
                  <c:v>31.630076433678234</c:v>
                </c:pt>
                <c:pt idx="299">
                  <c:v>31.844092235691818</c:v>
                </c:pt>
                <c:pt idx="300">
                  <c:v>26.075461770138915</c:v>
                </c:pt>
                <c:pt idx="301">
                  <c:v>28.775406587620367</c:v>
                </c:pt>
                <c:pt idx="302">
                  <c:v>30.858958179905066</c:v>
                </c:pt>
                <c:pt idx="303">
                  <c:v>24.136268903640993</c:v>
                </c:pt>
                <c:pt idx="304">
                  <c:v>29.928931549139097</c:v>
                </c:pt>
                <c:pt idx="305">
                  <c:v>30.172823024345675</c:v>
                </c:pt>
                <c:pt idx="306">
                  <c:v>30.092738198420001</c:v>
                </c:pt>
                <c:pt idx="307">
                  <c:v>29.434243909523396</c:v>
                </c:pt>
                <c:pt idx="308">
                  <c:v>28.113528432617404</c:v>
                </c:pt>
                <c:pt idx="309">
                  <c:v>30.680103997049756</c:v>
                </c:pt>
                <c:pt idx="310">
                  <c:v>29.364753084162974</c:v>
                </c:pt>
                <c:pt idx="311">
                  <c:v>23.464034526340633</c:v>
                </c:pt>
                <c:pt idx="312">
                  <c:v>29.28074070413717</c:v>
                </c:pt>
                <c:pt idx="313">
                  <c:v>33.279453872132706</c:v>
                </c:pt>
                <c:pt idx="314">
                  <c:v>31.975587944703705</c:v>
                </c:pt>
                <c:pt idx="315">
                  <c:v>30.966324372897056</c:v>
                </c:pt>
                <c:pt idx="316">
                  <c:v>30.79429264748704</c:v>
                </c:pt>
                <c:pt idx="317">
                  <c:v>30.857077983913534</c:v>
                </c:pt>
                <c:pt idx="318">
                  <c:v>26.278574722488816</c:v>
                </c:pt>
                <c:pt idx="319">
                  <c:v>26.988623493064065</c:v>
                </c:pt>
                <c:pt idx="320">
                  <c:v>27.573861397878581</c:v>
                </c:pt>
                <c:pt idx="321">
                  <c:v>30.441283029395962</c:v>
                </c:pt>
                <c:pt idx="322">
                  <c:v>30.696317384526729</c:v>
                </c:pt>
                <c:pt idx="323">
                  <c:v>27.113451393509443</c:v>
                </c:pt>
                <c:pt idx="324">
                  <c:v>30.687434595334565</c:v>
                </c:pt>
                <c:pt idx="325">
                  <c:v>31.059661254712616</c:v>
                </c:pt>
                <c:pt idx="326">
                  <c:v>30.962627713889798</c:v>
                </c:pt>
                <c:pt idx="327">
                  <c:v>31.590602723823849</c:v>
                </c:pt>
                <c:pt idx="328">
                  <c:v>30.983568607383766</c:v>
                </c:pt>
                <c:pt idx="329">
                  <c:v>30.680787085787095</c:v>
                </c:pt>
                <c:pt idx="330">
                  <c:v>28.618187122089633</c:v>
                </c:pt>
                <c:pt idx="331">
                  <c:v>26.088253728386015</c:v>
                </c:pt>
                <c:pt idx="332">
                  <c:v>30.049064209993986</c:v>
                </c:pt>
                <c:pt idx="333">
                  <c:v>29.078575906810975</c:v>
                </c:pt>
                <c:pt idx="334">
                  <c:v>30.403258192509927</c:v>
                </c:pt>
                <c:pt idx="335">
                  <c:v>29.03236885851312</c:v>
                </c:pt>
                <c:pt idx="336">
                  <c:v>28.591120389879748</c:v>
                </c:pt>
                <c:pt idx="337">
                  <c:v>22.463114036704688</c:v>
                </c:pt>
                <c:pt idx="338">
                  <c:v>31.452079712519406</c:v>
                </c:pt>
                <c:pt idx="339">
                  <c:v>26.142455285627705</c:v>
                </c:pt>
                <c:pt idx="340">
                  <c:v>32.446555193407079</c:v>
                </c:pt>
                <c:pt idx="341">
                  <c:v>32.449465664806098</c:v>
                </c:pt>
                <c:pt idx="342">
                  <c:v>29.542205892389504</c:v>
                </c:pt>
                <c:pt idx="343">
                  <c:v>30.920019309227634</c:v>
                </c:pt>
                <c:pt idx="344">
                  <c:v>29.682491563079505</c:v>
                </c:pt>
                <c:pt idx="345">
                  <c:v>26.944961589118201</c:v>
                </c:pt>
                <c:pt idx="346">
                  <c:v>29.387223262243957</c:v>
                </c:pt>
                <c:pt idx="347">
                  <c:v>29.982483861903006</c:v>
                </c:pt>
                <c:pt idx="348">
                  <c:v>29.359121640734088</c:v>
                </c:pt>
                <c:pt idx="349">
                  <c:v>27.734108889999224</c:v>
                </c:pt>
                <c:pt idx="350">
                  <c:v>31.037181601815554</c:v>
                </c:pt>
                <c:pt idx="351">
                  <c:v>30.825841766083656</c:v>
                </c:pt>
                <c:pt idx="352">
                  <c:v>29.700469753506926</c:v>
                </c:pt>
                <c:pt idx="353">
                  <c:v>29.325648905074893</c:v>
                </c:pt>
                <c:pt idx="354">
                  <c:v>30.643995112025891</c:v>
                </c:pt>
                <c:pt idx="355">
                  <c:v>29.910337607104179</c:v>
                </c:pt>
                <c:pt idx="356">
                  <c:v>29.889987540565333</c:v>
                </c:pt>
                <c:pt idx="357">
                  <c:v>32.653487983586075</c:v>
                </c:pt>
                <c:pt idx="358">
                  <c:v>27.273054937849317</c:v>
                </c:pt>
                <c:pt idx="359">
                  <c:v>32.352875640326104</c:v>
                </c:pt>
                <c:pt idx="360">
                  <c:v>30.691826650135063</c:v>
                </c:pt>
                <c:pt idx="361">
                  <c:v>32.033644648302065</c:v>
                </c:pt>
                <c:pt idx="362">
                  <c:v>29.97074113807361</c:v>
                </c:pt>
                <c:pt idx="363">
                  <c:v>30.599443349998637</c:v>
                </c:pt>
                <c:pt idx="364">
                  <c:v>29.410247377582994</c:v>
                </c:pt>
                <c:pt idx="365">
                  <c:v>28.188421721432551</c:v>
                </c:pt>
                <c:pt idx="366">
                  <c:v>29.054235924675648</c:v>
                </c:pt>
                <c:pt idx="367">
                  <c:v>32.135836231002344</c:v>
                </c:pt>
                <c:pt idx="368">
                  <c:v>31.921921267222089</c:v>
                </c:pt>
                <c:pt idx="369">
                  <c:v>25.351792958497096</c:v>
                </c:pt>
                <c:pt idx="370">
                  <c:v>30.915024933179033</c:v>
                </c:pt>
                <c:pt idx="371">
                  <c:v>30.554334701400819</c:v>
                </c:pt>
                <c:pt idx="372">
                  <c:v>27.43752302395399</c:v>
                </c:pt>
                <c:pt idx="373">
                  <c:v>30.774031581732451</c:v>
                </c:pt>
                <c:pt idx="374">
                  <c:v>30.06631779871644</c:v>
                </c:pt>
                <c:pt idx="375">
                  <c:v>30.722564751451188</c:v>
                </c:pt>
                <c:pt idx="376">
                  <c:v>30.362631044648367</c:v>
                </c:pt>
                <c:pt idx="377">
                  <c:v>31.003941907176895</c:v>
                </c:pt>
                <c:pt idx="378">
                  <c:v>30.813408729960344</c:v>
                </c:pt>
                <c:pt idx="379">
                  <c:v>23.874769852460709</c:v>
                </c:pt>
                <c:pt idx="380">
                  <c:v>31.194749063271708</c:v>
                </c:pt>
                <c:pt idx="381">
                  <c:v>31.566204759939289</c:v>
                </c:pt>
                <c:pt idx="382">
                  <c:v>32.446206876418145</c:v>
                </c:pt>
                <c:pt idx="383">
                  <c:v>30.219266155593925</c:v>
                </c:pt>
                <c:pt idx="384">
                  <c:v>30.220612034049569</c:v>
                </c:pt>
                <c:pt idx="385">
                  <c:v>29.676319483938428</c:v>
                </c:pt>
                <c:pt idx="386">
                  <c:v>31.570990572276678</c:v>
                </c:pt>
                <c:pt idx="387">
                  <c:v>29.691539129834403</c:v>
                </c:pt>
                <c:pt idx="388">
                  <c:v>30.547052712044575</c:v>
                </c:pt>
                <c:pt idx="389">
                  <c:v>31.046477894717533</c:v>
                </c:pt>
                <c:pt idx="390">
                  <c:v>31.635363058940385</c:v>
                </c:pt>
                <c:pt idx="391">
                  <c:v>30.258365032114575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3-48DE-82D0-F0C8E058D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974191"/>
        <c:axId val="1221367247"/>
      </c:lineChart>
      <c:catAx>
        <c:axId val="179497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1367247"/>
        <c:crosses val="autoZero"/>
        <c:auto val="1"/>
        <c:lblAlgn val="ctr"/>
        <c:lblOffset val="100"/>
        <c:noMultiLvlLbl val="0"/>
      </c:catAx>
      <c:valAx>
        <c:axId val="122136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497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Predicción vs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COCHES RESUELTO'!$H$2</c:f>
              <c:strCache>
                <c:ptCount val="1"/>
                <c:pt idx="0">
                  <c:v> mpg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'DATOS COCHES RESUELTO'!$H$3:$H$394</c:f>
              <c:numCache>
                <c:formatCode>#.##0_);\(#.##0\);"-  ";" "@" "</c:formatCode>
                <c:ptCount val="392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14.5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15.5</c:v>
                </c:pt>
                <c:pt idx="70">
                  <c:v>15.5</c:v>
                </c:pt>
                <c:pt idx="71">
                  <c:v>15.5</c:v>
                </c:pt>
                <c:pt idx="72">
                  <c:v>15.5</c:v>
                </c:pt>
                <c:pt idx="73">
                  <c:v>15.5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16.2</c:v>
                </c:pt>
                <c:pt idx="88">
                  <c:v>16.5</c:v>
                </c:pt>
                <c:pt idx="89">
                  <c:v>16.5</c:v>
                </c:pt>
                <c:pt idx="90">
                  <c:v>16.5</c:v>
                </c:pt>
                <c:pt idx="91">
                  <c:v>16.899999999999999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17.5</c:v>
                </c:pt>
                <c:pt idx="100">
                  <c:v>17.5</c:v>
                </c:pt>
                <c:pt idx="101">
                  <c:v>17.5</c:v>
                </c:pt>
                <c:pt idx="102">
                  <c:v>17.5</c:v>
                </c:pt>
                <c:pt idx="103">
                  <c:v>17.5</c:v>
                </c:pt>
                <c:pt idx="104">
                  <c:v>17.600000000000001</c:v>
                </c:pt>
                <c:pt idx="105">
                  <c:v>17.600000000000001</c:v>
                </c:pt>
                <c:pt idx="106">
                  <c:v>17.7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18.100000000000001</c:v>
                </c:pt>
                <c:pt idx="125">
                  <c:v>18.100000000000001</c:v>
                </c:pt>
                <c:pt idx="126">
                  <c:v>18.2</c:v>
                </c:pt>
                <c:pt idx="127">
                  <c:v>18.5</c:v>
                </c:pt>
                <c:pt idx="128">
                  <c:v>18.5</c:v>
                </c:pt>
                <c:pt idx="129">
                  <c:v>18.5</c:v>
                </c:pt>
                <c:pt idx="130">
                  <c:v>18.600000000000001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19.100000000000001</c:v>
                </c:pt>
                <c:pt idx="144">
                  <c:v>19.2</c:v>
                </c:pt>
                <c:pt idx="145">
                  <c:v>19.2</c:v>
                </c:pt>
                <c:pt idx="146">
                  <c:v>19.2</c:v>
                </c:pt>
                <c:pt idx="147">
                  <c:v>19.399999999999999</c:v>
                </c:pt>
                <c:pt idx="148">
                  <c:v>19.399999999999999</c:v>
                </c:pt>
                <c:pt idx="149">
                  <c:v>19.8</c:v>
                </c:pt>
                <c:pt idx="150">
                  <c:v>19.899999999999999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20.2</c:v>
                </c:pt>
                <c:pt idx="161">
                  <c:v>20.2</c:v>
                </c:pt>
                <c:pt idx="162">
                  <c:v>20.2</c:v>
                </c:pt>
                <c:pt idx="163">
                  <c:v>20.2</c:v>
                </c:pt>
                <c:pt idx="164">
                  <c:v>20.3</c:v>
                </c:pt>
                <c:pt idx="165">
                  <c:v>20.5</c:v>
                </c:pt>
                <c:pt idx="166">
                  <c:v>20.5</c:v>
                </c:pt>
                <c:pt idx="167">
                  <c:v>20.5</c:v>
                </c:pt>
                <c:pt idx="168">
                  <c:v>20.6</c:v>
                </c:pt>
                <c:pt idx="169">
                  <c:v>20.6</c:v>
                </c:pt>
                <c:pt idx="170">
                  <c:v>20.8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21.1</c:v>
                </c:pt>
                <c:pt idx="179">
                  <c:v>21.5</c:v>
                </c:pt>
                <c:pt idx="180">
                  <c:v>21.5</c:v>
                </c:pt>
                <c:pt idx="181">
                  <c:v>21.5</c:v>
                </c:pt>
                <c:pt idx="182">
                  <c:v>21.6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22.3</c:v>
                </c:pt>
                <c:pt idx="194">
                  <c:v>22.4</c:v>
                </c:pt>
                <c:pt idx="195">
                  <c:v>22.5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23.2</c:v>
                </c:pt>
                <c:pt idx="206">
                  <c:v>23.5</c:v>
                </c:pt>
                <c:pt idx="207">
                  <c:v>23.7</c:v>
                </c:pt>
                <c:pt idx="208">
                  <c:v>23.8</c:v>
                </c:pt>
                <c:pt idx="209">
                  <c:v>23.9</c:v>
                </c:pt>
                <c:pt idx="210">
                  <c:v>23.9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24.2</c:v>
                </c:pt>
                <c:pt idx="223">
                  <c:v>24.3</c:v>
                </c:pt>
                <c:pt idx="224">
                  <c:v>24.5</c:v>
                </c:pt>
                <c:pt idx="225">
                  <c:v>24.5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25.1</c:v>
                </c:pt>
                <c:pt idx="237">
                  <c:v>25.4</c:v>
                </c:pt>
                <c:pt idx="238">
                  <c:v>25.4</c:v>
                </c:pt>
                <c:pt idx="239">
                  <c:v>25.5</c:v>
                </c:pt>
                <c:pt idx="240">
                  <c:v>25.5</c:v>
                </c:pt>
                <c:pt idx="241">
                  <c:v>25.8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26.4</c:v>
                </c:pt>
                <c:pt idx="257">
                  <c:v>26.5</c:v>
                </c:pt>
                <c:pt idx="258">
                  <c:v>26.6</c:v>
                </c:pt>
                <c:pt idx="259">
                  <c:v>26.6</c:v>
                </c:pt>
                <c:pt idx="260">
                  <c:v>26.8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27.2</c:v>
                </c:pt>
                <c:pt idx="271">
                  <c:v>27.2</c:v>
                </c:pt>
                <c:pt idx="272">
                  <c:v>27.2</c:v>
                </c:pt>
                <c:pt idx="273">
                  <c:v>27.4</c:v>
                </c:pt>
                <c:pt idx="274">
                  <c:v>27.5</c:v>
                </c:pt>
                <c:pt idx="275">
                  <c:v>27.9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28.1</c:v>
                </c:pt>
                <c:pt idx="287">
                  <c:v>28.4</c:v>
                </c:pt>
                <c:pt idx="288">
                  <c:v>28.8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29.5</c:v>
                </c:pt>
                <c:pt idx="298">
                  <c:v>29.5</c:v>
                </c:pt>
                <c:pt idx="299">
                  <c:v>29.8</c:v>
                </c:pt>
                <c:pt idx="300">
                  <c:v>29.8</c:v>
                </c:pt>
                <c:pt idx="301">
                  <c:v>29.9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30.5</c:v>
                </c:pt>
                <c:pt idx="310">
                  <c:v>30.5</c:v>
                </c:pt>
                <c:pt idx="311">
                  <c:v>30.7</c:v>
                </c:pt>
                <c:pt idx="312">
                  <c:v>30.9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31.3</c:v>
                </c:pt>
                <c:pt idx="321">
                  <c:v>31.5</c:v>
                </c:pt>
                <c:pt idx="322">
                  <c:v>31.5</c:v>
                </c:pt>
                <c:pt idx="323">
                  <c:v>31.6</c:v>
                </c:pt>
                <c:pt idx="324">
                  <c:v>31.8</c:v>
                </c:pt>
                <c:pt idx="325">
                  <c:v>31.9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32.1</c:v>
                </c:pt>
                <c:pt idx="333">
                  <c:v>32.200000000000003</c:v>
                </c:pt>
                <c:pt idx="334">
                  <c:v>32.299999999999997</c:v>
                </c:pt>
                <c:pt idx="335">
                  <c:v>32.4</c:v>
                </c:pt>
                <c:pt idx="336">
                  <c:v>32.4</c:v>
                </c:pt>
                <c:pt idx="337">
                  <c:v>32.700000000000003</c:v>
                </c:pt>
                <c:pt idx="338">
                  <c:v>32.799999999999997</c:v>
                </c:pt>
                <c:pt idx="339">
                  <c:v>32.9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33.5</c:v>
                </c:pt>
                <c:pt idx="344">
                  <c:v>33.5</c:v>
                </c:pt>
                <c:pt idx="345">
                  <c:v>33.5</c:v>
                </c:pt>
                <c:pt idx="346">
                  <c:v>33.700000000000003</c:v>
                </c:pt>
                <c:pt idx="347">
                  <c:v>33.799999999999997</c:v>
                </c:pt>
                <c:pt idx="348">
                  <c:v>34</c:v>
                </c:pt>
                <c:pt idx="349">
                  <c:v>34</c:v>
                </c:pt>
                <c:pt idx="350">
                  <c:v>34.1</c:v>
                </c:pt>
                <c:pt idx="351">
                  <c:v>34.1</c:v>
                </c:pt>
                <c:pt idx="352">
                  <c:v>34.200000000000003</c:v>
                </c:pt>
                <c:pt idx="353">
                  <c:v>34.299999999999997</c:v>
                </c:pt>
                <c:pt idx="354">
                  <c:v>34.4</c:v>
                </c:pt>
                <c:pt idx="355">
                  <c:v>34.5</c:v>
                </c:pt>
                <c:pt idx="356">
                  <c:v>34.700000000000003</c:v>
                </c:pt>
                <c:pt idx="357">
                  <c:v>35</c:v>
                </c:pt>
                <c:pt idx="358">
                  <c:v>35</c:v>
                </c:pt>
                <c:pt idx="359">
                  <c:v>35.1</c:v>
                </c:pt>
                <c:pt idx="360">
                  <c:v>35.700000000000003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36.1</c:v>
                </c:pt>
                <c:pt idx="368">
                  <c:v>36.1</c:v>
                </c:pt>
                <c:pt idx="369">
                  <c:v>36.4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37.200000000000003</c:v>
                </c:pt>
                <c:pt idx="374">
                  <c:v>37.299999999999997</c:v>
                </c:pt>
                <c:pt idx="375">
                  <c:v>37.700000000000003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38.1</c:v>
                </c:pt>
                <c:pt idx="381">
                  <c:v>39</c:v>
                </c:pt>
                <c:pt idx="382">
                  <c:v>39.1</c:v>
                </c:pt>
                <c:pt idx="383">
                  <c:v>39.4</c:v>
                </c:pt>
                <c:pt idx="384">
                  <c:v>40.799999999999997</c:v>
                </c:pt>
                <c:pt idx="385">
                  <c:v>41.5</c:v>
                </c:pt>
                <c:pt idx="386">
                  <c:v>43.1</c:v>
                </c:pt>
                <c:pt idx="387">
                  <c:v>43.4</c:v>
                </c:pt>
                <c:pt idx="388">
                  <c:v>44</c:v>
                </c:pt>
                <c:pt idx="389">
                  <c:v>44.3</c:v>
                </c:pt>
                <c:pt idx="390">
                  <c:v>44.6</c:v>
                </c:pt>
                <c:pt idx="391">
                  <c:v>46.6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3-48DE-82D0-F0C8E058DA01}"/>
            </c:ext>
          </c:extLst>
        </c:ser>
        <c:ser>
          <c:idx val="1"/>
          <c:order val="1"/>
          <c:tx>
            <c:strRef>
              <c:f>'DATOS COCHES RESUELTO'!$I$2</c:f>
              <c:strCache>
                <c:ptCount val="1"/>
                <c:pt idx="0">
                  <c:v> Predicted mpg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'DATOS COCHES RESUELTO'!$I$3:$I$394</c:f>
              <c:numCache>
                <c:formatCode>#.##0.000</c:formatCode>
                <c:ptCount val="392"/>
                <c:pt idx="0">
                  <c:v>9.2380628560746558</c:v>
                </c:pt>
                <c:pt idx="1">
                  <c:v>10.869422979367279</c:v>
                </c:pt>
                <c:pt idx="2">
                  <c:v>8.9755923485378446</c:v>
                </c:pt>
                <c:pt idx="3">
                  <c:v>9.9325749266659003</c:v>
                </c:pt>
                <c:pt idx="4">
                  <c:v>15.580493994588153</c:v>
                </c:pt>
                <c:pt idx="5">
                  <c:v>9.28060556087366</c:v>
                </c:pt>
                <c:pt idx="6">
                  <c:v>10.428473313414003</c:v>
                </c:pt>
                <c:pt idx="7">
                  <c:v>12.304835273321501</c:v>
                </c:pt>
                <c:pt idx="8">
                  <c:v>9.6788711137195165</c:v>
                </c:pt>
                <c:pt idx="9">
                  <c:v>8.8668880477936867</c:v>
                </c:pt>
                <c:pt idx="10">
                  <c:v>11.205760938347623</c:v>
                </c:pt>
                <c:pt idx="11">
                  <c:v>8.0639973714990205</c:v>
                </c:pt>
                <c:pt idx="12">
                  <c:v>6.8596340985911937</c:v>
                </c:pt>
                <c:pt idx="13">
                  <c:v>20.431014701225102</c:v>
                </c:pt>
                <c:pt idx="14">
                  <c:v>15.508486326552077</c:v>
                </c:pt>
                <c:pt idx="15">
                  <c:v>16.662414418428359</c:v>
                </c:pt>
                <c:pt idx="16">
                  <c:v>13.981485947542687</c:v>
                </c:pt>
                <c:pt idx="17">
                  <c:v>15.425721151261165</c:v>
                </c:pt>
                <c:pt idx="18">
                  <c:v>15.107302402961402</c:v>
                </c:pt>
                <c:pt idx="19">
                  <c:v>12.755411300922972</c:v>
                </c:pt>
                <c:pt idx="20">
                  <c:v>11.46788044537022</c:v>
                </c:pt>
                <c:pt idx="21">
                  <c:v>15.445247004305504</c:v>
                </c:pt>
                <c:pt idx="22">
                  <c:v>16.381542942421415</c:v>
                </c:pt>
                <c:pt idx="23">
                  <c:v>12.292522476085587</c:v>
                </c:pt>
                <c:pt idx="24">
                  <c:v>12.89220197382388</c:v>
                </c:pt>
                <c:pt idx="25">
                  <c:v>13.066225900817798</c:v>
                </c:pt>
                <c:pt idx="26">
                  <c:v>10.387559005879865</c:v>
                </c:pt>
                <c:pt idx="27">
                  <c:v>10.838975892758945</c:v>
                </c:pt>
                <c:pt idx="28">
                  <c:v>8.1176281701669026</c:v>
                </c:pt>
                <c:pt idx="29">
                  <c:v>13.487074003803549</c:v>
                </c:pt>
                <c:pt idx="30">
                  <c:v>14.991602070545149</c:v>
                </c:pt>
                <c:pt idx="31">
                  <c:v>11.148426266493985</c:v>
                </c:pt>
                <c:pt idx="32">
                  <c:v>8.4338259990169675</c:v>
                </c:pt>
                <c:pt idx="33">
                  <c:v>15.468017430578467</c:v>
                </c:pt>
                <c:pt idx="34">
                  <c:v>12.197186379964471</c:v>
                </c:pt>
                <c:pt idx="35">
                  <c:v>11.805266718139521</c:v>
                </c:pt>
                <c:pt idx="36">
                  <c:v>14.641908840876209</c:v>
                </c:pt>
                <c:pt idx="37">
                  <c:v>14.711355556490645</c:v>
                </c:pt>
                <c:pt idx="38">
                  <c:v>16.885982688959743</c:v>
                </c:pt>
                <c:pt idx="39">
                  <c:v>13.866896423877776</c:v>
                </c:pt>
                <c:pt idx="40">
                  <c:v>12.754879321393517</c:v>
                </c:pt>
                <c:pt idx="41">
                  <c:v>13.735217184646537</c:v>
                </c:pt>
                <c:pt idx="42">
                  <c:v>14.188000743233701</c:v>
                </c:pt>
                <c:pt idx="43">
                  <c:v>14.332226033919063</c:v>
                </c:pt>
                <c:pt idx="44">
                  <c:v>16.859061494916343</c:v>
                </c:pt>
                <c:pt idx="45">
                  <c:v>13.403375528412518</c:v>
                </c:pt>
                <c:pt idx="46">
                  <c:v>11.638536654147089</c:v>
                </c:pt>
                <c:pt idx="47">
                  <c:v>12.03375076761327</c:v>
                </c:pt>
                <c:pt idx="48">
                  <c:v>10.700653822031903</c:v>
                </c:pt>
                <c:pt idx="49">
                  <c:v>10.240801713971784</c:v>
                </c:pt>
                <c:pt idx="50">
                  <c:v>9.6170573374248036</c:v>
                </c:pt>
                <c:pt idx="51">
                  <c:v>16.562339665876049</c:v>
                </c:pt>
                <c:pt idx="52">
                  <c:v>13.937229164973388</c:v>
                </c:pt>
                <c:pt idx="53">
                  <c:v>22.184746065973787</c:v>
                </c:pt>
                <c:pt idx="54">
                  <c:v>23.649618490204496</c:v>
                </c:pt>
                <c:pt idx="55">
                  <c:v>21.531910743081674</c:v>
                </c:pt>
                <c:pt idx="56">
                  <c:v>18.976820037656349</c:v>
                </c:pt>
                <c:pt idx="57">
                  <c:v>14.460885017092661</c:v>
                </c:pt>
                <c:pt idx="58">
                  <c:v>14.938150920585727</c:v>
                </c:pt>
                <c:pt idx="59">
                  <c:v>13.052129796150773</c:v>
                </c:pt>
                <c:pt idx="60">
                  <c:v>16.474575981269016</c:v>
                </c:pt>
                <c:pt idx="61">
                  <c:v>14.425066707324291</c:v>
                </c:pt>
                <c:pt idx="62">
                  <c:v>15.715756158495125</c:v>
                </c:pt>
                <c:pt idx="63">
                  <c:v>16.311087831759234</c:v>
                </c:pt>
                <c:pt idx="64">
                  <c:v>18.315399660141498</c:v>
                </c:pt>
                <c:pt idx="65">
                  <c:v>16.094377236774925</c:v>
                </c:pt>
                <c:pt idx="66">
                  <c:v>16.583304868161981</c:v>
                </c:pt>
                <c:pt idx="67">
                  <c:v>14.23259314651051</c:v>
                </c:pt>
                <c:pt idx="68">
                  <c:v>11.276860941874666</c:v>
                </c:pt>
                <c:pt idx="69">
                  <c:v>16.669637749101273</c:v>
                </c:pt>
                <c:pt idx="70">
                  <c:v>15.1812365884619</c:v>
                </c:pt>
                <c:pt idx="71">
                  <c:v>14.619596578542389</c:v>
                </c:pt>
                <c:pt idx="72">
                  <c:v>13.422777319347318</c:v>
                </c:pt>
                <c:pt idx="73">
                  <c:v>11.660288663409318</c:v>
                </c:pt>
                <c:pt idx="74">
                  <c:v>21.803647235252939</c:v>
                </c:pt>
                <c:pt idx="75">
                  <c:v>19.223732523394741</c:v>
                </c:pt>
                <c:pt idx="76">
                  <c:v>20.817108179564457</c:v>
                </c:pt>
                <c:pt idx="77">
                  <c:v>18.352107639332392</c:v>
                </c:pt>
                <c:pt idx="78">
                  <c:v>19.514242651712415</c:v>
                </c:pt>
                <c:pt idx="79">
                  <c:v>14.833293729707542</c:v>
                </c:pt>
                <c:pt idx="80">
                  <c:v>13.401092309929268</c:v>
                </c:pt>
                <c:pt idx="81">
                  <c:v>18.111103578043704</c:v>
                </c:pt>
                <c:pt idx="82">
                  <c:v>12.513110996151283</c:v>
                </c:pt>
                <c:pt idx="83">
                  <c:v>14.154338610200767</c:v>
                </c:pt>
                <c:pt idx="84">
                  <c:v>10.806690915988618</c:v>
                </c:pt>
                <c:pt idx="85">
                  <c:v>12.689500971806062</c:v>
                </c:pt>
                <c:pt idx="86">
                  <c:v>10.172373300486953</c:v>
                </c:pt>
                <c:pt idx="87">
                  <c:v>19.696753191802642</c:v>
                </c:pt>
                <c:pt idx="88">
                  <c:v>18.131849228040711</c:v>
                </c:pt>
                <c:pt idx="89">
                  <c:v>15.907784911867946</c:v>
                </c:pt>
                <c:pt idx="90">
                  <c:v>11.834645988309411</c:v>
                </c:pt>
                <c:pt idx="91">
                  <c:v>12.988318139860112</c:v>
                </c:pt>
                <c:pt idx="92">
                  <c:v>21.611876235500223</c:v>
                </c:pt>
                <c:pt idx="93">
                  <c:v>18.002770752448932</c:v>
                </c:pt>
                <c:pt idx="94">
                  <c:v>21.523307887642744</c:v>
                </c:pt>
                <c:pt idx="95">
                  <c:v>16.46911433457181</c:v>
                </c:pt>
                <c:pt idx="96">
                  <c:v>16.806130662893938</c:v>
                </c:pt>
                <c:pt idx="97">
                  <c:v>18.52450703322004</c:v>
                </c:pt>
                <c:pt idx="98">
                  <c:v>16.885982688959743</c:v>
                </c:pt>
                <c:pt idx="99">
                  <c:v>22.475976512374302</c:v>
                </c:pt>
                <c:pt idx="100">
                  <c:v>20.142409978006949</c:v>
                </c:pt>
                <c:pt idx="101">
                  <c:v>14.478317169607816</c:v>
                </c:pt>
                <c:pt idx="102">
                  <c:v>15.157097020153252</c:v>
                </c:pt>
                <c:pt idx="103">
                  <c:v>16.004201437298427</c:v>
                </c:pt>
                <c:pt idx="104">
                  <c:v>21.555374746154151</c:v>
                </c:pt>
                <c:pt idx="105">
                  <c:v>17.506342056367089</c:v>
                </c:pt>
                <c:pt idx="106">
                  <c:v>18.131182985074467</c:v>
                </c:pt>
                <c:pt idx="107">
                  <c:v>29.581640368053662</c:v>
                </c:pt>
                <c:pt idx="108">
                  <c:v>23.958495761229909</c:v>
                </c:pt>
                <c:pt idx="109">
                  <c:v>21.176661321707979</c:v>
                </c:pt>
                <c:pt idx="110">
                  <c:v>23.169580207346574</c:v>
                </c:pt>
                <c:pt idx="111">
                  <c:v>23.723427026384325</c:v>
                </c:pt>
                <c:pt idx="112">
                  <c:v>19.373139079833784</c:v>
                </c:pt>
                <c:pt idx="113">
                  <c:v>24.630626240110423</c:v>
                </c:pt>
                <c:pt idx="114">
                  <c:v>23.5728059545246</c:v>
                </c:pt>
                <c:pt idx="115">
                  <c:v>21.826036188952347</c:v>
                </c:pt>
                <c:pt idx="116">
                  <c:v>23.590596482187859</c:v>
                </c:pt>
                <c:pt idx="117">
                  <c:v>24.428860302405369</c:v>
                </c:pt>
                <c:pt idx="118">
                  <c:v>22.437443182114606</c:v>
                </c:pt>
                <c:pt idx="119">
                  <c:v>19.88547984708995</c:v>
                </c:pt>
                <c:pt idx="120">
                  <c:v>20.696739222561494</c:v>
                </c:pt>
                <c:pt idx="121">
                  <c:v>23.12044848756765</c:v>
                </c:pt>
                <c:pt idx="122">
                  <c:v>18.64772465901342</c:v>
                </c:pt>
                <c:pt idx="123">
                  <c:v>18.123483718279886</c:v>
                </c:pt>
                <c:pt idx="124">
                  <c:v>20.297571171945204</c:v>
                </c:pt>
                <c:pt idx="125">
                  <c:v>19.814998646394859</c:v>
                </c:pt>
                <c:pt idx="126">
                  <c:v>16.636454686824951</c:v>
                </c:pt>
                <c:pt idx="127">
                  <c:v>20.583888096704502</c:v>
                </c:pt>
                <c:pt idx="128">
                  <c:v>19.499866252353598</c:v>
                </c:pt>
                <c:pt idx="129">
                  <c:v>15.447576481970046</c:v>
                </c:pt>
                <c:pt idx="130">
                  <c:v>19.558855654124081</c:v>
                </c:pt>
                <c:pt idx="131">
                  <c:v>28.196335833389902</c:v>
                </c:pt>
                <c:pt idx="132">
                  <c:v>28.29538444678133</c:v>
                </c:pt>
                <c:pt idx="133">
                  <c:v>23.081382785300011</c:v>
                </c:pt>
                <c:pt idx="134">
                  <c:v>24.266540674834452</c:v>
                </c:pt>
                <c:pt idx="135">
                  <c:v>22.295007965695792</c:v>
                </c:pt>
                <c:pt idx="136">
                  <c:v>22.634342555241521</c:v>
                </c:pt>
                <c:pt idx="137">
                  <c:v>22.162837159909699</c:v>
                </c:pt>
                <c:pt idx="138">
                  <c:v>25.291041919265442</c:v>
                </c:pt>
                <c:pt idx="139">
                  <c:v>21.870213707833031</c:v>
                </c:pt>
                <c:pt idx="140">
                  <c:v>23.818820845482747</c:v>
                </c:pt>
                <c:pt idx="141">
                  <c:v>19.988661996146536</c:v>
                </c:pt>
                <c:pt idx="142">
                  <c:v>23.32721384747958</c:v>
                </c:pt>
                <c:pt idx="143">
                  <c:v>21.703670503219911</c:v>
                </c:pt>
                <c:pt idx="144">
                  <c:v>20.210977891696771</c:v>
                </c:pt>
                <c:pt idx="145">
                  <c:v>18.266142470577403</c:v>
                </c:pt>
                <c:pt idx="146">
                  <c:v>18.343875530668345</c:v>
                </c:pt>
                <c:pt idx="147">
                  <c:v>22.633708529791093</c:v>
                </c:pt>
                <c:pt idx="148">
                  <c:v>16.961135862074165</c:v>
                </c:pt>
                <c:pt idx="149">
                  <c:v>23.974671196940783</c:v>
                </c:pt>
                <c:pt idx="150">
                  <c:v>20.175888390127145</c:v>
                </c:pt>
                <c:pt idx="151">
                  <c:v>28.307933540165319</c:v>
                </c:pt>
                <c:pt idx="152">
                  <c:v>27.530180089771001</c:v>
                </c:pt>
                <c:pt idx="153">
                  <c:v>26.744636701259697</c:v>
                </c:pt>
                <c:pt idx="154">
                  <c:v>23.249831670418441</c:v>
                </c:pt>
                <c:pt idx="155">
                  <c:v>22.99080992652771</c:v>
                </c:pt>
                <c:pt idx="156">
                  <c:v>23.751390919963804</c:v>
                </c:pt>
                <c:pt idx="157">
                  <c:v>19.879736731846702</c:v>
                </c:pt>
                <c:pt idx="158">
                  <c:v>23.389814987104351</c:v>
                </c:pt>
                <c:pt idx="159">
                  <c:v>20.980847655919042</c:v>
                </c:pt>
                <c:pt idx="160">
                  <c:v>24.174195444207491</c:v>
                </c:pt>
                <c:pt idx="161">
                  <c:v>23.507830927544685</c:v>
                </c:pt>
                <c:pt idx="162">
                  <c:v>22.319323361682304</c:v>
                </c:pt>
                <c:pt idx="163">
                  <c:v>17.875206272132527</c:v>
                </c:pt>
                <c:pt idx="164">
                  <c:v>24.46055570951868</c:v>
                </c:pt>
                <c:pt idx="165">
                  <c:v>22.66625903307656</c:v>
                </c:pt>
                <c:pt idx="166">
                  <c:v>21.040597822663845</c:v>
                </c:pt>
                <c:pt idx="167">
                  <c:v>20.8484796421114</c:v>
                </c:pt>
                <c:pt idx="168">
                  <c:v>21.113906108143098</c:v>
                </c:pt>
                <c:pt idx="169">
                  <c:v>20.96857406388234</c:v>
                </c:pt>
                <c:pt idx="170">
                  <c:v>23.603374880117165</c:v>
                </c:pt>
                <c:pt idx="171">
                  <c:v>28.381115953919384</c:v>
                </c:pt>
                <c:pt idx="172">
                  <c:v>28.744037851810184</c:v>
                </c:pt>
                <c:pt idx="173">
                  <c:v>24.705884127182106</c:v>
                </c:pt>
                <c:pt idx="174">
                  <c:v>26.129029258806447</c:v>
                </c:pt>
                <c:pt idx="175">
                  <c:v>25.615529743960384</c:v>
                </c:pt>
                <c:pt idx="176">
                  <c:v>25.791819273943794</c:v>
                </c:pt>
                <c:pt idx="177">
                  <c:v>22.679643294116431</c:v>
                </c:pt>
                <c:pt idx="178">
                  <c:v>26.886185469309616</c:v>
                </c:pt>
                <c:pt idx="179">
                  <c:v>25.584264724638409</c:v>
                </c:pt>
                <c:pt idx="180">
                  <c:v>25.825731412069388</c:v>
                </c:pt>
                <c:pt idx="181">
                  <c:v>21.373211034158277</c:v>
                </c:pt>
                <c:pt idx="182">
                  <c:v>24.503593457959507</c:v>
                </c:pt>
                <c:pt idx="183">
                  <c:v>28.359359889481194</c:v>
                </c:pt>
                <c:pt idx="184">
                  <c:v>27.674763268386371</c:v>
                </c:pt>
                <c:pt idx="185">
                  <c:v>27.882001177058999</c:v>
                </c:pt>
                <c:pt idx="186">
                  <c:v>27.589546678130137</c:v>
                </c:pt>
                <c:pt idx="187">
                  <c:v>24.529851875170326</c:v>
                </c:pt>
                <c:pt idx="188">
                  <c:v>24.415195407025273</c:v>
                </c:pt>
                <c:pt idx="189">
                  <c:v>24.451473239326528</c:v>
                </c:pt>
                <c:pt idx="190">
                  <c:v>22.114809025325552</c:v>
                </c:pt>
                <c:pt idx="191">
                  <c:v>21.290209532393536</c:v>
                </c:pt>
                <c:pt idx="192">
                  <c:v>23.655908556802242</c:v>
                </c:pt>
                <c:pt idx="193">
                  <c:v>25.184630459302529</c:v>
                </c:pt>
                <c:pt idx="194">
                  <c:v>20.706078600222519</c:v>
                </c:pt>
                <c:pt idx="195">
                  <c:v>23.270431312646409</c:v>
                </c:pt>
                <c:pt idx="196">
                  <c:v>29.845375986028319</c:v>
                </c:pt>
                <c:pt idx="197">
                  <c:v>27.14797697361081</c:v>
                </c:pt>
                <c:pt idx="198">
                  <c:v>26.721563528504163</c:v>
                </c:pt>
                <c:pt idx="199">
                  <c:v>28.847921140871296</c:v>
                </c:pt>
                <c:pt idx="200">
                  <c:v>24.84750101365416</c:v>
                </c:pt>
                <c:pt idx="201">
                  <c:v>25.953485793611492</c:v>
                </c:pt>
                <c:pt idx="202">
                  <c:v>26.852248801044659</c:v>
                </c:pt>
                <c:pt idx="203">
                  <c:v>24.032371918349796</c:v>
                </c:pt>
                <c:pt idx="204">
                  <c:v>16.659250739310938</c:v>
                </c:pt>
                <c:pt idx="205">
                  <c:v>25.183495858580361</c:v>
                </c:pt>
                <c:pt idx="206">
                  <c:v>24.383008201931855</c:v>
                </c:pt>
                <c:pt idx="207">
                  <c:v>27.622846745642565</c:v>
                </c:pt>
                <c:pt idx="208">
                  <c:v>25.492297961379894</c:v>
                </c:pt>
                <c:pt idx="209">
                  <c:v>27.36456869767953</c:v>
                </c:pt>
                <c:pt idx="210">
                  <c:v>20.600747955291112</c:v>
                </c:pt>
                <c:pt idx="211">
                  <c:v>29.624179607830502</c:v>
                </c:pt>
                <c:pt idx="212">
                  <c:v>29.885686858388933</c:v>
                </c:pt>
                <c:pt idx="213">
                  <c:v>27.564334772107912</c:v>
                </c:pt>
                <c:pt idx="214">
                  <c:v>25.159469314980608</c:v>
                </c:pt>
                <c:pt idx="215">
                  <c:v>27.623839439786718</c:v>
                </c:pt>
                <c:pt idx="216">
                  <c:v>28.096857313467069</c:v>
                </c:pt>
                <c:pt idx="217">
                  <c:v>25.908810973342739</c:v>
                </c:pt>
                <c:pt idx="218">
                  <c:v>26.925874038958955</c:v>
                </c:pt>
                <c:pt idx="219">
                  <c:v>26.577280369634604</c:v>
                </c:pt>
                <c:pt idx="220">
                  <c:v>25.479590714424507</c:v>
                </c:pt>
                <c:pt idx="221">
                  <c:v>24.059050164290806</c:v>
                </c:pt>
                <c:pt idx="222">
                  <c:v>22.834438200675077</c:v>
                </c:pt>
                <c:pt idx="223">
                  <c:v>24.425587008203809</c:v>
                </c:pt>
                <c:pt idx="224">
                  <c:v>30.081319535872307</c:v>
                </c:pt>
                <c:pt idx="225">
                  <c:v>25.999589758286941</c:v>
                </c:pt>
                <c:pt idx="226">
                  <c:v>29.441114970026835</c:v>
                </c:pt>
                <c:pt idx="227">
                  <c:v>27.586751152429148</c:v>
                </c:pt>
                <c:pt idx="228">
                  <c:v>29.521756398475777</c:v>
                </c:pt>
                <c:pt idx="229">
                  <c:v>28.990301651787327</c:v>
                </c:pt>
                <c:pt idx="230">
                  <c:v>26.357308482101331</c:v>
                </c:pt>
                <c:pt idx="231">
                  <c:v>26.722893168815926</c:v>
                </c:pt>
                <c:pt idx="232">
                  <c:v>27.536265073868467</c:v>
                </c:pt>
                <c:pt idx="233">
                  <c:v>28.399860251832891</c:v>
                </c:pt>
                <c:pt idx="234">
                  <c:v>25.210801579841679</c:v>
                </c:pt>
                <c:pt idx="235">
                  <c:v>23.130623431316923</c:v>
                </c:pt>
                <c:pt idx="236">
                  <c:v>26.121705364977753</c:v>
                </c:pt>
                <c:pt idx="237">
                  <c:v>21.879835084998223</c:v>
                </c:pt>
                <c:pt idx="238">
                  <c:v>23.204170835806007</c:v>
                </c:pt>
                <c:pt idx="239">
                  <c:v>25.883264292064453</c:v>
                </c:pt>
                <c:pt idx="240">
                  <c:v>27.936739880568751</c:v>
                </c:pt>
                <c:pt idx="241">
                  <c:v>26.487143411170067</c:v>
                </c:pt>
                <c:pt idx="242">
                  <c:v>32.468065137854616</c:v>
                </c:pt>
                <c:pt idx="243">
                  <c:v>31.85701728588425</c:v>
                </c:pt>
                <c:pt idx="244">
                  <c:v>31.000760946343739</c:v>
                </c:pt>
                <c:pt idx="245">
                  <c:v>29.663828468428665</c:v>
                </c:pt>
                <c:pt idx="246">
                  <c:v>30.759963913254502</c:v>
                </c:pt>
                <c:pt idx="247">
                  <c:v>29.211387952225994</c:v>
                </c:pt>
                <c:pt idx="248">
                  <c:v>28.992176196184925</c:v>
                </c:pt>
                <c:pt idx="249">
                  <c:v>28.782550290329684</c:v>
                </c:pt>
                <c:pt idx="250">
                  <c:v>28.87748627593054</c:v>
                </c:pt>
                <c:pt idx="251">
                  <c:v>27.848523929502722</c:v>
                </c:pt>
                <c:pt idx="252">
                  <c:v>28.391819591573597</c:v>
                </c:pt>
                <c:pt idx="253">
                  <c:v>26.665775046937441</c:v>
                </c:pt>
                <c:pt idx="254">
                  <c:v>27.601665464099824</c:v>
                </c:pt>
                <c:pt idx="255">
                  <c:v>27.597103335039577</c:v>
                </c:pt>
                <c:pt idx="256">
                  <c:v>25.265085035062604</c:v>
                </c:pt>
                <c:pt idx="257">
                  <c:v>27.702179321453219</c:v>
                </c:pt>
                <c:pt idx="258">
                  <c:v>26.713602514793386</c:v>
                </c:pt>
                <c:pt idx="259">
                  <c:v>18.425535335775376</c:v>
                </c:pt>
                <c:pt idx="260">
                  <c:v>24.27766432067088</c:v>
                </c:pt>
                <c:pt idx="261">
                  <c:v>31.883310004075746</c:v>
                </c:pt>
                <c:pt idx="262">
                  <c:v>29.040966497960326</c:v>
                </c:pt>
                <c:pt idx="263">
                  <c:v>25.843314368148619</c:v>
                </c:pt>
                <c:pt idx="264">
                  <c:v>29.21175543791518</c:v>
                </c:pt>
                <c:pt idx="265">
                  <c:v>29.21175543791518</c:v>
                </c:pt>
                <c:pt idx="266">
                  <c:v>29.309153530363151</c:v>
                </c:pt>
                <c:pt idx="267">
                  <c:v>26.445851311440396</c:v>
                </c:pt>
                <c:pt idx="268">
                  <c:v>25.876800756742956</c:v>
                </c:pt>
                <c:pt idx="269">
                  <c:v>24.781986826799699</c:v>
                </c:pt>
                <c:pt idx="270">
                  <c:v>24.179557132534896</c:v>
                </c:pt>
                <c:pt idx="271">
                  <c:v>27.487408911945735</c:v>
                </c:pt>
                <c:pt idx="272">
                  <c:v>27.915015961976732</c:v>
                </c:pt>
                <c:pt idx="273">
                  <c:v>26.756329231483388</c:v>
                </c:pt>
                <c:pt idx="274">
                  <c:v>26.670237017061222</c:v>
                </c:pt>
                <c:pt idx="275">
                  <c:v>24.965156246639161</c:v>
                </c:pt>
                <c:pt idx="276">
                  <c:v>29.826613977469723</c:v>
                </c:pt>
                <c:pt idx="277">
                  <c:v>29.615125589604467</c:v>
                </c:pt>
                <c:pt idx="278">
                  <c:v>26.930303752034305</c:v>
                </c:pt>
                <c:pt idx="279">
                  <c:v>29.382821402185797</c:v>
                </c:pt>
                <c:pt idx="280">
                  <c:v>27.539903188902311</c:v>
                </c:pt>
                <c:pt idx="281">
                  <c:v>26.598288704616603</c:v>
                </c:pt>
                <c:pt idx="282">
                  <c:v>28.393515043787716</c:v>
                </c:pt>
                <c:pt idx="283">
                  <c:v>29.170522583719574</c:v>
                </c:pt>
                <c:pt idx="284">
                  <c:v>26.21611211654206</c:v>
                </c:pt>
                <c:pt idx="285">
                  <c:v>28.138432391413822</c:v>
                </c:pt>
                <c:pt idx="286">
                  <c:v>23.69282745882969</c:v>
                </c:pt>
                <c:pt idx="287">
                  <c:v>26.272159812318037</c:v>
                </c:pt>
                <c:pt idx="288">
                  <c:v>24.868858184554334</c:v>
                </c:pt>
                <c:pt idx="289">
                  <c:v>32.197828029813273</c:v>
                </c:pt>
                <c:pt idx="290">
                  <c:v>31.110658735110768</c:v>
                </c:pt>
                <c:pt idx="291">
                  <c:v>31.042592196569892</c:v>
                </c:pt>
                <c:pt idx="292">
                  <c:v>31.036771253771857</c:v>
                </c:pt>
                <c:pt idx="293">
                  <c:v>29.543776797638763</c:v>
                </c:pt>
                <c:pt idx="294">
                  <c:v>30.649840535469675</c:v>
                </c:pt>
                <c:pt idx="295">
                  <c:v>28.918112636629402</c:v>
                </c:pt>
                <c:pt idx="296">
                  <c:v>27.297135390582298</c:v>
                </c:pt>
                <c:pt idx="297">
                  <c:v>30.029759424692301</c:v>
                </c:pt>
                <c:pt idx="298">
                  <c:v>31.630076433678234</c:v>
                </c:pt>
                <c:pt idx="299">
                  <c:v>31.844092235691818</c:v>
                </c:pt>
                <c:pt idx="300">
                  <c:v>26.075461770138915</c:v>
                </c:pt>
                <c:pt idx="301">
                  <c:v>28.775406587620367</c:v>
                </c:pt>
                <c:pt idx="302">
                  <c:v>30.858958179905066</c:v>
                </c:pt>
                <c:pt idx="303">
                  <c:v>24.136268903640993</c:v>
                </c:pt>
                <c:pt idx="304">
                  <c:v>29.928931549139097</c:v>
                </c:pt>
                <c:pt idx="305">
                  <c:v>30.172823024345675</c:v>
                </c:pt>
                <c:pt idx="306">
                  <c:v>30.092738198420001</c:v>
                </c:pt>
                <c:pt idx="307">
                  <c:v>29.434243909523396</c:v>
                </c:pt>
                <c:pt idx="308">
                  <c:v>28.113528432617404</c:v>
                </c:pt>
                <c:pt idx="309">
                  <c:v>30.680103997049756</c:v>
                </c:pt>
                <c:pt idx="310">
                  <c:v>29.364753084162974</c:v>
                </c:pt>
                <c:pt idx="311">
                  <c:v>23.464034526340633</c:v>
                </c:pt>
                <c:pt idx="312">
                  <c:v>29.28074070413717</c:v>
                </c:pt>
                <c:pt idx="313">
                  <c:v>33.279453872132706</c:v>
                </c:pt>
                <c:pt idx="314">
                  <c:v>31.975587944703705</c:v>
                </c:pt>
                <c:pt idx="315">
                  <c:v>30.966324372897056</c:v>
                </c:pt>
                <c:pt idx="316">
                  <c:v>30.79429264748704</c:v>
                </c:pt>
                <c:pt idx="317">
                  <c:v>30.857077983913534</c:v>
                </c:pt>
                <c:pt idx="318">
                  <c:v>26.278574722488816</c:v>
                </c:pt>
                <c:pt idx="319">
                  <c:v>26.988623493064065</c:v>
                </c:pt>
                <c:pt idx="320">
                  <c:v>27.573861397878581</c:v>
                </c:pt>
                <c:pt idx="321">
                  <c:v>30.441283029395962</c:v>
                </c:pt>
                <c:pt idx="322">
                  <c:v>30.696317384526729</c:v>
                </c:pt>
                <c:pt idx="323">
                  <c:v>27.113451393509443</c:v>
                </c:pt>
                <c:pt idx="324">
                  <c:v>30.687434595334565</c:v>
                </c:pt>
                <c:pt idx="325">
                  <c:v>31.059661254712616</c:v>
                </c:pt>
                <c:pt idx="326">
                  <c:v>30.962627713889798</c:v>
                </c:pt>
                <c:pt idx="327">
                  <c:v>31.590602723823849</c:v>
                </c:pt>
                <c:pt idx="328">
                  <c:v>30.983568607383766</c:v>
                </c:pt>
                <c:pt idx="329">
                  <c:v>30.680787085787095</c:v>
                </c:pt>
                <c:pt idx="330">
                  <c:v>28.618187122089633</c:v>
                </c:pt>
                <c:pt idx="331">
                  <c:v>26.088253728386015</c:v>
                </c:pt>
                <c:pt idx="332">
                  <c:v>30.049064209993986</c:v>
                </c:pt>
                <c:pt idx="333">
                  <c:v>29.078575906810975</c:v>
                </c:pt>
                <c:pt idx="334">
                  <c:v>30.403258192509927</c:v>
                </c:pt>
                <c:pt idx="335">
                  <c:v>29.03236885851312</c:v>
                </c:pt>
                <c:pt idx="336">
                  <c:v>28.591120389879748</c:v>
                </c:pt>
                <c:pt idx="337">
                  <c:v>22.463114036704688</c:v>
                </c:pt>
                <c:pt idx="338">
                  <c:v>31.452079712519406</c:v>
                </c:pt>
                <c:pt idx="339">
                  <c:v>26.142455285627705</c:v>
                </c:pt>
                <c:pt idx="340">
                  <c:v>32.446555193407079</c:v>
                </c:pt>
                <c:pt idx="341">
                  <c:v>32.449465664806098</c:v>
                </c:pt>
                <c:pt idx="342">
                  <c:v>29.542205892389504</c:v>
                </c:pt>
                <c:pt idx="343">
                  <c:v>30.920019309227634</c:v>
                </c:pt>
                <c:pt idx="344">
                  <c:v>29.682491563079505</c:v>
                </c:pt>
                <c:pt idx="345">
                  <c:v>26.944961589118201</c:v>
                </c:pt>
                <c:pt idx="346">
                  <c:v>29.387223262243957</c:v>
                </c:pt>
                <c:pt idx="347">
                  <c:v>29.982483861903006</c:v>
                </c:pt>
                <c:pt idx="348">
                  <c:v>29.359121640734088</c:v>
                </c:pt>
                <c:pt idx="349">
                  <c:v>27.734108889999224</c:v>
                </c:pt>
                <c:pt idx="350">
                  <c:v>31.037181601815554</c:v>
                </c:pt>
                <c:pt idx="351">
                  <c:v>30.825841766083656</c:v>
                </c:pt>
                <c:pt idx="352">
                  <c:v>29.700469753506926</c:v>
                </c:pt>
                <c:pt idx="353">
                  <c:v>29.325648905074893</c:v>
                </c:pt>
                <c:pt idx="354">
                  <c:v>30.643995112025891</c:v>
                </c:pt>
                <c:pt idx="355">
                  <c:v>29.910337607104179</c:v>
                </c:pt>
                <c:pt idx="356">
                  <c:v>29.889987540565333</c:v>
                </c:pt>
                <c:pt idx="357">
                  <c:v>32.653487983586075</c:v>
                </c:pt>
                <c:pt idx="358">
                  <c:v>27.273054937849317</c:v>
                </c:pt>
                <c:pt idx="359">
                  <c:v>32.352875640326104</c:v>
                </c:pt>
                <c:pt idx="360">
                  <c:v>30.691826650135063</c:v>
                </c:pt>
                <c:pt idx="361">
                  <c:v>32.033644648302065</c:v>
                </c:pt>
                <c:pt idx="362">
                  <c:v>29.97074113807361</c:v>
                </c:pt>
                <c:pt idx="363">
                  <c:v>30.599443349998637</c:v>
                </c:pt>
                <c:pt idx="364">
                  <c:v>29.410247377582994</c:v>
                </c:pt>
                <c:pt idx="365">
                  <c:v>28.188421721432551</c:v>
                </c:pt>
                <c:pt idx="366">
                  <c:v>29.054235924675648</c:v>
                </c:pt>
                <c:pt idx="367">
                  <c:v>32.135836231002344</c:v>
                </c:pt>
                <c:pt idx="368">
                  <c:v>31.921921267222089</c:v>
                </c:pt>
                <c:pt idx="369">
                  <c:v>25.351792958497096</c:v>
                </c:pt>
                <c:pt idx="370">
                  <c:v>30.915024933179033</c:v>
                </c:pt>
                <c:pt idx="371">
                  <c:v>30.554334701400819</c:v>
                </c:pt>
                <c:pt idx="372">
                  <c:v>27.43752302395399</c:v>
                </c:pt>
                <c:pt idx="373">
                  <c:v>30.774031581732451</c:v>
                </c:pt>
                <c:pt idx="374">
                  <c:v>30.06631779871644</c:v>
                </c:pt>
                <c:pt idx="375">
                  <c:v>30.722564751451188</c:v>
                </c:pt>
                <c:pt idx="376">
                  <c:v>30.362631044648367</c:v>
                </c:pt>
                <c:pt idx="377">
                  <c:v>31.003941907176895</c:v>
                </c:pt>
                <c:pt idx="378">
                  <c:v>30.813408729960344</c:v>
                </c:pt>
                <c:pt idx="379">
                  <c:v>23.874769852460709</c:v>
                </c:pt>
                <c:pt idx="380">
                  <c:v>31.194749063271708</c:v>
                </c:pt>
                <c:pt idx="381">
                  <c:v>31.566204759939289</c:v>
                </c:pt>
                <c:pt idx="382">
                  <c:v>32.446206876418145</c:v>
                </c:pt>
                <c:pt idx="383">
                  <c:v>30.219266155593925</c:v>
                </c:pt>
                <c:pt idx="384">
                  <c:v>30.220612034049569</c:v>
                </c:pt>
                <c:pt idx="385">
                  <c:v>29.676319483938428</c:v>
                </c:pt>
                <c:pt idx="386">
                  <c:v>31.570990572276678</c:v>
                </c:pt>
                <c:pt idx="387">
                  <c:v>29.691539129834403</c:v>
                </c:pt>
                <c:pt idx="388">
                  <c:v>30.547052712044575</c:v>
                </c:pt>
                <c:pt idx="389">
                  <c:v>31.046477894717533</c:v>
                </c:pt>
                <c:pt idx="390">
                  <c:v>31.635363058940385</c:v>
                </c:pt>
                <c:pt idx="391">
                  <c:v>30.258365032114575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3-48DE-82D0-F0C8E058D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974191"/>
        <c:axId val="1221367247"/>
      </c:lineChart>
      <c:catAx>
        <c:axId val="179497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1367247"/>
        <c:crosses val="autoZero"/>
        <c:auto val="1"/>
        <c:lblAlgn val="ctr"/>
        <c:lblOffset val="100"/>
        <c:noMultiLvlLbl val="0"/>
      </c:catAx>
      <c:valAx>
        <c:axId val="122136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497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720586</xdr:colOff>
      <xdr:row>23</xdr:row>
      <xdr:rowOff>0</xdr:rowOff>
    </xdr:from>
    <xdr:to>
      <xdr:col>13</xdr:col>
      <xdr:colOff>81998</xdr:colOff>
      <xdr:row>37</xdr:row>
      <xdr:rowOff>74957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934287-18C9-49FD-878D-5DB57DF85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16565</xdr:colOff>
      <xdr:row>49</xdr:row>
      <xdr:rowOff>8075</xdr:rowOff>
    </xdr:from>
    <xdr:to>
      <xdr:col>20</xdr:col>
      <xdr:colOff>258417</xdr:colOff>
      <xdr:row>63</xdr:row>
      <xdr:rowOff>84275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F41A18-8A74-4C5C-840B-B606B27FB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24848</xdr:colOff>
      <xdr:row>22</xdr:row>
      <xdr:rowOff>71782</xdr:rowOff>
    </xdr:from>
    <xdr:to>
      <xdr:col>11</xdr:col>
      <xdr:colOff>770973</xdr:colOff>
      <xdr:row>43</xdr:row>
      <xdr:rowOff>156264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A83467-9082-4B47-91E6-AE717E11C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228600</xdr:colOff>
      <xdr:row>16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A3691A1-1ED9-410D-9C8D-FE2FCDEF5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714375</xdr:colOff>
      <xdr:row>17</xdr:row>
      <xdr:rowOff>171450</xdr:rowOff>
    </xdr:from>
    <xdr:to>
      <xdr:col>11</xdr:col>
      <xdr:colOff>219075</xdr:colOff>
      <xdr:row>32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B22D4F9-E24B-4990-932F-F4671E93D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11</xdr:col>
      <xdr:colOff>228600</xdr:colOff>
      <xdr:row>49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853DB9F-DB84-4BEE-95BB-F643096D1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184150</xdr:rowOff>
    </xdr:from>
    <xdr:to>
      <xdr:col>14</xdr:col>
      <xdr:colOff>0</xdr:colOff>
      <xdr:row>39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A7B151-C57E-4326-B671-57EAE9614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761999</xdr:colOff>
      <xdr:row>24</xdr:row>
      <xdr:rowOff>172277</xdr:rowOff>
    </xdr:from>
    <xdr:to>
      <xdr:col>15</xdr:col>
      <xdr:colOff>761999</xdr:colOff>
      <xdr:row>40</xdr:row>
      <xdr:rowOff>182216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FD807B-F8B5-492F-A0C1-F1619D673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24</xdr:row>
      <xdr:rowOff>185614</xdr:rowOff>
    </xdr:from>
    <xdr:to>
      <xdr:col>20</xdr:col>
      <xdr:colOff>0</xdr:colOff>
      <xdr:row>39</xdr:row>
      <xdr:rowOff>185615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3228C6-CD29-4CA7-9401-15C18BBA8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3174</xdr:colOff>
      <xdr:row>26</xdr:row>
      <xdr:rowOff>3174</xdr:rowOff>
    </xdr:from>
    <xdr:to>
      <xdr:col>14</xdr:col>
      <xdr:colOff>761999</xdr:colOff>
      <xdr:row>41</xdr:row>
      <xdr:rowOff>184149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F08439-8F0F-4096-ABED-71AB9F4C4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854074</xdr:colOff>
      <xdr:row>29</xdr:row>
      <xdr:rowOff>180974</xdr:rowOff>
    </xdr:from>
    <xdr:to>
      <xdr:col>16</xdr:col>
      <xdr:colOff>761999</xdr:colOff>
      <xdr:row>46</xdr:row>
      <xdr:rowOff>184149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281DE8-A578-4C7D-8E7E-8A62957C6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758824</xdr:colOff>
      <xdr:row>23</xdr:row>
      <xdr:rowOff>180974</xdr:rowOff>
    </xdr:from>
    <xdr:to>
      <xdr:col>10</xdr:col>
      <xdr:colOff>761999</xdr:colOff>
      <xdr:row>38</xdr:row>
      <xdr:rowOff>184149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2034D5-0ECD-4A99-9C10-97A9535EF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</xdr:row>
      <xdr:rowOff>9525</xdr:rowOff>
    </xdr:from>
    <xdr:to>
      <xdr:col>7</xdr:col>
      <xdr:colOff>1</xdr:colOff>
      <xdr:row>18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F20B27-9258-4269-B3C6-C4E6F86BE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23</xdr:row>
      <xdr:rowOff>0</xdr:rowOff>
    </xdr:from>
    <xdr:to>
      <xdr:col>11</xdr:col>
      <xdr:colOff>0</xdr:colOff>
      <xdr:row>39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462234-2542-47E9-B446-0A52DB86C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111125</xdr:colOff>
      <xdr:row>14</xdr:row>
      <xdr:rowOff>47625</xdr:rowOff>
    </xdr:from>
    <xdr:to>
      <xdr:col>25</xdr:col>
      <xdr:colOff>111125</xdr:colOff>
      <xdr:row>29</xdr:row>
      <xdr:rowOff>3175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E932C9F-3C01-4F09-8A3C-F39D1DDE7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11</xdr:row>
      <xdr:rowOff>0</xdr:rowOff>
    </xdr:from>
    <xdr:to>
      <xdr:col>27</xdr:col>
      <xdr:colOff>0</xdr:colOff>
      <xdr:row>29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5A63BB-6CAE-49F1-A561-163214188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DAGOSTINO"/>
      <definedName name="DESIGN"/>
      <definedName name="DPTEST"/>
      <definedName name="IQR"/>
      <definedName name="MAD"/>
      <definedName name="RegCoeff"/>
      <definedName name="SHAPIRO"/>
      <definedName name="SWTEST"/>
      <definedName name="TAGCODE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BD13265-DF2C-41BF-8CE7-88393E6DA501}" autoFormatId="16" applyNumberFormats="0" applyBorderFormats="0" applyFontFormats="0" applyPatternFormats="0" applyAlignmentFormats="0" applyWidthHeightFormats="0">
  <queryTableRefresh nextId="4">
    <queryTableFields count="2">
      <queryTableField id="1" name="YearsExperience" tableColumnId="1"/>
      <queryTableField id="2" name="Sala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6EA49E6-9F28-495A-9AFD-DA6310E6A05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YearsExperience" tableColumnId="1"/>
      <queryTableField id="2" name="Salary" tableColumnId="2"/>
      <queryTableField id="3" dataBound="0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BA6856-B5C1-4C64-804F-F97DFAEF61DD}" name="Tabla3" displayName="Tabla3" ref="A1:C26" totalsRowShown="0" headerRowDxfId="0" headerRowCellStyle="Normal 2" dataCellStyle="Normal 2">
  <autoFilter ref="A1:C26" xr:uid="{7C7A0EF4-53DE-4910-8DB0-813BDE71377D}"/>
  <tableColumns count="3">
    <tableColumn id="1" xr3:uid="{A1875BE1-44A7-4F7A-9B41-25285F0CF4A1}" name="Day" dataCellStyle="Normal 2"/>
    <tableColumn id="2" xr3:uid="{F10CCD6C-B5BB-49C8-B976-D93F71A5500E}" name="Garage" dataCellStyle="Normal 2"/>
    <tableColumn id="3" xr3:uid="{FA251A8A-5016-400C-8CDF-4E88E04612B0}" name="Outside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DA09B-E826-44DD-A9FF-E67E2662954F}" name="Salary_Data3" displayName="Salary_Data3" ref="A1:B31" tableType="queryTable" totalsRowShown="0">
  <autoFilter ref="A1:B31" xr:uid="{0DB2E8CA-53DD-4BFD-8555-A193E49E7564}"/>
  <tableColumns count="2">
    <tableColumn id="1" xr3:uid="{6C5F7AE1-FADD-4717-AA29-5B583E77FDBF}" uniqueName="1" name="YearsExperience" queryTableFieldId="1"/>
    <tableColumn id="2" xr3:uid="{26EFF57A-370C-4447-8334-DBBDD5986B76}" uniqueName="2" name="Salar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033B7-8DED-406A-993F-52DA85C2AD6C}" name="Salary_Data" displayName="Salary_Data" ref="A1:C31" tableType="queryTable" totalsRowShown="0">
  <autoFilter ref="A1:C31" xr:uid="{0DB2E8CA-53DD-4BFD-8555-A193E49E7564}"/>
  <tableColumns count="3">
    <tableColumn id="1" xr3:uid="{B823D5E8-0BCB-4B2C-B544-D5C332EFB344}" uniqueName="1" name="YearsExperience" queryTableFieldId="1"/>
    <tableColumn id="2" xr3:uid="{9F759CEA-FD4A-4CD4-874E-15FB195EE3FC}" uniqueName="2" name="Salary" queryTableFieldId="2"/>
    <tableColumn id="3" xr3:uid="{6CAE0ABE-0965-46A6-AC4E-22D925609B21}" uniqueName="3" name="Predicted" queryTableFieldId="3" dataDxfId="1">
      <calculatedColumnFormula array="1">$F$20+MMULT(Salary_Data[[#This Row],[YearsExperience]],$F$21)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312C-CAA0-430D-B331-621F19B2FB5C}">
  <dimension ref="A1:V116"/>
  <sheetViews>
    <sheetView topLeftCell="B1" zoomScale="115" zoomScaleNormal="115" workbookViewId="0">
      <selection activeCell="E20" sqref="E20"/>
    </sheetView>
  </sheetViews>
  <sheetFormatPr baseColWidth="10" defaultColWidth="10.85546875" defaultRowHeight="15" x14ac:dyDescent="0.25"/>
  <cols>
    <col min="1" max="1" width="8.140625" style="31" customWidth="1"/>
    <col min="2" max="2" width="11.85546875" style="31" customWidth="1"/>
    <col min="3" max="3" width="12.42578125" style="31" customWidth="1"/>
    <col min="4" max="4" width="10.85546875" style="31"/>
    <col min="5" max="5" width="23.7109375" style="31" bestFit="1" customWidth="1"/>
    <col min="6" max="6" width="14.28515625" style="31" customWidth="1"/>
    <col min="7" max="8" width="10.85546875" style="31"/>
    <col min="9" max="9" width="23.7109375" style="31" bestFit="1" customWidth="1"/>
    <col min="10" max="10" width="11.140625" style="31" bestFit="1" customWidth="1"/>
    <col min="11" max="16384" width="10.85546875" style="31"/>
  </cols>
  <sheetData>
    <row r="1" spans="1:22" ht="15.75" x14ac:dyDescent="0.25">
      <c r="A1" s="41" t="s">
        <v>264</v>
      </c>
      <c r="B1" s="41" t="s">
        <v>263</v>
      </c>
      <c r="C1" s="41" t="s">
        <v>262</v>
      </c>
      <c r="E1" s="54" t="s">
        <v>262</v>
      </c>
      <c r="F1" s="54"/>
      <c r="I1" s="31" t="s">
        <v>282</v>
      </c>
      <c r="N1" s="31" t="s">
        <v>300</v>
      </c>
      <c r="O1" s="59">
        <v>2.2000000000000002</v>
      </c>
      <c r="S1" s="31" t="s">
        <v>312</v>
      </c>
    </row>
    <row r="2" spans="1:22" x14ac:dyDescent="0.25">
      <c r="A2" s="31">
        <v>1</v>
      </c>
      <c r="B2" s="31">
        <v>278</v>
      </c>
      <c r="C2" s="31">
        <v>222</v>
      </c>
      <c r="E2" s="52"/>
      <c r="F2" s="52"/>
    </row>
    <row r="3" spans="1:22" x14ac:dyDescent="0.25">
      <c r="A3" s="31">
        <v>2</v>
      </c>
      <c r="B3" s="31">
        <v>259</v>
      </c>
      <c r="C3" s="31">
        <v>241</v>
      </c>
      <c r="E3" s="52" t="s">
        <v>269</v>
      </c>
      <c r="F3" s="52">
        <v>193.76</v>
      </c>
      <c r="I3" s="58"/>
      <c r="J3" s="58" t="str">
        <f>A1</f>
        <v>Day</v>
      </c>
      <c r="K3" s="58" t="str">
        <f t="shared" ref="K3:L3" si="0">B1</f>
        <v>Garage</v>
      </c>
      <c r="L3" s="58" t="str">
        <f t="shared" si="0"/>
        <v>Outside</v>
      </c>
      <c r="O3" s="60" t="str">
        <f>A1</f>
        <v>Day</v>
      </c>
      <c r="P3" s="60" t="str">
        <f t="shared" ref="P3:Q3" si="1">B1</f>
        <v>Garage</v>
      </c>
      <c r="Q3" s="60" t="str">
        <f t="shared" si="1"/>
        <v>Outside</v>
      </c>
      <c r="S3" s="57"/>
      <c r="T3" s="57" t="str">
        <f>A1</f>
        <v>Day</v>
      </c>
      <c r="U3" s="57" t="str">
        <f t="shared" ref="U3:V3" si="2">B1</f>
        <v>Garage</v>
      </c>
      <c r="V3" s="57" t="str">
        <f t="shared" si="2"/>
        <v>Outside</v>
      </c>
    </row>
    <row r="4" spans="1:22" x14ac:dyDescent="0.25">
      <c r="A4" s="31">
        <v>3</v>
      </c>
      <c r="B4" s="31">
        <v>385</v>
      </c>
      <c r="C4" s="31">
        <v>115</v>
      </c>
      <c r="E4" s="52" t="s">
        <v>270</v>
      </c>
      <c r="F4" s="52">
        <v>12.391163518142008</v>
      </c>
      <c r="I4" s="31" t="s">
        <v>283</v>
      </c>
      <c r="J4" s="31">
        <f>AVERAGE(A2:A26)</f>
        <v>13</v>
      </c>
      <c r="K4" s="31">
        <f t="shared" ref="K4:L4" si="3">AVERAGE(B2:B26)</f>
        <v>304.92</v>
      </c>
      <c r="L4" s="31">
        <f t="shared" si="3"/>
        <v>191.8</v>
      </c>
      <c r="N4" s="31" t="s">
        <v>303</v>
      </c>
      <c r="O4" s="61">
        <f>O11-$O18</f>
        <v>1</v>
      </c>
      <c r="P4" s="62">
        <f t="shared" ref="P4:Q4" si="4">P11-$O18</f>
        <v>206</v>
      </c>
      <c r="Q4" s="63">
        <f t="shared" si="4"/>
        <v>100</v>
      </c>
      <c r="S4" s="31" t="s">
        <v>313</v>
      </c>
      <c r="T4" s="31">
        <f>[1]!SHAPIRO(A2:A26)</f>
        <v>0.95856578514915924</v>
      </c>
      <c r="U4" s="31">
        <f>[1]!SHAPIRO(B2:B26)</f>
        <v>0.94093989900844421</v>
      </c>
      <c r="V4" s="31">
        <f>[1]!SHAPIRO(C2:C26)</f>
        <v>0.94475004803200013</v>
      </c>
    </row>
    <row r="5" spans="1:22" x14ac:dyDescent="0.25">
      <c r="A5" s="31">
        <v>4</v>
      </c>
      <c r="B5" s="31">
        <v>294</v>
      </c>
      <c r="C5" s="31">
        <v>206</v>
      </c>
      <c r="E5" s="52" t="s">
        <v>271</v>
      </c>
      <c r="F5" s="52">
        <v>200</v>
      </c>
      <c r="I5" s="31" t="s">
        <v>227</v>
      </c>
      <c r="J5" s="31">
        <f>_xlfn.STDEV.S(A2:A26)/SQRT(COUNT(A2:A26))</f>
        <v>1.4719601443879744</v>
      </c>
      <c r="K5" s="31">
        <f t="shared" ref="K5:L5" si="5">_xlfn.STDEV.S(B2:B26)/SQRT(COUNT(B2:B26))</f>
        <v>12.325031440122162</v>
      </c>
      <c r="L5" s="31">
        <f t="shared" si="5"/>
        <v>12.180311982868091</v>
      </c>
      <c r="N5" s="31" t="s">
        <v>307</v>
      </c>
      <c r="O5" s="64">
        <f>MAX(O12-O11,0)</f>
        <v>6</v>
      </c>
      <c r="P5" s="65">
        <f t="shared" ref="P5:Q5" si="6">MAX(P12-P11,0)</f>
        <v>45</v>
      </c>
      <c r="Q5" s="66">
        <f t="shared" si="6"/>
        <v>44</v>
      </c>
      <c r="S5" s="31" t="s">
        <v>238</v>
      </c>
      <c r="T5" s="31">
        <f>[1]!SWTEST(A2:A26)</f>
        <v>0.38664965604060575</v>
      </c>
      <c r="U5" s="31">
        <f>[1]!SWTEST(B2:B26)</f>
        <v>0.1556158556392504</v>
      </c>
      <c r="V5" s="31">
        <f>[1]!SWTEST(C2:C26)</f>
        <v>0.19042961823365812</v>
      </c>
    </row>
    <row r="6" spans="1:22" x14ac:dyDescent="0.25">
      <c r="A6" s="31">
        <v>5</v>
      </c>
      <c r="B6" s="31">
        <v>349</v>
      </c>
      <c r="C6" s="31">
        <v>140</v>
      </c>
      <c r="E6" s="52" t="s">
        <v>272</v>
      </c>
      <c r="F6" s="52" t="e">
        <v>#N/A</v>
      </c>
      <c r="I6" s="31" t="s">
        <v>284</v>
      </c>
      <c r="J6" s="31">
        <f>MEDIAN(A2:A26)</f>
        <v>13</v>
      </c>
      <c r="K6" s="31">
        <f t="shared" ref="K6:L6" si="7">MEDIAN(B2:B26)</f>
        <v>300</v>
      </c>
      <c r="L6" s="31">
        <f t="shared" si="7"/>
        <v>200</v>
      </c>
      <c r="N6" s="31" t="s">
        <v>308</v>
      </c>
      <c r="O6" s="64">
        <f t="shared" ref="O6:Q8" si="8">MAX(O13-O12,0)</f>
        <v>6</v>
      </c>
      <c r="P6" s="65">
        <f t="shared" si="8"/>
        <v>49</v>
      </c>
      <c r="Q6" s="66">
        <f t="shared" si="8"/>
        <v>56</v>
      </c>
      <c r="S6" s="31" t="s">
        <v>314</v>
      </c>
      <c r="T6" s="31">
        <v>0.05</v>
      </c>
      <c r="U6" s="31">
        <v>0.05</v>
      </c>
      <c r="V6" s="31">
        <v>0.05</v>
      </c>
    </row>
    <row r="7" spans="1:22" x14ac:dyDescent="0.25">
      <c r="A7" s="31">
        <v>6</v>
      </c>
      <c r="B7" s="31">
        <v>206</v>
      </c>
      <c r="C7" s="31">
        <v>294</v>
      </c>
      <c r="E7" s="52" t="s">
        <v>273</v>
      </c>
      <c r="F7" s="52">
        <v>61.955817590710041</v>
      </c>
      <c r="I7" s="31" t="s">
        <v>285</v>
      </c>
      <c r="J7" s="31" t="e">
        <f>MODE(A2:A26)</f>
        <v>#N/A</v>
      </c>
      <c r="K7" s="31" t="e">
        <f t="shared" ref="K7:L7" si="9">MODE(B2:B26)</f>
        <v>#N/A</v>
      </c>
      <c r="L7" s="31">
        <f t="shared" si="9"/>
        <v>200</v>
      </c>
      <c r="N7" s="31" t="s">
        <v>309</v>
      </c>
      <c r="O7" s="64">
        <f t="shared" si="8"/>
        <v>6</v>
      </c>
      <c r="P7" s="65">
        <f t="shared" si="8"/>
        <v>52</v>
      </c>
      <c r="Q7" s="66">
        <f t="shared" si="8"/>
        <v>41</v>
      </c>
      <c r="S7" s="33" t="s">
        <v>315</v>
      </c>
      <c r="T7" s="70" t="str">
        <f>IF(T5&lt;T6,"no","yes")</f>
        <v>yes</v>
      </c>
      <c r="U7" s="70" t="str">
        <f t="shared" ref="U7:V7" si="10">IF(U5&lt;U6,"no","yes")</f>
        <v>yes</v>
      </c>
      <c r="V7" s="70" t="str">
        <f t="shared" si="10"/>
        <v>yes</v>
      </c>
    </row>
    <row r="8" spans="1:22" x14ac:dyDescent="0.25">
      <c r="A8" s="31">
        <v>7</v>
      </c>
      <c r="B8" s="31">
        <v>398</v>
      </c>
      <c r="C8" s="31">
        <v>102</v>
      </c>
      <c r="E8" s="52" t="s">
        <v>274</v>
      </c>
      <c r="F8" s="52">
        <v>3838.5233333333358</v>
      </c>
      <c r="I8" s="31" t="s">
        <v>286</v>
      </c>
      <c r="J8" s="31">
        <f>_xlfn.STDEV.S(A2:A26)</f>
        <v>7.3598007219398722</v>
      </c>
      <c r="K8" s="31">
        <f t="shared" ref="K8:L8" si="11">_xlfn.STDEV.S(B2:B26)</f>
        <v>61.625157200610808</v>
      </c>
      <c r="L8" s="31">
        <f t="shared" si="11"/>
        <v>60.901559914340453</v>
      </c>
      <c r="N8" s="31" t="s">
        <v>310</v>
      </c>
      <c r="O8" s="64">
        <f t="shared" si="8"/>
        <v>6</v>
      </c>
      <c r="P8" s="65">
        <f t="shared" si="8"/>
        <v>47</v>
      </c>
      <c r="Q8" s="66">
        <f t="shared" si="8"/>
        <v>53</v>
      </c>
    </row>
    <row r="9" spans="1:22" x14ac:dyDescent="0.25">
      <c r="A9" s="31">
        <v>8</v>
      </c>
      <c r="B9" s="31">
        <v>307</v>
      </c>
      <c r="C9" s="31">
        <v>193</v>
      </c>
      <c r="E9" s="52" t="s">
        <v>275</v>
      </c>
      <c r="F9" s="52">
        <v>-1.354141361221064</v>
      </c>
      <c r="I9" s="31" t="s">
        <v>287</v>
      </c>
      <c r="J9" s="31">
        <f>_xlfn.VAR.S(A2:A26)</f>
        <v>54.166666666666664</v>
      </c>
      <c r="K9" s="31">
        <f t="shared" ref="K9:L9" si="12">_xlfn.VAR.S(B2:B26)</f>
        <v>3797.6599999999939</v>
      </c>
      <c r="L9" s="31">
        <f t="shared" si="12"/>
        <v>3709</v>
      </c>
      <c r="N9" s="31" t="s">
        <v>283</v>
      </c>
      <c r="O9" s="67">
        <f>O16-$O18</f>
        <v>13</v>
      </c>
      <c r="P9" s="68">
        <f t="shared" ref="P9:Q9" si="13">P16-$O18</f>
        <v>304.92</v>
      </c>
      <c r="Q9" s="69">
        <f t="shared" si="13"/>
        <v>191.8</v>
      </c>
      <c r="S9" s="31" t="s">
        <v>316</v>
      </c>
    </row>
    <row r="10" spans="1:22" x14ac:dyDescent="0.25">
      <c r="A10" s="31">
        <v>9</v>
      </c>
      <c r="B10" s="31">
        <v>340</v>
      </c>
      <c r="C10" s="31">
        <v>160</v>
      </c>
      <c r="E10" s="52" t="s">
        <v>276</v>
      </c>
      <c r="F10" s="52">
        <v>-6.4471791438419218E-2</v>
      </c>
      <c r="I10" s="31" t="s">
        <v>288</v>
      </c>
      <c r="J10" s="31">
        <f>KURT(A2:A26)</f>
        <v>-1.1999999999999997</v>
      </c>
      <c r="K10" s="31">
        <f t="shared" ref="K10:L10" si="14">KURT(B2:B26)</f>
        <v>-1.3098056105308422</v>
      </c>
      <c r="L10" s="31">
        <f t="shared" si="14"/>
        <v>-1.2513874414854094</v>
      </c>
    </row>
    <row r="11" spans="1:22" x14ac:dyDescent="0.25">
      <c r="A11" s="31">
        <v>10</v>
      </c>
      <c r="B11" s="31">
        <v>219</v>
      </c>
      <c r="C11" s="31">
        <v>275</v>
      </c>
      <c r="E11" s="52" t="s">
        <v>277</v>
      </c>
      <c r="F11" s="52">
        <v>194</v>
      </c>
      <c r="I11" s="31" t="s">
        <v>289</v>
      </c>
      <c r="J11" s="31">
        <f>SKEW(A2:A26)</f>
        <v>0</v>
      </c>
      <c r="K11" s="31">
        <f t="shared" ref="K11:L11" si="15">SKEW(B2:B26)</f>
        <v>4.9755753009216114E-2</v>
      </c>
      <c r="L11" s="31">
        <f t="shared" si="15"/>
        <v>3.3561394769827091E-3</v>
      </c>
      <c r="N11" s="31" t="s">
        <v>303</v>
      </c>
      <c r="O11" s="61">
        <f t="array" ref="O11">MIN(IF(ISBLANK(A2:A26),"",IF(A2:A26&gt;=O12-$O1*(O14-O12),A2:A26,"")))</f>
        <v>1</v>
      </c>
      <c r="P11" s="62">
        <f t="array" ref="P11">MIN(IF(ISBLANK(B2:B26),"",IF(B2:B26&gt;=P12-$O1*(P14-P12),B2:B26,"")))</f>
        <v>206</v>
      </c>
      <c r="Q11" s="63">
        <f t="array" ref="Q11">MIN(IF(ISBLANK(C2:C26),"",IF(C2:C26&gt;=Q12-$O1*(Q14-Q12),C2:C26,"")))</f>
        <v>100</v>
      </c>
      <c r="S11" s="71" t="s">
        <v>317</v>
      </c>
      <c r="T11" s="71">
        <f>[1]!DAGOSTINO(A2:A26)</f>
        <v>4.0996551807491661</v>
      </c>
      <c r="U11" s="71">
        <f>[1]!DAGOSTINO(B2:B26)</f>
        <v>5.6789947627763331</v>
      </c>
      <c r="V11" s="71">
        <f>[1]!DAGOSTINO(C2:C26)</f>
        <v>4.7765947646643223</v>
      </c>
    </row>
    <row r="12" spans="1:22" x14ac:dyDescent="0.25">
      <c r="A12" s="31">
        <v>11</v>
      </c>
      <c r="B12" s="31">
        <v>352</v>
      </c>
      <c r="C12" s="31">
        <v>148</v>
      </c>
      <c r="E12" s="52" t="s">
        <v>278</v>
      </c>
      <c r="F12" s="52">
        <v>100</v>
      </c>
      <c r="I12" s="31" t="s">
        <v>290</v>
      </c>
      <c r="J12" s="31">
        <f>J13-J14</f>
        <v>24</v>
      </c>
      <c r="K12" s="31">
        <f t="shared" ref="K12:L12" si="16">K13-K14</f>
        <v>193</v>
      </c>
      <c r="L12" s="31">
        <f t="shared" si="16"/>
        <v>194</v>
      </c>
      <c r="N12" s="31" t="s">
        <v>304</v>
      </c>
      <c r="O12" s="64">
        <f>_xlfn.QUARTILE.INC(A2:A26,1)</f>
        <v>7</v>
      </c>
      <c r="P12" s="65">
        <f t="shared" ref="P12:Q12" si="17">_xlfn.QUARTILE.INC(B2:B26,1)</f>
        <v>251</v>
      </c>
      <c r="Q12" s="66">
        <f t="shared" si="17"/>
        <v>144</v>
      </c>
      <c r="S12" s="31" t="s">
        <v>238</v>
      </c>
      <c r="T12" s="31">
        <f>[1]!DPTEST(A2:A26)</f>
        <v>0.12875710063774748</v>
      </c>
      <c r="U12" s="31">
        <f>[1]!DPTEST(B2:B26)</f>
        <v>5.8455039172765511E-2</v>
      </c>
      <c r="V12" s="31">
        <f>[1]!DPTEST(C2:C26)</f>
        <v>9.1785827084544303E-2</v>
      </c>
    </row>
    <row r="13" spans="1:22" x14ac:dyDescent="0.25">
      <c r="A13" s="31">
        <v>12</v>
      </c>
      <c r="B13" s="31">
        <v>329</v>
      </c>
      <c r="C13" s="31">
        <v>171</v>
      </c>
      <c r="E13" s="52" t="s">
        <v>279</v>
      </c>
      <c r="F13" s="52">
        <v>294</v>
      </c>
      <c r="I13" s="31" t="s">
        <v>291</v>
      </c>
      <c r="J13" s="31">
        <f>MAX(A2:A26)</f>
        <v>25</v>
      </c>
      <c r="K13" s="31">
        <f t="shared" ref="K13:L13" si="18">MAX(B2:B26)</f>
        <v>399</v>
      </c>
      <c r="L13" s="31">
        <f t="shared" si="18"/>
        <v>294</v>
      </c>
      <c r="N13" s="31" t="s">
        <v>284</v>
      </c>
      <c r="O13" s="64">
        <f>MEDIAN(A2:A26)</f>
        <v>13</v>
      </c>
      <c r="P13" s="65">
        <f t="shared" ref="P13:Q13" si="19">MEDIAN(B2:B26)</f>
        <v>300</v>
      </c>
      <c r="Q13" s="66">
        <f t="shared" si="19"/>
        <v>200</v>
      </c>
      <c r="S13" s="31" t="s">
        <v>314</v>
      </c>
      <c r="T13" s="31">
        <v>0.05</v>
      </c>
      <c r="U13" s="31">
        <v>0.05</v>
      </c>
      <c r="V13" s="31">
        <v>0.05</v>
      </c>
    </row>
    <row r="14" spans="1:22" x14ac:dyDescent="0.25">
      <c r="A14" s="31">
        <v>13</v>
      </c>
      <c r="B14" s="31">
        <v>289</v>
      </c>
      <c r="C14" s="31">
        <v>211</v>
      </c>
      <c r="E14" s="52" t="s">
        <v>280</v>
      </c>
      <c r="F14" s="52">
        <v>4844</v>
      </c>
      <c r="I14" s="31" t="s">
        <v>292</v>
      </c>
      <c r="J14" s="31">
        <f>MIN(A2:A26)</f>
        <v>1</v>
      </c>
      <c r="K14" s="31">
        <f t="shared" ref="K14:L14" si="20">MIN(B2:B26)</f>
        <v>206</v>
      </c>
      <c r="L14" s="31">
        <f t="shared" si="20"/>
        <v>100</v>
      </c>
      <c r="N14" s="31" t="s">
        <v>305</v>
      </c>
      <c r="O14" s="64">
        <f>_xlfn.QUARTILE.INC(A2:A26,3)</f>
        <v>19</v>
      </c>
      <c r="P14" s="65">
        <f t="shared" ref="P14:Q14" si="21">_xlfn.QUARTILE.INC(B2:B26,3)</f>
        <v>352</v>
      </c>
      <c r="Q14" s="66">
        <f t="shared" si="21"/>
        <v>241</v>
      </c>
      <c r="S14" s="33" t="s">
        <v>315</v>
      </c>
      <c r="T14" s="70" t="str">
        <f>IF(T12&lt;T13,"no","yes")</f>
        <v>yes</v>
      </c>
      <c r="U14" s="70" t="str">
        <f t="shared" ref="U14:V14" si="22">IF(U12&lt;U13,"no","yes")</f>
        <v>yes</v>
      </c>
      <c r="V14" s="70" t="str">
        <f t="shared" si="22"/>
        <v>yes</v>
      </c>
    </row>
    <row r="15" spans="1:22" ht="15.75" thickBot="1" x14ac:dyDescent="0.3">
      <c r="A15" s="31">
        <v>14</v>
      </c>
      <c r="B15" s="31">
        <v>399</v>
      </c>
      <c r="C15" s="31">
        <v>101</v>
      </c>
      <c r="E15" s="53" t="s">
        <v>281</v>
      </c>
      <c r="F15" s="53">
        <v>25</v>
      </c>
      <c r="I15" s="31" t="s">
        <v>293</v>
      </c>
      <c r="J15" s="31">
        <f>SUM(A2:A26)</f>
        <v>325</v>
      </c>
      <c r="K15" s="31">
        <f t="shared" ref="K15:L15" si="23">SUM(B2:B26)</f>
        <v>7623</v>
      </c>
      <c r="L15" s="31">
        <f t="shared" si="23"/>
        <v>4795</v>
      </c>
      <c r="N15" s="31" t="s">
        <v>306</v>
      </c>
      <c r="O15" s="64">
        <f t="array" ref="O15">MAX(IF(ISBLANK(A2:A26),"",IF(A2:A26&lt;=O14+$O1*(O14-O12),A2:A26,"")))</f>
        <v>25</v>
      </c>
      <c r="P15" s="65">
        <f t="array" ref="P15">MAX(IF(ISBLANK(B2:B26),"",IF(B2:B26&lt;=P14+$O1*(P14-P12),B2:B26,"")))</f>
        <v>399</v>
      </c>
      <c r="Q15" s="66">
        <f t="array" ref="Q15">MAX(IF(ISBLANK(C2:C26),"",IF(C2:C26&lt;=Q14+$O1*(Q14-Q12),C2:C26,"")))</f>
        <v>294</v>
      </c>
    </row>
    <row r="16" spans="1:22" x14ac:dyDescent="0.25">
      <c r="A16" s="31">
        <v>15</v>
      </c>
      <c r="B16" s="31">
        <v>300</v>
      </c>
      <c r="C16" s="31">
        <v>200</v>
      </c>
      <c r="I16" s="31" t="s">
        <v>294</v>
      </c>
      <c r="J16" s="31">
        <f>COUNT(A2:A26)</f>
        <v>25</v>
      </c>
      <c r="K16" s="31">
        <f t="shared" ref="K16:L16" si="24">COUNT(B2:B26)</f>
        <v>25</v>
      </c>
      <c r="L16" s="31">
        <f t="shared" si="24"/>
        <v>25</v>
      </c>
      <c r="N16" s="31" t="s">
        <v>283</v>
      </c>
      <c r="O16" s="67">
        <f>AVERAGE(A2:A26)</f>
        <v>13</v>
      </c>
      <c r="P16" s="68">
        <f t="shared" ref="P16:Q16" si="25">AVERAGE(B2:B26)</f>
        <v>304.92</v>
      </c>
      <c r="Q16" s="69">
        <f t="shared" si="25"/>
        <v>191.8</v>
      </c>
    </row>
    <row r="17" spans="1:17" x14ac:dyDescent="0.25">
      <c r="A17" s="31">
        <v>16</v>
      </c>
      <c r="B17" s="31">
        <v>343</v>
      </c>
      <c r="C17" s="31">
        <v>153</v>
      </c>
      <c r="I17" s="31" t="s">
        <v>295</v>
      </c>
      <c r="J17" s="31">
        <f>GEOMEAN(A2:A26)</f>
        <v>10.177141834880185</v>
      </c>
      <c r="K17" s="31">
        <f t="shared" ref="K17:L17" si="26">GEOMEAN(B2:B26)</f>
        <v>298.83245185906901</v>
      </c>
      <c r="L17" s="31">
        <f t="shared" si="26"/>
        <v>181.88099525949258</v>
      </c>
    </row>
    <row r="18" spans="1:17" x14ac:dyDescent="0.25">
      <c r="A18" s="31">
        <v>17</v>
      </c>
      <c r="B18" s="31">
        <v>373</v>
      </c>
      <c r="C18" s="31">
        <v>127</v>
      </c>
      <c r="I18" s="31" t="s">
        <v>296</v>
      </c>
      <c r="J18" s="31">
        <f>HARMEAN(A2:A26)</f>
        <v>6.5514344852484081</v>
      </c>
      <c r="K18" s="31">
        <f t="shared" ref="K18:L18" si="27">HARMEAN(B2:B26)</f>
        <v>292.73055137253692</v>
      </c>
      <c r="L18" s="31">
        <f t="shared" si="27"/>
        <v>171.68447696424036</v>
      </c>
      <c r="N18" s="31" t="s">
        <v>301</v>
      </c>
      <c r="O18" s="59">
        <f>IF(MIN(O11:Q11)&gt;=0,0,MIN(O11:Q11))</f>
        <v>0</v>
      </c>
    </row>
    <row r="19" spans="1:17" x14ac:dyDescent="0.25">
      <c r="A19" s="31">
        <v>18</v>
      </c>
      <c r="B19" s="31">
        <v>265</v>
      </c>
      <c r="C19" s="31">
        <v>235</v>
      </c>
      <c r="I19" s="31" t="s">
        <v>297</v>
      </c>
      <c r="J19" s="31">
        <f>AVEDEV(A2:A26)</f>
        <v>6.24</v>
      </c>
      <c r="K19" s="31">
        <f t="shared" ref="K19:L19" si="28">AVEDEV(B2:B26)</f>
        <v>53.116800000000005</v>
      </c>
      <c r="L19" s="31">
        <f t="shared" si="28"/>
        <v>51.904000000000003</v>
      </c>
    </row>
    <row r="20" spans="1:17" x14ac:dyDescent="0.25">
      <c r="A20" s="31">
        <v>19</v>
      </c>
      <c r="B20" s="31">
        <v>233</v>
      </c>
      <c r="C20" s="31">
        <v>267</v>
      </c>
      <c r="I20" s="31" t="s">
        <v>298</v>
      </c>
      <c r="J20" s="31">
        <f>[1]!MAD(A2:A26)</f>
        <v>6</v>
      </c>
      <c r="K20" s="31">
        <f>[1]!MAD(B2:B26)</f>
        <v>52</v>
      </c>
      <c r="L20" s="31">
        <f>[1]!MAD(C2:C26)</f>
        <v>56</v>
      </c>
      <c r="N20" s="31" t="s">
        <v>302</v>
      </c>
      <c r="O20" s="31" t="s">
        <v>311</v>
      </c>
      <c r="P20" s="31" t="s">
        <v>311</v>
      </c>
      <c r="Q20" s="31" t="s">
        <v>311</v>
      </c>
    </row>
    <row r="21" spans="1:17" x14ac:dyDescent="0.25">
      <c r="A21" s="31">
        <v>20</v>
      </c>
      <c r="B21" s="31">
        <v>239</v>
      </c>
      <c r="C21" s="31">
        <v>261</v>
      </c>
      <c r="I21" s="33" t="s">
        <v>299</v>
      </c>
      <c r="J21" s="33">
        <f>[1]!IQR(A2:A26,FALSE)</f>
        <v>12</v>
      </c>
      <c r="K21" s="33">
        <f>[1]!IQR(B2:B26,FALSE)</f>
        <v>101</v>
      </c>
      <c r="L21" s="33">
        <f>[1]!IQR(C2:C26,FALSE)</f>
        <v>97</v>
      </c>
    </row>
    <row r="22" spans="1:17" x14ac:dyDescent="0.25">
      <c r="A22" s="31">
        <v>21</v>
      </c>
      <c r="B22" s="31">
        <v>353</v>
      </c>
      <c r="C22" s="31">
        <v>144</v>
      </c>
    </row>
    <row r="23" spans="1:17" x14ac:dyDescent="0.25">
      <c r="A23" s="31">
        <v>22</v>
      </c>
      <c r="B23" s="31">
        <v>241</v>
      </c>
      <c r="C23" s="31">
        <v>259</v>
      </c>
    </row>
    <row r="24" spans="1:17" x14ac:dyDescent="0.25">
      <c r="A24" s="31">
        <v>23</v>
      </c>
      <c r="B24" s="31">
        <v>395</v>
      </c>
      <c r="C24" s="31">
        <v>100</v>
      </c>
    </row>
    <row r="25" spans="1:17" x14ac:dyDescent="0.25">
      <c r="A25" s="31">
        <v>24</v>
      </c>
      <c r="B25" s="31">
        <v>226</v>
      </c>
      <c r="C25" s="31">
        <v>270</v>
      </c>
    </row>
    <row r="26" spans="1:17" x14ac:dyDescent="0.25">
      <c r="A26" s="31">
        <v>25</v>
      </c>
      <c r="B26" s="31">
        <v>251</v>
      </c>
      <c r="C26" s="31">
        <v>200</v>
      </c>
      <c r="E26" s="31" t="s">
        <v>282</v>
      </c>
    </row>
    <row r="28" spans="1:17" x14ac:dyDescent="0.25">
      <c r="E28" s="57"/>
      <c r="F28" s="57" t="str">
        <f>A1</f>
        <v>Day</v>
      </c>
    </row>
    <row r="29" spans="1:17" x14ac:dyDescent="0.25">
      <c r="E29" s="31" t="s">
        <v>283</v>
      </c>
      <c r="F29" s="31">
        <f>AVERAGE(A2:A26)</f>
        <v>13</v>
      </c>
    </row>
    <row r="30" spans="1:17" x14ac:dyDescent="0.25">
      <c r="E30" s="31" t="s">
        <v>227</v>
      </c>
      <c r="F30" s="31">
        <f>_xlfn.STDEV.S(A2:A26)/SQRT(COUNT(A2:A26))</f>
        <v>1.4719601443879744</v>
      </c>
    </row>
    <row r="31" spans="1:17" x14ac:dyDescent="0.25">
      <c r="E31" s="31" t="s">
        <v>284</v>
      </c>
      <c r="F31" s="31">
        <f>MEDIAN(A2:A26)</f>
        <v>13</v>
      </c>
    </row>
    <row r="32" spans="1:17" x14ac:dyDescent="0.25">
      <c r="E32" s="31" t="s">
        <v>285</v>
      </c>
      <c r="F32" s="31" t="e">
        <f>MODE(A2:A26)</f>
        <v>#N/A</v>
      </c>
    </row>
    <row r="33" spans="5:12" x14ac:dyDescent="0.25">
      <c r="E33" s="31" t="s">
        <v>286</v>
      </c>
      <c r="F33" s="31">
        <f>_xlfn.STDEV.S(A2:A26)</f>
        <v>7.3598007219398722</v>
      </c>
    </row>
    <row r="34" spans="5:12" x14ac:dyDescent="0.25">
      <c r="E34" s="31" t="s">
        <v>287</v>
      </c>
      <c r="F34" s="31">
        <f>_xlfn.VAR.S(A2:A26)</f>
        <v>54.166666666666664</v>
      </c>
    </row>
    <row r="35" spans="5:12" x14ac:dyDescent="0.25">
      <c r="E35" s="31" t="s">
        <v>288</v>
      </c>
      <c r="F35" s="31">
        <f>KURT(A2:A26)</f>
        <v>-1.1999999999999997</v>
      </c>
    </row>
    <row r="36" spans="5:12" x14ac:dyDescent="0.25">
      <c r="E36" s="31" t="s">
        <v>289</v>
      </c>
      <c r="F36" s="31">
        <f>SKEW(A2:A26)</f>
        <v>0</v>
      </c>
    </row>
    <row r="37" spans="5:12" x14ac:dyDescent="0.25">
      <c r="E37" s="31" t="s">
        <v>290</v>
      </c>
      <c r="F37" s="31">
        <f>F38-F39</f>
        <v>24</v>
      </c>
    </row>
    <row r="38" spans="5:12" x14ac:dyDescent="0.25">
      <c r="E38" s="31" t="s">
        <v>291</v>
      </c>
      <c r="F38" s="31">
        <f>MAX(A2:A26)</f>
        <v>25</v>
      </c>
    </row>
    <row r="39" spans="5:12" x14ac:dyDescent="0.25">
      <c r="E39" s="31" t="s">
        <v>292</v>
      </c>
      <c r="F39" s="31">
        <f>MIN(A2:A26)</f>
        <v>1</v>
      </c>
    </row>
    <row r="40" spans="5:12" x14ac:dyDescent="0.25">
      <c r="E40" s="31" t="s">
        <v>293</v>
      </c>
      <c r="F40" s="31">
        <f>SUM(A2:A26)</f>
        <v>325</v>
      </c>
    </row>
    <row r="41" spans="5:12" x14ac:dyDescent="0.25">
      <c r="E41" s="31" t="s">
        <v>294</v>
      </c>
      <c r="F41" s="31">
        <f>COUNT(A2:A26)</f>
        <v>25</v>
      </c>
    </row>
    <row r="42" spans="5:12" x14ac:dyDescent="0.25">
      <c r="E42" s="31" t="s">
        <v>295</v>
      </c>
      <c r="F42" s="31">
        <f>GEOMEAN(A2:A26)</f>
        <v>10.177141834880185</v>
      </c>
    </row>
    <row r="43" spans="5:12" x14ac:dyDescent="0.25">
      <c r="E43" s="31" t="s">
        <v>296</v>
      </c>
      <c r="F43" s="31">
        <f>HARMEAN(A2:A26)</f>
        <v>6.5514344852484081</v>
      </c>
    </row>
    <row r="44" spans="5:12" x14ac:dyDescent="0.25">
      <c r="E44" s="31" t="s">
        <v>297</v>
      </c>
      <c r="F44" s="31">
        <f>AVEDEV(A2:A26)</f>
        <v>6.24</v>
      </c>
    </row>
    <row r="45" spans="5:12" x14ac:dyDescent="0.25">
      <c r="E45" s="31" t="s">
        <v>298</v>
      </c>
      <c r="F45" s="31">
        <f>[1]!MAD(A2:A26)</f>
        <v>6</v>
      </c>
      <c r="K45" s="31" t="s">
        <v>324</v>
      </c>
    </row>
    <row r="46" spans="5:12" x14ac:dyDescent="0.25">
      <c r="E46" s="33" t="s">
        <v>299</v>
      </c>
      <c r="F46" s="33">
        <f>[1]!IQR(A2:A26,FALSE)</f>
        <v>12</v>
      </c>
    </row>
    <row r="47" spans="5:12" x14ac:dyDescent="0.25">
      <c r="K47" s="31" t="s">
        <v>325</v>
      </c>
      <c r="L47" s="31">
        <v>5</v>
      </c>
    </row>
    <row r="49" spans="5:13" x14ac:dyDescent="0.25">
      <c r="K49" s="56" t="s">
        <v>326</v>
      </c>
      <c r="L49" s="56" t="s">
        <v>327</v>
      </c>
      <c r="M49" s="56" t="s">
        <v>328</v>
      </c>
    </row>
    <row r="50" spans="5:13" x14ac:dyDescent="0.25">
      <c r="K50" s="31">
        <f t="shared" ref="K50:K105" si="29">K51-$L$47</f>
        <v>15</v>
      </c>
    </row>
    <row r="51" spans="5:13" x14ac:dyDescent="0.25">
      <c r="E51" s="31" t="s">
        <v>282</v>
      </c>
      <c r="H51" s="31" t="s">
        <v>318</v>
      </c>
      <c r="K51" s="31">
        <f t="shared" si="29"/>
        <v>20</v>
      </c>
      <c r="L51" s="31">
        <f>M51-M50</f>
        <v>0</v>
      </c>
      <c r="M51" s="31">
        <f>COUNTIF($C$1:$C$26,"&lt;="&amp;K51)</f>
        <v>0</v>
      </c>
    </row>
    <row r="52" spans="5:13" x14ac:dyDescent="0.25">
      <c r="K52" s="31">
        <f t="shared" si="29"/>
        <v>25</v>
      </c>
      <c r="L52" s="31">
        <f t="shared" ref="L52:L107" si="30">M52-M51</f>
        <v>0</v>
      </c>
      <c r="M52" s="31">
        <f t="shared" ref="M52:M107" si="31">COUNTIF($C$1:$C$26,"&lt;="&amp;K52)</f>
        <v>0</v>
      </c>
    </row>
    <row r="53" spans="5:13" x14ac:dyDescent="0.25">
      <c r="E53" s="57"/>
      <c r="F53" s="57" t="str">
        <f>C1</f>
        <v>Outside</v>
      </c>
      <c r="H53" s="57"/>
      <c r="I53" s="57" t="str">
        <f>C1</f>
        <v>Outside</v>
      </c>
      <c r="K53" s="31">
        <f t="shared" si="29"/>
        <v>30</v>
      </c>
      <c r="L53" s="31">
        <f t="shared" si="30"/>
        <v>0</v>
      </c>
      <c r="M53" s="31">
        <f t="shared" si="31"/>
        <v>0</v>
      </c>
    </row>
    <row r="54" spans="5:13" x14ac:dyDescent="0.25">
      <c r="E54" s="31" t="s">
        <v>283</v>
      </c>
      <c r="F54" s="31">
        <f>AVERAGE(C2:C26)</f>
        <v>191.8</v>
      </c>
      <c r="H54" s="36" t="s">
        <v>319</v>
      </c>
      <c r="I54" s="31">
        <f>AVERAGE(C2:C26)</f>
        <v>191.8</v>
      </c>
      <c r="K54" s="31">
        <f t="shared" si="29"/>
        <v>35</v>
      </c>
      <c r="L54" s="31">
        <f t="shared" si="30"/>
        <v>0</v>
      </c>
      <c r="M54" s="31">
        <f t="shared" si="31"/>
        <v>0</v>
      </c>
    </row>
    <row r="55" spans="5:13" x14ac:dyDescent="0.25">
      <c r="E55" s="31" t="s">
        <v>227</v>
      </c>
      <c r="F55" s="31">
        <f>_xlfn.STDEV.S(C2:C26)/SQRT(COUNT(C2:C26))</f>
        <v>12.180311982868091</v>
      </c>
      <c r="H55" s="36" t="s">
        <v>320</v>
      </c>
      <c r="I55" s="31">
        <f>_xlfn.STDEV.S(C2:C26)</f>
        <v>60.901559914340453</v>
      </c>
      <c r="K55" s="31">
        <f t="shared" si="29"/>
        <v>40</v>
      </c>
      <c r="L55" s="31">
        <f t="shared" si="30"/>
        <v>0</v>
      </c>
      <c r="M55" s="31">
        <f t="shared" si="31"/>
        <v>0</v>
      </c>
    </row>
    <row r="56" spans="5:13" x14ac:dyDescent="0.25">
      <c r="E56" s="31" t="s">
        <v>284</v>
      </c>
      <c r="F56" s="31">
        <f>MEDIAN(C2:C26)</f>
        <v>200</v>
      </c>
      <c r="H56" s="72" t="s">
        <v>321</v>
      </c>
      <c r="I56" s="71">
        <f>COUNTIF(I59:I83,"&gt;=2,5")+COUNTIF(I59:I83,"&lt;=-2,5")</f>
        <v>0</v>
      </c>
      <c r="K56" s="31">
        <f t="shared" si="29"/>
        <v>45</v>
      </c>
      <c r="L56" s="31">
        <f t="shared" si="30"/>
        <v>0</v>
      </c>
      <c r="M56" s="31">
        <f t="shared" si="31"/>
        <v>0</v>
      </c>
    </row>
    <row r="57" spans="5:13" x14ac:dyDescent="0.25">
      <c r="E57" s="31" t="s">
        <v>285</v>
      </c>
      <c r="F57" s="31">
        <f>MODE(C2:C26)</f>
        <v>200</v>
      </c>
      <c r="H57" s="36" t="s">
        <v>322</v>
      </c>
      <c r="I57" s="31">
        <f>COUNTIF(I59:I83,"")</f>
        <v>0</v>
      </c>
      <c r="K57" s="31">
        <f t="shared" si="29"/>
        <v>50</v>
      </c>
      <c r="L57" s="31">
        <f t="shared" si="30"/>
        <v>0</v>
      </c>
      <c r="M57" s="31">
        <f t="shared" si="31"/>
        <v>0</v>
      </c>
    </row>
    <row r="58" spans="5:13" x14ac:dyDescent="0.25">
      <c r="E58" s="31" t="s">
        <v>286</v>
      </c>
      <c r="F58" s="31">
        <f>_xlfn.STDEV.S(C2:C26)</f>
        <v>60.901559914340453</v>
      </c>
      <c r="H58" s="56" t="s">
        <v>323</v>
      </c>
      <c r="I58" s="33">
        <f>COUNTIF(I59:I83," ******* ")</f>
        <v>0</v>
      </c>
      <c r="K58" s="31">
        <f t="shared" si="29"/>
        <v>55</v>
      </c>
      <c r="L58" s="31">
        <f t="shared" si="30"/>
        <v>0</v>
      </c>
      <c r="M58" s="31">
        <f t="shared" si="31"/>
        <v>0</v>
      </c>
    </row>
    <row r="59" spans="5:13" x14ac:dyDescent="0.25">
      <c r="E59" s="31" t="s">
        <v>287</v>
      </c>
      <c r="F59" s="31">
        <f>_xlfn.VAR.S(C2:C26)</f>
        <v>3709</v>
      </c>
      <c r="H59" s="36">
        <v>1</v>
      </c>
      <c r="I59" s="31">
        <f>IF(C2="","",IF(ISNUMBER(C2),STANDARDIZE(C2,I$54,I$55)," ******* "))</f>
        <v>0.49588220798411459</v>
      </c>
      <c r="J59" s="31" t="str">
        <f>IF(COUNTIF(I59,"&gt;=2,5")+COUNTIF(I59,"&lt;=-2,5")&gt;0,"*","")</f>
        <v/>
      </c>
      <c r="K59" s="31">
        <f t="shared" si="29"/>
        <v>60</v>
      </c>
      <c r="L59" s="31">
        <f t="shared" si="30"/>
        <v>0</v>
      </c>
      <c r="M59" s="31">
        <f t="shared" si="31"/>
        <v>0</v>
      </c>
    </row>
    <row r="60" spans="5:13" x14ac:dyDescent="0.25">
      <c r="E60" s="31" t="s">
        <v>288</v>
      </c>
      <c r="F60" s="31">
        <f>KURT(C2:C26)</f>
        <v>-1.2513874414854094</v>
      </c>
      <c r="H60" s="36">
        <f>H59+1</f>
        <v>2</v>
      </c>
      <c r="I60" s="31">
        <f t="shared" ref="I60:I83" si="32">IF(C3="","",IF(ISNUMBER(C3),STANDARDIZE(C3,I$54,I$55)," ******* "))</f>
        <v>0.80786108055690209</v>
      </c>
      <c r="J60" s="31" t="str">
        <f t="shared" ref="J60:J83" si="33">IF(COUNTIF(I60,"&gt;=2,5")+COUNTIF(I60,"&lt;=-2,5")&gt;0,"*","")</f>
        <v/>
      </c>
      <c r="K60" s="31">
        <f t="shared" si="29"/>
        <v>65</v>
      </c>
      <c r="L60" s="31">
        <f t="shared" si="30"/>
        <v>0</v>
      </c>
      <c r="M60" s="31">
        <f t="shared" si="31"/>
        <v>0</v>
      </c>
    </row>
    <row r="61" spans="5:13" x14ac:dyDescent="0.25">
      <c r="E61" s="31" t="s">
        <v>289</v>
      </c>
      <c r="F61" s="31">
        <f>SKEW(C2:C26)</f>
        <v>3.3561394769827091E-3</v>
      </c>
      <c r="H61" s="36">
        <f t="shared" ref="H61:H83" si="34">H60+1</f>
        <v>3</v>
      </c>
      <c r="I61" s="31">
        <f t="shared" si="32"/>
        <v>-1.2610514428205304</v>
      </c>
      <c r="J61" s="31" t="str">
        <f t="shared" si="33"/>
        <v/>
      </c>
      <c r="K61" s="31">
        <f t="shared" si="29"/>
        <v>70</v>
      </c>
      <c r="L61" s="31">
        <f t="shared" si="30"/>
        <v>0</v>
      </c>
      <c r="M61" s="31">
        <f t="shared" si="31"/>
        <v>0</v>
      </c>
    </row>
    <row r="62" spans="5:13" x14ac:dyDescent="0.25">
      <c r="E62" s="31" t="s">
        <v>290</v>
      </c>
      <c r="F62" s="31">
        <f>F63-F64</f>
        <v>194</v>
      </c>
      <c r="H62" s="36">
        <f t="shared" si="34"/>
        <v>4</v>
      </c>
      <c r="I62" s="31">
        <f t="shared" si="32"/>
        <v>0.23316315739650412</v>
      </c>
      <c r="J62" s="31" t="str">
        <f t="shared" si="33"/>
        <v/>
      </c>
      <c r="K62" s="31">
        <f t="shared" si="29"/>
        <v>75</v>
      </c>
      <c r="L62" s="31">
        <f t="shared" si="30"/>
        <v>0</v>
      </c>
      <c r="M62" s="31">
        <f t="shared" si="31"/>
        <v>0</v>
      </c>
    </row>
    <row r="63" spans="5:13" x14ac:dyDescent="0.25">
      <c r="E63" s="31" t="s">
        <v>291</v>
      </c>
      <c r="F63" s="31">
        <f>MAX(C2:C26)</f>
        <v>294</v>
      </c>
      <c r="H63" s="36">
        <f t="shared" si="34"/>
        <v>5</v>
      </c>
      <c r="I63" s="31">
        <f t="shared" si="32"/>
        <v>-0.8505529262773891</v>
      </c>
      <c r="J63" s="31" t="str">
        <f t="shared" si="33"/>
        <v/>
      </c>
      <c r="K63" s="31">
        <f t="shared" si="29"/>
        <v>80</v>
      </c>
      <c r="L63" s="31">
        <f t="shared" si="30"/>
        <v>0</v>
      </c>
      <c r="M63" s="31">
        <f t="shared" si="31"/>
        <v>0</v>
      </c>
    </row>
    <row r="64" spans="5:13" x14ac:dyDescent="0.25">
      <c r="E64" s="31" t="s">
        <v>292</v>
      </c>
      <c r="F64" s="31">
        <f>MIN(C2:C26)</f>
        <v>100</v>
      </c>
      <c r="H64" s="36">
        <f t="shared" si="34"/>
        <v>6</v>
      </c>
      <c r="I64" s="31">
        <f t="shared" si="32"/>
        <v>1.6781179356283618</v>
      </c>
      <c r="J64" s="31" t="str">
        <f t="shared" si="33"/>
        <v/>
      </c>
      <c r="K64" s="31">
        <f t="shared" si="29"/>
        <v>85</v>
      </c>
      <c r="L64" s="31">
        <f t="shared" si="30"/>
        <v>0</v>
      </c>
      <c r="M64" s="31">
        <f t="shared" si="31"/>
        <v>0</v>
      </c>
    </row>
    <row r="65" spans="5:13" x14ac:dyDescent="0.25">
      <c r="E65" s="31" t="s">
        <v>293</v>
      </c>
      <c r="F65" s="31">
        <f>SUM(C2:C26)</f>
        <v>4795</v>
      </c>
      <c r="H65" s="36">
        <f t="shared" si="34"/>
        <v>7</v>
      </c>
      <c r="I65" s="31">
        <f t="shared" si="32"/>
        <v>-1.4745106714229641</v>
      </c>
      <c r="J65" s="31" t="str">
        <f t="shared" si="33"/>
        <v/>
      </c>
      <c r="K65" s="31">
        <f t="shared" si="29"/>
        <v>90</v>
      </c>
      <c r="L65" s="31">
        <f t="shared" si="30"/>
        <v>0</v>
      </c>
      <c r="M65" s="31">
        <f t="shared" si="31"/>
        <v>0</v>
      </c>
    </row>
    <row r="66" spans="5:13" x14ac:dyDescent="0.25">
      <c r="E66" s="31" t="s">
        <v>294</v>
      </c>
      <c r="F66" s="31">
        <f>COUNT(C2:C26)</f>
        <v>25</v>
      </c>
      <c r="H66" s="36">
        <f t="shared" si="34"/>
        <v>8</v>
      </c>
      <c r="I66" s="31">
        <f t="shared" si="32"/>
        <v>1.97039287940706E-2</v>
      </c>
      <c r="J66" s="31" t="str">
        <f t="shared" si="33"/>
        <v/>
      </c>
      <c r="K66" s="31">
        <f t="shared" si="29"/>
        <v>95</v>
      </c>
      <c r="L66" s="31">
        <f t="shared" si="30"/>
        <v>0</v>
      </c>
      <c r="M66" s="31">
        <f t="shared" si="31"/>
        <v>0</v>
      </c>
    </row>
    <row r="67" spans="5:13" x14ac:dyDescent="0.25">
      <c r="E67" s="31" t="s">
        <v>295</v>
      </c>
      <c r="F67" s="31">
        <f>GEOMEAN(C2:C26)</f>
        <v>181.88099525949258</v>
      </c>
      <c r="H67" s="36">
        <f t="shared" si="34"/>
        <v>9</v>
      </c>
      <c r="I67" s="31">
        <f t="shared" si="32"/>
        <v>-0.52215411304287607</v>
      </c>
      <c r="J67" s="31" t="str">
        <f t="shared" si="33"/>
        <v/>
      </c>
      <c r="K67" s="31">
        <f t="shared" si="29"/>
        <v>100</v>
      </c>
      <c r="L67" s="31">
        <f t="shared" si="30"/>
        <v>1</v>
      </c>
      <c r="M67" s="31">
        <f t="shared" si="31"/>
        <v>1</v>
      </c>
    </row>
    <row r="68" spans="5:13" x14ac:dyDescent="0.25">
      <c r="E68" s="31" t="s">
        <v>296</v>
      </c>
      <c r="F68" s="31">
        <f>HARMEAN(C2:C26)</f>
        <v>171.68447696424036</v>
      </c>
      <c r="H68" s="36">
        <f t="shared" si="34"/>
        <v>10</v>
      </c>
      <c r="I68" s="31">
        <f t="shared" si="32"/>
        <v>1.3661390630555743</v>
      </c>
      <c r="J68" s="31" t="str">
        <f t="shared" si="33"/>
        <v/>
      </c>
      <c r="K68" s="31">
        <f t="shared" si="29"/>
        <v>105</v>
      </c>
      <c r="L68" s="31">
        <f t="shared" si="30"/>
        <v>2</v>
      </c>
      <c r="M68" s="31">
        <f t="shared" si="31"/>
        <v>3</v>
      </c>
    </row>
    <row r="69" spans="5:13" x14ac:dyDescent="0.25">
      <c r="E69" s="31" t="s">
        <v>297</v>
      </c>
      <c r="F69" s="31">
        <f>AVEDEV(C2:C26)</f>
        <v>51.904000000000003</v>
      </c>
      <c r="H69" s="36">
        <f t="shared" si="34"/>
        <v>11</v>
      </c>
      <c r="I69" s="31">
        <f t="shared" si="32"/>
        <v>-0.71919340098358386</v>
      </c>
      <c r="J69" s="31" t="str">
        <f t="shared" si="33"/>
        <v/>
      </c>
      <c r="K69" s="31">
        <f t="shared" si="29"/>
        <v>110</v>
      </c>
      <c r="L69" s="31">
        <f t="shared" si="30"/>
        <v>0</v>
      </c>
      <c r="M69" s="31">
        <f t="shared" si="31"/>
        <v>3</v>
      </c>
    </row>
    <row r="70" spans="5:13" x14ac:dyDescent="0.25">
      <c r="E70" s="31" t="s">
        <v>298</v>
      </c>
      <c r="F70" s="31">
        <f>[1]!MAD(C2:C26)</f>
        <v>56</v>
      </c>
      <c r="H70" s="36">
        <f t="shared" si="34"/>
        <v>12</v>
      </c>
      <c r="I70" s="31">
        <f t="shared" si="32"/>
        <v>-0.3415347657638938</v>
      </c>
      <c r="J70" s="31" t="str">
        <f t="shared" si="33"/>
        <v/>
      </c>
      <c r="K70" s="31">
        <f t="shared" si="29"/>
        <v>115</v>
      </c>
      <c r="L70" s="31">
        <f t="shared" si="30"/>
        <v>1</v>
      </c>
      <c r="M70" s="31">
        <f t="shared" si="31"/>
        <v>4</v>
      </c>
    </row>
    <row r="71" spans="5:13" x14ac:dyDescent="0.25">
      <c r="E71" s="33" t="s">
        <v>299</v>
      </c>
      <c r="F71" s="33">
        <f>[1]!IQR(C2:C26,FALSE)</f>
        <v>97</v>
      </c>
      <c r="H71" s="36">
        <f t="shared" si="34"/>
        <v>13</v>
      </c>
      <c r="I71" s="31">
        <f t="shared" si="32"/>
        <v>0.31526286070513238</v>
      </c>
      <c r="J71" s="31" t="str">
        <f t="shared" si="33"/>
        <v/>
      </c>
      <c r="K71" s="31">
        <f t="shared" si="29"/>
        <v>120</v>
      </c>
      <c r="L71" s="31">
        <f t="shared" si="30"/>
        <v>0</v>
      </c>
      <c r="M71" s="31">
        <f t="shared" si="31"/>
        <v>4</v>
      </c>
    </row>
    <row r="72" spans="5:13" x14ac:dyDescent="0.25">
      <c r="H72" s="36">
        <f t="shared" si="34"/>
        <v>14</v>
      </c>
      <c r="I72" s="31">
        <f t="shared" si="32"/>
        <v>-1.4909306120846897</v>
      </c>
      <c r="J72" s="31" t="str">
        <f t="shared" si="33"/>
        <v/>
      </c>
      <c r="K72" s="31">
        <f t="shared" si="29"/>
        <v>125</v>
      </c>
      <c r="L72" s="31">
        <f t="shared" si="30"/>
        <v>0</v>
      </c>
      <c r="M72" s="31">
        <f t="shared" si="31"/>
        <v>4</v>
      </c>
    </row>
    <row r="73" spans="5:13" x14ac:dyDescent="0.25">
      <c r="H73" s="36">
        <f t="shared" si="34"/>
        <v>15</v>
      </c>
      <c r="I73" s="31">
        <f t="shared" si="32"/>
        <v>0.13464351342615019</v>
      </c>
      <c r="J73" s="31" t="str">
        <f t="shared" si="33"/>
        <v/>
      </c>
      <c r="K73" s="31">
        <f t="shared" si="29"/>
        <v>130</v>
      </c>
      <c r="L73" s="31">
        <f t="shared" si="30"/>
        <v>1</v>
      </c>
      <c r="M73" s="31">
        <f t="shared" si="31"/>
        <v>5</v>
      </c>
    </row>
    <row r="74" spans="5:13" x14ac:dyDescent="0.25">
      <c r="H74" s="36">
        <f t="shared" si="34"/>
        <v>16</v>
      </c>
      <c r="I74" s="31">
        <f t="shared" si="32"/>
        <v>-0.63709369767495561</v>
      </c>
      <c r="J74" s="31" t="str">
        <f t="shared" si="33"/>
        <v/>
      </c>
      <c r="K74" s="31">
        <f t="shared" si="29"/>
        <v>135</v>
      </c>
      <c r="L74" s="31">
        <f t="shared" si="30"/>
        <v>0</v>
      </c>
      <c r="M74" s="31">
        <f t="shared" si="31"/>
        <v>5</v>
      </c>
    </row>
    <row r="75" spans="5:13" x14ac:dyDescent="0.25">
      <c r="H75" s="36">
        <f t="shared" si="34"/>
        <v>17</v>
      </c>
      <c r="I75" s="31">
        <f t="shared" si="32"/>
        <v>-1.0640121548798227</v>
      </c>
      <c r="J75" s="31" t="str">
        <f t="shared" si="33"/>
        <v/>
      </c>
      <c r="K75" s="31">
        <f t="shared" si="29"/>
        <v>140</v>
      </c>
      <c r="L75" s="31">
        <f t="shared" si="30"/>
        <v>1</v>
      </c>
      <c r="M75" s="31">
        <f t="shared" si="31"/>
        <v>6</v>
      </c>
    </row>
    <row r="76" spans="5:13" x14ac:dyDescent="0.25">
      <c r="H76" s="36">
        <f t="shared" si="34"/>
        <v>18</v>
      </c>
      <c r="I76" s="31">
        <f t="shared" si="32"/>
        <v>0.70934143658654814</v>
      </c>
      <c r="J76" s="31" t="str">
        <f t="shared" si="33"/>
        <v/>
      </c>
      <c r="K76" s="31">
        <f t="shared" si="29"/>
        <v>145</v>
      </c>
      <c r="L76" s="31">
        <f t="shared" si="30"/>
        <v>1</v>
      </c>
      <c r="M76" s="31">
        <f t="shared" si="31"/>
        <v>7</v>
      </c>
    </row>
    <row r="77" spans="5:13" x14ac:dyDescent="0.25">
      <c r="H77" s="36">
        <f t="shared" si="34"/>
        <v>19</v>
      </c>
      <c r="I77" s="31">
        <f t="shared" si="32"/>
        <v>1.234779537761769</v>
      </c>
      <c r="J77" s="31" t="str">
        <f t="shared" si="33"/>
        <v/>
      </c>
      <c r="K77" s="31">
        <f t="shared" si="29"/>
        <v>150</v>
      </c>
      <c r="L77" s="31">
        <f t="shared" si="30"/>
        <v>1</v>
      </c>
      <c r="M77" s="31">
        <f t="shared" si="31"/>
        <v>8</v>
      </c>
    </row>
    <row r="78" spans="5:13" x14ac:dyDescent="0.25">
      <c r="H78" s="36">
        <f t="shared" si="34"/>
        <v>20</v>
      </c>
      <c r="I78" s="31">
        <f t="shared" si="32"/>
        <v>1.1362598937914152</v>
      </c>
      <c r="J78" s="31" t="str">
        <f t="shared" si="33"/>
        <v/>
      </c>
      <c r="K78" s="31">
        <f t="shared" si="29"/>
        <v>155</v>
      </c>
      <c r="L78" s="31">
        <f t="shared" si="30"/>
        <v>1</v>
      </c>
      <c r="M78" s="31">
        <f t="shared" si="31"/>
        <v>9</v>
      </c>
    </row>
    <row r="79" spans="5:13" x14ac:dyDescent="0.25">
      <c r="H79" s="36">
        <f t="shared" si="34"/>
        <v>21</v>
      </c>
      <c r="I79" s="31">
        <f t="shared" si="32"/>
        <v>-0.78487316363048654</v>
      </c>
      <c r="J79" s="31" t="str">
        <f t="shared" si="33"/>
        <v/>
      </c>
      <c r="K79" s="31">
        <f t="shared" si="29"/>
        <v>160</v>
      </c>
      <c r="L79" s="31">
        <f t="shared" si="30"/>
        <v>1</v>
      </c>
      <c r="M79" s="31">
        <f t="shared" si="31"/>
        <v>10</v>
      </c>
    </row>
    <row r="80" spans="5:13" x14ac:dyDescent="0.25">
      <c r="H80" s="36">
        <f t="shared" si="34"/>
        <v>22</v>
      </c>
      <c r="I80" s="31">
        <f t="shared" si="32"/>
        <v>1.1034200124679638</v>
      </c>
      <c r="J80" s="31" t="str">
        <f t="shared" si="33"/>
        <v/>
      </c>
      <c r="K80" s="31">
        <f t="shared" si="29"/>
        <v>165</v>
      </c>
      <c r="L80" s="31">
        <f t="shared" si="30"/>
        <v>0</v>
      </c>
      <c r="M80" s="31">
        <f t="shared" si="31"/>
        <v>10</v>
      </c>
    </row>
    <row r="81" spans="8:13" x14ac:dyDescent="0.25">
      <c r="H81" s="36">
        <f t="shared" si="34"/>
        <v>23</v>
      </c>
      <c r="I81" s="31">
        <f t="shared" si="32"/>
        <v>-1.5073505527464153</v>
      </c>
      <c r="J81" s="31" t="str">
        <f t="shared" si="33"/>
        <v/>
      </c>
      <c r="K81" s="31">
        <f t="shared" si="29"/>
        <v>170</v>
      </c>
      <c r="L81" s="31">
        <f t="shared" si="30"/>
        <v>0</v>
      </c>
      <c r="M81" s="31">
        <f t="shared" si="31"/>
        <v>10</v>
      </c>
    </row>
    <row r="82" spans="8:13" x14ac:dyDescent="0.25">
      <c r="H82" s="36">
        <f t="shared" si="34"/>
        <v>24</v>
      </c>
      <c r="I82" s="31">
        <f t="shared" si="32"/>
        <v>1.2840393597469459</v>
      </c>
      <c r="J82" s="31" t="str">
        <f t="shared" si="33"/>
        <v/>
      </c>
      <c r="K82" s="31">
        <f t="shared" si="29"/>
        <v>175</v>
      </c>
      <c r="L82" s="31">
        <f t="shared" si="30"/>
        <v>1</v>
      </c>
      <c r="M82" s="31">
        <f t="shared" si="31"/>
        <v>11</v>
      </c>
    </row>
    <row r="83" spans="8:13" x14ac:dyDescent="0.25">
      <c r="H83" s="56">
        <f t="shared" si="34"/>
        <v>25</v>
      </c>
      <c r="I83" s="33">
        <f t="shared" si="32"/>
        <v>0.13464351342615019</v>
      </c>
      <c r="J83" s="31" t="str">
        <f t="shared" si="33"/>
        <v/>
      </c>
      <c r="K83" s="31">
        <f t="shared" si="29"/>
        <v>180</v>
      </c>
      <c r="L83" s="31">
        <f t="shared" si="30"/>
        <v>0</v>
      </c>
      <c r="M83" s="31">
        <f t="shared" si="31"/>
        <v>11</v>
      </c>
    </row>
    <row r="84" spans="8:13" x14ac:dyDescent="0.25">
      <c r="K84" s="31">
        <f t="shared" si="29"/>
        <v>185</v>
      </c>
      <c r="L84" s="31">
        <f t="shared" si="30"/>
        <v>0</v>
      </c>
      <c r="M84" s="31">
        <f t="shared" si="31"/>
        <v>11</v>
      </c>
    </row>
    <row r="85" spans="8:13" x14ac:dyDescent="0.25">
      <c r="K85" s="31">
        <f t="shared" si="29"/>
        <v>190</v>
      </c>
      <c r="L85" s="31">
        <f t="shared" si="30"/>
        <v>0</v>
      </c>
      <c r="M85" s="31">
        <f t="shared" si="31"/>
        <v>11</v>
      </c>
    </row>
    <row r="86" spans="8:13" x14ac:dyDescent="0.25">
      <c r="K86" s="31">
        <f t="shared" si="29"/>
        <v>195</v>
      </c>
      <c r="L86" s="31">
        <f t="shared" si="30"/>
        <v>1</v>
      </c>
      <c r="M86" s="31">
        <f t="shared" si="31"/>
        <v>12</v>
      </c>
    </row>
    <row r="87" spans="8:13" x14ac:dyDescent="0.25">
      <c r="K87" s="31">
        <f t="shared" si="29"/>
        <v>200</v>
      </c>
      <c r="L87" s="31">
        <f t="shared" si="30"/>
        <v>2</v>
      </c>
      <c r="M87" s="31">
        <f t="shared" si="31"/>
        <v>14</v>
      </c>
    </row>
    <row r="88" spans="8:13" x14ac:dyDescent="0.25">
      <c r="K88" s="31">
        <f t="shared" si="29"/>
        <v>205</v>
      </c>
      <c r="L88" s="31">
        <f t="shared" si="30"/>
        <v>0</v>
      </c>
      <c r="M88" s="31">
        <f t="shared" si="31"/>
        <v>14</v>
      </c>
    </row>
    <row r="89" spans="8:13" x14ac:dyDescent="0.25">
      <c r="K89" s="31">
        <f t="shared" si="29"/>
        <v>210</v>
      </c>
      <c r="L89" s="31">
        <f t="shared" si="30"/>
        <v>1</v>
      </c>
      <c r="M89" s="31">
        <f t="shared" si="31"/>
        <v>15</v>
      </c>
    </row>
    <row r="90" spans="8:13" x14ac:dyDescent="0.25">
      <c r="K90" s="31">
        <f t="shared" si="29"/>
        <v>215</v>
      </c>
      <c r="L90" s="31">
        <f t="shared" si="30"/>
        <v>1</v>
      </c>
      <c r="M90" s="31">
        <f t="shared" si="31"/>
        <v>16</v>
      </c>
    </row>
    <row r="91" spans="8:13" x14ac:dyDescent="0.25">
      <c r="K91" s="31">
        <f t="shared" si="29"/>
        <v>220</v>
      </c>
      <c r="L91" s="31">
        <f t="shared" si="30"/>
        <v>0</v>
      </c>
      <c r="M91" s="31">
        <f t="shared" si="31"/>
        <v>16</v>
      </c>
    </row>
    <row r="92" spans="8:13" x14ac:dyDescent="0.25">
      <c r="K92" s="31">
        <f t="shared" si="29"/>
        <v>225</v>
      </c>
      <c r="L92" s="31">
        <f t="shared" si="30"/>
        <v>1</v>
      </c>
      <c r="M92" s="31">
        <f t="shared" si="31"/>
        <v>17</v>
      </c>
    </row>
    <row r="93" spans="8:13" x14ac:dyDescent="0.25">
      <c r="K93" s="31">
        <f t="shared" si="29"/>
        <v>230</v>
      </c>
      <c r="L93" s="31">
        <f t="shared" si="30"/>
        <v>0</v>
      </c>
      <c r="M93" s="31">
        <f t="shared" si="31"/>
        <v>17</v>
      </c>
    </row>
    <row r="94" spans="8:13" x14ac:dyDescent="0.25">
      <c r="K94" s="31">
        <f t="shared" si="29"/>
        <v>235</v>
      </c>
      <c r="L94" s="31">
        <f t="shared" si="30"/>
        <v>1</v>
      </c>
      <c r="M94" s="31">
        <f t="shared" si="31"/>
        <v>18</v>
      </c>
    </row>
    <row r="95" spans="8:13" x14ac:dyDescent="0.25">
      <c r="K95" s="31">
        <f t="shared" si="29"/>
        <v>240</v>
      </c>
      <c r="L95" s="31">
        <f t="shared" si="30"/>
        <v>0</v>
      </c>
      <c r="M95" s="31">
        <f t="shared" si="31"/>
        <v>18</v>
      </c>
    </row>
    <row r="96" spans="8:13" x14ac:dyDescent="0.25">
      <c r="K96" s="31">
        <f t="shared" si="29"/>
        <v>245</v>
      </c>
      <c r="L96" s="31">
        <f t="shared" si="30"/>
        <v>1</v>
      </c>
      <c r="M96" s="31">
        <f t="shared" si="31"/>
        <v>19</v>
      </c>
    </row>
    <row r="97" spans="5:13" x14ac:dyDescent="0.25">
      <c r="K97" s="31">
        <f t="shared" si="29"/>
        <v>250</v>
      </c>
      <c r="L97" s="31">
        <f t="shared" si="30"/>
        <v>0</v>
      </c>
      <c r="M97" s="31">
        <f t="shared" si="31"/>
        <v>19</v>
      </c>
    </row>
    <row r="98" spans="5:13" x14ac:dyDescent="0.25">
      <c r="K98" s="31">
        <f t="shared" si="29"/>
        <v>255</v>
      </c>
      <c r="L98" s="31">
        <f t="shared" si="30"/>
        <v>0</v>
      </c>
      <c r="M98" s="31">
        <f t="shared" si="31"/>
        <v>19</v>
      </c>
    </row>
    <row r="99" spans="5:13" x14ac:dyDescent="0.25">
      <c r="E99" s="31" t="s">
        <v>222</v>
      </c>
      <c r="K99" s="31">
        <f t="shared" si="29"/>
        <v>260</v>
      </c>
      <c r="L99" s="31">
        <f t="shared" si="30"/>
        <v>1</v>
      </c>
      <c r="M99" s="31">
        <f t="shared" si="31"/>
        <v>20</v>
      </c>
    </row>
    <row r="100" spans="5:13" x14ac:dyDescent="0.25">
      <c r="K100" s="31">
        <f t="shared" si="29"/>
        <v>265</v>
      </c>
      <c r="L100" s="31">
        <f t="shared" si="30"/>
        <v>1</v>
      </c>
      <c r="M100" s="31">
        <f t="shared" si="31"/>
        <v>21</v>
      </c>
    </row>
    <row r="101" spans="5:13" ht="15.75" thickBot="1" x14ac:dyDescent="0.3">
      <c r="E101" s="39" t="s">
        <v>223</v>
      </c>
      <c r="F101" s="39"/>
      <c r="H101" s="39"/>
      <c r="I101" s="39"/>
      <c r="K101" s="31">
        <f t="shared" si="29"/>
        <v>270</v>
      </c>
      <c r="L101" s="31">
        <f t="shared" si="30"/>
        <v>2</v>
      </c>
      <c r="M101" s="31">
        <f t="shared" si="31"/>
        <v>23</v>
      </c>
    </row>
    <row r="102" spans="5:13" ht="15.75" thickTop="1" x14ac:dyDescent="0.25">
      <c r="E102" s="31" t="s">
        <v>224</v>
      </c>
      <c r="F102" s="77">
        <f>SQRT(F103)</f>
        <v>0.98694958662243104</v>
      </c>
      <c r="H102" s="31" t="s">
        <v>229</v>
      </c>
      <c r="I102" s="31">
        <f>F106*LN(G111/F106)+2*(F110+1)</f>
        <v>113.33086314984101</v>
      </c>
      <c r="K102" s="31">
        <f t="shared" si="29"/>
        <v>275</v>
      </c>
      <c r="L102" s="31">
        <f t="shared" si="30"/>
        <v>1</v>
      </c>
      <c r="M102" s="31">
        <f t="shared" si="31"/>
        <v>24</v>
      </c>
    </row>
    <row r="103" spans="5:13" x14ac:dyDescent="0.25">
      <c r="E103" s="31" t="s">
        <v>225</v>
      </c>
      <c r="F103" s="77">
        <f>G110/G112</f>
        <v>0.97406948653418757</v>
      </c>
      <c r="H103" s="31" t="s">
        <v>230</v>
      </c>
      <c r="I103" s="31">
        <f>I102+2*(F110+2)*(F110+3)/(F106-F110-3)</f>
        <v>114.53086314984101</v>
      </c>
      <c r="K103" s="31">
        <f t="shared" si="29"/>
        <v>280</v>
      </c>
      <c r="L103" s="31">
        <f t="shared" si="30"/>
        <v>0</v>
      </c>
      <c r="M103" s="31">
        <f t="shared" si="31"/>
        <v>24</v>
      </c>
    </row>
    <row r="104" spans="5:13" x14ac:dyDescent="0.25">
      <c r="E104" s="31" t="s">
        <v>226</v>
      </c>
      <c r="F104" s="77">
        <f>1-(1-F103)*(F106-1)/(F106-F110-1)</f>
        <v>0.9728908268311961</v>
      </c>
      <c r="H104" s="33" t="s">
        <v>231</v>
      </c>
      <c r="I104" s="33">
        <f>F106*LN(G111/F106)+(F110+1)*LN(F106)</f>
        <v>115.68697081053691</v>
      </c>
      <c r="K104" s="31">
        <f t="shared" si="29"/>
        <v>285</v>
      </c>
      <c r="L104" s="31">
        <f t="shared" si="30"/>
        <v>0</v>
      </c>
      <c r="M104" s="31">
        <f t="shared" si="31"/>
        <v>24</v>
      </c>
    </row>
    <row r="105" spans="5:13" x14ac:dyDescent="0.25">
      <c r="E105" s="31" t="s">
        <v>227</v>
      </c>
      <c r="F105" s="31">
        <f>SQRT(H111)</f>
        <v>10.18821850437191</v>
      </c>
      <c r="K105" s="31">
        <f t="shared" si="29"/>
        <v>290</v>
      </c>
      <c r="L105" s="31">
        <f t="shared" si="30"/>
        <v>0</v>
      </c>
      <c r="M105" s="31">
        <f t="shared" si="31"/>
        <v>24</v>
      </c>
    </row>
    <row r="106" spans="5:13" x14ac:dyDescent="0.25">
      <c r="E106" s="33" t="s">
        <v>228</v>
      </c>
      <c r="F106" s="33">
        <f>COUNT(C3:C26)</f>
        <v>24</v>
      </c>
      <c r="K106" s="31">
        <f>K107-$L$47</f>
        <v>295</v>
      </c>
      <c r="L106" s="31">
        <f t="shared" si="30"/>
        <v>1</v>
      </c>
      <c r="M106" s="31">
        <f t="shared" si="31"/>
        <v>25</v>
      </c>
    </row>
    <row r="107" spans="5:13" x14ac:dyDescent="0.25">
      <c r="K107" s="33">
        <v>300</v>
      </c>
      <c r="L107" s="33">
        <f t="shared" si="30"/>
        <v>0</v>
      </c>
      <c r="M107" s="33">
        <f t="shared" si="31"/>
        <v>25</v>
      </c>
    </row>
    <row r="108" spans="5:13" ht="15.75" thickBot="1" x14ac:dyDescent="0.3">
      <c r="E108" s="31" t="s">
        <v>232</v>
      </c>
      <c r="I108" s="36" t="s">
        <v>233</v>
      </c>
      <c r="J108" s="36">
        <v>0.05</v>
      </c>
    </row>
    <row r="109" spans="5:13" ht="15.75" thickTop="1" x14ac:dyDescent="0.25">
      <c r="E109" s="35"/>
      <c r="F109" s="35" t="s">
        <v>234</v>
      </c>
      <c r="G109" s="35" t="s">
        <v>235</v>
      </c>
      <c r="H109" s="35" t="s">
        <v>236</v>
      </c>
      <c r="I109" s="35" t="s">
        <v>237</v>
      </c>
      <c r="J109" s="35" t="s">
        <v>238</v>
      </c>
      <c r="K109" s="35" t="s">
        <v>239</v>
      </c>
    </row>
    <row r="110" spans="5:13" x14ac:dyDescent="0.25">
      <c r="E110" s="31" t="s">
        <v>240</v>
      </c>
      <c r="F110" s="77">
        <f>COUNT(B3)</f>
        <v>1</v>
      </c>
      <c r="G110" s="31">
        <f>DEVSQ(MMULT([1]!DESIGN(B3:B26),F115:F116))</f>
        <v>85782.362814891152</v>
      </c>
      <c r="H110" s="31">
        <f>G110/F110</f>
        <v>85782.362814891152</v>
      </c>
      <c r="I110" s="31">
        <f>H110/H111</f>
        <v>826.42130214681094</v>
      </c>
      <c r="J110" s="31">
        <f>_xlfn.F.DIST.RT(I110,F110,F111)</f>
        <v>6.0665537819838256E-19</v>
      </c>
      <c r="K110" s="36" t="str">
        <f>IF(J110&lt;J108,"yes","no")</f>
        <v>yes</v>
      </c>
    </row>
    <row r="111" spans="5:13" x14ac:dyDescent="0.25">
      <c r="E111" s="31" t="s">
        <v>241</v>
      </c>
      <c r="F111" s="31">
        <f>F112-F110</f>
        <v>22</v>
      </c>
      <c r="G111" s="31">
        <f>G112-G110</f>
        <v>2283.5955184421764</v>
      </c>
      <c r="H111" s="31">
        <f>G111/F111</f>
        <v>103.7997962928262</v>
      </c>
    </row>
    <row r="112" spans="5:13" x14ac:dyDescent="0.25">
      <c r="E112" s="33" t="s">
        <v>242</v>
      </c>
      <c r="F112" s="33">
        <f>F106-1</f>
        <v>23</v>
      </c>
      <c r="G112" s="33">
        <f>DEVSQ(C3:C26)</f>
        <v>88065.958333333328</v>
      </c>
      <c r="H112" s="33"/>
      <c r="I112" s="33"/>
      <c r="J112" s="33"/>
      <c r="K112" s="33"/>
    </row>
    <row r="113" spans="5:11" ht="15.75" thickBot="1" x14ac:dyDescent="0.3"/>
    <row r="114" spans="5:11" ht="15.75" thickTop="1" x14ac:dyDescent="0.25">
      <c r="E114" s="35"/>
      <c r="F114" s="35" t="s">
        <v>243</v>
      </c>
      <c r="G114" s="35" t="s">
        <v>244</v>
      </c>
      <c r="H114" s="35" t="s">
        <v>245</v>
      </c>
      <c r="I114" s="35" t="s">
        <v>238</v>
      </c>
      <c r="J114" s="35" t="s">
        <v>246</v>
      </c>
      <c r="K114" s="35" t="s">
        <v>247</v>
      </c>
    </row>
    <row r="115" spans="5:11" x14ac:dyDescent="0.25">
      <c r="E115" s="31" t="s">
        <v>218</v>
      </c>
      <c r="F115" s="31">
        <f t="array" ref="F115:G116">[1]!RegCoeff(B3:B26,C3:C26)</f>
        <v>488.68278066780852</v>
      </c>
      <c r="G115" s="31">
        <v>10.577470030818313</v>
      </c>
      <c r="H115" s="31">
        <f>F115/G115</f>
        <v>46.200346514241282</v>
      </c>
      <c r="I115" s="31">
        <f>_xlfn.T.DIST.2T(ABS(H115),$F$111)</f>
        <v>2.1052466862268486E-23</v>
      </c>
      <c r="J115" s="31">
        <f>F115-_xlfn.T.INV.2T(J$108,$F$111)*G115</f>
        <v>466.74645044433242</v>
      </c>
      <c r="K115" s="31">
        <f>F115+_xlfn.T.INV.2T(J$108,$F$111)*G115</f>
        <v>510.61911089128461</v>
      </c>
    </row>
    <row r="116" spans="5:11" x14ac:dyDescent="0.25">
      <c r="E116" s="33">
        <f t="array" ref="E116">TRANSPOSE(B2)</f>
        <v>278</v>
      </c>
      <c r="F116" s="33">
        <v>-0.97418471559256703</v>
      </c>
      <c r="G116" s="33">
        <v>3.388758031275612E-2</v>
      </c>
      <c r="H116" s="33">
        <f>F116/G116</f>
        <v>-28.747544280281939</v>
      </c>
      <c r="I116" s="33">
        <f>_xlfn.T.DIST.2T(ABS(H116),$F$111)</f>
        <v>6.0665537819870178E-19</v>
      </c>
      <c r="J116" s="33">
        <f>F116-_xlfn.T.INV.2T(J$108,$F$111)*G116</f>
        <v>-1.0444632557396267</v>
      </c>
      <c r="K116" s="33">
        <f>F116+_xlfn.T.INV.2T(J$108,$F$111)*G116</f>
        <v>-0.90390617544550744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EBEE-FAFC-4215-AF60-AB676FBD9742}">
  <dimension ref="A1:R26"/>
  <sheetViews>
    <sheetView zoomScale="115" zoomScaleNormal="115" workbookViewId="0">
      <selection activeCell="C1" sqref="C1:C26"/>
    </sheetView>
  </sheetViews>
  <sheetFormatPr baseColWidth="10" defaultColWidth="10.85546875" defaultRowHeight="15" x14ac:dyDescent="0.25"/>
  <cols>
    <col min="1" max="1" width="6.140625" style="31" bestFit="1" customWidth="1"/>
    <col min="2" max="2" width="9.42578125" style="31" bestFit="1" customWidth="1"/>
    <col min="3" max="3" width="10.140625" style="31" bestFit="1" customWidth="1"/>
    <col min="4" max="11" width="10.85546875" style="31"/>
    <col min="12" max="12" width="16.5703125" style="31" customWidth="1"/>
    <col min="13" max="16384" width="10.85546875" style="31"/>
  </cols>
  <sheetData>
    <row r="1" spans="1:18" ht="15.75" x14ac:dyDescent="0.25">
      <c r="A1" s="41" t="s">
        <v>264</v>
      </c>
      <c r="B1" s="41" t="s">
        <v>263</v>
      </c>
      <c r="C1" s="41" t="s">
        <v>262</v>
      </c>
      <c r="D1" s="41" t="s">
        <v>261</v>
      </c>
    </row>
    <row r="2" spans="1:18" x14ac:dyDescent="0.25">
      <c r="A2" s="31">
        <v>1</v>
      </c>
      <c r="B2" s="31">
        <v>278</v>
      </c>
      <c r="C2" s="31">
        <v>222</v>
      </c>
      <c r="D2" s="31">
        <f t="shared" ref="D2:D26" si="0">B2*$H$7 + $I$7</f>
        <v>220.79833195529181</v>
      </c>
      <c r="E2" s="40" t="s">
        <v>260</v>
      </c>
      <c r="L2" s="31" t="s">
        <v>222</v>
      </c>
    </row>
    <row r="3" spans="1:18" x14ac:dyDescent="0.25">
      <c r="A3" s="31">
        <v>2</v>
      </c>
      <c r="B3" s="31">
        <v>259</v>
      </c>
      <c r="C3" s="31">
        <v>241</v>
      </c>
      <c r="D3" s="31">
        <f t="shared" si="0"/>
        <v>239.88185005152297</v>
      </c>
      <c r="E3" s="31" t="s">
        <v>259</v>
      </c>
    </row>
    <row r="4" spans="1:18" ht="15.75" thickBot="1" x14ac:dyDescent="0.3">
      <c r="A4" s="31">
        <v>3</v>
      </c>
      <c r="B4" s="31">
        <v>385</v>
      </c>
      <c r="C4" s="31">
        <v>115</v>
      </c>
      <c r="D4" s="31">
        <f t="shared" si="0"/>
        <v>113.32799320283192</v>
      </c>
      <c r="E4" s="31" t="s">
        <v>258</v>
      </c>
      <c r="L4" s="39" t="s">
        <v>223</v>
      </c>
      <c r="M4" s="39"/>
      <c r="O4" s="39"/>
      <c r="P4" s="39"/>
    </row>
    <row r="5" spans="1:18" ht="15.75" thickTop="1" x14ac:dyDescent="0.25">
      <c r="A5" s="31">
        <v>4</v>
      </c>
      <c r="B5" s="31">
        <v>294</v>
      </c>
      <c r="C5" s="31">
        <v>206</v>
      </c>
      <c r="D5" s="31">
        <f t="shared" si="0"/>
        <v>204.72800092688658</v>
      </c>
      <c r="E5" s="31" t="s">
        <v>257</v>
      </c>
      <c r="L5" s="31" t="s">
        <v>224</v>
      </c>
      <c r="M5" s="31">
        <f>SQRT(M6)</f>
        <v>0.99903519395229279</v>
      </c>
      <c r="O5" s="31" t="s">
        <v>229</v>
      </c>
      <c r="P5" s="31">
        <f>M9*LN(N14/M9)+2*(M13+1)</f>
        <v>53.027555649429274</v>
      </c>
    </row>
    <row r="6" spans="1:18" x14ac:dyDescent="0.25">
      <c r="A6" s="31">
        <v>5</v>
      </c>
      <c r="B6" s="31">
        <v>349</v>
      </c>
      <c r="C6" s="31">
        <v>140</v>
      </c>
      <c r="D6" s="31">
        <f t="shared" si="0"/>
        <v>149.48623801674364</v>
      </c>
      <c r="L6" s="31" t="s">
        <v>225</v>
      </c>
      <c r="M6" s="34">
        <f>N13/N15</f>
        <v>0.99807131875529531</v>
      </c>
      <c r="O6" s="31" t="s">
        <v>230</v>
      </c>
      <c r="P6" s="31">
        <f>P5+2*(M13+2)*(M13+3)/(M9-M13-3)</f>
        <v>54.17041279228642</v>
      </c>
    </row>
    <row r="7" spans="1:18" x14ac:dyDescent="0.25">
      <c r="A7" s="31">
        <v>6</v>
      </c>
      <c r="B7" s="31">
        <v>206</v>
      </c>
      <c r="C7" s="31">
        <v>294</v>
      </c>
      <c r="D7" s="31">
        <f t="shared" si="0"/>
        <v>293.11482158311526</v>
      </c>
      <c r="H7" s="38" cm="1">
        <f t="array" ref="H7:I11">LINEST(C2:C26,B2:B26,1,1)</f>
        <v>-1.0043956892753259</v>
      </c>
      <c r="I7" s="38">
        <v>500.02033357383237</v>
      </c>
      <c r="L7" s="31" t="s">
        <v>226</v>
      </c>
      <c r="M7" s="31">
        <f>1-(1-M6)*(M9-1)/(M9-M13-1)</f>
        <v>0.99798746304900376</v>
      </c>
      <c r="O7" s="33" t="s">
        <v>231</v>
      </c>
      <c r="P7" s="33">
        <f>M9*LN(N14/M9)+(M13+1)*LN(M9)</f>
        <v>55.465307299165673</v>
      </c>
    </row>
    <row r="8" spans="1:18" x14ac:dyDescent="0.25">
      <c r="A8" s="31">
        <v>7</v>
      </c>
      <c r="B8" s="31">
        <v>398</v>
      </c>
      <c r="C8" s="31">
        <v>102</v>
      </c>
      <c r="D8" s="31">
        <f t="shared" si="0"/>
        <v>100.27084924225267</v>
      </c>
      <c r="H8" s="31">
        <v>9.2064110809131783E-3</v>
      </c>
      <c r="I8" s="31">
        <v>2.861727549557628</v>
      </c>
      <c r="L8" s="31" t="s">
        <v>227</v>
      </c>
      <c r="M8" s="31">
        <f>SQRT(O14)</f>
        <v>2.7794190122387836</v>
      </c>
    </row>
    <row r="9" spans="1:18" x14ac:dyDescent="0.25">
      <c r="A9" s="31">
        <v>8</v>
      </c>
      <c r="B9" s="31">
        <v>307</v>
      </c>
      <c r="C9" s="31">
        <v>193</v>
      </c>
      <c r="D9" s="31">
        <f t="shared" si="0"/>
        <v>191.67085696630733</v>
      </c>
      <c r="H9" s="37">
        <v>0.99807131875529465</v>
      </c>
      <c r="I9" s="31">
        <v>2.7794190122392695</v>
      </c>
      <c r="L9" s="33" t="s">
        <v>228</v>
      </c>
      <c r="M9" s="33">
        <f>COUNT(C2:C26)</f>
        <v>25</v>
      </c>
    </row>
    <row r="10" spans="1:18" x14ac:dyDescent="0.25">
      <c r="A10" s="31">
        <v>9</v>
      </c>
      <c r="B10" s="31">
        <v>340</v>
      </c>
      <c r="C10" s="31">
        <v>160</v>
      </c>
      <c r="D10" s="31">
        <f t="shared" si="0"/>
        <v>158.52579922022159</v>
      </c>
      <c r="H10" s="31">
        <v>11902.246882106556</v>
      </c>
      <c r="I10" s="31">
        <v>23</v>
      </c>
    </row>
    <row r="11" spans="1:18" ht="15.75" thickBot="1" x14ac:dyDescent="0.3">
      <c r="A11" s="31">
        <v>10</v>
      </c>
      <c r="B11" s="31">
        <v>219</v>
      </c>
      <c r="C11" s="31">
        <v>275</v>
      </c>
      <c r="D11" s="31">
        <f t="shared" si="0"/>
        <v>280.057677622536</v>
      </c>
      <c r="H11" s="31">
        <v>91946.881088951253</v>
      </c>
      <c r="I11" s="31">
        <v>177.67891104873371</v>
      </c>
      <c r="L11" s="31" t="s">
        <v>232</v>
      </c>
      <c r="P11" s="36" t="s">
        <v>233</v>
      </c>
      <c r="Q11" s="36">
        <v>0.05</v>
      </c>
    </row>
    <row r="12" spans="1:18" ht="15.75" thickTop="1" x14ac:dyDescent="0.25">
      <c r="A12" s="31">
        <v>11</v>
      </c>
      <c r="B12" s="31">
        <v>352</v>
      </c>
      <c r="C12" s="31">
        <v>148</v>
      </c>
      <c r="D12" s="31">
        <f t="shared" si="0"/>
        <v>146.47305094891766</v>
      </c>
      <c r="L12" s="35"/>
      <c r="M12" s="35" t="s">
        <v>234</v>
      </c>
      <c r="N12" s="35" t="s">
        <v>235</v>
      </c>
      <c r="O12" s="35" t="s">
        <v>236</v>
      </c>
      <c r="P12" s="35" t="s">
        <v>237</v>
      </c>
      <c r="Q12" s="35" t="s">
        <v>238</v>
      </c>
      <c r="R12" s="35" t="s">
        <v>239</v>
      </c>
    </row>
    <row r="13" spans="1:18" x14ac:dyDescent="0.25">
      <c r="A13" s="31">
        <v>12</v>
      </c>
      <c r="B13" s="31">
        <v>329</v>
      </c>
      <c r="C13" s="31">
        <v>171</v>
      </c>
      <c r="D13" s="31">
        <f t="shared" si="0"/>
        <v>169.57415180225019</v>
      </c>
      <c r="L13" s="31" t="s">
        <v>240</v>
      </c>
      <c r="M13" s="31">
        <f>COUNT(B2)</f>
        <v>1</v>
      </c>
      <c r="N13" s="31">
        <f>DEVSQ(MMULT([1]!DESIGN(B2:B26),M18:M19))</f>
        <v>91946.881088951312</v>
      </c>
      <c r="O13" s="31">
        <f>N13/M13</f>
        <v>91946.881088951312</v>
      </c>
      <c r="P13" s="31">
        <f>O13/O14</f>
        <v>11902.246882110725</v>
      </c>
      <c r="Q13" s="31">
        <f>_xlfn.F.DIST.RT(P13,M13,M14)</f>
        <v>9.9366030812873862E-33</v>
      </c>
      <c r="R13" s="36" t="str">
        <f>IF(Q13&lt;Q11,"yes","no")</f>
        <v>yes</v>
      </c>
    </row>
    <row r="14" spans="1:18" x14ac:dyDescent="0.25">
      <c r="A14" s="31">
        <v>13</v>
      </c>
      <c r="B14" s="31">
        <v>289</v>
      </c>
      <c r="C14" s="31">
        <v>211</v>
      </c>
      <c r="D14" s="31">
        <f t="shared" si="0"/>
        <v>209.74997937326322</v>
      </c>
      <c r="L14" s="31" t="s">
        <v>241</v>
      </c>
      <c r="M14" s="31">
        <f>M15-M13</f>
        <v>23</v>
      </c>
      <c r="N14" s="31">
        <f>N15-N13</f>
        <v>177.67891104867158</v>
      </c>
      <c r="O14" s="31">
        <f>N14/M14</f>
        <v>7.7251700455944166</v>
      </c>
    </row>
    <row r="15" spans="1:18" x14ac:dyDescent="0.25">
      <c r="A15" s="31">
        <v>14</v>
      </c>
      <c r="B15" s="31">
        <v>399</v>
      </c>
      <c r="C15" s="31">
        <v>101</v>
      </c>
      <c r="D15" s="31">
        <f t="shared" si="0"/>
        <v>99.266453552977339</v>
      </c>
      <c r="L15" s="33" t="s">
        <v>242</v>
      </c>
      <c r="M15" s="33">
        <f>M9-1</f>
        <v>24</v>
      </c>
      <c r="N15" s="33">
        <f>DEVSQ(C2:C26)</f>
        <v>92124.559999999983</v>
      </c>
      <c r="O15" s="33"/>
      <c r="P15" s="33"/>
      <c r="Q15" s="33"/>
      <c r="R15" s="33"/>
    </row>
    <row r="16" spans="1:18" ht="15.75" thickBot="1" x14ac:dyDescent="0.3">
      <c r="A16" s="31">
        <v>15</v>
      </c>
      <c r="B16" s="31">
        <v>300</v>
      </c>
      <c r="C16" s="31">
        <v>200</v>
      </c>
      <c r="D16" s="31">
        <f t="shared" si="0"/>
        <v>198.70162679123462</v>
      </c>
    </row>
    <row r="17" spans="1:18" ht="15.75" thickTop="1" x14ac:dyDescent="0.25">
      <c r="A17" s="31">
        <v>16</v>
      </c>
      <c r="B17" s="31">
        <v>343</v>
      </c>
      <c r="C17" s="31">
        <v>153</v>
      </c>
      <c r="D17" s="31">
        <f t="shared" si="0"/>
        <v>155.5126121523956</v>
      </c>
      <c r="L17" s="35"/>
      <c r="M17" s="35" t="s">
        <v>243</v>
      </c>
      <c r="N17" s="35" t="s">
        <v>244</v>
      </c>
      <c r="O17" s="35" t="s">
        <v>245</v>
      </c>
      <c r="P17" s="35" t="s">
        <v>238</v>
      </c>
      <c r="Q17" s="35" t="s">
        <v>246</v>
      </c>
      <c r="R17" s="35" t="s">
        <v>247</v>
      </c>
    </row>
    <row r="18" spans="1:18" x14ac:dyDescent="0.25">
      <c r="A18" s="31">
        <v>17</v>
      </c>
      <c r="B18" s="31">
        <v>373</v>
      </c>
      <c r="C18" s="31">
        <v>127</v>
      </c>
      <c r="D18" s="31">
        <f t="shared" si="0"/>
        <v>125.38074147413585</v>
      </c>
      <c r="L18" s="31" t="s">
        <v>218</v>
      </c>
      <c r="M18" s="34">
        <f t="array" ref="M18:N19">[1]!RegCoeff(B2:B26,C2:C26)</f>
        <v>500.02033357383237</v>
      </c>
      <c r="N18" s="34">
        <v>2.861727549557628</v>
      </c>
      <c r="O18" s="34">
        <f>M18/N18</f>
        <v>174.72674282047799</v>
      </c>
      <c r="P18" s="34">
        <f>_xlfn.T.DIST.2T(ABS(O18),$M$14)</f>
        <v>1.9876989969393036E-37</v>
      </c>
      <c r="Q18" s="34">
        <f>M18-_xlfn.T.INV.2T(Q$11,$M$14)*N18</f>
        <v>494.10039909949415</v>
      </c>
      <c r="R18" s="34">
        <f>M18+_xlfn.T.INV.2T(Q$11,$M$14)*N18</f>
        <v>505.94026804817059</v>
      </c>
    </row>
    <row r="19" spans="1:18" x14ac:dyDescent="0.25">
      <c r="A19" s="31">
        <v>18</v>
      </c>
      <c r="B19" s="31">
        <v>265</v>
      </c>
      <c r="C19" s="31">
        <v>235</v>
      </c>
      <c r="D19" s="31">
        <f t="shared" si="0"/>
        <v>233.85547591587101</v>
      </c>
      <c r="L19" s="33" t="str">
        <f t="array" ref="L19">TRANSPOSE(B1)</f>
        <v>Garage</v>
      </c>
      <c r="M19" s="32">
        <v>-1.0043956892753259</v>
      </c>
      <c r="N19" s="32">
        <v>9.2064110809131783E-3</v>
      </c>
      <c r="O19" s="32">
        <f>M19/N19</f>
        <v>-109.097419227526</v>
      </c>
      <c r="P19" s="32">
        <f>_xlfn.T.DIST.2T(ABS(O19),$M$14)</f>
        <v>9.9366030813272097E-33</v>
      </c>
      <c r="Q19" s="32">
        <f>M19-_xlfn.T.INV.2T(Q$11,$M$14)*N19</f>
        <v>-1.0234406016225031</v>
      </c>
      <c r="R19" s="32">
        <f>M19+_xlfn.T.INV.2T(Q$11,$M$14)*N19</f>
        <v>-0.98535077692814854</v>
      </c>
    </row>
    <row r="20" spans="1:18" x14ac:dyDescent="0.25">
      <c r="A20" s="31">
        <v>19</v>
      </c>
      <c r="B20" s="31">
        <v>233</v>
      </c>
      <c r="C20" s="31">
        <v>267</v>
      </c>
      <c r="D20" s="31">
        <f t="shared" si="0"/>
        <v>265.99613797268148</v>
      </c>
    </row>
    <row r="21" spans="1:18" x14ac:dyDescent="0.25">
      <c r="A21" s="31">
        <v>20</v>
      </c>
      <c r="B21" s="31">
        <v>239</v>
      </c>
      <c r="C21" s="31">
        <v>261</v>
      </c>
      <c r="D21" s="31">
        <f t="shared" si="0"/>
        <v>259.96976383702952</v>
      </c>
    </row>
    <row r="22" spans="1:18" x14ac:dyDescent="0.25">
      <c r="A22" s="31">
        <v>21</v>
      </c>
      <c r="B22" s="31">
        <v>353</v>
      </c>
      <c r="C22" s="31">
        <v>144</v>
      </c>
      <c r="D22" s="31">
        <f t="shared" si="0"/>
        <v>145.46865525964233</v>
      </c>
    </row>
    <row r="23" spans="1:18" x14ac:dyDescent="0.25">
      <c r="A23" s="31">
        <v>22</v>
      </c>
      <c r="B23" s="31">
        <v>241</v>
      </c>
      <c r="C23" s="31">
        <v>259</v>
      </c>
      <c r="D23" s="31">
        <f t="shared" si="0"/>
        <v>257.96097245847886</v>
      </c>
    </row>
    <row r="24" spans="1:18" x14ac:dyDescent="0.25">
      <c r="A24" s="31">
        <v>23</v>
      </c>
      <c r="B24" s="31">
        <v>395</v>
      </c>
      <c r="C24" s="31">
        <v>100</v>
      </c>
      <c r="D24" s="31">
        <f t="shared" si="0"/>
        <v>103.28403631007865</v>
      </c>
    </row>
    <row r="25" spans="1:18" x14ac:dyDescent="0.25">
      <c r="A25" s="31">
        <v>24</v>
      </c>
      <c r="B25" s="31">
        <v>226</v>
      </c>
      <c r="C25" s="31">
        <v>270</v>
      </c>
      <c r="D25" s="31">
        <f t="shared" si="0"/>
        <v>273.02690779760871</v>
      </c>
    </row>
    <row r="26" spans="1:18" x14ac:dyDescent="0.25">
      <c r="A26" s="31">
        <v>25</v>
      </c>
      <c r="B26" s="31">
        <v>251</v>
      </c>
      <c r="C26" s="31">
        <v>249</v>
      </c>
      <c r="D26" s="31">
        <f t="shared" si="0"/>
        <v>247.91701556572559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EDF6-07E1-4A70-96BB-42680088CF20}">
  <dimension ref="A1:D187"/>
  <sheetViews>
    <sheetView tabSelected="1" zoomScaleNormal="100" workbookViewId="0">
      <selection activeCell="G50" sqref="G50"/>
    </sheetView>
  </sheetViews>
  <sheetFormatPr baseColWidth="10" defaultColWidth="10.85546875" defaultRowHeight="15" x14ac:dyDescent="0.25"/>
  <cols>
    <col min="1" max="3" width="8.28515625" style="31" bestFit="1" customWidth="1"/>
    <col min="4" max="4" width="14" style="31" bestFit="1" customWidth="1"/>
    <col min="5" max="16384" width="10.85546875" style="31"/>
  </cols>
  <sheetData>
    <row r="1" spans="1:4" ht="15.75" thickBot="1" x14ac:dyDescent="0.3">
      <c r="A1" s="39" t="s">
        <v>268</v>
      </c>
      <c r="B1" s="39" t="s">
        <v>267</v>
      </c>
      <c r="C1" s="39" t="s">
        <v>266</v>
      </c>
      <c r="D1" s="50" t="s">
        <v>265</v>
      </c>
    </row>
    <row r="2" spans="1:4" ht="15.75" thickTop="1" x14ac:dyDescent="0.25">
      <c r="A2" s="43">
        <v>391</v>
      </c>
      <c r="B2" s="43">
        <v>313</v>
      </c>
      <c r="C2" s="43">
        <v>90</v>
      </c>
      <c r="D2" s="51">
        <v>9.3000000000000007</v>
      </c>
    </row>
    <row r="3" spans="1:4" x14ac:dyDescent="0.25">
      <c r="A3" s="43">
        <v>418</v>
      </c>
      <c r="B3" s="43">
        <v>326</v>
      </c>
      <c r="C3" s="43">
        <v>100</v>
      </c>
      <c r="D3" s="51">
        <v>9.1</v>
      </c>
    </row>
    <row r="4" spans="1:4" x14ac:dyDescent="0.25">
      <c r="A4" s="43">
        <v>459</v>
      </c>
      <c r="B4" s="43">
        <v>358</v>
      </c>
      <c r="C4" s="43">
        <v>115</v>
      </c>
      <c r="D4" s="51">
        <v>8.5</v>
      </c>
    </row>
    <row r="5" spans="1:4" x14ac:dyDescent="0.25">
      <c r="A5" s="43">
        <v>424</v>
      </c>
      <c r="B5" s="43">
        <v>331</v>
      </c>
      <c r="C5" s="43">
        <v>81</v>
      </c>
      <c r="D5" s="51">
        <v>9.5</v>
      </c>
    </row>
    <row r="6" spans="1:4" x14ac:dyDescent="0.25">
      <c r="A6" s="43">
        <v>447</v>
      </c>
      <c r="B6" s="43">
        <v>380</v>
      </c>
      <c r="C6" s="43">
        <v>89</v>
      </c>
      <c r="D6" s="51">
        <v>8.6999999999999993</v>
      </c>
    </row>
    <row r="7" spans="1:4" x14ac:dyDescent="0.25">
      <c r="A7" s="43">
        <v>383</v>
      </c>
      <c r="B7" s="43">
        <v>291</v>
      </c>
      <c r="C7" s="43">
        <v>92</v>
      </c>
      <c r="D7" s="51">
        <v>9.6999999999999993</v>
      </c>
    </row>
    <row r="8" spans="1:4" x14ac:dyDescent="0.25">
      <c r="A8" s="43">
        <v>399</v>
      </c>
      <c r="B8" s="43">
        <v>307</v>
      </c>
      <c r="C8" s="43">
        <v>96</v>
      </c>
      <c r="D8" s="51">
        <v>9.8000000000000007</v>
      </c>
    </row>
    <row r="9" spans="1:4" x14ac:dyDescent="0.25">
      <c r="A9" s="43">
        <v>440</v>
      </c>
      <c r="B9" s="43">
        <v>361</v>
      </c>
      <c r="C9" s="43">
        <v>66</v>
      </c>
      <c r="D9" s="51">
        <v>8.8000000000000007</v>
      </c>
    </row>
    <row r="10" spans="1:4" x14ac:dyDescent="0.25">
      <c r="A10" s="43">
        <v>436</v>
      </c>
      <c r="B10" s="43">
        <v>344</v>
      </c>
      <c r="C10" s="43">
        <v>74</v>
      </c>
      <c r="D10" s="51">
        <v>8.6</v>
      </c>
    </row>
    <row r="11" spans="1:4" x14ac:dyDescent="0.25">
      <c r="A11" s="43">
        <v>413</v>
      </c>
      <c r="B11" s="43">
        <v>351</v>
      </c>
      <c r="C11" s="43">
        <v>62</v>
      </c>
      <c r="D11" s="51">
        <v>9.6</v>
      </c>
    </row>
    <row r="12" spans="1:4" x14ac:dyDescent="0.25">
      <c r="A12" s="43">
        <v>428</v>
      </c>
      <c r="B12" s="43">
        <v>338</v>
      </c>
      <c r="C12" s="43">
        <v>64</v>
      </c>
      <c r="D12" s="51">
        <v>8.1999999999999993</v>
      </c>
    </row>
    <row r="13" spans="1:4" x14ac:dyDescent="0.25">
      <c r="A13" s="43">
        <v>479</v>
      </c>
      <c r="B13" s="43">
        <v>374</v>
      </c>
      <c r="C13" s="43">
        <v>101</v>
      </c>
      <c r="D13" s="51">
        <v>8</v>
      </c>
    </row>
    <row r="14" spans="1:4" x14ac:dyDescent="0.25">
      <c r="A14" s="43">
        <v>462</v>
      </c>
      <c r="B14" s="43">
        <v>388</v>
      </c>
      <c r="C14" s="43">
        <v>69</v>
      </c>
      <c r="D14" s="51">
        <v>8.1</v>
      </c>
    </row>
    <row r="15" spans="1:4" x14ac:dyDescent="0.25">
      <c r="A15" s="43">
        <v>387</v>
      </c>
      <c r="B15" s="43">
        <v>325</v>
      </c>
      <c r="C15" s="43">
        <v>77</v>
      </c>
      <c r="D15" s="51">
        <v>9.8000000000000007</v>
      </c>
    </row>
    <row r="16" spans="1:4" x14ac:dyDescent="0.25">
      <c r="A16" s="43">
        <v>454</v>
      </c>
      <c r="B16" s="43">
        <v>341</v>
      </c>
      <c r="C16" s="43">
        <v>114</v>
      </c>
      <c r="D16" s="51">
        <v>8.9</v>
      </c>
    </row>
    <row r="17" spans="1:4" x14ac:dyDescent="0.25">
      <c r="A17" s="43">
        <v>418</v>
      </c>
      <c r="B17" s="43">
        <v>314</v>
      </c>
      <c r="C17" s="43">
        <v>88</v>
      </c>
      <c r="D17" s="51">
        <v>9.4</v>
      </c>
    </row>
    <row r="18" spans="1:4" x14ac:dyDescent="0.25">
      <c r="A18" s="43">
        <v>447</v>
      </c>
      <c r="B18" s="43">
        <v>375</v>
      </c>
      <c r="C18" s="43">
        <v>107</v>
      </c>
      <c r="D18" s="51">
        <v>8.3000000000000007</v>
      </c>
    </row>
    <row r="19" spans="1:4" x14ac:dyDescent="0.25">
      <c r="A19" s="43">
        <v>442</v>
      </c>
      <c r="B19" s="43">
        <v>376</v>
      </c>
      <c r="C19" s="43">
        <v>102</v>
      </c>
      <c r="D19" s="51">
        <v>9.6</v>
      </c>
    </row>
    <row r="20" spans="1:4" x14ac:dyDescent="0.25">
      <c r="A20" s="43">
        <v>381</v>
      </c>
      <c r="B20" s="43">
        <v>312</v>
      </c>
      <c r="C20" s="43">
        <v>95</v>
      </c>
      <c r="D20" s="51">
        <v>9.9</v>
      </c>
    </row>
    <row r="21" spans="1:4" x14ac:dyDescent="0.25">
      <c r="A21" s="43">
        <v>401</v>
      </c>
      <c r="B21" s="43">
        <v>301</v>
      </c>
      <c r="C21" s="43">
        <v>68</v>
      </c>
      <c r="D21" s="51">
        <v>9.3000000000000007</v>
      </c>
    </row>
    <row r="22" spans="1:4" x14ac:dyDescent="0.25">
      <c r="A22" s="43">
        <v>468</v>
      </c>
      <c r="B22" s="43">
        <v>370</v>
      </c>
      <c r="C22" s="43">
        <v>70</v>
      </c>
      <c r="D22" s="51">
        <v>8.1</v>
      </c>
    </row>
    <row r="23" spans="1:4" x14ac:dyDescent="0.25">
      <c r="A23" s="43">
        <v>428</v>
      </c>
      <c r="B23" s="43">
        <v>321</v>
      </c>
      <c r="C23" s="43">
        <v>64</v>
      </c>
      <c r="D23" s="51">
        <v>8.6999999999999993</v>
      </c>
    </row>
    <row r="24" spans="1:4" x14ac:dyDescent="0.25">
      <c r="A24" s="43">
        <v>480</v>
      </c>
      <c r="B24" s="43">
        <v>374</v>
      </c>
      <c r="C24" s="43">
        <v>115</v>
      </c>
      <c r="D24" s="51">
        <v>8.1</v>
      </c>
    </row>
    <row r="25" spans="1:4" x14ac:dyDescent="0.25">
      <c r="A25" s="43">
        <v>436</v>
      </c>
      <c r="B25" s="43">
        <v>327</v>
      </c>
      <c r="C25" s="43">
        <v>70</v>
      </c>
      <c r="D25" s="51">
        <v>8.1</v>
      </c>
    </row>
    <row r="26" spans="1:4" x14ac:dyDescent="0.25">
      <c r="A26" s="43">
        <v>474</v>
      </c>
      <c r="B26" s="43">
        <v>370</v>
      </c>
      <c r="C26" s="43">
        <v>76</v>
      </c>
      <c r="D26" s="51">
        <v>8.5</v>
      </c>
    </row>
    <row r="27" spans="1:4" x14ac:dyDescent="0.25">
      <c r="A27" s="43">
        <v>487</v>
      </c>
      <c r="B27" s="43">
        <v>414</v>
      </c>
      <c r="C27" s="43">
        <v>93</v>
      </c>
      <c r="D27" s="51">
        <v>8.1</v>
      </c>
    </row>
    <row r="28" spans="1:4" x14ac:dyDescent="0.25">
      <c r="A28" s="43">
        <v>459</v>
      </c>
      <c r="B28" s="43">
        <v>386</v>
      </c>
      <c r="C28" s="43">
        <v>73</v>
      </c>
      <c r="D28" s="51">
        <v>8.8000000000000007</v>
      </c>
    </row>
    <row r="29" spans="1:4" x14ac:dyDescent="0.25">
      <c r="A29" s="43">
        <v>421</v>
      </c>
      <c r="B29" s="43">
        <v>354</v>
      </c>
      <c r="C29" s="43">
        <v>76</v>
      </c>
      <c r="D29" s="51">
        <v>9.5</v>
      </c>
    </row>
    <row r="30" spans="1:4" x14ac:dyDescent="0.25">
      <c r="A30" s="43">
        <v>401</v>
      </c>
      <c r="B30" s="43">
        <v>313</v>
      </c>
      <c r="C30" s="43">
        <v>92</v>
      </c>
      <c r="D30" s="51">
        <v>9.5</v>
      </c>
    </row>
    <row r="31" spans="1:4" x14ac:dyDescent="0.25">
      <c r="A31" s="43">
        <v>420</v>
      </c>
      <c r="B31" s="43">
        <v>319</v>
      </c>
      <c r="C31" s="43">
        <v>67</v>
      </c>
      <c r="D31" s="51">
        <v>8.9</v>
      </c>
    </row>
    <row r="32" spans="1:4" x14ac:dyDescent="0.25">
      <c r="A32" s="43">
        <v>435</v>
      </c>
      <c r="B32" s="43">
        <v>365</v>
      </c>
      <c r="C32" s="43">
        <v>104</v>
      </c>
      <c r="D32" s="51">
        <v>8.1</v>
      </c>
    </row>
    <row r="33" spans="1:4" x14ac:dyDescent="0.25">
      <c r="A33" s="43">
        <v>458</v>
      </c>
      <c r="B33" s="43">
        <v>357</v>
      </c>
      <c r="C33" s="43">
        <v>92</v>
      </c>
      <c r="D33" s="51">
        <v>8.8000000000000007</v>
      </c>
    </row>
    <row r="34" spans="1:4" x14ac:dyDescent="0.25">
      <c r="A34" s="43">
        <v>379</v>
      </c>
      <c r="B34" s="43">
        <v>284</v>
      </c>
      <c r="C34" s="43">
        <v>87</v>
      </c>
      <c r="D34" s="51">
        <v>10</v>
      </c>
    </row>
    <row r="35" spans="1:4" x14ac:dyDescent="0.25">
      <c r="A35" s="43">
        <v>426</v>
      </c>
      <c r="B35" s="43">
        <v>337</v>
      </c>
      <c r="C35" s="43">
        <v>98</v>
      </c>
      <c r="D35" s="51">
        <v>9.4</v>
      </c>
    </row>
    <row r="36" spans="1:4" x14ac:dyDescent="0.25">
      <c r="A36" s="43">
        <v>443</v>
      </c>
      <c r="B36" s="43">
        <v>368</v>
      </c>
      <c r="C36" s="43">
        <v>111</v>
      </c>
      <c r="D36" s="51">
        <v>8.1999999999999993</v>
      </c>
    </row>
    <row r="37" spans="1:4" x14ac:dyDescent="0.25">
      <c r="A37" s="43">
        <v>483</v>
      </c>
      <c r="B37" s="43">
        <v>406</v>
      </c>
      <c r="C37" s="43">
        <v>101</v>
      </c>
      <c r="D37" s="51">
        <v>8.1</v>
      </c>
    </row>
    <row r="38" spans="1:4" x14ac:dyDescent="0.25">
      <c r="A38" s="43">
        <v>409</v>
      </c>
      <c r="B38" s="43">
        <v>348</v>
      </c>
      <c r="C38" s="43">
        <v>82</v>
      </c>
      <c r="D38" s="51">
        <v>8.6999999999999993</v>
      </c>
    </row>
    <row r="39" spans="1:4" x14ac:dyDescent="0.25">
      <c r="A39" s="43">
        <v>406</v>
      </c>
      <c r="B39" s="43">
        <v>325</v>
      </c>
      <c r="C39" s="43">
        <v>85</v>
      </c>
      <c r="D39" s="51">
        <v>9.6999999999999993</v>
      </c>
    </row>
    <row r="40" spans="1:4" x14ac:dyDescent="0.25">
      <c r="A40" s="43">
        <v>454</v>
      </c>
      <c r="B40" s="43">
        <v>359</v>
      </c>
      <c r="C40" s="43">
        <v>104</v>
      </c>
      <c r="D40" s="51">
        <v>8</v>
      </c>
    </row>
    <row r="41" spans="1:4" x14ac:dyDescent="0.25">
      <c r="A41" s="43">
        <v>468</v>
      </c>
      <c r="B41" s="43">
        <v>351</v>
      </c>
      <c r="C41" s="43">
        <v>80</v>
      </c>
      <c r="D41" s="51">
        <v>8.5</v>
      </c>
    </row>
    <row r="42" spans="1:4" x14ac:dyDescent="0.25">
      <c r="A42" s="43">
        <v>421</v>
      </c>
      <c r="B42" s="43">
        <v>345</v>
      </c>
      <c r="C42" s="43">
        <v>63</v>
      </c>
      <c r="D42" s="51">
        <v>8.8000000000000007</v>
      </c>
    </row>
    <row r="43" spans="1:4" x14ac:dyDescent="0.25">
      <c r="A43" s="43">
        <v>404</v>
      </c>
      <c r="B43" s="43">
        <v>311</v>
      </c>
      <c r="C43" s="43">
        <v>73</v>
      </c>
      <c r="D43" s="51">
        <v>9.1</v>
      </c>
    </row>
    <row r="44" spans="1:4" x14ac:dyDescent="0.25">
      <c r="A44" s="43">
        <v>387</v>
      </c>
      <c r="B44" s="43">
        <v>298</v>
      </c>
      <c r="C44" s="43">
        <v>74</v>
      </c>
      <c r="D44" s="51">
        <v>9.9</v>
      </c>
    </row>
    <row r="45" spans="1:4" x14ac:dyDescent="0.25">
      <c r="A45" s="43">
        <v>412</v>
      </c>
      <c r="B45" s="43">
        <v>309</v>
      </c>
      <c r="C45" s="43">
        <v>74</v>
      </c>
      <c r="D45" s="51">
        <v>8.9</v>
      </c>
    </row>
    <row r="46" spans="1:4" x14ac:dyDescent="0.25">
      <c r="A46" s="43">
        <v>400</v>
      </c>
      <c r="B46" s="43">
        <v>324</v>
      </c>
      <c r="C46" s="43">
        <v>84</v>
      </c>
      <c r="D46" s="51">
        <v>10</v>
      </c>
    </row>
    <row r="47" spans="1:4" x14ac:dyDescent="0.25">
      <c r="A47" s="43">
        <v>418</v>
      </c>
      <c r="B47" s="43">
        <v>351</v>
      </c>
      <c r="C47" s="43">
        <v>67</v>
      </c>
      <c r="D47" s="51">
        <v>9.5</v>
      </c>
    </row>
    <row r="48" spans="1:4" x14ac:dyDescent="0.25">
      <c r="A48" s="43">
        <v>441</v>
      </c>
      <c r="B48" s="43">
        <v>375</v>
      </c>
      <c r="C48" s="43">
        <v>88</v>
      </c>
      <c r="D48" s="51">
        <v>8.5</v>
      </c>
    </row>
    <row r="49" spans="1:4" x14ac:dyDescent="0.25">
      <c r="A49" s="43">
        <v>409</v>
      </c>
      <c r="B49" s="43">
        <v>335</v>
      </c>
      <c r="C49" s="43">
        <v>86</v>
      </c>
      <c r="D49" s="51">
        <v>9.1</v>
      </c>
    </row>
    <row r="50" spans="1:4" x14ac:dyDescent="0.25">
      <c r="A50" s="43">
        <v>443</v>
      </c>
      <c r="B50" s="43">
        <v>346</v>
      </c>
      <c r="C50" s="43">
        <v>71</v>
      </c>
      <c r="D50" s="51">
        <v>8.8000000000000007</v>
      </c>
    </row>
    <row r="51" spans="1:4" x14ac:dyDescent="0.25">
      <c r="A51" s="43">
        <v>425</v>
      </c>
      <c r="B51" s="43">
        <v>340</v>
      </c>
      <c r="C51" s="43">
        <v>94</v>
      </c>
      <c r="D51" s="51">
        <v>9.3000000000000007</v>
      </c>
    </row>
    <row r="52" spans="1:4" x14ac:dyDescent="0.25">
      <c r="A52" s="43">
        <v>445</v>
      </c>
      <c r="B52" s="43">
        <v>369</v>
      </c>
      <c r="C52" s="43">
        <v>67</v>
      </c>
      <c r="D52" s="51">
        <v>8.6999999999999993</v>
      </c>
    </row>
    <row r="53" spans="1:4" x14ac:dyDescent="0.25">
      <c r="A53" s="43">
        <v>467</v>
      </c>
      <c r="B53" s="43">
        <v>369</v>
      </c>
      <c r="C53" s="43">
        <v>93</v>
      </c>
      <c r="D53" s="51">
        <v>8.5</v>
      </c>
    </row>
    <row r="54" spans="1:4" x14ac:dyDescent="0.25">
      <c r="A54" s="43">
        <v>473</v>
      </c>
      <c r="B54" s="43">
        <v>364</v>
      </c>
      <c r="C54" s="43">
        <v>71</v>
      </c>
      <c r="D54" s="51">
        <v>8.5</v>
      </c>
    </row>
    <row r="55" spans="1:4" x14ac:dyDescent="0.25">
      <c r="A55" s="43">
        <v>437</v>
      </c>
      <c r="B55" s="43">
        <v>350</v>
      </c>
      <c r="C55" s="43">
        <v>96</v>
      </c>
      <c r="D55" s="51">
        <v>8.8000000000000007</v>
      </c>
    </row>
    <row r="56" spans="1:4" x14ac:dyDescent="0.25">
      <c r="A56" s="43">
        <v>445</v>
      </c>
      <c r="B56" s="43">
        <v>338</v>
      </c>
      <c r="C56" s="43">
        <v>71</v>
      </c>
      <c r="D56" s="51">
        <v>8.1</v>
      </c>
    </row>
    <row r="57" spans="1:4" x14ac:dyDescent="0.25">
      <c r="A57" s="43">
        <v>380</v>
      </c>
      <c r="B57" s="43">
        <v>289</v>
      </c>
      <c r="C57" s="43">
        <v>65</v>
      </c>
      <c r="D57" s="51">
        <v>10</v>
      </c>
    </row>
    <row r="58" spans="1:4" x14ac:dyDescent="0.25">
      <c r="A58" s="43">
        <v>415</v>
      </c>
      <c r="B58" s="43">
        <v>311</v>
      </c>
      <c r="C58" s="43">
        <v>104</v>
      </c>
      <c r="D58" s="51">
        <v>10</v>
      </c>
    </row>
    <row r="59" spans="1:4" x14ac:dyDescent="0.25">
      <c r="A59" s="43">
        <v>430</v>
      </c>
      <c r="B59" s="43">
        <v>327</v>
      </c>
      <c r="C59" s="43">
        <v>77</v>
      </c>
      <c r="D59" s="51">
        <v>9.1</v>
      </c>
    </row>
    <row r="60" spans="1:4" x14ac:dyDescent="0.25">
      <c r="A60" s="43">
        <v>433</v>
      </c>
      <c r="B60" s="43">
        <v>338</v>
      </c>
      <c r="C60" s="43">
        <v>100</v>
      </c>
      <c r="D60" s="51">
        <v>8.6</v>
      </c>
    </row>
    <row r="61" spans="1:4" x14ac:dyDescent="0.25">
      <c r="A61" s="43">
        <v>395</v>
      </c>
      <c r="B61" s="43">
        <v>332</v>
      </c>
      <c r="C61" s="43">
        <v>83</v>
      </c>
      <c r="D61" s="51">
        <v>9.6</v>
      </c>
    </row>
    <row r="62" spans="1:4" x14ac:dyDescent="0.25">
      <c r="A62" s="43">
        <v>423</v>
      </c>
      <c r="B62" s="43">
        <v>334</v>
      </c>
      <c r="C62" s="43">
        <v>106</v>
      </c>
      <c r="D62" s="51">
        <v>9.3000000000000007</v>
      </c>
    </row>
    <row r="63" spans="1:4" x14ac:dyDescent="0.25">
      <c r="A63" s="43">
        <v>463</v>
      </c>
      <c r="B63" s="43">
        <v>384</v>
      </c>
      <c r="C63" s="43">
        <v>93</v>
      </c>
      <c r="D63" s="51">
        <v>8.1999999999999993</v>
      </c>
    </row>
    <row r="64" spans="1:4" x14ac:dyDescent="0.25">
      <c r="A64" s="43">
        <v>436</v>
      </c>
      <c r="B64" s="43">
        <v>331</v>
      </c>
      <c r="C64" s="43">
        <v>74</v>
      </c>
      <c r="D64" s="51">
        <v>8.6999999999999993</v>
      </c>
    </row>
    <row r="65" spans="1:4" x14ac:dyDescent="0.25">
      <c r="A65" s="43">
        <v>394</v>
      </c>
      <c r="B65" s="43">
        <v>296</v>
      </c>
      <c r="C65" s="43">
        <v>83</v>
      </c>
      <c r="D65" s="51">
        <v>9.5</v>
      </c>
    </row>
    <row r="66" spans="1:4" x14ac:dyDescent="0.25">
      <c r="A66" s="43">
        <v>412</v>
      </c>
      <c r="B66" s="43">
        <v>350</v>
      </c>
      <c r="C66" s="43">
        <v>82</v>
      </c>
      <c r="D66" s="51">
        <v>9.5</v>
      </c>
    </row>
    <row r="67" spans="1:4" x14ac:dyDescent="0.25">
      <c r="A67" s="43">
        <v>416</v>
      </c>
      <c r="B67" s="43">
        <v>354</v>
      </c>
      <c r="C67" s="43">
        <v>71</v>
      </c>
      <c r="D67" s="51">
        <v>9.5</v>
      </c>
    </row>
    <row r="68" spans="1:4" x14ac:dyDescent="0.25">
      <c r="A68" s="43">
        <v>419</v>
      </c>
      <c r="B68" s="43">
        <v>356</v>
      </c>
      <c r="C68" s="43">
        <v>67</v>
      </c>
      <c r="D68" s="51">
        <v>9.1999999999999993</v>
      </c>
    </row>
    <row r="69" spans="1:4" x14ac:dyDescent="0.25">
      <c r="A69" s="43">
        <v>429</v>
      </c>
      <c r="B69" s="43">
        <v>326</v>
      </c>
      <c r="C69" s="43">
        <v>99</v>
      </c>
      <c r="D69" s="51">
        <v>9.6999999999999993</v>
      </c>
    </row>
    <row r="70" spans="1:4" x14ac:dyDescent="0.25">
      <c r="A70" s="43">
        <v>409</v>
      </c>
      <c r="B70" s="43">
        <v>319</v>
      </c>
      <c r="C70" s="43">
        <v>78</v>
      </c>
      <c r="D70" s="51">
        <v>9.9</v>
      </c>
    </row>
    <row r="71" spans="1:4" x14ac:dyDescent="0.25">
      <c r="A71" s="43">
        <v>415</v>
      </c>
      <c r="B71" s="43">
        <v>336</v>
      </c>
      <c r="C71" s="43">
        <v>66</v>
      </c>
      <c r="D71" s="51">
        <v>8.6</v>
      </c>
    </row>
    <row r="72" spans="1:4" x14ac:dyDescent="0.25">
      <c r="A72" s="43">
        <v>437</v>
      </c>
      <c r="B72" s="43">
        <v>336</v>
      </c>
      <c r="C72" s="43">
        <v>92</v>
      </c>
      <c r="D72" s="51">
        <v>8.5</v>
      </c>
    </row>
    <row r="73" spans="1:4" x14ac:dyDescent="0.25">
      <c r="A73" s="43">
        <v>417</v>
      </c>
      <c r="B73" s="43">
        <v>317</v>
      </c>
      <c r="C73" s="43">
        <v>63</v>
      </c>
      <c r="D73" s="51">
        <v>9.9</v>
      </c>
    </row>
    <row r="74" spans="1:4" x14ac:dyDescent="0.25">
      <c r="A74" s="43">
        <v>441</v>
      </c>
      <c r="B74" s="43">
        <v>353</v>
      </c>
      <c r="C74" s="43">
        <v>88</v>
      </c>
      <c r="D74" s="51">
        <v>9.6</v>
      </c>
    </row>
    <row r="75" spans="1:4" x14ac:dyDescent="0.25">
      <c r="A75" s="43">
        <v>421</v>
      </c>
      <c r="B75" s="43">
        <v>320</v>
      </c>
      <c r="C75" s="43">
        <v>101</v>
      </c>
      <c r="D75" s="51">
        <v>8.5</v>
      </c>
    </row>
    <row r="76" spans="1:4" x14ac:dyDescent="0.25">
      <c r="A76" s="43">
        <v>436</v>
      </c>
      <c r="B76" s="43">
        <v>331</v>
      </c>
      <c r="C76" s="43">
        <v>74</v>
      </c>
      <c r="D76" s="51">
        <v>8.1999999999999993</v>
      </c>
    </row>
    <row r="77" spans="1:4" x14ac:dyDescent="0.25">
      <c r="A77" s="43">
        <v>447</v>
      </c>
      <c r="B77" s="43">
        <v>362</v>
      </c>
      <c r="C77" s="43">
        <v>103</v>
      </c>
      <c r="D77" s="51">
        <v>9.3000000000000007</v>
      </c>
    </row>
    <row r="78" spans="1:4" x14ac:dyDescent="0.25">
      <c r="A78" s="43">
        <v>416</v>
      </c>
      <c r="B78" s="43">
        <v>312</v>
      </c>
      <c r="C78" s="43">
        <v>71</v>
      </c>
      <c r="D78" s="51">
        <v>9.1</v>
      </c>
    </row>
    <row r="79" spans="1:4" x14ac:dyDescent="0.25">
      <c r="A79" s="43">
        <v>415</v>
      </c>
      <c r="B79" s="43">
        <v>336</v>
      </c>
      <c r="C79" s="43">
        <v>62</v>
      </c>
      <c r="D79" s="51">
        <v>10</v>
      </c>
    </row>
    <row r="80" spans="1:4" x14ac:dyDescent="0.25">
      <c r="A80" s="43">
        <v>447</v>
      </c>
      <c r="B80" s="43">
        <v>371</v>
      </c>
      <c r="C80" s="43">
        <v>72</v>
      </c>
      <c r="D80" s="51">
        <v>8.9</v>
      </c>
    </row>
    <row r="81" spans="1:4" x14ac:dyDescent="0.25">
      <c r="A81" s="43">
        <v>459</v>
      </c>
      <c r="B81" s="43">
        <v>367</v>
      </c>
      <c r="C81" s="43">
        <v>78</v>
      </c>
      <c r="D81" s="51">
        <v>9</v>
      </c>
    </row>
    <row r="82" spans="1:4" x14ac:dyDescent="0.25">
      <c r="A82" s="43">
        <v>425</v>
      </c>
      <c r="B82" s="43">
        <v>332</v>
      </c>
      <c r="C82" s="43">
        <v>77</v>
      </c>
      <c r="D82" s="51">
        <v>9.5</v>
      </c>
    </row>
    <row r="83" spans="1:4" x14ac:dyDescent="0.25">
      <c r="A83" s="43">
        <v>432</v>
      </c>
      <c r="B83" s="43">
        <v>328</v>
      </c>
      <c r="C83" s="43">
        <v>86</v>
      </c>
      <c r="D83" s="51">
        <v>9.3000000000000007</v>
      </c>
    </row>
    <row r="84" spans="1:4" x14ac:dyDescent="0.25">
      <c r="A84" s="43">
        <v>437</v>
      </c>
      <c r="B84" s="43">
        <v>354</v>
      </c>
      <c r="C84" s="43">
        <v>66</v>
      </c>
      <c r="D84" s="51">
        <v>8.1</v>
      </c>
    </row>
    <row r="85" spans="1:4" x14ac:dyDescent="0.25">
      <c r="A85" s="43">
        <v>423</v>
      </c>
      <c r="B85" s="43">
        <v>338</v>
      </c>
      <c r="C85" s="43">
        <v>93</v>
      </c>
      <c r="D85" s="51">
        <v>8.6</v>
      </c>
    </row>
    <row r="86" spans="1:4" x14ac:dyDescent="0.25">
      <c r="A86" s="43">
        <v>459</v>
      </c>
      <c r="B86" s="43">
        <v>349</v>
      </c>
      <c r="C86" s="43">
        <v>110</v>
      </c>
      <c r="D86" s="51">
        <v>8.4</v>
      </c>
    </row>
    <row r="87" spans="1:4" x14ac:dyDescent="0.25">
      <c r="A87" s="43">
        <v>473</v>
      </c>
      <c r="B87" s="43">
        <v>355</v>
      </c>
      <c r="C87" s="43">
        <v>95</v>
      </c>
      <c r="D87" s="51">
        <v>8.4</v>
      </c>
    </row>
    <row r="88" spans="1:4" x14ac:dyDescent="0.25">
      <c r="A88" s="43">
        <v>437</v>
      </c>
      <c r="B88" s="43">
        <v>341</v>
      </c>
      <c r="C88" s="43">
        <v>96</v>
      </c>
      <c r="D88" s="51">
        <v>9.1999999999999993</v>
      </c>
    </row>
    <row r="89" spans="1:4" x14ac:dyDescent="0.25">
      <c r="A89" s="43">
        <v>413</v>
      </c>
      <c r="B89" s="43">
        <v>326</v>
      </c>
      <c r="C89" s="43">
        <v>78</v>
      </c>
      <c r="D89" s="51">
        <v>9.4</v>
      </c>
    </row>
    <row r="90" spans="1:4" x14ac:dyDescent="0.25">
      <c r="A90" s="43">
        <v>441</v>
      </c>
      <c r="B90" s="43">
        <v>353</v>
      </c>
      <c r="C90" s="43">
        <v>66</v>
      </c>
      <c r="D90" s="51">
        <v>9.6</v>
      </c>
    </row>
    <row r="91" spans="1:4" x14ac:dyDescent="0.25">
      <c r="A91" s="43">
        <v>414</v>
      </c>
      <c r="B91" s="43">
        <v>323</v>
      </c>
      <c r="C91" s="43">
        <v>79</v>
      </c>
      <c r="D91" s="51">
        <v>9</v>
      </c>
    </row>
    <row r="92" spans="1:4" x14ac:dyDescent="0.25">
      <c r="A92" s="43">
        <v>455</v>
      </c>
      <c r="B92" s="43">
        <v>382</v>
      </c>
      <c r="C92" s="43">
        <v>73</v>
      </c>
      <c r="D92" s="51">
        <v>8.4</v>
      </c>
    </row>
    <row r="93" spans="1:4" x14ac:dyDescent="0.25">
      <c r="A93" s="43">
        <v>423</v>
      </c>
      <c r="B93" s="43">
        <v>343</v>
      </c>
      <c r="C93" s="43">
        <v>72</v>
      </c>
      <c r="D93" s="51">
        <v>8.6999999999999993</v>
      </c>
    </row>
    <row r="94" spans="1:4" x14ac:dyDescent="0.25">
      <c r="A94" s="43">
        <v>419</v>
      </c>
      <c r="B94" s="43">
        <v>335</v>
      </c>
      <c r="C94" s="43">
        <v>80</v>
      </c>
      <c r="D94" s="51">
        <v>8.6999999999999993</v>
      </c>
    </row>
    <row r="95" spans="1:4" x14ac:dyDescent="0.25">
      <c r="A95" s="43">
        <v>408</v>
      </c>
      <c r="B95" s="43">
        <v>339</v>
      </c>
      <c r="C95" s="43">
        <v>73</v>
      </c>
      <c r="D95" s="51">
        <v>9.1999999999999993</v>
      </c>
    </row>
    <row r="96" spans="1:4" x14ac:dyDescent="0.25">
      <c r="A96" s="43">
        <v>398</v>
      </c>
      <c r="B96" s="43">
        <v>338</v>
      </c>
      <c r="C96" s="43">
        <v>72</v>
      </c>
      <c r="D96" s="51">
        <v>9.9</v>
      </c>
    </row>
    <row r="97" spans="1:4" x14ac:dyDescent="0.25">
      <c r="A97" s="43">
        <v>421</v>
      </c>
      <c r="B97" s="43">
        <v>349</v>
      </c>
      <c r="C97" s="43">
        <v>84</v>
      </c>
      <c r="D97" s="51">
        <v>8.5</v>
      </c>
    </row>
    <row r="98" spans="1:4" x14ac:dyDescent="0.25">
      <c r="A98" s="43">
        <v>451</v>
      </c>
      <c r="B98" s="43">
        <v>379</v>
      </c>
      <c r="C98" s="43">
        <v>108</v>
      </c>
      <c r="D98" s="51">
        <v>8.9</v>
      </c>
    </row>
    <row r="99" spans="1:4" x14ac:dyDescent="0.25">
      <c r="A99" s="43">
        <v>424</v>
      </c>
      <c r="B99" s="43">
        <v>331</v>
      </c>
      <c r="C99" s="43">
        <v>68</v>
      </c>
      <c r="D99" s="51">
        <v>9.1999999999999993</v>
      </c>
    </row>
    <row r="100" spans="1:4" x14ac:dyDescent="0.25">
      <c r="A100" s="43">
        <v>410</v>
      </c>
      <c r="B100" s="43">
        <v>328</v>
      </c>
      <c r="C100" s="43">
        <v>82</v>
      </c>
      <c r="D100" s="51">
        <v>9.4</v>
      </c>
    </row>
    <row r="101" spans="1:4" x14ac:dyDescent="0.25">
      <c r="A101" s="43">
        <v>450</v>
      </c>
      <c r="B101" s="43">
        <v>342</v>
      </c>
      <c r="C101" s="43">
        <v>72</v>
      </c>
      <c r="D101" s="51">
        <v>8</v>
      </c>
    </row>
    <row r="102" spans="1:4" x14ac:dyDescent="0.25">
      <c r="A102" s="43">
        <v>415</v>
      </c>
      <c r="B102" s="43">
        <v>349</v>
      </c>
      <c r="C102" s="43">
        <v>104</v>
      </c>
      <c r="D102" s="51">
        <v>9.9</v>
      </c>
    </row>
    <row r="103" spans="1:4" x14ac:dyDescent="0.25">
      <c r="A103" s="43">
        <v>460</v>
      </c>
      <c r="B103" s="43">
        <v>363</v>
      </c>
      <c r="C103" s="43">
        <v>97</v>
      </c>
      <c r="D103" s="51">
        <v>8.4</v>
      </c>
    </row>
    <row r="104" spans="1:4" x14ac:dyDescent="0.25">
      <c r="A104" s="43">
        <v>464</v>
      </c>
      <c r="B104" s="43">
        <v>390</v>
      </c>
      <c r="C104" s="43">
        <v>97</v>
      </c>
      <c r="D104" s="51">
        <v>8.5</v>
      </c>
    </row>
    <row r="105" spans="1:4" x14ac:dyDescent="0.25">
      <c r="A105" s="43">
        <v>439</v>
      </c>
      <c r="B105" s="43">
        <v>364</v>
      </c>
      <c r="C105" s="43">
        <v>97</v>
      </c>
      <c r="D105" s="51">
        <v>8.9</v>
      </c>
    </row>
    <row r="106" spans="1:4" x14ac:dyDescent="0.25">
      <c r="A106" s="43">
        <v>437</v>
      </c>
      <c r="B106" s="43">
        <v>371</v>
      </c>
      <c r="C106" s="43">
        <v>74</v>
      </c>
      <c r="D106" s="51">
        <v>9.1</v>
      </c>
    </row>
    <row r="107" spans="1:4" x14ac:dyDescent="0.25">
      <c r="A107" s="43">
        <v>459</v>
      </c>
      <c r="B107" s="43">
        <v>390</v>
      </c>
      <c r="C107" s="43">
        <v>101</v>
      </c>
      <c r="D107" s="51">
        <v>8.3000000000000007</v>
      </c>
    </row>
    <row r="108" spans="1:4" x14ac:dyDescent="0.25">
      <c r="A108" s="43">
        <v>433</v>
      </c>
      <c r="B108" s="43">
        <v>364</v>
      </c>
      <c r="C108" s="43">
        <v>100</v>
      </c>
      <c r="D108" s="51">
        <v>9.8000000000000007</v>
      </c>
    </row>
    <row r="109" spans="1:4" x14ac:dyDescent="0.25">
      <c r="A109" s="43">
        <v>432</v>
      </c>
      <c r="B109" s="43">
        <v>337</v>
      </c>
      <c r="C109" s="43">
        <v>73</v>
      </c>
      <c r="D109" s="51">
        <v>8.3000000000000007</v>
      </c>
    </row>
    <row r="110" spans="1:4" x14ac:dyDescent="0.25">
      <c r="A110" s="43">
        <v>431</v>
      </c>
      <c r="B110" s="43">
        <v>353</v>
      </c>
      <c r="C110" s="43">
        <v>86</v>
      </c>
      <c r="D110" s="51">
        <v>9.1999999999999993</v>
      </c>
    </row>
    <row r="111" spans="1:4" x14ac:dyDescent="0.25">
      <c r="A111" s="43">
        <v>417</v>
      </c>
      <c r="B111" s="43">
        <v>329</v>
      </c>
      <c r="C111" s="43">
        <v>75</v>
      </c>
      <c r="D111" s="51">
        <v>8.9</v>
      </c>
    </row>
    <row r="112" spans="1:4" x14ac:dyDescent="0.25">
      <c r="A112" s="43">
        <v>380</v>
      </c>
      <c r="B112" s="43">
        <v>285</v>
      </c>
      <c r="C112" s="43">
        <v>95</v>
      </c>
      <c r="D112" s="51">
        <v>9.8000000000000007</v>
      </c>
    </row>
    <row r="113" spans="1:4" x14ac:dyDescent="0.25">
      <c r="A113" s="43">
        <v>423</v>
      </c>
      <c r="B113" s="43">
        <v>343</v>
      </c>
      <c r="C113" s="43">
        <v>89</v>
      </c>
      <c r="D113" s="51">
        <v>9.9</v>
      </c>
    </row>
    <row r="114" spans="1:4" x14ac:dyDescent="0.25">
      <c r="A114" s="43">
        <v>431</v>
      </c>
      <c r="B114" s="43">
        <v>332</v>
      </c>
      <c r="C114" s="43">
        <v>86</v>
      </c>
      <c r="D114" s="51">
        <v>8.6</v>
      </c>
    </row>
    <row r="115" spans="1:4" x14ac:dyDescent="0.25">
      <c r="A115" s="43">
        <v>451</v>
      </c>
      <c r="B115" s="43">
        <v>379</v>
      </c>
      <c r="C115" s="43">
        <v>95</v>
      </c>
      <c r="D115" s="51">
        <v>8.6999999999999993</v>
      </c>
    </row>
    <row r="116" spans="1:4" x14ac:dyDescent="0.25">
      <c r="A116" s="43">
        <v>474</v>
      </c>
      <c r="B116" s="43">
        <v>360</v>
      </c>
      <c r="C116" s="43">
        <v>119</v>
      </c>
      <c r="D116" s="51">
        <v>8.1</v>
      </c>
    </row>
    <row r="117" spans="1:4" x14ac:dyDescent="0.25">
      <c r="A117" s="43">
        <v>413</v>
      </c>
      <c r="B117" s="43">
        <v>330</v>
      </c>
      <c r="C117" s="43">
        <v>66</v>
      </c>
      <c r="D117" s="51">
        <v>9.3000000000000007</v>
      </c>
    </row>
    <row r="118" spans="1:4" x14ac:dyDescent="0.25">
      <c r="A118" s="43">
        <v>431</v>
      </c>
      <c r="B118" s="43">
        <v>332</v>
      </c>
      <c r="C118" s="43">
        <v>86</v>
      </c>
      <c r="D118" s="51">
        <v>8.6</v>
      </c>
    </row>
    <row r="119" spans="1:4" x14ac:dyDescent="0.25">
      <c r="A119" s="43">
        <v>387</v>
      </c>
      <c r="B119" s="43">
        <v>298</v>
      </c>
      <c r="C119" s="43">
        <v>77</v>
      </c>
      <c r="D119" s="51">
        <v>9.6</v>
      </c>
    </row>
    <row r="120" spans="1:4" x14ac:dyDescent="0.25">
      <c r="A120" s="43">
        <v>404</v>
      </c>
      <c r="B120" s="43">
        <v>303</v>
      </c>
      <c r="C120" s="43">
        <v>77</v>
      </c>
      <c r="D120" s="51">
        <v>9.6999999999999993</v>
      </c>
    </row>
    <row r="121" spans="1:4" x14ac:dyDescent="0.25">
      <c r="A121" s="43">
        <v>424</v>
      </c>
      <c r="B121" s="43">
        <v>326</v>
      </c>
      <c r="C121" s="43">
        <v>89</v>
      </c>
      <c r="D121" s="51">
        <v>9.8000000000000007</v>
      </c>
    </row>
    <row r="122" spans="1:4" x14ac:dyDescent="0.25">
      <c r="A122" s="43">
        <v>391</v>
      </c>
      <c r="B122" s="43">
        <v>305</v>
      </c>
      <c r="C122" s="43">
        <v>70</v>
      </c>
      <c r="D122" s="51">
        <v>9.4</v>
      </c>
    </row>
    <row r="123" spans="1:4" x14ac:dyDescent="0.25">
      <c r="A123" s="43">
        <v>446</v>
      </c>
      <c r="B123" s="43">
        <v>348</v>
      </c>
      <c r="C123" s="43">
        <v>98</v>
      </c>
      <c r="D123" s="51">
        <v>9.4</v>
      </c>
    </row>
    <row r="124" spans="1:4" x14ac:dyDescent="0.25">
      <c r="A124" s="43">
        <v>422</v>
      </c>
      <c r="B124" s="43">
        <v>333</v>
      </c>
      <c r="C124" s="43">
        <v>72</v>
      </c>
      <c r="D124" s="51">
        <v>9.9</v>
      </c>
    </row>
    <row r="125" spans="1:4" x14ac:dyDescent="0.25">
      <c r="A125" s="43">
        <v>415</v>
      </c>
      <c r="B125" s="43">
        <v>315</v>
      </c>
      <c r="C125" s="43">
        <v>104</v>
      </c>
      <c r="D125" s="51">
        <v>10</v>
      </c>
    </row>
    <row r="126" spans="1:4" x14ac:dyDescent="0.25">
      <c r="A126" s="43">
        <v>422</v>
      </c>
      <c r="B126" s="43">
        <v>346</v>
      </c>
      <c r="C126" s="43">
        <v>89</v>
      </c>
      <c r="D126" s="51">
        <v>9.9</v>
      </c>
    </row>
    <row r="127" spans="1:4" x14ac:dyDescent="0.25">
      <c r="A127" s="43">
        <v>460</v>
      </c>
      <c r="B127" s="43">
        <v>345</v>
      </c>
      <c r="C127" s="43">
        <v>97</v>
      </c>
      <c r="D127" s="51">
        <v>8.3000000000000007</v>
      </c>
    </row>
    <row r="128" spans="1:4" x14ac:dyDescent="0.25">
      <c r="A128" s="43">
        <v>444</v>
      </c>
      <c r="B128" s="43">
        <v>373</v>
      </c>
      <c r="C128" s="43">
        <v>67</v>
      </c>
      <c r="D128" s="51">
        <v>9.1</v>
      </c>
    </row>
    <row r="129" spans="1:4" x14ac:dyDescent="0.25">
      <c r="A129" s="43">
        <v>434</v>
      </c>
      <c r="B129" s="43">
        <v>356</v>
      </c>
      <c r="C129" s="43">
        <v>87</v>
      </c>
      <c r="D129" s="51">
        <v>8.3000000000000007</v>
      </c>
    </row>
    <row r="130" spans="1:4" x14ac:dyDescent="0.25">
      <c r="A130" s="43">
        <v>430</v>
      </c>
      <c r="B130" s="43">
        <v>344</v>
      </c>
      <c r="C130" s="43">
        <v>95</v>
      </c>
      <c r="D130" s="51">
        <v>8.1999999999999993</v>
      </c>
    </row>
    <row r="131" spans="1:4" x14ac:dyDescent="0.25">
      <c r="A131" s="43">
        <v>411</v>
      </c>
      <c r="B131" s="43">
        <v>316</v>
      </c>
      <c r="C131" s="43">
        <v>62</v>
      </c>
      <c r="D131" s="51">
        <v>9</v>
      </c>
    </row>
    <row r="132" spans="1:4" x14ac:dyDescent="0.25">
      <c r="A132" s="43">
        <v>436</v>
      </c>
      <c r="B132" s="43">
        <v>340</v>
      </c>
      <c r="C132" s="43">
        <v>78</v>
      </c>
      <c r="D132" s="51">
        <v>9.1</v>
      </c>
    </row>
    <row r="133" spans="1:4" x14ac:dyDescent="0.25">
      <c r="A133" s="43">
        <v>432</v>
      </c>
      <c r="B133" s="43">
        <v>328</v>
      </c>
      <c r="C133" s="43">
        <v>91</v>
      </c>
      <c r="D133" s="51">
        <v>9.3000000000000007</v>
      </c>
    </row>
    <row r="134" spans="1:4" x14ac:dyDescent="0.25">
      <c r="A134" s="43">
        <v>430</v>
      </c>
      <c r="B134" s="43">
        <v>323</v>
      </c>
      <c r="C134" s="43">
        <v>90</v>
      </c>
      <c r="D134" s="51">
        <v>9.4</v>
      </c>
    </row>
    <row r="135" spans="1:4" x14ac:dyDescent="0.25">
      <c r="A135" s="43">
        <v>425</v>
      </c>
      <c r="B135" s="43">
        <v>327</v>
      </c>
      <c r="C135" s="43">
        <v>98</v>
      </c>
      <c r="D135" s="51">
        <v>9.9</v>
      </c>
    </row>
    <row r="136" spans="1:4" x14ac:dyDescent="0.25">
      <c r="A136" s="43">
        <v>400</v>
      </c>
      <c r="B136" s="43">
        <v>316</v>
      </c>
      <c r="C136" s="43">
        <v>60</v>
      </c>
      <c r="D136" s="51">
        <v>9.4</v>
      </c>
    </row>
    <row r="137" spans="1:4" x14ac:dyDescent="0.25">
      <c r="A137" s="43">
        <v>448</v>
      </c>
      <c r="B137" s="43">
        <v>358</v>
      </c>
      <c r="C137" s="43">
        <v>103</v>
      </c>
      <c r="D137" s="51">
        <v>8.9</v>
      </c>
    </row>
    <row r="138" spans="1:4" x14ac:dyDescent="0.25">
      <c r="A138" s="43">
        <v>394</v>
      </c>
      <c r="B138" s="43">
        <v>299</v>
      </c>
      <c r="C138" s="43">
        <v>87</v>
      </c>
      <c r="D138" s="51">
        <v>9.6</v>
      </c>
    </row>
    <row r="139" spans="1:4" x14ac:dyDescent="0.25">
      <c r="A139" s="43">
        <v>434</v>
      </c>
      <c r="B139" s="43">
        <v>352</v>
      </c>
      <c r="C139" s="43">
        <v>109</v>
      </c>
      <c r="D139" s="51">
        <v>8.3000000000000007</v>
      </c>
    </row>
    <row r="140" spans="1:4" x14ac:dyDescent="0.25">
      <c r="A140" s="43">
        <v>448</v>
      </c>
      <c r="B140" s="43">
        <v>376</v>
      </c>
      <c r="C140" s="43">
        <v>99</v>
      </c>
      <c r="D140" s="51">
        <v>8.5</v>
      </c>
    </row>
    <row r="141" spans="1:4" x14ac:dyDescent="0.25">
      <c r="A141" s="43">
        <v>392</v>
      </c>
      <c r="B141" s="43">
        <v>321</v>
      </c>
      <c r="C141" s="43">
        <v>98</v>
      </c>
      <c r="D141" s="51">
        <v>10</v>
      </c>
    </row>
    <row r="142" spans="1:4" x14ac:dyDescent="0.25">
      <c r="A142" s="43">
        <v>407</v>
      </c>
      <c r="B142" s="43">
        <v>305</v>
      </c>
      <c r="C142" s="43">
        <v>90</v>
      </c>
      <c r="D142" s="51">
        <v>8.9</v>
      </c>
    </row>
    <row r="143" spans="1:4" x14ac:dyDescent="0.25">
      <c r="A143" s="43">
        <v>453</v>
      </c>
      <c r="B143" s="43">
        <v>371</v>
      </c>
      <c r="C143" s="43">
        <v>91</v>
      </c>
      <c r="D143" s="51">
        <v>8.6</v>
      </c>
    </row>
    <row r="144" spans="1:4" x14ac:dyDescent="0.25">
      <c r="A144" s="43">
        <v>462</v>
      </c>
      <c r="B144" s="43">
        <v>351</v>
      </c>
      <c r="C144" s="43">
        <v>83</v>
      </c>
      <c r="D144" s="51">
        <v>8.5</v>
      </c>
    </row>
    <row r="145" spans="1:4" x14ac:dyDescent="0.25">
      <c r="A145" s="43">
        <v>410</v>
      </c>
      <c r="B145" s="43">
        <v>332</v>
      </c>
      <c r="C145" s="43">
        <v>90</v>
      </c>
      <c r="D145" s="51">
        <v>9.4</v>
      </c>
    </row>
    <row r="146" spans="1:4" x14ac:dyDescent="0.25">
      <c r="A146" s="43">
        <v>468</v>
      </c>
      <c r="B146" s="43">
        <v>365</v>
      </c>
      <c r="C146" s="43">
        <v>108</v>
      </c>
      <c r="D146" s="51">
        <v>8.5</v>
      </c>
    </row>
    <row r="147" spans="1:4" x14ac:dyDescent="0.25">
      <c r="A147" s="43">
        <v>427</v>
      </c>
      <c r="B147" s="43">
        <v>342</v>
      </c>
      <c r="C147" s="43">
        <v>98</v>
      </c>
      <c r="D147" s="51">
        <v>9</v>
      </c>
    </row>
    <row r="148" spans="1:4" x14ac:dyDescent="0.25">
      <c r="A148" s="43">
        <v>445</v>
      </c>
      <c r="B148" s="43">
        <v>369</v>
      </c>
      <c r="C148" s="43">
        <v>89</v>
      </c>
      <c r="D148" s="51">
        <v>9.3000000000000007</v>
      </c>
    </row>
    <row r="149" spans="1:4" x14ac:dyDescent="0.25">
      <c r="A149" s="43">
        <v>382</v>
      </c>
      <c r="B149" s="43">
        <v>313</v>
      </c>
      <c r="C149" s="43">
        <v>57</v>
      </c>
      <c r="D149" s="51">
        <v>9.9</v>
      </c>
    </row>
    <row r="150" spans="1:4" x14ac:dyDescent="0.25">
      <c r="A150" s="43">
        <v>434</v>
      </c>
      <c r="B150" s="43">
        <v>360</v>
      </c>
      <c r="C150" s="43">
        <v>104</v>
      </c>
      <c r="D150" s="51">
        <v>9.4</v>
      </c>
    </row>
    <row r="151" spans="1:4" x14ac:dyDescent="0.25">
      <c r="A151" s="43">
        <v>426</v>
      </c>
      <c r="B151" s="43">
        <v>341</v>
      </c>
      <c r="C151" s="43">
        <v>94</v>
      </c>
      <c r="D151" s="51">
        <v>9.4</v>
      </c>
    </row>
    <row r="152" spans="1:4" x14ac:dyDescent="0.25">
      <c r="A152" s="43">
        <v>448</v>
      </c>
      <c r="B152" s="43">
        <v>381</v>
      </c>
      <c r="C152" s="43">
        <v>76</v>
      </c>
      <c r="D152" s="51">
        <v>8.8000000000000007</v>
      </c>
    </row>
    <row r="153" spans="1:4" x14ac:dyDescent="0.25">
      <c r="A153" s="43">
        <v>403</v>
      </c>
      <c r="B153" s="43">
        <v>334</v>
      </c>
      <c r="C153" s="43">
        <v>64</v>
      </c>
      <c r="D153" s="51">
        <v>9</v>
      </c>
    </row>
    <row r="154" spans="1:4" x14ac:dyDescent="0.25">
      <c r="A154" s="43">
        <v>413</v>
      </c>
      <c r="B154" s="43">
        <v>322</v>
      </c>
      <c r="C154" s="43">
        <v>87</v>
      </c>
      <c r="D154" s="51">
        <v>9</v>
      </c>
    </row>
    <row r="155" spans="1:4" x14ac:dyDescent="0.25">
      <c r="A155" s="43">
        <v>420</v>
      </c>
      <c r="B155" s="43">
        <v>353</v>
      </c>
      <c r="C155" s="43">
        <v>101</v>
      </c>
      <c r="D155" s="51">
        <v>8.4</v>
      </c>
    </row>
    <row r="156" spans="1:4" x14ac:dyDescent="0.25">
      <c r="A156" s="43">
        <v>404</v>
      </c>
      <c r="B156" s="43">
        <v>311</v>
      </c>
      <c r="C156" s="43">
        <v>73</v>
      </c>
      <c r="D156" s="51">
        <v>9.8000000000000007</v>
      </c>
    </row>
    <row r="157" spans="1:4" x14ac:dyDescent="0.25">
      <c r="A157" s="43">
        <v>483</v>
      </c>
      <c r="B157" s="43">
        <v>362</v>
      </c>
      <c r="C157" s="43">
        <v>106</v>
      </c>
      <c r="D157" s="51">
        <v>8.1</v>
      </c>
    </row>
    <row r="158" spans="1:4" x14ac:dyDescent="0.25">
      <c r="A158" s="43">
        <v>454</v>
      </c>
      <c r="B158" s="43">
        <v>363</v>
      </c>
      <c r="C158" s="43">
        <v>114</v>
      </c>
      <c r="D158" s="51">
        <v>9.1999999999999993</v>
      </c>
    </row>
    <row r="159" spans="1:4" x14ac:dyDescent="0.25">
      <c r="A159" s="43">
        <v>432</v>
      </c>
      <c r="B159" s="43">
        <v>346</v>
      </c>
      <c r="C159" s="43">
        <v>65</v>
      </c>
      <c r="D159" s="51">
        <v>9.1</v>
      </c>
    </row>
    <row r="160" spans="1:4" x14ac:dyDescent="0.25">
      <c r="A160" s="43">
        <v>386</v>
      </c>
      <c r="B160" s="43">
        <v>293</v>
      </c>
      <c r="C160" s="43">
        <v>97</v>
      </c>
      <c r="D160" s="51">
        <v>10</v>
      </c>
    </row>
    <row r="161" spans="1:4" x14ac:dyDescent="0.25">
      <c r="A161" s="43">
        <v>402</v>
      </c>
      <c r="B161" s="43">
        <v>302</v>
      </c>
      <c r="C161" s="43">
        <v>96</v>
      </c>
      <c r="D161" s="51">
        <v>9</v>
      </c>
    </row>
    <row r="162" spans="1:4" x14ac:dyDescent="0.25">
      <c r="A162" s="43">
        <v>468</v>
      </c>
      <c r="B162" s="43">
        <v>360</v>
      </c>
      <c r="C162" s="43">
        <v>89</v>
      </c>
      <c r="D162" s="51">
        <v>8.1</v>
      </c>
    </row>
    <row r="163" spans="1:4" x14ac:dyDescent="0.25">
      <c r="A163" s="43">
        <v>400</v>
      </c>
      <c r="B163" s="43">
        <v>320</v>
      </c>
      <c r="C163" s="43">
        <v>96</v>
      </c>
      <c r="D163" s="51">
        <v>9.6</v>
      </c>
    </row>
    <row r="164" spans="1:4" x14ac:dyDescent="0.25">
      <c r="A164" s="43">
        <v>419</v>
      </c>
      <c r="B164" s="43">
        <v>335</v>
      </c>
      <c r="C164" s="43">
        <v>63</v>
      </c>
      <c r="D164" s="51">
        <v>8.6999999999999993</v>
      </c>
    </row>
    <row r="165" spans="1:4" x14ac:dyDescent="0.25">
      <c r="A165" s="43">
        <v>408</v>
      </c>
      <c r="B165" s="43">
        <v>314</v>
      </c>
      <c r="C165" s="43">
        <v>86</v>
      </c>
      <c r="D165" s="51">
        <v>9</v>
      </c>
    </row>
    <row r="166" spans="1:4" x14ac:dyDescent="0.25">
      <c r="A166" s="43">
        <v>452</v>
      </c>
      <c r="B166" s="43">
        <v>366</v>
      </c>
      <c r="C166" s="43">
        <v>90</v>
      </c>
      <c r="D166" s="51">
        <v>8.6999999999999993</v>
      </c>
    </row>
    <row r="167" spans="1:4" x14ac:dyDescent="0.25">
      <c r="A167" s="43">
        <v>410</v>
      </c>
      <c r="B167" s="43">
        <v>349</v>
      </c>
      <c r="C167" s="43">
        <v>86</v>
      </c>
      <c r="D167" s="51">
        <v>8.9</v>
      </c>
    </row>
    <row r="168" spans="1:4" x14ac:dyDescent="0.25">
      <c r="A168" s="43">
        <v>395</v>
      </c>
      <c r="B168" s="43">
        <v>332</v>
      </c>
      <c r="C168" s="43">
        <v>59</v>
      </c>
      <c r="D168" s="51">
        <v>9.6999999999999993</v>
      </c>
    </row>
    <row r="169" spans="1:4" x14ac:dyDescent="0.25">
      <c r="A169" s="43">
        <v>430</v>
      </c>
      <c r="B169" s="43">
        <v>344</v>
      </c>
      <c r="C169" s="43">
        <v>69</v>
      </c>
      <c r="D169" s="51">
        <v>9.9</v>
      </c>
    </row>
    <row r="170" spans="1:4" x14ac:dyDescent="0.25">
      <c r="A170" s="43">
        <v>388</v>
      </c>
      <c r="B170" s="43">
        <v>318</v>
      </c>
      <c r="C170" s="43">
        <v>74</v>
      </c>
      <c r="D170" s="51">
        <v>9.6999999999999993</v>
      </c>
    </row>
    <row r="171" spans="1:4" x14ac:dyDescent="0.25">
      <c r="A171" s="43">
        <v>393</v>
      </c>
      <c r="B171" s="43">
        <v>307</v>
      </c>
      <c r="C171" s="43">
        <v>67</v>
      </c>
      <c r="D171" s="51">
        <v>9.3000000000000007</v>
      </c>
    </row>
    <row r="172" spans="1:4" x14ac:dyDescent="0.25">
      <c r="A172" s="43">
        <v>473</v>
      </c>
      <c r="B172" s="43">
        <v>374</v>
      </c>
      <c r="C172" s="43">
        <v>118</v>
      </c>
      <c r="D172" s="51">
        <v>8.1999999999999993</v>
      </c>
    </row>
    <row r="173" spans="1:4" x14ac:dyDescent="0.25">
      <c r="A173" s="43">
        <v>465</v>
      </c>
      <c r="B173" s="43">
        <v>349</v>
      </c>
      <c r="C173" s="43">
        <v>88</v>
      </c>
      <c r="D173" s="51">
        <v>8.8000000000000007</v>
      </c>
    </row>
    <row r="174" spans="1:4" x14ac:dyDescent="0.25">
      <c r="A174" s="43">
        <v>395</v>
      </c>
      <c r="B174" s="43">
        <v>296</v>
      </c>
      <c r="C174" s="43">
        <v>87</v>
      </c>
      <c r="D174" s="51">
        <v>9.6999999999999993</v>
      </c>
    </row>
    <row r="175" spans="1:4" x14ac:dyDescent="0.25">
      <c r="A175" s="43">
        <v>431</v>
      </c>
      <c r="B175" s="43">
        <v>328</v>
      </c>
      <c r="C175" s="43">
        <v>91</v>
      </c>
      <c r="D175" s="51">
        <v>8</v>
      </c>
    </row>
    <row r="176" spans="1:4" x14ac:dyDescent="0.25">
      <c r="A176" s="43">
        <v>452</v>
      </c>
      <c r="B176" s="43">
        <v>348</v>
      </c>
      <c r="C176" s="43">
        <v>77</v>
      </c>
      <c r="D176" s="51">
        <v>9</v>
      </c>
    </row>
    <row r="177" spans="1:4" x14ac:dyDescent="0.25">
      <c r="A177" s="43">
        <v>397</v>
      </c>
      <c r="B177" s="43">
        <v>310</v>
      </c>
      <c r="C177" s="43">
        <v>95</v>
      </c>
      <c r="D177" s="51">
        <v>9.6</v>
      </c>
    </row>
    <row r="178" spans="1:4" x14ac:dyDescent="0.25">
      <c r="A178" s="43">
        <v>446</v>
      </c>
      <c r="B178" s="43">
        <v>375</v>
      </c>
      <c r="C178" s="43">
        <v>89</v>
      </c>
      <c r="D178" s="51">
        <v>8.1</v>
      </c>
    </row>
    <row r="179" spans="1:4" x14ac:dyDescent="0.25">
      <c r="A179" s="43">
        <v>408</v>
      </c>
      <c r="B179" s="43">
        <v>326</v>
      </c>
      <c r="C179" s="43">
        <v>61</v>
      </c>
      <c r="D179" s="51">
        <v>9.5</v>
      </c>
    </row>
    <row r="180" spans="1:4" x14ac:dyDescent="0.25">
      <c r="A180" s="43">
        <v>430</v>
      </c>
      <c r="B180" s="43">
        <v>361</v>
      </c>
      <c r="C180" s="43">
        <v>69</v>
      </c>
      <c r="D180" s="51">
        <v>9.8000000000000007</v>
      </c>
    </row>
    <row r="181" spans="1:4" x14ac:dyDescent="0.25">
      <c r="A181" s="43">
        <v>414</v>
      </c>
      <c r="B181" s="43">
        <v>323</v>
      </c>
      <c r="C181" s="43">
        <v>75</v>
      </c>
      <c r="D181" s="51">
        <v>8.6999999999999993</v>
      </c>
    </row>
    <row r="182" spans="1:4" x14ac:dyDescent="0.25">
      <c r="A182" s="43">
        <v>418</v>
      </c>
      <c r="B182" s="43">
        <v>314</v>
      </c>
      <c r="C182" s="43">
        <v>92</v>
      </c>
      <c r="D182" s="51">
        <v>9.5</v>
      </c>
    </row>
    <row r="183" spans="1:4" x14ac:dyDescent="0.25">
      <c r="A183" s="43">
        <v>447</v>
      </c>
      <c r="B183" s="43">
        <v>380</v>
      </c>
      <c r="C183" s="43">
        <v>103</v>
      </c>
      <c r="D183" s="51">
        <v>8.5</v>
      </c>
    </row>
    <row r="184" spans="1:4" x14ac:dyDescent="0.25">
      <c r="A184" s="43">
        <v>404</v>
      </c>
      <c r="B184" s="43">
        <v>327</v>
      </c>
      <c r="C184" s="43">
        <v>81</v>
      </c>
      <c r="D184" s="51">
        <v>9.4</v>
      </c>
    </row>
    <row r="185" spans="1:4" x14ac:dyDescent="0.25">
      <c r="A185" s="43">
        <v>408</v>
      </c>
      <c r="B185" s="43">
        <v>310</v>
      </c>
      <c r="C185" s="43">
        <v>61</v>
      </c>
      <c r="D185" s="51">
        <v>9.9</v>
      </c>
    </row>
    <row r="186" spans="1:4" x14ac:dyDescent="0.25">
      <c r="A186" s="43">
        <v>457</v>
      </c>
      <c r="B186" s="43">
        <v>356</v>
      </c>
      <c r="C186" s="43">
        <v>82</v>
      </c>
      <c r="D186" s="51">
        <v>8</v>
      </c>
    </row>
    <row r="187" spans="1:4" x14ac:dyDescent="0.25">
      <c r="A187" s="43">
        <v>421</v>
      </c>
      <c r="B187" s="43">
        <v>324</v>
      </c>
      <c r="C187" s="43">
        <v>93</v>
      </c>
      <c r="D187" s="51">
        <v>9.5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9657-4BF1-4A2F-96E0-10BC09CB4AE5}">
  <dimension ref="A1:N187"/>
  <sheetViews>
    <sheetView zoomScaleNormal="100" workbookViewId="0">
      <selection activeCell="H49" sqref="H49"/>
    </sheetView>
  </sheetViews>
  <sheetFormatPr baseColWidth="10" defaultColWidth="10.85546875" defaultRowHeight="15" x14ac:dyDescent="0.25"/>
  <cols>
    <col min="1" max="3" width="8.28515625" style="31" bestFit="1" customWidth="1"/>
    <col min="4" max="4" width="14" style="31" bestFit="1" customWidth="1"/>
    <col min="5" max="16384" width="10.85546875" style="31"/>
  </cols>
  <sheetData>
    <row r="1" spans="1:14" ht="15.75" thickBot="1" x14ac:dyDescent="0.3">
      <c r="A1" s="39" t="s">
        <v>268</v>
      </c>
      <c r="B1" s="39" t="s">
        <v>267</v>
      </c>
      <c r="C1" s="39" t="s">
        <v>266</v>
      </c>
      <c r="D1" s="39" t="s">
        <v>265</v>
      </c>
      <c r="E1" s="39" t="s">
        <v>249</v>
      </c>
      <c r="G1" s="31" t="s">
        <v>222</v>
      </c>
    </row>
    <row r="2" spans="1:14" ht="15.75" thickTop="1" x14ac:dyDescent="0.25">
      <c r="A2" s="43">
        <v>391</v>
      </c>
      <c r="B2" s="43">
        <v>313</v>
      </c>
      <c r="C2" s="43">
        <v>90</v>
      </c>
      <c r="D2" s="42">
        <v>9.3000000000000007</v>
      </c>
      <c r="E2" s="31" cm="1">
        <f t="array" ref="E2">$H$17+MMULT(A2:C2,$H$18:$H$20)</f>
        <v>9.708918987553167</v>
      </c>
    </row>
    <row r="3" spans="1:14" ht="15.75" thickBot="1" x14ac:dyDescent="0.3">
      <c r="A3" s="43">
        <v>418</v>
      </c>
      <c r="B3" s="43">
        <v>326</v>
      </c>
      <c r="C3" s="43">
        <v>100</v>
      </c>
      <c r="D3" s="42">
        <v>9.1</v>
      </c>
      <c r="E3" s="31" cm="1">
        <f t="array" ref="E3">$H$17+MMULT(A3:C3,$H$18:$H$20)</f>
        <v>9.2478166992922901</v>
      </c>
      <c r="G3" s="39" t="s">
        <v>223</v>
      </c>
      <c r="H3" s="39"/>
      <c r="J3" s="39"/>
      <c r="K3" s="39"/>
    </row>
    <row r="4" spans="1:14" ht="15.75" thickTop="1" x14ac:dyDescent="0.25">
      <c r="A4" s="43">
        <v>459</v>
      </c>
      <c r="B4" s="43">
        <v>358</v>
      </c>
      <c r="C4" s="43">
        <v>115</v>
      </c>
      <c r="D4" s="42">
        <v>8.5</v>
      </c>
      <c r="E4" s="31" cm="1">
        <f t="array" ref="E4">$H$17+MMULT(A4:C4,$H$18:$H$20)</f>
        <v>8.55896424690774</v>
      </c>
      <c r="G4" s="31" t="s">
        <v>224</v>
      </c>
      <c r="H4" s="46">
        <f>SQRT(H5)</f>
        <v>0.71399824338948237</v>
      </c>
      <c r="J4" s="31" t="s">
        <v>229</v>
      </c>
      <c r="K4" s="31">
        <f>H8*LN(I13/H8)+2*(H12+1)</f>
        <v>-318.77257123263183</v>
      </c>
    </row>
    <row r="5" spans="1:14" x14ac:dyDescent="0.25">
      <c r="A5" s="43">
        <v>424</v>
      </c>
      <c r="B5" s="43">
        <v>331</v>
      </c>
      <c r="C5" s="43">
        <v>81</v>
      </c>
      <c r="D5" s="42">
        <v>9.5</v>
      </c>
      <c r="E5" s="31" cm="1">
        <f t="array" ref="E5">$H$17+MMULT(A5:C5,$H$18:$H$20)</f>
        <v>9.0991572756776762</v>
      </c>
      <c r="G5" s="49" t="s">
        <v>225</v>
      </c>
      <c r="H5" s="47">
        <f>I12/I14</f>
        <v>0.50979349156326648</v>
      </c>
      <c r="J5" s="31" t="s">
        <v>230</v>
      </c>
      <c r="K5" s="31">
        <f>K4+2*(H12+2)*(H12+3)/(H8-H12-3)</f>
        <v>-318.43923789929852</v>
      </c>
    </row>
    <row r="6" spans="1:14" x14ac:dyDescent="0.25">
      <c r="A6" s="43">
        <v>447</v>
      </c>
      <c r="B6" s="43">
        <v>380</v>
      </c>
      <c r="C6" s="43">
        <v>89</v>
      </c>
      <c r="D6" s="42">
        <v>8.6999999999999993</v>
      </c>
      <c r="E6" s="31" cm="1">
        <f t="array" ref="E6">$H$17+MMULT(A6:C6,$H$18:$H$20)</f>
        <v>8.7415717718426258</v>
      </c>
      <c r="G6" s="31" t="s">
        <v>226</v>
      </c>
      <c r="H6" s="46">
        <f>1-(1-H5)*(H8-1)/(H8-H12-1)</f>
        <v>0.50171316450112258</v>
      </c>
      <c r="J6" s="33" t="s">
        <v>231</v>
      </c>
      <c r="K6" s="33">
        <f>H8*LN(I13/H8)+(H12+1)*LN(H8)</f>
        <v>-305.86958453777902</v>
      </c>
    </row>
    <row r="7" spans="1:14" x14ac:dyDescent="0.25">
      <c r="A7" s="43">
        <v>383</v>
      </c>
      <c r="B7" s="43">
        <v>291</v>
      </c>
      <c r="C7" s="43">
        <v>92</v>
      </c>
      <c r="D7" s="42">
        <v>9.6999999999999993</v>
      </c>
      <c r="E7" s="31" cm="1">
        <f t="array" ref="E7">$H$17+MMULT(A7:C7,$H$18:$H$20)</f>
        <v>9.8394078454591778</v>
      </c>
      <c r="G7" s="31" t="s">
        <v>227</v>
      </c>
      <c r="H7" s="31">
        <f>SQRT(J13)</f>
        <v>0.41997886218923369</v>
      </c>
    </row>
    <row r="8" spans="1:14" x14ac:dyDescent="0.25">
      <c r="A8" s="43">
        <v>399</v>
      </c>
      <c r="B8" s="43">
        <v>307</v>
      </c>
      <c r="C8" s="43">
        <v>96</v>
      </c>
      <c r="D8" s="42">
        <v>9.8000000000000007</v>
      </c>
      <c r="E8" s="31" cm="1">
        <f t="array" ref="E8">$H$17+MMULT(A8:C8,$H$18:$H$20)</f>
        <v>9.5697451599025456</v>
      </c>
      <c r="G8" s="33" t="s">
        <v>228</v>
      </c>
      <c r="H8" s="33">
        <f>COUNT(D2:D187)</f>
        <v>186</v>
      </c>
    </row>
    <row r="9" spans="1:14" x14ac:dyDescent="0.25">
      <c r="A9" s="43">
        <v>440</v>
      </c>
      <c r="B9" s="43">
        <v>361</v>
      </c>
      <c r="C9" s="43">
        <v>66</v>
      </c>
      <c r="D9" s="42">
        <v>8.8000000000000007</v>
      </c>
      <c r="E9" s="31" cm="1">
        <f t="array" ref="E9">$H$17+MMULT(A9:C9,$H$18:$H$20)</f>
        <v>8.7997566447582951</v>
      </c>
    </row>
    <row r="10" spans="1:14" ht="15.75" thickBot="1" x14ac:dyDescent="0.3">
      <c r="A10" s="43">
        <v>436</v>
      </c>
      <c r="B10" s="43">
        <v>344</v>
      </c>
      <c r="C10" s="43">
        <v>74</v>
      </c>
      <c r="D10" s="42">
        <v>8.6</v>
      </c>
      <c r="E10" s="31" cm="1">
        <f t="array" ref="E10">$H$17+MMULT(A10:C10,$H$18:$H$20)</f>
        <v>8.8751493032298079</v>
      </c>
      <c r="G10" s="31" t="s">
        <v>232</v>
      </c>
      <c r="K10" s="36" t="s">
        <v>233</v>
      </c>
      <c r="L10" s="36">
        <v>0.05</v>
      </c>
    </row>
    <row r="11" spans="1:14" ht="15.75" thickTop="1" x14ac:dyDescent="0.25">
      <c r="A11" s="43">
        <v>413</v>
      </c>
      <c r="B11" s="43">
        <v>351</v>
      </c>
      <c r="C11" s="43">
        <v>62</v>
      </c>
      <c r="D11" s="42">
        <v>9.6</v>
      </c>
      <c r="E11" s="31" cm="1">
        <f t="array" ref="E11">$H$17+MMULT(A11:C11,$H$18:$H$20)</f>
        <v>9.2773690907421162</v>
      </c>
      <c r="G11" s="35"/>
      <c r="H11" s="35" t="s">
        <v>234</v>
      </c>
      <c r="I11" s="35" t="s">
        <v>235</v>
      </c>
      <c r="J11" s="35" t="s">
        <v>236</v>
      </c>
      <c r="K11" s="35" t="s">
        <v>237</v>
      </c>
      <c r="L11" s="35" t="s">
        <v>238</v>
      </c>
      <c r="M11" s="35" t="s">
        <v>239</v>
      </c>
    </row>
    <row r="12" spans="1:14" x14ac:dyDescent="0.25">
      <c r="A12" s="43">
        <v>428</v>
      </c>
      <c r="B12" s="43">
        <v>338</v>
      </c>
      <c r="C12" s="43">
        <v>64</v>
      </c>
      <c r="D12" s="42">
        <v>8.1999999999999993</v>
      </c>
      <c r="E12" s="31" cm="1">
        <f t="array" ref="E12">$H$17+MMULT(A12:C12,$H$18:$H$20)</f>
        <v>8.9937230736353815</v>
      </c>
      <c r="G12" s="31" t="s">
        <v>240</v>
      </c>
      <c r="H12" s="31">
        <f>COUNT(A2:C2)</f>
        <v>3</v>
      </c>
      <c r="I12" s="31">
        <f>DEVSQ(MMULT([1]!DESIGN(A2:C187),H17:H20))</f>
        <v>33.384237918804075</v>
      </c>
      <c r="J12" s="31">
        <f>I12/H12</f>
        <v>11.128079306268026</v>
      </c>
      <c r="K12" s="31">
        <f>J12/J13</f>
        <v>63.090700121735253</v>
      </c>
      <c r="L12" s="31">
        <f>_xlfn.F.DIST.RT(K12,H12,H13)</f>
        <v>5.1784989836055338E-28</v>
      </c>
      <c r="M12" s="36" t="str">
        <f>IF(L12&lt;L10,"yes","no")</f>
        <v>yes</v>
      </c>
    </row>
    <row r="13" spans="1:14" x14ac:dyDescent="0.25">
      <c r="A13" s="43">
        <v>479</v>
      </c>
      <c r="B13" s="43">
        <v>374</v>
      </c>
      <c r="C13" s="43">
        <v>101</v>
      </c>
      <c r="D13" s="42">
        <v>8</v>
      </c>
      <c r="E13" s="31" cm="1">
        <f t="array" ref="E13">$H$17+MMULT(A13:C13,$H$18:$H$20)</f>
        <v>8.1748800308256513</v>
      </c>
      <c r="G13" s="31" t="s">
        <v>241</v>
      </c>
      <c r="H13" s="31">
        <f>H14-H12</f>
        <v>182</v>
      </c>
      <c r="I13" s="31">
        <f>I14-I12</f>
        <v>32.101568532808926</v>
      </c>
      <c r="J13" s="31">
        <f>I13/H13</f>
        <v>0.17638224468576333</v>
      </c>
    </row>
    <row r="14" spans="1:14" x14ac:dyDescent="0.25">
      <c r="A14" s="43">
        <v>462</v>
      </c>
      <c r="B14" s="43">
        <v>388</v>
      </c>
      <c r="C14" s="43">
        <v>69</v>
      </c>
      <c r="D14" s="42">
        <v>8.1</v>
      </c>
      <c r="E14" s="31" cm="1">
        <f t="array" ref="E14">$H$17+MMULT(A14:C14,$H$18:$H$20)</f>
        <v>8.4280870231269578</v>
      </c>
      <c r="G14" s="33" t="s">
        <v>242</v>
      </c>
      <c r="H14" s="33">
        <f>H8-1</f>
        <v>185</v>
      </c>
      <c r="I14" s="33">
        <f>DEVSQ(D2:D187)</f>
        <v>65.485806451613001</v>
      </c>
      <c r="J14" s="33"/>
      <c r="K14" s="33"/>
      <c r="L14" s="33"/>
      <c r="M14" s="33"/>
    </row>
    <row r="15" spans="1:14" ht="15.75" thickBot="1" x14ac:dyDescent="0.3">
      <c r="A15" s="43">
        <v>387</v>
      </c>
      <c r="B15" s="43">
        <v>325</v>
      </c>
      <c r="C15" s="43">
        <v>77</v>
      </c>
      <c r="D15" s="42">
        <v>9.8000000000000007</v>
      </c>
      <c r="E15" s="31" cm="1">
        <f t="array" ref="E15">$H$17+MMULT(A15:C15,$H$18:$H$20)</f>
        <v>9.764419571441886</v>
      </c>
    </row>
    <row r="16" spans="1:14" ht="15.75" thickTop="1" x14ac:dyDescent="0.25">
      <c r="A16" s="43">
        <v>454</v>
      </c>
      <c r="B16" s="43">
        <v>341</v>
      </c>
      <c r="C16" s="43">
        <v>114</v>
      </c>
      <c r="D16" s="42">
        <v>8.9</v>
      </c>
      <c r="E16" s="31" cm="1">
        <f t="array" ref="E16">$H$17+MMULT(A16:C16,$H$18:$H$20)</f>
        <v>8.6322899007990728</v>
      </c>
      <c r="G16" s="35"/>
      <c r="H16" s="35" t="s">
        <v>243</v>
      </c>
      <c r="I16" s="35" t="s">
        <v>244</v>
      </c>
      <c r="J16" s="35" t="s">
        <v>245</v>
      </c>
      <c r="K16" s="48" t="s">
        <v>238</v>
      </c>
      <c r="L16" s="35" t="s">
        <v>246</v>
      </c>
      <c r="M16" s="35" t="s">
        <v>247</v>
      </c>
      <c r="N16" s="35" t="s">
        <v>248</v>
      </c>
    </row>
    <row r="17" spans="1:14" x14ac:dyDescent="0.25">
      <c r="A17" s="43">
        <v>418</v>
      </c>
      <c r="B17" s="43">
        <v>314</v>
      </c>
      <c r="C17" s="43">
        <v>88</v>
      </c>
      <c r="D17" s="42">
        <v>9.4</v>
      </c>
      <c r="E17" s="31" cm="1">
        <f t="array" ref="E17">$H$17+MMULT(A17:C17,$H$18:$H$20)</f>
        <v>9.2090404125885481</v>
      </c>
      <c r="G17" s="31" t="s">
        <v>218</v>
      </c>
      <c r="H17" s="31">
        <f t="array" ref="H17:I20">[1]!RegCoeff(A2:C187,D2:D187)</f>
        <v>16.391236714483561</v>
      </c>
      <c r="I17" s="31">
        <v>0.53766257137320583</v>
      </c>
      <c r="J17" s="31">
        <f>H17/I17</f>
        <v>30.486103342882629</v>
      </c>
      <c r="K17" s="47">
        <f>_xlfn.T.DIST.2T(ABS(J17),$H$13)</f>
        <v>2.003929242471046E-73</v>
      </c>
      <c r="L17" s="31">
        <f>H17-_xlfn.T.INV.2T(L$10,$H$13)*I17</f>
        <v>15.330383255927611</v>
      </c>
      <c r="M17" s="31">
        <f>H17+_xlfn.T.INV.2T(L$10,$H$13)*I17</f>
        <v>17.452090173039512</v>
      </c>
    </row>
    <row r="18" spans="1:14" x14ac:dyDescent="0.25">
      <c r="A18" s="43">
        <v>447</v>
      </c>
      <c r="B18" s="43">
        <v>375</v>
      </c>
      <c r="C18" s="43">
        <v>107</v>
      </c>
      <c r="D18" s="42">
        <v>8.3000000000000007</v>
      </c>
      <c r="E18" s="31" cm="1">
        <f t="array" ref="E18">$H$17+MMULT(A18:C18,$H$18:$H$20)</f>
        <v>8.7776716454098107</v>
      </c>
      <c r="G18" s="31" t="str">
        <f t="array" ref="G18:G20">TRANSPOSE(A1:C1)</f>
        <v>Bowls</v>
      </c>
      <c r="H18" s="46">
        <v>-1.8381253560848871E-2</v>
      </c>
      <c r="I18" s="31">
        <v>2.3164573613508499E-3</v>
      </c>
      <c r="J18" s="31">
        <f>H18/I18</f>
        <v>-7.9350709698061443</v>
      </c>
      <c r="K18" s="47">
        <f>_xlfn.T.DIST.2T(ABS(J18),$H$13)</f>
        <v>2.0782869184693298E-13</v>
      </c>
      <c r="L18" s="31">
        <f>H18-_xlfn.T.INV.2T(L$10,$H$13)*I18</f>
        <v>-2.2951818696357765E-2</v>
      </c>
      <c r="M18" s="31">
        <f>H18+_xlfn.T.INV.2T(L$10,$H$13)*I18</f>
        <v>-1.3810688425339977E-2</v>
      </c>
      <c r="N18" s="31">
        <f>[1]!VIF(A2:C187,1)</f>
        <v>3.4432814488723347</v>
      </c>
    </row>
    <row r="19" spans="1:14" x14ac:dyDescent="0.25">
      <c r="A19" s="43">
        <v>442</v>
      </c>
      <c r="B19" s="43">
        <v>376</v>
      </c>
      <c r="C19" s="43">
        <v>102</v>
      </c>
      <c r="D19" s="42">
        <v>9.6</v>
      </c>
      <c r="E19" s="31" cm="1">
        <f t="array" ref="E19">$H$17+MMULT(A19:C19,$H$18:$H$20)</f>
        <v>8.8591770983453468</v>
      </c>
      <c r="G19" s="31" t="str">
        <v>Soda</v>
      </c>
      <c r="H19" s="46">
        <v>9.5932854297510538E-4</v>
      </c>
      <c r="I19" s="31">
        <v>2.2167834028375974E-3</v>
      </c>
      <c r="J19" s="31">
        <f>H19/I19</f>
        <v>0.43275700356972863</v>
      </c>
      <c r="K19" s="46">
        <f>_xlfn.T.DIST.2T(ABS(J19),$H$13)</f>
        <v>0.66570368767418397</v>
      </c>
      <c r="L19" s="31">
        <f>H19-_xlfn.T.INV.2T(L$10,$H$13)*I19</f>
        <v>-3.4145714920662523E-3</v>
      </c>
      <c r="M19" s="31">
        <f>H19+_xlfn.T.INV.2T(L$10,$H$13)*I19</f>
        <v>5.3332285780164634E-3</v>
      </c>
      <c r="N19" s="31">
        <f>[1]!VIF(A2:C187,2)</f>
        <v>3.2460180575213973</v>
      </c>
    </row>
    <row r="20" spans="1:14" x14ac:dyDescent="0.25">
      <c r="A20" s="43">
        <v>381</v>
      </c>
      <c r="B20" s="43">
        <v>312</v>
      </c>
      <c r="C20" s="43">
        <v>95</v>
      </c>
      <c r="D20" s="42">
        <v>9.9</v>
      </c>
      <c r="E20" s="31" cm="1">
        <f t="array" ref="E20">$H$17+MMULT(A20:C20,$H$18:$H$20)</f>
        <v>9.903132338030364</v>
      </c>
      <c r="G20" s="33" t="str">
        <v>Beer</v>
      </c>
      <c r="H20" s="45">
        <v>2.2720286823367311E-3</v>
      </c>
      <c r="I20" s="33">
        <v>2.2768227054815408E-3</v>
      </c>
      <c r="J20" s="33">
        <f>H20/I20</f>
        <v>0.997894424043968</v>
      </c>
      <c r="K20" s="44">
        <f>_xlfn.T.DIST.2T(ABS(J20),$H$13)</f>
        <v>0.31965544174535626</v>
      </c>
      <c r="L20" s="33">
        <f>H20-_xlfn.T.INV.2T(L$10,$H$13)*I20</f>
        <v>-2.2203339447657428E-3</v>
      </c>
      <c r="M20" s="33">
        <f>H20+_xlfn.T.INV.2T(L$10,$H$13)*I20</f>
        <v>6.764391309439205E-3</v>
      </c>
      <c r="N20" s="33">
        <f>[1]!VIF(A2:C187,3)</f>
        <v>1.1345486069787256</v>
      </c>
    </row>
    <row r="21" spans="1:14" x14ac:dyDescent="0.25">
      <c r="A21" s="43">
        <v>401</v>
      </c>
      <c r="B21" s="43">
        <v>301</v>
      </c>
      <c r="C21" s="43">
        <v>68</v>
      </c>
      <c r="D21" s="42">
        <v>9.3000000000000007</v>
      </c>
      <c r="E21" s="31" cm="1">
        <f t="array" ref="E21">$H$17+MMULT(A21:C21,$H$18:$H$20)</f>
        <v>9.463609878417568</v>
      </c>
    </row>
    <row r="22" spans="1:14" x14ac:dyDescent="0.25">
      <c r="A22" s="43">
        <v>468</v>
      </c>
      <c r="B22" s="43">
        <v>370</v>
      </c>
      <c r="C22" s="43">
        <v>70</v>
      </c>
      <c r="D22" s="42">
        <v>8.1</v>
      </c>
      <c r="E22" s="31" cm="1">
        <f t="array" ref="E22">$H$17+MMULT(A22:C22,$H$18:$H$20)</f>
        <v>8.3028036166706496</v>
      </c>
    </row>
    <row r="23" spans="1:14" x14ac:dyDescent="0.25">
      <c r="A23" s="43">
        <v>428</v>
      </c>
      <c r="B23" s="43">
        <v>321</v>
      </c>
      <c r="C23" s="43">
        <v>64</v>
      </c>
      <c r="D23" s="42">
        <v>8.6999999999999993</v>
      </c>
      <c r="E23" s="31" cm="1">
        <f t="array" ref="E23">$H$17+MMULT(A23:C23,$H$18:$H$20)</f>
        <v>8.9774144884048042</v>
      </c>
    </row>
    <row r="24" spans="1:14" x14ac:dyDescent="0.25">
      <c r="A24" s="43">
        <v>480</v>
      </c>
      <c r="B24" s="43">
        <v>374</v>
      </c>
      <c r="C24" s="43">
        <v>115</v>
      </c>
      <c r="D24" s="42">
        <v>8.1</v>
      </c>
      <c r="E24" s="31" cm="1">
        <f t="array" ref="E24">$H$17+MMULT(A24:C24,$H$18:$H$20)</f>
        <v>8.1883071788175155</v>
      </c>
    </row>
    <row r="25" spans="1:14" x14ac:dyDescent="0.25">
      <c r="A25" s="43">
        <v>436</v>
      </c>
      <c r="B25" s="43">
        <v>327</v>
      </c>
      <c r="C25" s="43">
        <v>70</v>
      </c>
      <c r="D25" s="42">
        <v>8.1</v>
      </c>
      <c r="E25" s="31" cm="1">
        <f t="array" ref="E25">$H$17+MMULT(A25:C25,$H$18:$H$20)</f>
        <v>8.8497526032698843</v>
      </c>
    </row>
    <row r="26" spans="1:14" x14ac:dyDescent="0.25">
      <c r="A26" s="43">
        <v>474</v>
      </c>
      <c r="B26" s="43">
        <v>370</v>
      </c>
      <c r="C26" s="43">
        <v>76</v>
      </c>
      <c r="D26" s="42">
        <v>8.5</v>
      </c>
      <c r="E26" s="31" cm="1">
        <f t="array" ref="E26">$H$17+MMULT(A26:C26,$H$18:$H$20)</f>
        <v>8.2061482673995751</v>
      </c>
    </row>
    <row r="27" spans="1:14" x14ac:dyDescent="0.25">
      <c r="A27" s="43">
        <v>487</v>
      </c>
      <c r="B27" s="43">
        <v>414</v>
      </c>
      <c r="C27" s="43">
        <v>93</v>
      </c>
      <c r="D27" s="42">
        <v>8.1</v>
      </c>
      <c r="E27" s="31" cm="1">
        <f t="array" ref="E27">$H$17+MMULT(A27:C27,$H$18:$H$20)</f>
        <v>8.0480269145991699</v>
      </c>
    </row>
    <row r="28" spans="1:14" x14ac:dyDescent="0.25">
      <c r="A28" s="43">
        <v>459</v>
      </c>
      <c r="B28" s="43">
        <v>386</v>
      </c>
      <c r="C28" s="43">
        <v>73</v>
      </c>
      <c r="D28" s="42">
        <v>8.8000000000000007</v>
      </c>
      <c r="E28" s="31" cm="1">
        <f t="array" ref="E28">$H$17+MMULT(A28:C28,$H$18:$H$20)</f>
        <v>8.4904002414528996</v>
      </c>
    </row>
    <row r="29" spans="1:14" x14ac:dyDescent="0.25">
      <c r="A29" s="43">
        <v>421</v>
      </c>
      <c r="B29" s="43">
        <v>354</v>
      </c>
      <c r="C29" s="43">
        <v>76</v>
      </c>
      <c r="D29" s="42">
        <v>9.5</v>
      </c>
      <c r="E29" s="31" cm="1">
        <f t="array" ref="E29">$H$17+MMULT(A29:C29,$H$18:$H$20)</f>
        <v>9.1650054494369648</v>
      </c>
    </row>
    <row r="30" spans="1:14" x14ac:dyDescent="0.25">
      <c r="A30" s="43">
        <v>401</v>
      </c>
      <c r="B30" s="43">
        <v>313</v>
      </c>
      <c r="C30" s="43">
        <v>92</v>
      </c>
      <c r="D30" s="42">
        <v>9.5</v>
      </c>
      <c r="E30" s="31" cm="1">
        <f t="array" ref="E30">$H$17+MMULT(A30:C30,$H$18:$H$20)</f>
        <v>9.5296505093093522</v>
      </c>
    </row>
    <row r="31" spans="1:14" x14ac:dyDescent="0.25">
      <c r="A31" s="43">
        <v>420</v>
      </c>
      <c r="B31" s="43">
        <v>319</v>
      </c>
      <c r="C31" s="43">
        <v>67</v>
      </c>
      <c r="D31" s="42">
        <v>8.9</v>
      </c>
      <c r="E31" s="31" cm="1">
        <f t="array" ref="E31">$H$17+MMULT(A31:C31,$H$18:$H$20)</f>
        <v>9.1293619458526543</v>
      </c>
    </row>
    <row r="32" spans="1:14" x14ac:dyDescent="0.25">
      <c r="A32" s="43">
        <v>435</v>
      </c>
      <c r="B32" s="43">
        <v>365</v>
      </c>
      <c r="C32" s="43">
        <v>104</v>
      </c>
      <c r="D32" s="42">
        <v>8.1</v>
      </c>
      <c r="E32" s="31" cm="1">
        <f t="array" ref="E32">$H$17+MMULT(A32:C32,$H$18:$H$20)</f>
        <v>8.9818373166632348</v>
      </c>
    </row>
    <row r="33" spans="1:5" x14ac:dyDescent="0.25">
      <c r="A33" s="43">
        <v>458</v>
      </c>
      <c r="B33" s="43">
        <v>357</v>
      </c>
      <c r="C33" s="43">
        <v>92</v>
      </c>
      <c r="D33" s="42">
        <v>8.8000000000000007</v>
      </c>
      <c r="E33" s="31" cm="1">
        <f t="array" ref="E33">$H$17+MMULT(A33:C33,$H$18:$H$20)</f>
        <v>8.5241295122318714</v>
      </c>
    </row>
    <row r="34" spans="1:5" x14ac:dyDescent="0.25">
      <c r="A34" s="43">
        <v>379</v>
      </c>
      <c r="B34" s="43">
        <v>284</v>
      </c>
      <c r="C34" s="43">
        <v>87</v>
      </c>
      <c r="D34" s="42">
        <v>10</v>
      </c>
      <c r="E34" s="31" cm="1">
        <f t="array" ref="E34">$H$17+MMULT(A34:C34,$H$18:$H$20)</f>
        <v>9.8948574164900638</v>
      </c>
    </row>
    <row r="35" spans="1:5" x14ac:dyDescent="0.25">
      <c r="A35" s="43">
        <v>426</v>
      </c>
      <c r="B35" s="43">
        <v>337</v>
      </c>
      <c r="C35" s="43">
        <v>98</v>
      </c>
      <c r="D35" s="42">
        <v>9.4</v>
      </c>
      <c r="E35" s="31" cm="1">
        <f t="array" ref="E35">$H$17+MMULT(A35:C35,$H$18:$H$20)</f>
        <v>9.1067752274135536</v>
      </c>
    </row>
    <row r="36" spans="1:5" x14ac:dyDescent="0.25">
      <c r="A36" s="43">
        <v>443</v>
      </c>
      <c r="B36" s="43">
        <v>368</v>
      </c>
      <c r="C36" s="43">
        <v>111</v>
      </c>
      <c r="D36" s="42">
        <v>8.1999999999999993</v>
      </c>
      <c r="E36" s="31" cm="1">
        <f t="array" ref="E36">$H$17+MMULT(A36:C36,$H$18:$H$20)</f>
        <v>8.8535694745817288</v>
      </c>
    </row>
    <row r="37" spans="1:5" x14ac:dyDescent="0.25">
      <c r="A37" s="43">
        <v>483</v>
      </c>
      <c r="B37" s="43">
        <v>406</v>
      </c>
      <c r="C37" s="43">
        <v>101</v>
      </c>
      <c r="D37" s="42">
        <v>8.1</v>
      </c>
      <c r="E37" s="31" cm="1">
        <f t="array" ref="E37">$H$17+MMULT(A37:C37,$H$18:$H$20)</f>
        <v>8.1320535299574601</v>
      </c>
    </row>
    <row r="38" spans="1:5" x14ac:dyDescent="0.25">
      <c r="A38" s="43">
        <v>409</v>
      </c>
      <c r="B38" s="43">
        <v>348</v>
      </c>
      <c r="C38" s="43">
        <v>82</v>
      </c>
      <c r="D38" s="42">
        <v>8.6999999999999993</v>
      </c>
      <c r="E38" s="31" cm="1">
        <f t="array" ref="E38">$H$17+MMULT(A38:C38,$H$18:$H$20)</f>
        <v>9.3934566930033228</v>
      </c>
    </row>
    <row r="39" spans="1:5" x14ac:dyDescent="0.25">
      <c r="A39" s="43">
        <v>406</v>
      </c>
      <c r="B39" s="43">
        <v>325</v>
      </c>
      <c r="C39" s="43">
        <v>85</v>
      </c>
      <c r="D39" s="42">
        <v>9.6999999999999993</v>
      </c>
      <c r="E39" s="31" cm="1">
        <f t="array" ref="E39">$H$17+MMULT(A39:C39,$H$18:$H$20)</f>
        <v>9.4333519832444512</v>
      </c>
    </row>
    <row r="40" spans="1:5" x14ac:dyDescent="0.25">
      <c r="A40" s="43">
        <v>454</v>
      </c>
      <c r="B40" s="43">
        <v>359</v>
      </c>
      <c r="C40" s="43">
        <v>104</v>
      </c>
      <c r="D40" s="42">
        <v>8</v>
      </c>
      <c r="E40" s="31" cm="1">
        <f t="array" ref="E40">$H$17+MMULT(A40:C40,$H$18:$H$20)</f>
        <v>8.6268375277492559</v>
      </c>
    </row>
    <row r="41" spans="1:5" x14ac:dyDescent="0.25">
      <c r="A41" s="43">
        <v>468</v>
      </c>
      <c r="B41" s="43">
        <v>351</v>
      </c>
      <c r="C41" s="43">
        <v>80</v>
      </c>
      <c r="D41" s="42">
        <v>8.5</v>
      </c>
      <c r="E41" s="31" cm="1">
        <f t="array" ref="E41">$H$17+MMULT(A41:C41,$H$18:$H$20)</f>
        <v>8.3072966611774905</v>
      </c>
    </row>
    <row r="42" spans="1:5" x14ac:dyDescent="0.25">
      <c r="A42" s="43">
        <v>421</v>
      </c>
      <c r="B42" s="43">
        <v>345</v>
      </c>
      <c r="C42" s="43">
        <v>63</v>
      </c>
      <c r="D42" s="42">
        <v>8.8000000000000007</v>
      </c>
      <c r="E42" s="31" cm="1">
        <f t="array" ref="E42">$H$17+MMULT(A42:C42,$H$18:$H$20)</f>
        <v>9.1268351196798125</v>
      </c>
    </row>
    <row r="43" spans="1:5" x14ac:dyDescent="0.25">
      <c r="A43" s="43">
        <v>404</v>
      </c>
      <c r="B43" s="43">
        <v>311</v>
      </c>
      <c r="C43" s="43">
        <v>73</v>
      </c>
      <c r="D43" s="42">
        <v>9.1</v>
      </c>
      <c r="E43" s="31" cm="1">
        <f t="array" ref="E43">$H$17+MMULT(A43:C43,$H$18:$H$20)</f>
        <v>9.4294195465764581</v>
      </c>
    </row>
    <row r="44" spans="1:5" x14ac:dyDescent="0.25">
      <c r="A44" s="43">
        <v>387</v>
      </c>
      <c r="B44" s="43">
        <v>298</v>
      </c>
      <c r="C44" s="43">
        <v>74</v>
      </c>
      <c r="D44" s="42">
        <v>9.9</v>
      </c>
      <c r="E44" s="31" cm="1">
        <f t="array" ref="E44">$H$17+MMULT(A44:C44,$H$18:$H$20)</f>
        <v>9.731701614734547</v>
      </c>
    </row>
    <row r="45" spans="1:5" x14ac:dyDescent="0.25">
      <c r="A45" s="43">
        <v>412</v>
      </c>
      <c r="B45" s="43">
        <v>309</v>
      </c>
      <c r="C45" s="43">
        <v>74</v>
      </c>
      <c r="D45" s="42">
        <v>8.9</v>
      </c>
      <c r="E45" s="31" cm="1">
        <f t="array" ref="E45">$H$17+MMULT(A45:C45,$H$18:$H$20)</f>
        <v>9.2827228896860525</v>
      </c>
    </row>
    <row r="46" spans="1:5" x14ac:dyDescent="0.25">
      <c r="A46" s="43">
        <v>400</v>
      </c>
      <c r="B46" s="43">
        <v>324</v>
      </c>
      <c r="C46" s="43">
        <v>84</v>
      </c>
      <c r="D46" s="42">
        <v>10</v>
      </c>
      <c r="E46" s="31" cm="1">
        <f t="array" ref="E46">$H$17+MMULT(A46:C46,$H$18:$H$20)</f>
        <v>9.5404081473842322</v>
      </c>
    </row>
    <row r="47" spans="1:5" x14ac:dyDescent="0.25">
      <c r="A47" s="43">
        <v>418</v>
      </c>
      <c r="B47" s="43">
        <v>351</v>
      </c>
      <c r="C47" s="43">
        <v>67</v>
      </c>
      <c r="D47" s="42">
        <v>9.5</v>
      </c>
      <c r="E47" s="31" cm="1">
        <f t="array" ref="E47">$H$17+MMULT(A47:C47,$H$18:$H$20)</f>
        <v>9.1968229663495578</v>
      </c>
    </row>
    <row r="48" spans="1:5" x14ac:dyDescent="0.25">
      <c r="A48" s="43">
        <v>441</v>
      </c>
      <c r="B48" s="43">
        <v>375</v>
      </c>
      <c r="C48" s="43">
        <v>88</v>
      </c>
      <c r="D48" s="42">
        <v>8.5</v>
      </c>
      <c r="E48" s="31" cm="1">
        <f t="array" ref="E48">$H$17+MMULT(A48:C48,$H$18:$H$20)</f>
        <v>8.8447906218105068</v>
      </c>
    </row>
    <row r="49" spans="1:5" x14ac:dyDescent="0.25">
      <c r="A49" s="43">
        <v>409</v>
      </c>
      <c r="B49" s="43">
        <v>335</v>
      </c>
      <c r="C49" s="43">
        <v>86</v>
      </c>
      <c r="D49" s="42">
        <v>9.1</v>
      </c>
      <c r="E49" s="31" cm="1">
        <f t="array" ref="E49">$H$17+MMULT(A49:C49,$H$18:$H$20)</f>
        <v>9.3900735366739916</v>
      </c>
    </row>
    <row r="50" spans="1:5" x14ac:dyDescent="0.25">
      <c r="A50" s="43">
        <v>443</v>
      </c>
      <c r="B50" s="43">
        <v>346</v>
      </c>
      <c r="C50" s="43">
        <v>71</v>
      </c>
      <c r="D50" s="42">
        <v>8.8000000000000007</v>
      </c>
      <c r="E50" s="31" cm="1">
        <f t="array" ref="E50">$H$17+MMULT(A50:C50,$H$18:$H$20)</f>
        <v>8.7415830993428063</v>
      </c>
    </row>
    <row r="51" spans="1:5" x14ac:dyDescent="0.25">
      <c r="A51" s="43">
        <v>425</v>
      </c>
      <c r="B51" s="43">
        <v>340</v>
      </c>
      <c r="C51" s="43">
        <v>94</v>
      </c>
      <c r="D51" s="42">
        <v>9.3000000000000007</v>
      </c>
      <c r="E51" s="31" cm="1">
        <f t="array" ref="E51">$H$17+MMULT(A51:C51,$H$18:$H$20)</f>
        <v>9.1189463518739799</v>
      </c>
    </row>
    <row r="52" spans="1:5" x14ac:dyDescent="0.25">
      <c r="A52" s="43">
        <v>445</v>
      </c>
      <c r="B52" s="43">
        <v>369</v>
      </c>
      <c r="C52" s="43">
        <v>67</v>
      </c>
      <c r="D52" s="42">
        <v>8.6999999999999993</v>
      </c>
      <c r="E52" s="31" cm="1">
        <f t="array" ref="E52">$H$17+MMULT(A52:C52,$H$18:$H$20)</f>
        <v>8.7177970339801885</v>
      </c>
    </row>
    <row r="53" spans="1:5" x14ac:dyDescent="0.25">
      <c r="A53" s="43">
        <v>467</v>
      </c>
      <c r="B53" s="43">
        <v>369</v>
      </c>
      <c r="C53" s="43">
        <v>93</v>
      </c>
      <c r="D53" s="42">
        <v>8.5</v>
      </c>
      <c r="E53" s="31" cm="1">
        <f t="array" ref="E53">$H$17+MMULT(A53:C53,$H$18:$H$20)</f>
        <v>8.3724822013822688</v>
      </c>
    </row>
    <row r="54" spans="1:5" x14ac:dyDescent="0.25">
      <c r="A54" s="43">
        <v>473</v>
      </c>
      <c r="B54" s="43">
        <v>364</v>
      </c>
      <c r="C54" s="43">
        <v>71</v>
      </c>
      <c r="D54" s="42">
        <v>8.5</v>
      </c>
      <c r="E54" s="31" cm="1">
        <f t="array" ref="E54">$H$17+MMULT(A54:C54,$H$18:$H$20)</f>
        <v>8.2074134062908932</v>
      </c>
    </row>
    <row r="55" spans="1:5" x14ac:dyDescent="0.25">
      <c r="A55" s="43">
        <v>437</v>
      </c>
      <c r="B55" s="43">
        <v>350</v>
      </c>
      <c r="C55" s="43">
        <v>96</v>
      </c>
      <c r="D55" s="42">
        <v>8.8000000000000007</v>
      </c>
      <c r="E55" s="31" cm="1">
        <f t="array" ref="E55">$H$17+MMULT(A55:C55,$H$18:$H$20)</f>
        <v>8.912508651938218</v>
      </c>
    </row>
    <row r="56" spans="1:5" x14ac:dyDescent="0.25">
      <c r="A56" s="43">
        <v>445</v>
      </c>
      <c r="B56" s="43">
        <v>338</v>
      </c>
      <c r="C56" s="43">
        <v>71</v>
      </c>
      <c r="D56" s="42">
        <v>8.1</v>
      </c>
      <c r="E56" s="31" cm="1">
        <f t="array" ref="E56">$H$17+MMULT(A56:C56,$H$18:$H$20)</f>
        <v>8.6971459638773077</v>
      </c>
    </row>
    <row r="57" spans="1:5" x14ac:dyDescent="0.25">
      <c r="A57" s="43">
        <v>380</v>
      </c>
      <c r="B57" s="43">
        <v>289</v>
      </c>
      <c r="C57" s="43">
        <v>65</v>
      </c>
      <c r="D57" s="42">
        <v>10</v>
      </c>
      <c r="E57" s="31" cm="1">
        <f t="array" ref="E57">$H$17+MMULT(A57:C57,$H$18:$H$20)</f>
        <v>9.8312881746326823</v>
      </c>
    </row>
    <row r="58" spans="1:5" x14ac:dyDescent="0.25">
      <c r="A58" s="43">
        <v>415</v>
      </c>
      <c r="B58" s="43">
        <v>311</v>
      </c>
      <c r="C58" s="43">
        <v>104</v>
      </c>
      <c r="D58" s="42">
        <v>10</v>
      </c>
      <c r="E58" s="31" cm="1">
        <f t="array" ref="E58">$H$17+MMULT(A58:C58,$H$18:$H$20)</f>
        <v>9.2976586465595581</v>
      </c>
    </row>
    <row r="59" spans="1:5" x14ac:dyDescent="0.25">
      <c r="A59" s="43">
        <v>430</v>
      </c>
      <c r="B59" s="43">
        <v>327</v>
      </c>
      <c r="C59" s="43">
        <v>77</v>
      </c>
      <c r="D59" s="42">
        <v>9.1</v>
      </c>
      <c r="E59" s="31" cm="1">
        <f t="array" ref="E59">$H$17+MMULT(A59:C59,$H$18:$H$20)</f>
        <v>8.9759443254113336</v>
      </c>
    </row>
    <row r="60" spans="1:5" x14ac:dyDescent="0.25">
      <c r="A60" s="43">
        <v>433</v>
      </c>
      <c r="B60" s="43">
        <v>338</v>
      </c>
      <c r="C60" s="43">
        <v>100</v>
      </c>
      <c r="D60" s="42">
        <v>8.6</v>
      </c>
      <c r="E60" s="31" cm="1">
        <f t="array" ref="E60">$H$17+MMULT(A60:C60,$H$18:$H$20)</f>
        <v>8.9836098383952603</v>
      </c>
    </row>
    <row r="61" spans="1:5" x14ac:dyDescent="0.25">
      <c r="A61" s="43">
        <v>395</v>
      </c>
      <c r="B61" s="43">
        <v>332</v>
      </c>
      <c r="C61" s="43">
        <v>83</v>
      </c>
      <c r="D61" s="42">
        <v>9.6</v>
      </c>
      <c r="E61" s="31" cm="1">
        <f t="array" ref="E61">$H$17+MMULT(A61:C61,$H$18:$H$20)</f>
        <v>9.6377170148499403</v>
      </c>
    </row>
    <row r="62" spans="1:5" x14ac:dyDescent="0.25">
      <c r="A62" s="43">
        <v>423</v>
      </c>
      <c r="B62" s="43">
        <v>334</v>
      </c>
      <c r="C62" s="43">
        <v>106</v>
      </c>
      <c r="D62" s="42">
        <v>9.3000000000000007</v>
      </c>
      <c r="E62" s="31" cm="1">
        <f t="array" ref="E62">$H$17+MMULT(A62:C62,$H$18:$H$20)</f>
        <v>9.1772172319258676</v>
      </c>
    </row>
    <row r="63" spans="1:5" x14ac:dyDescent="0.25">
      <c r="A63" s="43">
        <v>463</v>
      </c>
      <c r="B63" s="43">
        <v>384</v>
      </c>
      <c r="C63" s="43">
        <v>93</v>
      </c>
      <c r="D63" s="42">
        <v>8.1999999999999993</v>
      </c>
      <c r="E63" s="31" cm="1">
        <f t="array" ref="E63">$H$17+MMULT(A63:C63,$H$18:$H$20)</f>
        <v>8.4603971437702903</v>
      </c>
    </row>
    <row r="64" spans="1:5" x14ac:dyDescent="0.25">
      <c r="A64" s="43">
        <v>436</v>
      </c>
      <c r="B64" s="43">
        <v>331</v>
      </c>
      <c r="C64" s="43">
        <v>74</v>
      </c>
      <c r="D64" s="42">
        <v>8.6999999999999993</v>
      </c>
      <c r="E64" s="31" cm="1">
        <f t="array" ref="E64">$H$17+MMULT(A64:C64,$H$18:$H$20)</f>
        <v>8.8626780321711323</v>
      </c>
    </row>
    <row r="65" spans="1:5" x14ac:dyDescent="0.25">
      <c r="A65" s="43">
        <v>394</v>
      </c>
      <c r="B65" s="43">
        <v>296</v>
      </c>
      <c r="C65" s="43">
        <v>83</v>
      </c>
      <c r="D65" s="42">
        <v>9.5</v>
      </c>
      <c r="E65" s="31" cm="1">
        <f t="array" ref="E65">$H$17+MMULT(A65:C65,$H$18:$H$20)</f>
        <v>9.6215624408636877</v>
      </c>
    </row>
    <row r="66" spans="1:5" x14ac:dyDescent="0.25">
      <c r="A66" s="43">
        <v>412</v>
      </c>
      <c r="B66" s="43">
        <v>350</v>
      </c>
      <c r="C66" s="43">
        <v>82</v>
      </c>
      <c r="D66" s="42">
        <v>9.5</v>
      </c>
      <c r="E66" s="31" cm="1">
        <f t="array" ref="E66">$H$17+MMULT(A66:C66,$H$18:$H$20)</f>
        <v>9.3402315894067236</v>
      </c>
    </row>
    <row r="67" spans="1:5" x14ac:dyDescent="0.25">
      <c r="A67" s="43">
        <v>416</v>
      </c>
      <c r="B67" s="43">
        <v>354</v>
      </c>
      <c r="C67" s="43">
        <v>71</v>
      </c>
      <c r="D67" s="42">
        <v>9.5</v>
      </c>
      <c r="E67" s="31" cm="1">
        <f t="array" ref="E67">$H$17+MMULT(A67:C67,$H$18:$H$20)</f>
        <v>9.2455515738295269</v>
      </c>
    </row>
    <row r="68" spans="1:5" x14ac:dyDescent="0.25">
      <c r="A68" s="43">
        <v>419</v>
      </c>
      <c r="B68" s="43">
        <v>356</v>
      </c>
      <c r="C68" s="43">
        <v>67</v>
      </c>
      <c r="D68" s="42">
        <v>9.1999999999999993</v>
      </c>
      <c r="E68" s="31" cm="1">
        <f t="array" ref="E68">$H$17+MMULT(A68:C68,$H$18:$H$20)</f>
        <v>9.1832383555035833</v>
      </c>
    </row>
    <row r="69" spans="1:5" x14ac:dyDescent="0.25">
      <c r="A69" s="43">
        <v>429</v>
      </c>
      <c r="B69" s="43">
        <v>326</v>
      </c>
      <c r="C69" s="43">
        <v>99</v>
      </c>
      <c r="D69" s="42">
        <v>9.6999999999999993</v>
      </c>
      <c r="E69" s="31" cm="1">
        <f t="array" ref="E69">$H$17+MMULT(A69:C69,$H$18:$H$20)</f>
        <v>9.0433508814406167</v>
      </c>
    </row>
    <row r="70" spans="1:5" x14ac:dyDescent="0.25">
      <c r="A70" s="43">
        <v>409</v>
      </c>
      <c r="B70" s="43">
        <v>319</v>
      </c>
      <c r="C70" s="43">
        <v>78</v>
      </c>
      <c r="D70" s="42">
        <v>9.9</v>
      </c>
      <c r="E70" s="31" cm="1">
        <f t="array" ref="E70">$H$17+MMULT(A70:C70,$H$18:$H$20)</f>
        <v>9.3565480505276959</v>
      </c>
    </row>
    <row r="71" spans="1:5" x14ac:dyDescent="0.25">
      <c r="A71" s="43">
        <v>415</v>
      </c>
      <c r="B71" s="43">
        <v>336</v>
      </c>
      <c r="C71" s="43">
        <v>66</v>
      </c>
      <c r="D71" s="42">
        <v>8.6</v>
      </c>
      <c r="E71" s="31" cm="1">
        <f t="array" ref="E71">$H$17+MMULT(A71:C71,$H$18:$H$20)</f>
        <v>9.2353047702051398</v>
      </c>
    </row>
    <row r="72" spans="1:5" x14ac:dyDescent="0.25">
      <c r="A72" s="43">
        <v>437</v>
      </c>
      <c r="B72" s="43">
        <v>336</v>
      </c>
      <c r="C72" s="43">
        <v>92</v>
      </c>
      <c r="D72" s="42">
        <v>8.5</v>
      </c>
      <c r="E72" s="31" cm="1">
        <f t="array" ref="E72">$H$17+MMULT(A72:C72,$H$18:$H$20)</f>
        <v>8.8899899376072202</v>
      </c>
    </row>
    <row r="73" spans="1:5" x14ac:dyDescent="0.25">
      <c r="A73" s="43">
        <v>417</v>
      </c>
      <c r="B73" s="43">
        <v>317</v>
      </c>
      <c r="C73" s="43">
        <v>63</v>
      </c>
      <c r="D73" s="42">
        <v>9.9</v>
      </c>
      <c r="E73" s="31" cm="1">
        <f t="array" ref="E73">$H$17+MMULT(A73:C73,$H$18:$H$20)</f>
        <v>9.1734989347199054</v>
      </c>
    </row>
    <row r="74" spans="1:5" x14ac:dyDescent="0.25">
      <c r="A74" s="43">
        <v>441</v>
      </c>
      <c r="B74" s="43">
        <v>353</v>
      </c>
      <c r="C74" s="43">
        <v>88</v>
      </c>
      <c r="D74" s="42">
        <v>9.6</v>
      </c>
      <c r="E74" s="31" cm="1">
        <f t="array" ref="E74">$H$17+MMULT(A74:C74,$H$18:$H$20)</f>
        <v>8.8236853938650537</v>
      </c>
    </row>
    <row r="75" spans="1:5" x14ac:dyDescent="0.25">
      <c r="A75" s="43">
        <v>421</v>
      </c>
      <c r="B75" s="43">
        <v>320</v>
      </c>
      <c r="C75" s="43">
        <v>101</v>
      </c>
      <c r="D75" s="42">
        <v>8.5</v>
      </c>
      <c r="E75" s="31" cm="1">
        <f t="array" ref="E75">$H$17+MMULT(A75:C75,$H$18:$H$20)</f>
        <v>9.189188996034229</v>
      </c>
    </row>
    <row r="76" spans="1:5" x14ac:dyDescent="0.25">
      <c r="A76" s="43">
        <v>436</v>
      </c>
      <c r="B76" s="43">
        <v>331</v>
      </c>
      <c r="C76" s="43">
        <v>74</v>
      </c>
      <c r="D76" s="42">
        <v>8.1999999999999993</v>
      </c>
      <c r="E76" s="31" cm="1">
        <f t="array" ref="E76">$H$17+MMULT(A76:C76,$H$18:$H$20)</f>
        <v>8.8626780321711323</v>
      </c>
    </row>
    <row r="77" spans="1:5" x14ac:dyDescent="0.25">
      <c r="A77" s="43">
        <v>447</v>
      </c>
      <c r="B77" s="43">
        <v>362</v>
      </c>
      <c r="C77" s="43">
        <v>103</v>
      </c>
      <c r="D77" s="42">
        <v>9.3000000000000007</v>
      </c>
      <c r="E77" s="31" cm="1">
        <f t="array" ref="E77">$H$17+MMULT(A77:C77,$H$18:$H$20)</f>
        <v>8.7561122596217871</v>
      </c>
    </row>
    <row r="78" spans="1:5" x14ac:dyDescent="0.25">
      <c r="A78" s="43">
        <v>416</v>
      </c>
      <c r="B78" s="43">
        <v>312</v>
      </c>
      <c r="C78" s="43">
        <v>71</v>
      </c>
      <c r="D78" s="42">
        <v>9.1</v>
      </c>
      <c r="E78" s="31" cm="1">
        <f t="array" ref="E78">$H$17+MMULT(A78:C78,$H$18:$H$20)</f>
        <v>9.2052597750245724</v>
      </c>
    </row>
    <row r="79" spans="1:5" x14ac:dyDescent="0.25">
      <c r="A79" s="43">
        <v>415</v>
      </c>
      <c r="B79" s="43">
        <v>336</v>
      </c>
      <c r="C79" s="43">
        <v>62</v>
      </c>
      <c r="D79" s="42">
        <v>10</v>
      </c>
      <c r="E79" s="31" cm="1">
        <f t="array" ref="E79">$H$17+MMULT(A79:C79,$H$18:$H$20)</f>
        <v>9.2262166554757918</v>
      </c>
    </row>
    <row r="80" spans="1:5" x14ac:dyDescent="0.25">
      <c r="A80" s="43">
        <v>447</v>
      </c>
      <c r="B80" s="43">
        <v>371</v>
      </c>
      <c r="C80" s="43">
        <v>72</v>
      </c>
      <c r="D80" s="42">
        <v>8.9</v>
      </c>
      <c r="E80" s="31" cm="1">
        <f t="array" ref="E80">$H$17+MMULT(A80:C80,$H$18:$H$20)</f>
        <v>8.6943133273561237</v>
      </c>
    </row>
    <row r="81" spans="1:5" x14ac:dyDescent="0.25">
      <c r="A81" s="43">
        <v>459</v>
      </c>
      <c r="B81" s="43">
        <v>367</v>
      </c>
      <c r="C81" s="43">
        <v>78</v>
      </c>
      <c r="D81" s="42">
        <v>9</v>
      </c>
      <c r="E81" s="31" cm="1">
        <f t="array" ref="E81">$H$17+MMULT(A81:C81,$H$18:$H$20)</f>
        <v>8.4835331425480565</v>
      </c>
    </row>
    <row r="82" spans="1:5" x14ac:dyDescent="0.25">
      <c r="A82" s="43">
        <v>425</v>
      </c>
      <c r="B82" s="43">
        <v>332</v>
      </c>
      <c r="C82" s="43">
        <v>77</v>
      </c>
      <c r="D82" s="42">
        <v>9.5</v>
      </c>
      <c r="E82" s="31" cm="1">
        <f t="array" ref="E82">$H$17+MMULT(A82:C82,$H$18:$H$20)</f>
        <v>9.0726472359304537</v>
      </c>
    </row>
    <row r="83" spans="1:5" x14ac:dyDescent="0.25">
      <c r="A83" s="43">
        <v>432</v>
      </c>
      <c r="B83" s="43">
        <v>328</v>
      </c>
      <c r="C83" s="43">
        <v>86</v>
      </c>
      <c r="D83" s="42">
        <v>9.3000000000000007</v>
      </c>
      <c r="E83" s="31" cm="1">
        <f t="array" ref="E83">$H$17+MMULT(A83:C83,$H$18:$H$20)</f>
        <v>8.9605894049736428</v>
      </c>
    </row>
    <row r="84" spans="1:5" x14ac:dyDescent="0.25">
      <c r="A84" s="43">
        <v>437</v>
      </c>
      <c r="B84" s="43">
        <v>354</v>
      </c>
      <c r="C84" s="43">
        <v>66</v>
      </c>
      <c r="D84" s="42">
        <v>8.1</v>
      </c>
      <c r="E84" s="31" cm="1">
        <f t="array" ref="E84">$H$17+MMULT(A84:C84,$H$18:$H$20)</f>
        <v>8.8481851056400167</v>
      </c>
    </row>
    <row r="85" spans="1:5" x14ac:dyDescent="0.25">
      <c r="A85" s="43">
        <v>423</v>
      </c>
      <c r="B85" s="43">
        <v>338</v>
      </c>
      <c r="C85" s="43">
        <v>93</v>
      </c>
      <c r="D85" s="42">
        <v>8.6</v>
      </c>
      <c r="E85" s="31" cm="1">
        <f t="array" ref="E85">$H$17+MMULT(A85:C85,$H$18:$H$20)</f>
        <v>9.1515181732273909</v>
      </c>
    </row>
    <row r="86" spans="1:5" x14ac:dyDescent="0.25">
      <c r="A86" s="43">
        <v>459</v>
      </c>
      <c r="B86" s="43">
        <v>349</v>
      </c>
      <c r="C86" s="43">
        <v>110</v>
      </c>
      <c r="D86" s="42">
        <v>8.4</v>
      </c>
      <c r="E86" s="31" cm="1">
        <f t="array" ref="E86">$H$17+MMULT(A86:C86,$H$18:$H$20)</f>
        <v>8.5389701466092802</v>
      </c>
    </row>
    <row r="87" spans="1:5" x14ac:dyDescent="0.25">
      <c r="A87" s="43">
        <v>473</v>
      </c>
      <c r="B87" s="43">
        <v>355</v>
      </c>
      <c r="C87" s="43">
        <v>95</v>
      </c>
      <c r="D87" s="42">
        <v>8.4</v>
      </c>
      <c r="E87" s="31" cm="1">
        <f t="array" ref="E87">$H$17+MMULT(A87:C87,$H$18:$H$20)</f>
        <v>8.2533081377801985</v>
      </c>
    </row>
    <row r="88" spans="1:5" x14ac:dyDescent="0.25">
      <c r="A88" s="43">
        <v>437</v>
      </c>
      <c r="B88" s="43">
        <v>341</v>
      </c>
      <c r="C88" s="43">
        <v>96</v>
      </c>
      <c r="D88" s="42">
        <v>9.1999999999999993</v>
      </c>
      <c r="E88" s="31" cm="1">
        <f t="array" ref="E88">$H$17+MMULT(A88:C88,$H$18:$H$20)</f>
        <v>8.9038746950514422</v>
      </c>
    </row>
    <row r="89" spans="1:5" x14ac:dyDescent="0.25">
      <c r="A89" s="43">
        <v>413</v>
      </c>
      <c r="B89" s="43">
        <v>326</v>
      </c>
      <c r="C89" s="43">
        <v>78</v>
      </c>
      <c r="D89" s="42">
        <v>9.4</v>
      </c>
      <c r="E89" s="31" cm="1">
        <f t="array" ref="E89">$H$17+MMULT(A89:C89,$H$18:$H$20)</f>
        <v>9.2897383360851258</v>
      </c>
    </row>
    <row r="90" spans="1:5" x14ac:dyDescent="0.25">
      <c r="A90" s="43">
        <v>441</v>
      </c>
      <c r="B90" s="43">
        <v>353</v>
      </c>
      <c r="C90" s="43">
        <v>66</v>
      </c>
      <c r="D90" s="42">
        <v>9.6</v>
      </c>
      <c r="E90" s="31" cm="1">
        <f t="array" ref="E90">$H$17+MMULT(A90:C90,$H$18:$H$20)</f>
        <v>8.7737007628536468</v>
      </c>
    </row>
    <row r="91" spans="1:5" x14ac:dyDescent="0.25">
      <c r="A91" s="43">
        <v>414</v>
      </c>
      <c r="B91" s="43">
        <v>323</v>
      </c>
      <c r="C91" s="43">
        <v>79</v>
      </c>
      <c r="D91" s="42">
        <v>9</v>
      </c>
      <c r="E91" s="31" cm="1">
        <f t="array" ref="E91">$H$17+MMULT(A91:C91,$H$18:$H$20)</f>
        <v>9.2707511255776893</v>
      </c>
    </row>
    <row r="92" spans="1:5" x14ac:dyDescent="0.25">
      <c r="A92" s="43">
        <v>455</v>
      </c>
      <c r="B92" s="43">
        <v>382</v>
      </c>
      <c r="C92" s="43">
        <v>73</v>
      </c>
      <c r="D92" s="42">
        <v>8.4</v>
      </c>
      <c r="E92" s="31" cm="1">
        <f t="array" ref="E92">$H$17+MMULT(A92:C92,$H$18:$H$20)</f>
        <v>8.5600879415243973</v>
      </c>
    </row>
    <row r="93" spans="1:5" x14ac:dyDescent="0.25">
      <c r="A93" s="43">
        <v>423</v>
      </c>
      <c r="B93" s="43">
        <v>343</v>
      </c>
      <c r="C93" s="43">
        <v>72</v>
      </c>
      <c r="D93" s="42">
        <v>8.6999999999999993</v>
      </c>
      <c r="E93" s="31" cm="1">
        <f t="array" ref="E93">$H$17+MMULT(A93:C93,$H$18:$H$20)</f>
        <v>9.1086022136131941</v>
      </c>
    </row>
    <row r="94" spans="1:5" x14ac:dyDescent="0.25">
      <c r="A94" s="43">
        <v>419</v>
      </c>
      <c r="B94" s="43">
        <v>335</v>
      </c>
      <c r="C94" s="43">
        <v>80</v>
      </c>
      <c r="D94" s="42">
        <v>8.6999999999999993</v>
      </c>
      <c r="E94" s="31" cm="1">
        <f t="array" ref="E94">$H$17+MMULT(A94:C94,$H$18:$H$20)</f>
        <v>9.1926288289714826</v>
      </c>
    </row>
    <row r="95" spans="1:5" x14ac:dyDescent="0.25">
      <c r="A95" s="43">
        <v>408</v>
      </c>
      <c r="B95" s="43">
        <v>339</v>
      </c>
      <c r="C95" s="43">
        <v>73</v>
      </c>
      <c r="D95" s="42">
        <v>9.1999999999999993</v>
      </c>
      <c r="E95" s="31" cm="1">
        <f t="array" ref="E95">$H$17+MMULT(A95:C95,$H$18:$H$20)</f>
        <v>9.3827557315363634</v>
      </c>
    </row>
    <row r="96" spans="1:5" x14ac:dyDescent="0.25">
      <c r="A96" s="43">
        <v>398</v>
      </c>
      <c r="B96" s="43">
        <v>338</v>
      </c>
      <c r="C96" s="43">
        <v>72</v>
      </c>
      <c r="D96" s="42">
        <v>9.9</v>
      </c>
      <c r="E96" s="31" cm="1">
        <f t="array" ref="E96">$H$17+MMULT(A96:C96,$H$18:$H$20)</f>
        <v>9.563336909919542</v>
      </c>
    </row>
    <row r="97" spans="1:5" x14ac:dyDescent="0.25">
      <c r="A97" s="43">
        <v>421</v>
      </c>
      <c r="B97" s="43">
        <v>349</v>
      </c>
      <c r="C97" s="43">
        <v>84</v>
      </c>
      <c r="D97" s="42">
        <v>8.5</v>
      </c>
      <c r="E97" s="31" cm="1">
        <f t="array" ref="E97">$H$17+MMULT(A97:C97,$H$18:$H$20)</f>
        <v>9.1783850361807833</v>
      </c>
    </row>
    <row r="98" spans="1:5" x14ac:dyDescent="0.25">
      <c r="A98" s="43">
        <v>451</v>
      </c>
      <c r="B98" s="43">
        <v>379</v>
      </c>
      <c r="C98" s="43">
        <v>108</v>
      </c>
      <c r="D98" s="42">
        <v>8.9</v>
      </c>
      <c r="E98" s="31" cm="1">
        <f t="array" ref="E98">$H$17+MMULT(A98:C98,$H$18:$H$20)</f>
        <v>8.7102559740206527</v>
      </c>
    </row>
    <row r="99" spans="1:5" x14ac:dyDescent="0.25">
      <c r="A99" s="43">
        <v>424</v>
      </c>
      <c r="B99" s="43">
        <v>331</v>
      </c>
      <c r="C99" s="43">
        <v>68</v>
      </c>
      <c r="D99" s="42">
        <v>9.1999999999999993</v>
      </c>
      <c r="E99" s="31" cm="1">
        <f t="array" ref="E99">$H$17+MMULT(A99:C99,$H$18:$H$20)</f>
        <v>9.0696209028072978</v>
      </c>
    </row>
    <row r="100" spans="1:5" x14ac:dyDescent="0.25">
      <c r="A100" s="43">
        <v>410</v>
      </c>
      <c r="B100" s="43">
        <v>328</v>
      </c>
      <c r="C100" s="43">
        <v>82</v>
      </c>
      <c r="D100" s="42">
        <v>9.4</v>
      </c>
      <c r="E100" s="31" cm="1">
        <f t="array" ref="E100">$H$17+MMULT(A100:C100,$H$18:$H$20)</f>
        <v>9.3558888685829693</v>
      </c>
    </row>
    <row r="101" spans="1:5" x14ac:dyDescent="0.25">
      <c r="A101" s="43">
        <v>450</v>
      </c>
      <c r="B101" s="43">
        <v>342</v>
      </c>
      <c r="C101" s="43">
        <v>72</v>
      </c>
      <c r="D101" s="42">
        <v>8</v>
      </c>
      <c r="E101" s="31" cm="1">
        <f t="array" ref="E101">$H$17+MMULT(A101:C101,$H$18:$H$20)</f>
        <v>8.6113490389272993</v>
      </c>
    </row>
    <row r="102" spans="1:5" x14ac:dyDescent="0.25">
      <c r="A102" s="43">
        <v>415</v>
      </c>
      <c r="B102" s="43">
        <v>349</v>
      </c>
      <c r="C102" s="43">
        <v>104</v>
      </c>
      <c r="D102" s="42">
        <v>9.9</v>
      </c>
      <c r="E102" s="31" cm="1">
        <f t="array" ref="E102">$H$17+MMULT(A102:C102,$H$18:$H$20)</f>
        <v>9.3341131311926109</v>
      </c>
    </row>
    <row r="103" spans="1:5" x14ac:dyDescent="0.25">
      <c r="A103" s="43">
        <v>460</v>
      </c>
      <c r="B103" s="43">
        <v>363</v>
      </c>
      <c r="C103" s="43">
        <v>97</v>
      </c>
      <c r="D103" s="42">
        <v>8.4</v>
      </c>
      <c r="E103" s="31" cm="1">
        <f t="array" ref="E103">$H$17+MMULT(A103:C103,$H$18:$H$20)</f>
        <v>8.5044831197797066</v>
      </c>
    </row>
    <row r="104" spans="1:5" x14ac:dyDescent="0.25">
      <c r="A104" s="43">
        <v>464</v>
      </c>
      <c r="B104" s="43">
        <v>390</v>
      </c>
      <c r="C104" s="43">
        <v>97</v>
      </c>
      <c r="D104" s="42">
        <v>8.5</v>
      </c>
      <c r="E104" s="31" cm="1">
        <f t="array" ref="E104">$H$17+MMULT(A104:C104,$H$18:$H$20)</f>
        <v>8.4568599761966396</v>
      </c>
    </row>
    <row r="105" spans="1:5" x14ac:dyDescent="0.25">
      <c r="A105" s="43">
        <v>439</v>
      </c>
      <c r="B105" s="43">
        <v>364</v>
      </c>
      <c r="C105" s="43">
        <v>97</v>
      </c>
      <c r="D105" s="42">
        <v>8.9</v>
      </c>
      <c r="E105" s="31" cm="1">
        <f t="array" ref="E105">$H$17+MMULT(A105:C105,$H$18:$H$20)</f>
        <v>8.8914487731005067</v>
      </c>
    </row>
    <row r="106" spans="1:5" x14ac:dyDescent="0.25">
      <c r="A106" s="43">
        <v>437</v>
      </c>
      <c r="B106" s="43">
        <v>371</v>
      </c>
      <c r="C106" s="43">
        <v>74</v>
      </c>
      <c r="D106" s="42">
        <v>9.1</v>
      </c>
      <c r="E106" s="31" cm="1">
        <f t="array" ref="E106">$H$17+MMULT(A106:C106,$H$18:$H$20)</f>
        <v>8.8826699203292865</v>
      </c>
    </row>
    <row r="107" spans="1:5" x14ac:dyDescent="0.25">
      <c r="A107" s="43">
        <v>459</v>
      </c>
      <c r="B107" s="43">
        <v>390</v>
      </c>
      <c r="C107" s="43">
        <v>101</v>
      </c>
      <c r="D107" s="42">
        <v>8.3000000000000007</v>
      </c>
      <c r="E107" s="31" cm="1">
        <f t="array" ref="E107">$H$17+MMULT(A107:C107,$H$18:$H$20)</f>
        <v>8.5578543587302303</v>
      </c>
    </row>
    <row r="108" spans="1:5" x14ac:dyDescent="0.25">
      <c r="A108" s="43">
        <v>433</v>
      </c>
      <c r="B108" s="43">
        <v>364</v>
      </c>
      <c r="C108" s="43">
        <v>100</v>
      </c>
      <c r="D108" s="42">
        <v>9.8000000000000007</v>
      </c>
      <c r="E108" s="31" cm="1">
        <f t="array" ref="E108">$H$17+MMULT(A108:C108,$H$18:$H$20)</f>
        <v>9.0085523805126115</v>
      </c>
    </row>
    <row r="109" spans="1:5" x14ac:dyDescent="0.25">
      <c r="A109" s="43">
        <v>432</v>
      </c>
      <c r="B109" s="43">
        <v>337</v>
      </c>
      <c r="C109" s="43">
        <v>73</v>
      </c>
      <c r="D109" s="42">
        <v>8.3000000000000007</v>
      </c>
      <c r="E109" s="31" cm="1">
        <f t="array" ref="E109">$H$17+MMULT(A109:C109,$H$18:$H$20)</f>
        <v>8.9396869889900419</v>
      </c>
    </row>
    <row r="110" spans="1:5" x14ac:dyDescent="0.25">
      <c r="A110" s="43">
        <v>431</v>
      </c>
      <c r="B110" s="43">
        <v>353</v>
      </c>
      <c r="C110" s="43">
        <v>86</v>
      </c>
      <c r="D110" s="42">
        <v>9.1999999999999993</v>
      </c>
      <c r="E110" s="31" cm="1">
        <f t="array" ref="E110">$H$17+MMULT(A110:C110,$H$18:$H$20)</f>
        <v>9.0029538721088684</v>
      </c>
    </row>
    <row r="111" spans="1:5" x14ac:dyDescent="0.25">
      <c r="A111" s="43">
        <v>417</v>
      </c>
      <c r="B111" s="43">
        <v>329</v>
      </c>
      <c r="C111" s="43">
        <v>75</v>
      </c>
      <c r="D111" s="42">
        <v>8.9</v>
      </c>
      <c r="E111" s="31" cm="1">
        <f t="array" ref="E111">$H$17+MMULT(A111:C111,$H$18:$H$20)</f>
        <v>9.2122752214236456</v>
      </c>
    </row>
    <row r="112" spans="1:5" x14ac:dyDescent="0.25">
      <c r="A112" s="43">
        <v>380</v>
      </c>
      <c r="B112" s="43">
        <v>285</v>
      </c>
      <c r="C112" s="43">
        <v>95</v>
      </c>
      <c r="D112" s="42">
        <v>9.8000000000000007</v>
      </c>
      <c r="E112" s="31" cm="1">
        <f t="array" ref="E112">$H$17+MMULT(A112:C112,$H$18:$H$20)</f>
        <v>9.8956117209308836</v>
      </c>
    </row>
    <row r="113" spans="1:5" x14ac:dyDescent="0.25">
      <c r="A113" s="43">
        <v>423</v>
      </c>
      <c r="B113" s="43">
        <v>343</v>
      </c>
      <c r="C113" s="43">
        <v>89</v>
      </c>
      <c r="D113" s="42">
        <v>9.9</v>
      </c>
      <c r="E113" s="31" cm="1">
        <f t="array" ref="E113">$H$17+MMULT(A113:C113,$H$18:$H$20)</f>
        <v>9.1472267012129187</v>
      </c>
    </row>
    <row r="114" spans="1:5" x14ac:dyDescent="0.25">
      <c r="A114" s="43">
        <v>431</v>
      </c>
      <c r="B114" s="43">
        <v>332</v>
      </c>
      <c r="C114" s="43">
        <v>86</v>
      </c>
      <c r="D114" s="42">
        <v>8.6</v>
      </c>
      <c r="E114" s="31" cm="1">
        <f t="array" ref="E114">$H$17+MMULT(A114:C114,$H$18:$H$20)</f>
        <v>8.982807972706393</v>
      </c>
    </row>
    <row r="115" spans="1:5" x14ac:dyDescent="0.25">
      <c r="A115" s="43">
        <v>451</v>
      </c>
      <c r="B115" s="43">
        <v>379</v>
      </c>
      <c r="C115" s="43">
        <v>95</v>
      </c>
      <c r="D115" s="42">
        <v>8.6999999999999993</v>
      </c>
      <c r="E115" s="31" cm="1">
        <f t="array" ref="E115">$H$17+MMULT(A115:C115,$H$18:$H$20)</f>
        <v>8.6807196011502761</v>
      </c>
    </row>
    <row r="116" spans="1:5" x14ac:dyDescent="0.25">
      <c r="A116" s="43">
        <v>474</v>
      </c>
      <c r="B116" s="43">
        <v>360</v>
      </c>
      <c r="C116" s="43">
        <v>119</v>
      </c>
      <c r="D116" s="42">
        <v>8.1</v>
      </c>
      <c r="E116" s="31" cm="1">
        <f t="array" ref="E116">$H$17+MMULT(A116:C116,$H$18:$H$20)</f>
        <v>8.2942522153103031</v>
      </c>
    </row>
    <row r="117" spans="1:5" x14ac:dyDescent="0.25">
      <c r="A117" s="43">
        <v>413</v>
      </c>
      <c r="B117" s="43">
        <v>330</v>
      </c>
      <c r="C117" s="43">
        <v>66</v>
      </c>
      <c r="D117" s="42">
        <v>9.3000000000000007</v>
      </c>
      <c r="E117" s="31" cm="1">
        <f t="array" ref="E117">$H$17+MMULT(A117:C117,$H$18:$H$20)</f>
        <v>9.266311306068987</v>
      </c>
    </row>
    <row r="118" spans="1:5" x14ac:dyDescent="0.25">
      <c r="A118" s="43">
        <v>431</v>
      </c>
      <c r="B118" s="43">
        <v>332</v>
      </c>
      <c r="C118" s="43">
        <v>86</v>
      </c>
      <c r="D118" s="42">
        <v>8.6</v>
      </c>
      <c r="E118" s="31" cm="1">
        <f t="array" ref="E118">$H$17+MMULT(A118:C118,$H$18:$H$20)</f>
        <v>8.982807972706393</v>
      </c>
    </row>
    <row r="119" spans="1:5" x14ac:dyDescent="0.25">
      <c r="A119" s="43">
        <v>387</v>
      </c>
      <c r="B119" s="43">
        <v>298</v>
      </c>
      <c r="C119" s="43">
        <v>77</v>
      </c>
      <c r="D119" s="42">
        <v>9.6</v>
      </c>
      <c r="E119" s="31" cm="1">
        <f t="array" ref="E119">$H$17+MMULT(A119:C119,$H$18:$H$20)</f>
        <v>9.7385177007815571</v>
      </c>
    </row>
    <row r="120" spans="1:5" x14ac:dyDescent="0.25">
      <c r="A120" s="43">
        <v>404</v>
      </c>
      <c r="B120" s="43">
        <v>303</v>
      </c>
      <c r="C120" s="43">
        <v>77</v>
      </c>
      <c r="D120" s="42">
        <v>9.6999999999999993</v>
      </c>
      <c r="E120" s="31" cm="1">
        <f t="array" ref="E120">$H$17+MMULT(A120:C120,$H$18:$H$20)</f>
        <v>9.4308330329620027</v>
      </c>
    </row>
    <row r="121" spans="1:5" x14ac:dyDescent="0.25">
      <c r="A121" s="43">
        <v>424</v>
      </c>
      <c r="B121" s="43">
        <v>326</v>
      </c>
      <c r="C121" s="43">
        <v>89</v>
      </c>
      <c r="D121" s="42">
        <v>9.8000000000000007</v>
      </c>
      <c r="E121" s="31" cm="1">
        <f t="array" ref="E121">$H$17+MMULT(A121:C121,$H$18:$H$20)</f>
        <v>9.1125368624214929</v>
      </c>
    </row>
    <row r="122" spans="1:5" x14ac:dyDescent="0.25">
      <c r="A122" s="43">
        <v>391</v>
      </c>
      <c r="B122" s="43">
        <v>305</v>
      </c>
      <c r="C122" s="43">
        <v>70</v>
      </c>
      <c r="D122" s="42">
        <v>9.4</v>
      </c>
      <c r="E122" s="31" cm="1">
        <f t="array" ref="E122">$H$17+MMULT(A122:C122,$H$18:$H$20)</f>
        <v>9.6558037855626324</v>
      </c>
    </row>
    <row r="123" spans="1:5" x14ac:dyDescent="0.25">
      <c r="A123" s="43">
        <v>446</v>
      </c>
      <c r="B123" s="43">
        <v>348</v>
      </c>
      <c r="C123" s="43">
        <v>98</v>
      </c>
      <c r="D123" s="42">
        <v>9.4</v>
      </c>
      <c r="E123" s="31" cm="1">
        <f t="array" ref="E123">$H$17+MMULT(A123:C123,$H$18:$H$20)</f>
        <v>8.7497027701693</v>
      </c>
    </row>
    <row r="124" spans="1:5" x14ac:dyDescent="0.25">
      <c r="A124" s="43">
        <v>422</v>
      </c>
      <c r="B124" s="43">
        <v>333</v>
      </c>
      <c r="C124" s="43">
        <v>72</v>
      </c>
      <c r="D124" s="42">
        <v>9.9</v>
      </c>
      <c r="E124" s="31" cm="1">
        <f t="array" ref="E124">$H$17+MMULT(A124:C124,$H$18:$H$20)</f>
        <v>9.1173901817442928</v>
      </c>
    </row>
    <row r="125" spans="1:5" x14ac:dyDescent="0.25">
      <c r="A125" s="43">
        <v>415</v>
      </c>
      <c r="B125" s="43">
        <v>315</v>
      </c>
      <c r="C125" s="43">
        <v>104</v>
      </c>
      <c r="D125" s="42">
        <v>10</v>
      </c>
      <c r="E125" s="31" cm="1">
        <f t="array" ref="E125">$H$17+MMULT(A125:C125,$H$18:$H$20)</f>
        <v>9.301495960731458</v>
      </c>
    </row>
    <row r="126" spans="1:5" x14ac:dyDescent="0.25">
      <c r="A126" s="43">
        <v>422</v>
      </c>
      <c r="B126" s="43">
        <v>346</v>
      </c>
      <c r="C126" s="43">
        <v>89</v>
      </c>
      <c r="D126" s="42">
        <v>9.9</v>
      </c>
      <c r="E126" s="31" cm="1">
        <f t="array" ref="E126">$H$17+MMULT(A126:C126,$H$18:$H$20)</f>
        <v>9.168485940402693</v>
      </c>
    </row>
    <row r="127" spans="1:5" x14ac:dyDescent="0.25">
      <c r="A127" s="43">
        <v>460</v>
      </c>
      <c r="B127" s="43">
        <v>345</v>
      </c>
      <c r="C127" s="43">
        <v>97</v>
      </c>
      <c r="D127" s="42">
        <v>8.3000000000000007</v>
      </c>
      <c r="E127" s="31" cm="1">
        <f t="array" ref="E127">$H$17+MMULT(A127:C127,$H$18:$H$20)</f>
        <v>8.4872152060061552</v>
      </c>
    </row>
    <row r="128" spans="1:5" x14ac:dyDescent="0.25">
      <c r="A128" s="43">
        <v>444</v>
      </c>
      <c r="B128" s="43">
        <v>373</v>
      </c>
      <c r="C128" s="43">
        <v>67</v>
      </c>
      <c r="D128" s="42">
        <v>9.1</v>
      </c>
      <c r="E128" s="31" cm="1">
        <f t="array" ref="E128">$H$17+MMULT(A128:C128,$H$18:$H$20)</f>
        <v>8.7400156017129369</v>
      </c>
    </row>
    <row r="129" spans="1:5" x14ac:dyDescent="0.25">
      <c r="A129" s="43">
        <v>434</v>
      </c>
      <c r="B129" s="43">
        <v>356</v>
      </c>
      <c r="C129" s="43">
        <v>87</v>
      </c>
      <c r="D129" s="42">
        <v>8.3000000000000007</v>
      </c>
      <c r="E129" s="31" cm="1">
        <f t="array" ref="E129">$H$17+MMULT(A129:C129,$H$18:$H$20)</f>
        <v>8.9529601257375848</v>
      </c>
    </row>
    <row r="130" spans="1:5" x14ac:dyDescent="0.25">
      <c r="A130" s="43">
        <v>430</v>
      </c>
      <c r="B130" s="43">
        <v>344</v>
      </c>
      <c r="C130" s="43">
        <v>95</v>
      </c>
      <c r="D130" s="42">
        <v>8.1999999999999993</v>
      </c>
      <c r="E130" s="31" cm="1">
        <f t="array" ref="E130">$H$17+MMULT(A130:C130,$H$18:$H$20)</f>
        <v>9.0331494269239734</v>
      </c>
    </row>
    <row r="131" spans="1:5" x14ac:dyDescent="0.25">
      <c r="A131" s="43">
        <v>411</v>
      </c>
      <c r="B131" s="43">
        <v>316</v>
      </c>
      <c r="C131" s="43">
        <v>62</v>
      </c>
      <c r="D131" s="42">
        <v>9</v>
      </c>
      <c r="E131" s="31" cm="1">
        <f t="array" ref="E131">$H$17+MMULT(A131:C131,$H$18:$H$20)</f>
        <v>9.2805550988596863</v>
      </c>
    </row>
    <row r="132" spans="1:5" x14ac:dyDescent="0.25">
      <c r="A132" s="43">
        <v>436</v>
      </c>
      <c r="B132" s="43">
        <v>340</v>
      </c>
      <c r="C132" s="43">
        <v>78</v>
      </c>
      <c r="D132" s="42">
        <v>9.1</v>
      </c>
      <c r="E132" s="31" cm="1">
        <f t="array" ref="E132">$H$17+MMULT(A132:C132,$H$18:$H$20)</f>
        <v>8.8804001037872542</v>
      </c>
    </row>
    <row r="133" spans="1:5" x14ac:dyDescent="0.25">
      <c r="A133" s="43">
        <v>432</v>
      </c>
      <c r="B133" s="43">
        <v>328</v>
      </c>
      <c r="C133" s="43">
        <v>91</v>
      </c>
      <c r="D133" s="42">
        <v>9.3000000000000007</v>
      </c>
      <c r="E133" s="31" cm="1">
        <f t="array" ref="E133">$H$17+MMULT(A133:C133,$H$18:$H$20)</f>
        <v>8.9719495483853251</v>
      </c>
    </row>
    <row r="134" spans="1:5" x14ac:dyDescent="0.25">
      <c r="A134" s="43">
        <v>430</v>
      </c>
      <c r="B134" s="43">
        <v>323</v>
      </c>
      <c r="C134" s="43">
        <v>90</v>
      </c>
      <c r="D134" s="42">
        <v>9.4</v>
      </c>
      <c r="E134" s="31" cm="1">
        <f t="array" ref="E134">$H$17+MMULT(A134:C134,$H$18:$H$20)</f>
        <v>9.001643384109812</v>
      </c>
    </row>
    <row r="135" spans="1:5" x14ac:dyDescent="0.25">
      <c r="A135" s="43">
        <v>425</v>
      </c>
      <c r="B135" s="43">
        <v>327</v>
      </c>
      <c r="C135" s="43">
        <v>98</v>
      </c>
      <c r="D135" s="42">
        <v>9.9</v>
      </c>
      <c r="E135" s="31" cm="1">
        <f t="array" ref="E135">$H$17+MMULT(A135:C135,$H$18:$H$20)</f>
        <v>9.1155631955446488</v>
      </c>
    </row>
    <row r="136" spans="1:5" x14ac:dyDescent="0.25">
      <c r="A136" s="43">
        <v>400</v>
      </c>
      <c r="B136" s="43">
        <v>316</v>
      </c>
      <c r="C136" s="43">
        <v>60</v>
      </c>
      <c r="D136" s="42">
        <v>9.4</v>
      </c>
      <c r="E136" s="31" cm="1">
        <f t="array" ref="E136">$H$17+MMULT(A136:C136,$H$18:$H$20)</f>
        <v>9.4782048306643496</v>
      </c>
    </row>
    <row r="137" spans="1:5" x14ac:dyDescent="0.25">
      <c r="A137" s="43">
        <v>448</v>
      </c>
      <c r="B137" s="43">
        <v>358</v>
      </c>
      <c r="C137" s="43">
        <v>103</v>
      </c>
      <c r="D137" s="42">
        <v>8.9</v>
      </c>
      <c r="E137" s="31" cm="1">
        <f t="array" ref="E137">$H$17+MMULT(A137:C137,$H$18:$H$20)</f>
        <v>8.7338936918890404</v>
      </c>
    </row>
    <row r="138" spans="1:5" x14ac:dyDescent="0.25">
      <c r="A138" s="43">
        <v>394</v>
      </c>
      <c r="B138" s="43">
        <v>299</v>
      </c>
      <c r="C138" s="43">
        <v>87</v>
      </c>
      <c r="D138" s="42">
        <v>9.6</v>
      </c>
      <c r="E138" s="31" cm="1">
        <f t="array" ref="E138">$H$17+MMULT(A138:C138,$H$18:$H$20)</f>
        <v>9.633528541221958</v>
      </c>
    </row>
    <row r="139" spans="1:5" x14ac:dyDescent="0.25">
      <c r="A139" s="43">
        <v>434</v>
      </c>
      <c r="B139" s="43">
        <v>352</v>
      </c>
      <c r="C139" s="43">
        <v>109</v>
      </c>
      <c r="D139" s="42">
        <v>8.3000000000000007</v>
      </c>
      <c r="E139" s="31" cm="1">
        <f t="array" ref="E139">$H$17+MMULT(A139:C139,$H$18:$H$20)</f>
        <v>8.9991074425770918</v>
      </c>
    </row>
    <row r="140" spans="1:5" x14ac:dyDescent="0.25">
      <c r="A140" s="43">
        <v>448</v>
      </c>
      <c r="B140" s="43">
        <v>376</v>
      </c>
      <c r="C140" s="43">
        <v>99</v>
      </c>
      <c r="D140" s="42">
        <v>8.5</v>
      </c>
      <c r="E140" s="31" cm="1">
        <f t="array" ref="E140">$H$17+MMULT(A140:C140,$H$18:$H$20)</f>
        <v>8.7420734909332438</v>
      </c>
    </row>
    <row r="141" spans="1:5" x14ac:dyDescent="0.25">
      <c r="A141" s="43">
        <v>392</v>
      </c>
      <c r="B141" s="43">
        <v>321</v>
      </c>
      <c r="C141" s="43">
        <v>98</v>
      </c>
      <c r="D141" s="42">
        <v>10</v>
      </c>
      <c r="E141" s="31" cm="1">
        <f t="array" ref="E141">$H$17+MMULT(A141:C141,$H$18:$H$20)</f>
        <v>9.7163885917948107</v>
      </c>
    </row>
    <row r="142" spans="1:5" x14ac:dyDescent="0.25">
      <c r="A142" s="43">
        <v>407</v>
      </c>
      <c r="B142" s="43">
        <v>305</v>
      </c>
      <c r="C142" s="43">
        <v>90</v>
      </c>
      <c r="D142" s="42">
        <v>8.9</v>
      </c>
      <c r="E142" s="31" cm="1">
        <f t="array" ref="E142">$H$17+MMULT(A142:C142,$H$18:$H$20)</f>
        <v>9.4071443022357837</v>
      </c>
    </row>
    <row r="143" spans="1:5" x14ac:dyDescent="0.25">
      <c r="A143" s="43">
        <v>453</v>
      </c>
      <c r="B143" s="43">
        <v>371</v>
      </c>
      <c r="C143" s="43">
        <v>91</v>
      </c>
      <c r="D143" s="42">
        <v>8.6</v>
      </c>
      <c r="E143" s="31" cm="1">
        <f t="array" ref="E143">$H$17+MMULT(A143:C143,$H$18:$H$20)</f>
        <v>8.6271943509554294</v>
      </c>
    </row>
    <row r="144" spans="1:5" x14ac:dyDescent="0.25">
      <c r="A144" s="43">
        <v>462</v>
      </c>
      <c r="B144" s="43">
        <v>351</v>
      </c>
      <c r="C144" s="43">
        <v>83</v>
      </c>
      <c r="D144" s="42">
        <v>8.5</v>
      </c>
      <c r="E144" s="31" cm="1">
        <f t="array" ref="E144">$H$17+MMULT(A144:C144,$H$18:$H$20)</f>
        <v>8.4244002685895936</v>
      </c>
    </row>
    <row r="145" spans="1:5" x14ac:dyDescent="0.25">
      <c r="A145" s="43">
        <v>410</v>
      </c>
      <c r="B145" s="43">
        <v>332</v>
      </c>
      <c r="C145" s="43">
        <v>90</v>
      </c>
      <c r="D145" s="42">
        <v>9.4</v>
      </c>
      <c r="E145" s="31" cm="1">
        <f t="array" ref="E145">$H$17+MMULT(A145:C145,$H$18:$H$20)</f>
        <v>9.3779024122135652</v>
      </c>
    </row>
    <row r="146" spans="1:5" x14ac:dyDescent="0.25">
      <c r="A146" s="43">
        <v>468</v>
      </c>
      <c r="B146" s="43">
        <v>365</v>
      </c>
      <c r="C146" s="43">
        <v>108</v>
      </c>
      <c r="D146" s="42">
        <v>8.5</v>
      </c>
      <c r="E146" s="31" cm="1">
        <f t="array" ref="E146">$H$17+MMULT(A146:C146,$H$18:$H$20)</f>
        <v>8.384344063884571</v>
      </c>
    </row>
    <row r="147" spans="1:5" x14ac:dyDescent="0.25">
      <c r="A147" s="43">
        <v>427</v>
      </c>
      <c r="B147" s="43">
        <v>342</v>
      </c>
      <c r="C147" s="43">
        <v>98</v>
      </c>
      <c r="D147" s="42">
        <v>9</v>
      </c>
      <c r="E147" s="31" cm="1">
        <f t="array" ref="E147">$H$17+MMULT(A147:C147,$H$18:$H$20)</f>
        <v>9.0931906165675791</v>
      </c>
    </row>
    <row r="148" spans="1:5" x14ac:dyDescent="0.25">
      <c r="A148" s="43">
        <v>445</v>
      </c>
      <c r="B148" s="43">
        <v>369</v>
      </c>
      <c r="C148" s="43">
        <v>89</v>
      </c>
      <c r="D148" s="42">
        <v>9.3000000000000007</v>
      </c>
      <c r="E148" s="31" cm="1">
        <f t="array" ref="E148">$H$17+MMULT(A148:C148,$H$18:$H$20)</f>
        <v>8.7677816649915954</v>
      </c>
    </row>
    <row r="149" spans="1:5" x14ac:dyDescent="0.25">
      <c r="A149" s="43">
        <v>382</v>
      </c>
      <c r="B149" s="43">
        <v>313</v>
      </c>
      <c r="C149" s="43">
        <v>57</v>
      </c>
      <c r="D149" s="42">
        <v>9.9</v>
      </c>
      <c r="E149" s="31" cm="1">
        <f t="array" ref="E149">$H$17+MMULT(A149:C149,$H$18:$H$20)</f>
        <v>9.7993733230836941</v>
      </c>
    </row>
    <row r="150" spans="1:5" x14ac:dyDescent="0.25">
      <c r="A150" s="43">
        <v>434</v>
      </c>
      <c r="B150" s="43">
        <v>360</v>
      </c>
      <c r="C150" s="43">
        <v>104</v>
      </c>
      <c r="D150" s="42">
        <v>9.4</v>
      </c>
      <c r="E150" s="31" cm="1">
        <f t="array" ref="E150">$H$17+MMULT(A150:C150,$H$18:$H$20)</f>
        <v>8.9954219275092093</v>
      </c>
    </row>
    <row r="151" spans="1:5" x14ac:dyDescent="0.25">
      <c r="A151" s="43">
        <v>426</v>
      </c>
      <c r="B151" s="43">
        <v>341</v>
      </c>
      <c r="C151" s="43">
        <v>94</v>
      </c>
      <c r="D151" s="42">
        <v>9.4</v>
      </c>
      <c r="E151" s="31" cm="1">
        <f t="array" ref="E151">$H$17+MMULT(A151:C151,$H$18:$H$20)</f>
        <v>9.1015244268561055</v>
      </c>
    </row>
    <row r="152" spans="1:5" x14ac:dyDescent="0.25">
      <c r="A152" s="43">
        <v>448</v>
      </c>
      <c r="B152" s="43">
        <v>381</v>
      </c>
      <c r="C152" s="43">
        <v>76</v>
      </c>
      <c r="D152" s="42">
        <v>8.8000000000000007</v>
      </c>
      <c r="E152" s="31" cm="1">
        <f t="array" ref="E152">$H$17+MMULT(A152:C152,$H$18:$H$20)</f>
        <v>8.6946134739543748</v>
      </c>
    </row>
    <row r="153" spans="1:5" x14ac:dyDescent="0.25">
      <c r="A153" s="43">
        <v>403</v>
      </c>
      <c r="B153" s="43">
        <v>334</v>
      </c>
      <c r="C153" s="43">
        <v>64</v>
      </c>
      <c r="D153" s="42">
        <v>9</v>
      </c>
      <c r="E153" s="31" cm="1">
        <f t="array" ref="E153">$H$17+MMULT(A153:C153,$H$18:$H$20)</f>
        <v>9.4494170984847017</v>
      </c>
    </row>
    <row r="154" spans="1:5" x14ac:dyDescent="0.25">
      <c r="A154" s="43">
        <v>413</v>
      </c>
      <c r="B154" s="43">
        <v>322</v>
      </c>
      <c r="C154" s="43">
        <v>87</v>
      </c>
      <c r="D154" s="42">
        <v>9</v>
      </c>
      <c r="E154" s="31" cm="1">
        <f t="array" ref="E154">$H$17+MMULT(A154:C154,$H$18:$H$20)</f>
        <v>9.3063492800542562</v>
      </c>
    </row>
    <row r="155" spans="1:5" x14ac:dyDescent="0.25">
      <c r="A155" s="43">
        <v>420</v>
      </c>
      <c r="B155" s="43">
        <v>353</v>
      </c>
      <c r="C155" s="43">
        <v>101</v>
      </c>
      <c r="D155" s="42">
        <v>8.4</v>
      </c>
      <c r="E155" s="31" cm="1">
        <f t="array" ref="E155">$H$17+MMULT(A155:C155,$H$18:$H$20)</f>
        <v>9.2392280915132581</v>
      </c>
    </row>
    <row r="156" spans="1:5" x14ac:dyDescent="0.25">
      <c r="A156" s="43">
        <v>404</v>
      </c>
      <c r="B156" s="43">
        <v>311</v>
      </c>
      <c r="C156" s="43">
        <v>73</v>
      </c>
      <c r="D156" s="42">
        <v>9.8000000000000007</v>
      </c>
      <c r="E156" s="31" cm="1">
        <f t="array" ref="E156">$H$17+MMULT(A156:C156,$H$18:$H$20)</f>
        <v>9.4294195465764581</v>
      </c>
    </row>
    <row r="157" spans="1:5" x14ac:dyDescent="0.25">
      <c r="A157" s="43">
        <v>483</v>
      </c>
      <c r="B157" s="43">
        <v>362</v>
      </c>
      <c r="C157" s="43">
        <v>106</v>
      </c>
      <c r="D157" s="42">
        <v>8.1</v>
      </c>
      <c r="E157" s="31" cm="1">
        <f t="array" ref="E157">$H$17+MMULT(A157:C157,$H$18:$H$20)</f>
        <v>8.1012032174782398</v>
      </c>
    </row>
    <row r="158" spans="1:5" x14ac:dyDescent="0.25">
      <c r="A158" s="43">
        <v>454</v>
      </c>
      <c r="B158" s="43">
        <v>363</v>
      </c>
      <c r="C158" s="43">
        <v>114</v>
      </c>
      <c r="D158" s="42">
        <v>9.1999999999999993</v>
      </c>
      <c r="E158" s="31" cm="1">
        <f t="array" ref="E158">$H$17+MMULT(A158:C158,$H$18:$H$20)</f>
        <v>8.6533951287445241</v>
      </c>
    </row>
    <row r="159" spans="1:5" x14ac:dyDescent="0.25">
      <c r="A159" s="43">
        <v>432</v>
      </c>
      <c r="B159" s="43">
        <v>346</v>
      </c>
      <c r="C159" s="43">
        <v>65</v>
      </c>
      <c r="D159" s="42">
        <v>9.1</v>
      </c>
      <c r="E159" s="31" cm="1">
        <f t="array" ref="E159">$H$17+MMULT(A159:C159,$H$18:$H$20)</f>
        <v>8.9301447164181234</v>
      </c>
    </row>
    <row r="160" spans="1:5" x14ac:dyDescent="0.25">
      <c r="A160" s="43">
        <v>386</v>
      </c>
      <c r="B160" s="43">
        <v>293</v>
      </c>
      <c r="C160" s="43">
        <v>97</v>
      </c>
      <c r="D160" s="42">
        <v>10</v>
      </c>
      <c r="E160" s="31" cm="1">
        <f t="array" ref="E160">$H$17+MMULT(A160:C160,$H$18:$H$20)</f>
        <v>9.7975428852742645</v>
      </c>
    </row>
    <row r="161" spans="1:5" x14ac:dyDescent="0.25">
      <c r="A161" s="43">
        <v>402</v>
      </c>
      <c r="B161" s="43">
        <v>302</v>
      </c>
      <c r="C161" s="43">
        <v>96</v>
      </c>
      <c r="D161" s="42">
        <v>9</v>
      </c>
      <c r="E161" s="31" cm="1">
        <f t="array" ref="E161">$H$17+MMULT(A161:C161,$H$18:$H$20)</f>
        <v>9.5098047565051225</v>
      </c>
    </row>
    <row r="162" spans="1:5" x14ac:dyDescent="0.25">
      <c r="A162" s="43">
        <v>468</v>
      </c>
      <c r="B162" s="43">
        <v>360</v>
      </c>
      <c r="C162" s="43">
        <v>89</v>
      </c>
      <c r="D162" s="42">
        <v>8.1</v>
      </c>
      <c r="E162" s="31" cm="1">
        <f t="array" ref="E162">$H$17+MMULT(A162:C162,$H$18:$H$20)</f>
        <v>8.3363788762052966</v>
      </c>
    </row>
    <row r="163" spans="1:5" x14ac:dyDescent="0.25">
      <c r="A163" s="43">
        <v>400</v>
      </c>
      <c r="B163" s="43">
        <v>320</v>
      </c>
      <c r="C163" s="43">
        <v>96</v>
      </c>
      <c r="D163" s="42">
        <v>9.6</v>
      </c>
      <c r="E163" s="31" cm="1">
        <f t="array" ref="E163">$H$17+MMULT(A163:C163,$H$18:$H$20)</f>
        <v>9.5638351774003727</v>
      </c>
    </row>
    <row r="164" spans="1:5" x14ac:dyDescent="0.25">
      <c r="A164" s="43">
        <v>419</v>
      </c>
      <c r="B164" s="43">
        <v>335</v>
      </c>
      <c r="C164" s="43">
        <v>63</v>
      </c>
      <c r="D164" s="42">
        <v>8.6999999999999993</v>
      </c>
      <c r="E164" s="31" cm="1">
        <f t="array" ref="E164">$H$17+MMULT(A164:C164,$H$18:$H$20)</f>
        <v>9.1540043413717598</v>
      </c>
    </row>
    <row r="165" spans="1:5" x14ac:dyDescent="0.25">
      <c r="A165" s="43">
        <v>408</v>
      </c>
      <c r="B165" s="43">
        <v>314</v>
      </c>
      <c r="C165" s="43">
        <v>86</v>
      </c>
      <c r="D165" s="42">
        <v>9</v>
      </c>
      <c r="E165" s="31" cm="1">
        <f t="array" ref="E165">$H$17+MMULT(A165:C165,$H$18:$H$20)</f>
        <v>9.3883088908323629</v>
      </c>
    </row>
    <row r="166" spans="1:5" x14ac:dyDescent="0.25">
      <c r="A166" s="43">
        <v>452</v>
      </c>
      <c r="B166" s="43">
        <v>366</v>
      </c>
      <c r="C166" s="43">
        <v>90</v>
      </c>
      <c r="D166" s="42">
        <v>8.6999999999999993</v>
      </c>
      <c r="E166" s="31" cm="1">
        <f t="array" ref="E166">$H$17+MMULT(A166:C166,$H$18:$H$20)</f>
        <v>8.6385069331190678</v>
      </c>
    </row>
    <row r="167" spans="1:5" x14ac:dyDescent="0.25">
      <c r="A167" s="43">
        <v>410</v>
      </c>
      <c r="B167" s="43">
        <v>349</v>
      </c>
      <c r="C167" s="43">
        <v>86</v>
      </c>
      <c r="D167" s="42">
        <v>8.9</v>
      </c>
      <c r="E167" s="31" cm="1">
        <f t="array" ref="E167">$H$17+MMULT(A167:C167,$H$18:$H$20)</f>
        <v>9.3851228827147946</v>
      </c>
    </row>
    <row r="168" spans="1:5" x14ac:dyDescent="0.25">
      <c r="A168" s="43">
        <v>395</v>
      </c>
      <c r="B168" s="43">
        <v>332</v>
      </c>
      <c r="C168" s="43">
        <v>59</v>
      </c>
      <c r="D168" s="42">
        <v>9.6999999999999993</v>
      </c>
      <c r="E168" s="31" cm="1">
        <f t="array" ref="E168">$H$17+MMULT(A168:C168,$H$18:$H$20)</f>
        <v>9.5831883264738593</v>
      </c>
    </row>
    <row r="169" spans="1:5" x14ac:dyDescent="0.25">
      <c r="A169" s="43">
        <v>430</v>
      </c>
      <c r="B169" s="43">
        <v>344</v>
      </c>
      <c r="C169" s="43">
        <v>69</v>
      </c>
      <c r="D169" s="42">
        <v>9.9</v>
      </c>
      <c r="E169" s="31" cm="1">
        <f t="array" ref="E169">$H$17+MMULT(A169:C169,$H$18:$H$20)</f>
        <v>8.9740766811832167</v>
      </c>
    </row>
    <row r="170" spans="1:5" x14ac:dyDescent="0.25">
      <c r="A170" s="43">
        <v>388</v>
      </c>
      <c r="B170" s="43">
        <v>318</v>
      </c>
      <c r="C170" s="43">
        <v>74</v>
      </c>
      <c r="D170" s="42">
        <v>9.6999999999999993</v>
      </c>
      <c r="E170" s="31" cm="1">
        <f t="array" ref="E170">$H$17+MMULT(A170:C170,$H$18:$H$20)</f>
        <v>9.7325069320331998</v>
      </c>
    </row>
    <row r="171" spans="1:5" x14ac:dyDescent="0.25">
      <c r="A171" s="43">
        <v>393</v>
      </c>
      <c r="B171" s="43">
        <v>307</v>
      </c>
      <c r="C171" s="43">
        <v>67</v>
      </c>
      <c r="D171" s="42">
        <v>9.3000000000000007</v>
      </c>
      <c r="E171" s="31" cm="1">
        <f t="array" ref="E171">$H$17+MMULT(A171:C171,$H$18:$H$20)</f>
        <v>9.6141438494798734</v>
      </c>
    </row>
    <row r="172" spans="1:5" x14ac:dyDescent="0.25">
      <c r="A172" s="43">
        <v>473</v>
      </c>
      <c r="B172" s="43">
        <v>374</v>
      </c>
      <c r="C172" s="43">
        <v>118</v>
      </c>
      <c r="D172" s="42">
        <v>8.1999999999999993</v>
      </c>
      <c r="E172" s="31" cm="1">
        <f t="array" ref="E172">$H$17+MMULT(A172:C172,$H$18:$H$20)</f>
        <v>8.3237920397904688</v>
      </c>
    </row>
    <row r="173" spans="1:5" x14ac:dyDescent="0.25">
      <c r="A173" s="43">
        <v>465</v>
      </c>
      <c r="B173" s="43">
        <v>349</v>
      </c>
      <c r="C173" s="43">
        <v>88</v>
      </c>
      <c r="D173" s="42">
        <v>8.8000000000000007</v>
      </c>
      <c r="E173" s="31" cm="1">
        <f t="array" ref="E173">$H$17+MMULT(A173:C173,$H$18:$H$20)</f>
        <v>8.3786979942327804</v>
      </c>
    </row>
    <row r="174" spans="1:5" x14ac:dyDescent="0.25">
      <c r="A174" s="43">
        <v>395</v>
      </c>
      <c r="B174" s="43">
        <v>296</v>
      </c>
      <c r="C174" s="43">
        <v>87</v>
      </c>
      <c r="D174" s="42">
        <v>9.6999999999999993</v>
      </c>
      <c r="E174" s="31" cm="1">
        <f t="array" ref="E174">$H$17+MMULT(A174:C174,$H$18:$H$20)</f>
        <v>9.6122693020321837</v>
      </c>
    </row>
    <row r="175" spans="1:5" x14ac:dyDescent="0.25">
      <c r="A175" s="43">
        <v>431</v>
      </c>
      <c r="B175" s="43">
        <v>328</v>
      </c>
      <c r="C175" s="43">
        <v>91</v>
      </c>
      <c r="D175" s="42">
        <v>8</v>
      </c>
      <c r="E175" s="31" cm="1">
        <f t="array" ref="E175">$H$17+MMULT(A175:C175,$H$18:$H$20)</f>
        <v>8.9903308019461754</v>
      </c>
    </row>
    <row r="176" spans="1:5" x14ac:dyDescent="0.25">
      <c r="A176" s="43">
        <v>452</v>
      </c>
      <c r="B176" s="43">
        <v>348</v>
      </c>
      <c r="C176" s="43">
        <v>77</v>
      </c>
      <c r="D176" s="42">
        <v>9</v>
      </c>
      <c r="E176" s="31" cm="1">
        <f t="array" ref="E176">$H$17+MMULT(A176:C176,$H$18:$H$20)</f>
        <v>8.591702646475138</v>
      </c>
    </row>
    <row r="177" spans="1:5" x14ac:dyDescent="0.25">
      <c r="A177" s="43">
        <v>397</v>
      </c>
      <c r="B177" s="43">
        <v>310</v>
      </c>
      <c r="C177" s="43">
        <v>95</v>
      </c>
      <c r="D177" s="42">
        <v>9.6</v>
      </c>
      <c r="E177" s="31" cm="1">
        <f t="array" ref="E177">$H$17+MMULT(A177:C177,$H$18:$H$20)</f>
        <v>9.6071136239708324</v>
      </c>
    </row>
    <row r="178" spans="1:5" x14ac:dyDescent="0.25">
      <c r="A178" s="43">
        <v>446</v>
      </c>
      <c r="B178" s="43">
        <v>375</v>
      </c>
      <c r="C178" s="43">
        <v>89</v>
      </c>
      <c r="D178" s="42">
        <v>8.1</v>
      </c>
      <c r="E178" s="31" cm="1">
        <f t="array" ref="E178">$H$17+MMULT(A178:C178,$H$18:$H$20)</f>
        <v>8.7551563826885985</v>
      </c>
    </row>
    <row r="179" spans="1:5" x14ac:dyDescent="0.25">
      <c r="A179" s="43">
        <v>408</v>
      </c>
      <c r="B179" s="43">
        <v>326</v>
      </c>
      <c r="C179" s="43">
        <v>61</v>
      </c>
      <c r="D179" s="42">
        <v>9.5</v>
      </c>
      <c r="E179" s="31" cm="1">
        <f t="array" ref="E179">$H$17+MMULT(A179:C179,$H$18:$H$20)</f>
        <v>9.3430201162896473</v>
      </c>
    </row>
    <row r="180" spans="1:5" x14ac:dyDescent="0.25">
      <c r="A180" s="43">
        <v>430</v>
      </c>
      <c r="B180" s="43">
        <v>361</v>
      </c>
      <c r="C180" s="43">
        <v>69</v>
      </c>
      <c r="D180" s="42">
        <v>9.8000000000000007</v>
      </c>
      <c r="E180" s="31" cm="1">
        <f t="array" ref="E180">$H$17+MMULT(A180:C180,$H$18:$H$20)</f>
        <v>8.990385266413794</v>
      </c>
    </row>
    <row r="181" spans="1:5" x14ac:dyDescent="0.25">
      <c r="A181" s="43">
        <v>414</v>
      </c>
      <c r="B181" s="43">
        <v>323</v>
      </c>
      <c r="C181" s="43">
        <v>75</v>
      </c>
      <c r="D181" s="42">
        <v>8.6999999999999993</v>
      </c>
      <c r="E181" s="31" cm="1">
        <f t="array" ref="E181">$H$17+MMULT(A181:C181,$H$18:$H$20)</f>
        <v>9.2616630108483431</v>
      </c>
    </row>
    <row r="182" spans="1:5" x14ac:dyDescent="0.25">
      <c r="A182" s="43">
        <v>418</v>
      </c>
      <c r="B182" s="43">
        <v>314</v>
      </c>
      <c r="C182" s="43">
        <v>92</v>
      </c>
      <c r="D182" s="42">
        <v>9.5</v>
      </c>
      <c r="E182" s="31" cm="1">
        <f t="array" ref="E182">$H$17+MMULT(A182:C182,$H$18:$H$20)</f>
        <v>9.2181285273178943</v>
      </c>
    </row>
    <row r="183" spans="1:5" x14ac:dyDescent="0.25">
      <c r="A183" s="43">
        <v>447</v>
      </c>
      <c r="B183" s="43">
        <v>380</v>
      </c>
      <c r="C183" s="43">
        <v>103</v>
      </c>
      <c r="D183" s="42">
        <v>8.5</v>
      </c>
      <c r="E183" s="31" cm="1">
        <f t="array" ref="E183">$H$17+MMULT(A183:C183,$H$18:$H$20)</f>
        <v>8.7733801733953403</v>
      </c>
    </row>
    <row r="184" spans="1:5" x14ac:dyDescent="0.25">
      <c r="A184" s="43">
        <v>404</v>
      </c>
      <c r="B184" s="43">
        <v>327</v>
      </c>
      <c r="C184" s="43">
        <v>81</v>
      </c>
      <c r="D184" s="42">
        <v>9.4</v>
      </c>
      <c r="E184" s="31" cm="1">
        <f t="array" ref="E184">$H$17+MMULT(A184:C184,$H$18:$H$20)</f>
        <v>9.462945032722752</v>
      </c>
    </row>
    <row r="185" spans="1:5" x14ac:dyDescent="0.25">
      <c r="A185" s="43">
        <v>408</v>
      </c>
      <c r="B185" s="43">
        <v>310</v>
      </c>
      <c r="C185" s="43">
        <v>61</v>
      </c>
      <c r="D185" s="42">
        <v>9.9</v>
      </c>
      <c r="E185" s="31" cm="1">
        <f t="array" ref="E185">$H$17+MMULT(A185:C185,$H$18:$H$20)</f>
        <v>9.3276708596020441</v>
      </c>
    </row>
    <row r="186" spans="1:5" x14ac:dyDescent="0.25">
      <c r="A186" s="43">
        <v>457</v>
      </c>
      <c r="B186" s="43">
        <v>356</v>
      </c>
      <c r="C186" s="43">
        <v>82</v>
      </c>
      <c r="D186" s="42">
        <v>8</v>
      </c>
      <c r="E186" s="31" cm="1">
        <f t="array" ref="E186">$H$17+MMULT(A186:C186,$H$18:$H$20)</f>
        <v>8.5188311504263758</v>
      </c>
    </row>
    <row r="187" spans="1:5" x14ac:dyDescent="0.25">
      <c r="A187" s="43">
        <v>421</v>
      </c>
      <c r="B187" s="43">
        <v>324</v>
      </c>
      <c r="C187" s="43">
        <v>93</v>
      </c>
      <c r="D187" s="42">
        <v>9.5</v>
      </c>
      <c r="E187" s="31" cm="1">
        <f t="array" ref="E187">$H$17+MMULT(A187:C187,$H$18:$H$20)</f>
        <v>9.1748500807474365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7E54-C0D3-40F2-AA79-01A8CE9A56B5}">
  <dimension ref="A1:G23"/>
  <sheetViews>
    <sheetView zoomScale="115" zoomScaleNormal="115" workbookViewId="0">
      <selection activeCell="G26" sqref="G26"/>
    </sheetView>
  </sheetViews>
  <sheetFormatPr baseColWidth="10" defaultRowHeight="15" x14ac:dyDescent="0.25"/>
  <cols>
    <col min="1" max="1" width="3.42578125" bestFit="1" customWidth="1"/>
    <col min="2" max="2" width="11.85546875" bestFit="1" customWidth="1"/>
    <col min="3" max="3" width="12.7109375" bestFit="1" customWidth="1"/>
    <col min="4" max="4" width="11.5703125" bestFit="1" customWidth="1"/>
    <col min="5" max="5" width="12.85546875" bestFit="1" customWidth="1"/>
    <col min="6" max="6" width="18.28515625" bestFit="1" customWidth="1"/>
    <col min="7" max="7" width="22.85546875" bestFit="1" customWidth="1"/>
  </cols>
  <sheetData>
    <row r="1" spans="1:7" x14ac:dyDescent="0.25">
      <c r="A1" s="5"/>
      <c r="B1" s="3"/>
      <c r="C1" s="3"/>
      <c r="D1" s="3" t="s">
        <v>7</v>
      </c>
      <c r="E1" s="3"/>
      <c r="F1" s="3"/>
      <c r="G1" s="3"/>
    </row>
    <row r="2" spans="1:7" ht="45" x14ac:dyDescent="0.25">
      <c r="A2" s="5"/>
      <c r="B2" s="4" t="s">
        <v>8</v>
      </c>
      <c r="C2" s="4" t="s">
        <v>9</v>
      </c>
      <c r="D2" s="4" t="s">
        <v>11</v>
      </c>
      <c r="E2" s="4" t="s">
        <v>12</v>
      </c>
      <c r="F2" s="4" t="s">
        <v>13</v>
      </c>
      <c r="G2" s="4" t="s">
        <v>10</v>
      </c>
    </row>
    <row r="3" spans="1:7" x14ac:dyDescent="0.25">
      <c r="A3" s="5">
        <v>1</v>
      </c>
      <c r="B3" s="5" t="s">
        <v>14</v>
      </c>
      <c r="C3" s="8">
        <v>8.4</v>
      </c>
      <c r="D3" s="8">
        <v>49600</v>
      </c>
      <c r="E3" s="8">
        <v>4.2</v>
      </c>
      <c r="F3" s="8">
        <v>5.8</v>
      </c>
      <c r="G3" s="8">
        <v>941.2</v>
      </c>
    </row>
    <row r="4" spans="1:7" x14ac:dyDescent="0.25">
      <c r="A4" s="5">
        <v>2</v>
      </c>
      <c r="B4" s="5" t="s">
        <v>15</v>
      </c>
      <c r="C4" s="8">
        <v>10.5</v>
      </c>
      <c r="D4" s="8">
        <v>47090</v>
      </c>
      <c r="E4" s="8">
        <v>8.1</v>
      </c>
      <c r="F4" s="8">
        <v>5.9</v>
      </c>
      <c r="G4" s="8">
        <v>1681.9</v>
      </c>
    </row>
    <row r="5" spans="1:7" x14ac:dyDescent="0.25">
      <c r="A5" s="5">
        <v>3</v>
      </c>
      <c r="B5" s="5" t="s">
        <v>16</v>
      </c>
      <c r="C5" s="8">
        <v>7.6</v>
      </c>
      <c r="D5" s="8">
        <v>6550</v>
      </c>
      <c r="E5" s="8">
        <v>13.5</v>
      </c>
      <c r="F5" s="8">
        <v>3.5</v>
      </c>
      <c r="G5" s="8">
        <v>154</v>
      </c>
    </row>
    <row r="6" spans="1:7" x14ac:dyDescent="0.25">
      <c r="A6" s="5">
        <v>4</v>
      </c>
      <c r="B6" s="5" t="s">
        <v>17</v>
      </c>
      <c r="C6" s="8">
        <v>10.199999999999999</v>
      </c>
      <c r="D6" s="8">
        <v>20670</v>
      </c>
      <c r="E6" s="8">
        <v>6.6</v>
      </c>
      <c r="F6" s="8">
        <v>4.4000000000000004</v>
      </c>
      <c r="G6" s="8">
        <v>1028.7</v>
      </c>
    </row>
    <row r="7" spans="1:7" x14ac:dyDescent="0.25">
      <c r="A7" s="5">
        <v>5</v>
      </c>
      <c r="B7" s="5" t="s">
        <v>18</v>
      </c>
      <c r="C7" s="8">
        <v>5.5</v>
      </c>
      <c r="D7" s="8">
        <v>62120</v>
      </c>
      <c r="E7" s="8">
        <v>5.2</v>
      </c>
      <c r="F7" s="8">
        <v>8.4</v>
      </c>
      <c r="G7" s="8">
        <v>935.4</v>
      </c>
    </row>
    <row r="8" spans="1:7" x14ac:dyDescent="0.25">
      <c r="A8" s="5">
        <v>6</v>
      </c>
      <c r="B8" s="5" t="s">
        <v>19</v>
      </c>
      <c r="C8" s="8">
        <v>5.3</v>
      </c>
      <c r="D8" s="8">
        <v>51320</v>
      </c>
      <c r="E8" s="8">
        <v>9.9</v>
      </c>
      <c r="F8" s="8">
        <v>6.3</v>
      </c>
      <c r="G8" s="8">
        <v>1971</v>
      </c>
    </row>
    <row r="9" spans="1:7" x14ac:dyDescent="0.25">
      <c r="A9" s="5">
        <v>7</v>
      </c>
      <c r="B9" s="5" t="s">
        <v>20</v>
      </c>
      <c r="C9" s="8">
        <v>61.9</v>
      </c>
      <c r="D9" s="8">
        <v>44510</v>
      </c>
      <c r="E9" s="8">
        <v>10</v>
      </c>
      <c r="F9" s="8">
        <v>5.7</v>
      </c>
      <c r="G9" s="8">
        <v>5928.9</v>
      </c>
    </row>
    <row r="10" spans="1:7" x14ac:dyDescent="0.25">
      <c r="A10" s="5">
        <v>8</v>
      </c>
      <c r="B10" s="5" t="s">
        <v>21</v>
      </c>
      <c r="C10" s="8">
        <v>82.5</v>
      </c>
      <c r="D10" s="8">
        <v>44450</v>
      </c>
      <c r="E10" s="8">
        <v>9.1</v>
      </c>
      <c r="F10" s="8">
        <v>4.5999999999999996</v>
      </c>
      <c r="G10" s="8">
        <v>6824.3</v>
      </c>
    </row>
    <row r="11" spans="1:7" x14ac:dyDescent="0.25">
      <c r="A11" s="5">
        <v>9</v>
      </c>
      <c r="B11" s="5" t="s">
        <v>22</v>
      </c>
      <c r="C11" s="8">
        <v>11.2</v>
      </c>
      <c r="D11" s="8">
        <v>31670</v>
      </c>
      <c r="E11" s="8">
        <v>9.9</v>
      </c>
      <c r="F11" s="8">
        <v>3.9</v>
      </c>
      <c r="G11" s="8">
        <v>813</v>
      </c>
    </row>
    <row r="12" spans="1:7" x14ac:dyDescent="0.25">
      <c r="A12" s="5">
        <v>10</v>
      </c>
      <c r="B12" s="5" t="s">
        <v>23</v>
      </c>
      <c r="C12" s="8">
        <v>10</v>
      </c>
      <c r="D12" s="8">
        <v>15410</v>
      </c>
      <c r="E12" s="8">
        <v>7.3</v>
      </c>
      <c r="F12" s="8">
        <v>5.0999999999999996</v>
      </c>
      <c r="G12" s="8">
        <v>449</v>
      </c>
    </row>
    <row r="13" spans="1:7" x14ac:dyDescent="0.25">
      <c r="A13" s="5">
        <v>11</v>
      </c>
      <c r="B13" s="5" t="s">
        <v>24</v>
      </c>
      <c r="C13" s="8">
        <v>4.4000000000000004</v>
      </c>
      <c r="D13" s="8">
        <v>60460</v>
      </c>
      <c r="E13" s="8">
        <v>6.3</v>
      </c>
      <c r="F13" s="8">
        <v>4.3</v>
      </c>
      <c r="G13" s="8">
        <v>576.9</v>
      </c>
    </row>
    <row r="14" spans="1:7" x14ac:dyDescent="0.25">
      <c r="A14" s="5">
        <v>12</v>
      </c>
      <c r="B14" s="5" t="s">
        <v>25</v>
      </c>
      <c r="C14" s="8">
        <v>58.9</v>
      </c>
      <c r="D14" s="8">
        <v>38490</v>
      </c>
      <c r="E14" s="8">
        <v>9.3000000000000007</v>
      </c>
      <c r="F14" s="8">
        <v>5</v>
      </c>
      <c r="G14" s="8">
        <v>3858.2</v>
      </c>
    </row>
    <row r="15" spans="1:7" x14ac:dyDescent="0.25">
      <c r="A15" s="5">
        <v>13</v>
      </c>
      <c r="B15" s="5" t="s">
        <v>26</v>
      </c>
      <c r="C15" s="8">
        <v>16.5</v>
      </c>
      <c r="D15" s="8">
        <v>52960</v>
      </c>
      <c r="E15" s="8">
        <v>4.4000000000000004</v>
      </c>
      <c r="F15" s="8">
        <v>5</v>
      </c>
      <c r="G15" s="8">
        <v>2168.5</v>
      </c>
    </row>
    <row r="16" spans="1:7" x14ac:dyDescent="0.25">
      <c r="A16" s="5">
        <v>14</v>
      </c>
      <c r="B16" s="5" t="s">
        <v>27</v>
      </c>
      <c r="C16" s="8">
        <v>38</v>
      </c>
      <c r="D16" s="8">
        <v>13850</v>
      </c>
      <c r="E16" s="8">
        <v>14.4</v>
      </c>
      <c r="F16" s="8">
        <v>5.6</v>
      </c>
      <c r="G16" s="8">
        <v>2847</v>
      </c>
    </row>
    <row r="17" spans="1:7" x14ac:dyDescent="0.25">
      <c r="A17" s="5">
        <v>15</v>
      </c>
      <c r="B17" s="5" t="s">
        <v>28</v>
      </c>
      <c r="C17" s="8">
        <v>10.7</v>
      </c>
      <c r="D17" s="8">
        <v>22920</v>
      </c>
      <c r="E17" s="8">
        <v>6.3</v>
      </c>
      <c r="F17" s="8">
        <v>5.9</v>
      </c>
      <c r="G17" s="8">
        <v>728.6</v>
      </c>
    </row>
    <row r="18" spans="1:7" x14ac:dyDescent="0.25">
      <c r="A18" s="5">
        <v>16</v>
      </c>
      <c r="B18" s="5" t="s">
        <v>29</v>
      </c>
      <c r="C18" s="8">
        <v>21.3</v>
      </c>
      <c r="D18" s="8">
        <v>9300</v>
      </c>
      <c r="E18" s="8">
        <v>7</v>
      </c>
      <c r="F18" s="8">
        <v>3.3</v>
      </c>
      <c r="G18" s="8">
        <v>687.2</v>
      </c>
    </row>
    <row r="19" spans="1:7" x14ac:dyDescent="0.25">
      <c r="A19" s="5">
        <v>17</v>
      </c>
      <c r="B19" s="5" t="s">
        <v>30</v>
      </c>
      <c r="C19" s="8">
        <v>44.8</v>
      </c>
      <c r="D19" s="8">
        <v>35220</v>
      </c>
      <c r="E19" s="8">
        <v>14.2</v>
      </c>
      <c r="F19" s="8">
        <v>4.4000000000000004</v>
      </c>
      <c r="G19" s="8">
        <v>4745.8</v>
      </c>
    </row>
    <row r="20" spans="1:7" x14ac:dyDescent="0.25">
      <c r="A20" s="5">
        <v>18</v>
      </c>
      <c r="B20" s="5" t="s">
        <v>31</v>
      </c>
      <c r="C20" s="8">
        <v>7.5</v>
      </c>
      <c r="D20" s="8">
        <v>64430</v>
      </c>
      <c r="E20" s="8">
        <v>3.6</v>
      </c>
      <c r="F20" s="8">
        <v>5.6</v>
      </c>
      <c r="G20" s="8">
        <v>1130.4000000000001</v>
      </c>
    </row>
    <row r="21" spans="1:7" x14ac:dyDescent="0.25">
      <c r="A21" s="5">
        <v>19</v>
      </c>
      <c r="B21" s="5" t="s">
        <v>32</v>
      </c>
      <c r="C21" s="8">
        <v>9.1999999999999993</v>
      </c>
      <c r="D21" s="8">
        <v>51950</v>
      </c>
      <c r="E21" s="8">
        <v>6.3</v>
      </c>
      <c r="F21" s="8">
        <v>7.6</v>
      </c>
      <c r="G21" s="8">
        <v>2113.4</v>
      </c>
    </row>
    <row r="22" spans="1:7" x14ac:dyDescent="0.25">
      <c r="A22" s="5">
        <v>20</v>
      </c>
      <c r="B22" s="5" t="s">
        <v>33</v>
      </c>
      <c r="C22" s="8">
        <v>75.8</v>
      </c>
      <c r="D22" s="8">
        <v>9940</v>
      </c>
      <c r="E22" s="8">
        <v>8.6</v>
      </c>
      <c r="F22" s="8">
        <v>3.7</v>
      </c>
      <c r="G22" s="8">
        <v>2879</v>
      </c>
    </row>
    <row r="23" spans="1:7" x14ac:dyDescent="0.25">
      <c r="A23" s="5">
        <v>21</v>
      </c>
      <c r="B23" s="5" t="s">
        <v>34</v>
      </c>
      <c r="C23" s="8">
        <v>61</v>
      </c>
      <c r="D23" s="8">
        <v>43540</v>
      </c>
      <c r="E23" s="8">
        <v>5.9</v>
      </c>
      <c r="F23" s="8">
        <v>4.8</v>
      </c>
      <c r="G23" s="8">
        <v>9887.2000000000007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EA9A-857C-4846-AA4A-8DDFBEE3FFFE}">
  <dimension ref="A1:R23"/>
  <sheetViews>
    <sheetView zoomScale="115" zoomScaleNormal="115" workbookViewId="0">
      <selection activeCell="H10" sqref="H10"/>
    </sheetView>
  </sheetViews>
  <sheetFormatPr baseColWidth="10" defaultRowHeight="15" x14ac:dyDescent="0.25"/>
  <cols>
    <col min="1" max="1" width="3.42578125" bestFit="1" customWidth="1"/>
    <col min="2" max="2" width="11.85546875" bestFit="1" customWidth="1"/>
    <col min="3" max="3" width="12.7109375" bestFit="1" customWidth="1"/>
    <col min="4" max="4" width="11.5703125" bestFit="1" customWidth="1"/>
    <col min="5" max="5" width="12.85546875" bestFit="1" customWidth="1"/>
    <col min="6" max="6" width="18.28515625" bestFit="1" customWidth="1"/>
    <col min="7" max="7" width="22.85546875" bestFit="1" customWidth="1"/>
    <col min="8" max="8" width="11.140625" bestFit="1" customWidth="1"/>
    <col min="13" max="13" width="13.140625" customWidth="1"/>
  </cols>
  <sheetData>
    <row r="1" spans="1:17" x14ac:dyDescent="0.25">
      <c r="A1" s="5"/>
      <c r="B1" s="3"/>
      <c r="C1" s="3"/>
      <c r="D1" s="3" t="s">
        <v>7</v>
      </c>
      <c r="E1" s="3"/>
      <c r="F1" s="3"/>
      <c r="G1" s="3"/>
    </row>
    <row r="2" spans="1:17" ht="45" x14ac:dyDescent="0.25">
      <c r="A2" s="5"/>
      <c r="B2" s="4" t="s">
        <v>8</v>
      </c>
      <c r="C2" s="4" t="s">
        <v>9</v>
      </c>
      <c r="D2" s="4" t="s">
        <v>11</v>
      </c>
      <c r="E2" s="4" t="s">
        <v>12</v>
      </c>
      <c r="F2" s="4" t="s">
        <v>13</v>
      </c>
      <c r="G2" s="4" t="s">
        <v>10</v>
      </c>
      <c r="H2" s="30" t="s">
        <v>252</v>
      </c>
    </row>
    <row r="3" spans="1:17" x14ac:dyDescent="0.25">
      <c r="A3" s="5">
        <v>1</v>
      </c>
      <c r="B3" s="5" t="s">
        <v>14</v>
      </c>
      <c r="C3" s="8">
        <v>8.4</v>
      </c>
      <c r="D3" s="8">
        <v>49600</v>
      </c>
      <c r="E3" s="8">
        <v>4.2</v>
      </c>
      <c r="F3" s="8">
        <v>5.8</v>
      </c>
      <c r="G3" s="8">
        <v>941.2</v>
      </c>
      <c r="H3" cm="1">
        <f t="array" ref="H3">$L$19+MMULT(C3:F3,$L$20:$L$23)</f>
        <v>1363.9551958459313</v>
      </c>
      <c r="K3" t="s">
        <v>222</v>
      </c>
    </row>
    <row r="4" spans="1:17" x14ac:dyDescent="0.25">
      <c r="A4" s="5">
        <v>2</v>
      </c>
      <c r="B4" s="5" t="s">
        <v>15</v>
      </c>
      <c r="C4" s="8">
        <v>10.5</v>
      </c>
      <c r="D4" s="8">
        <v>47090</v>
      </c>
      <c r="E4" s="8">
        <v>8.1</v>
      </c>
      <c r="F4" s="8">
        <v>5.9</v>
      </c>
      <c r="G4" s="8">
        <v>1681.9</v>
      </c>
      <c r="H4" cm="1">
        <f t="array" ref="H4">$L$19+MMULT(C4:F4,$L$20:$L$23)</f>
        <v>1644.9297766255211</v>
      </c>
    </row>
    <row r="5" spans="1:17" ht="15.75" thickBot="1" x14ac:dyDescent="0.3">
      <c r="A5" s="5">
        <v>3</v>
      </c>
      <c r="B5" s="5" t="s">
        <v>16</v>
      </c>
      <c r="C5" s="8">
        <v>7.6</v>
      </c>
      <c r="D5" s="8">
        <v>6550</v>
      </c>
      <c r="E5" s="8">
        <v>13.5</v>
      </c>
      <c r="F5" s="8">
        <v>3.5</v>
      </c>
      <c r="G5" s="8">
        <v>154</v>
      </c>
      <c r="H5" cm="1">
        <f t="array" ref="H5">$L$19+MMULT(C5:F5,$L$20:$L$23)</f>
        <v>-165.89184827380132</v>
      </c>
      <c r="K5" s="9" t="s">
        <v>223</v>
      </c>
      <c r="L5" s="9"/>
      <c r="N5" s="9"/>
      <c r="O5" s="9"/>
    </row>
    <row r="6" spans="1:17" ht="15.75" thickTop="1" x14ac:dyDescent="0.25">
      <c r="A6" s="5">
        <v>4</v>
      </c>
      <c r="B6" s="5" t="s">
        <v>17</v>
      </c>
      <c r="C6" s="8">
        <v>10.199999999999999</v>
      </c>
      <c r="D6" s="8">
        <v>20670</v>
      </c>
      <c r="E6" s="8">
        <v>6.6</v>
      </c>
      <c r="F6" s="8">
        <v>4.4000000000000004</v>
      </c>
      <c r="G6" s="8">
        <v>1028.7</v>
      </c>
      <c r="H6" cm="1">
        <f t="array" ref="H6">$L$19+MMULT(C6:F6,$L$20:$L$23)</f>
        <v>327.97869133999689</v>
      </c>
      <c r="K6" t="s">
        <v>224</v>
      </c>
      <c r="L6" s="15">
        <f>SQRT(L7)</f>
        <v>0.86333634351242028</v>
      </c>
      <c r="N6" t="s">
        <v>229</v>
      </c>
      <c r="O6">
        <f>L10*LN(M15/L10)+2*(L14+1)</f>
        <v>308.85759253675297</v>
      </c>
    </row>
    <row r="7" spans="1:17" x14ac:dyDescent="0.25">
      <c r="A7" s="5">
        <v>5</v>
      </c>
      <c r="B7" s="5" t="s">
        <v>18</v>
      </c>
      <c r="C7" s="8">
        <v>5.5</v>
      </c>
      <c r="D7" s="8">
        <v>62120</v>
      </c>
      <c r="E7" s="8">
        <v>5.2</v>
      </c>
      <c r="F7" s="8">
        <v>8.4</v>
      </c>
      <c r="G7" s="8">
        <v>935.4</v>
      </c>
      <c r="H7" cm="1">
        <f t="array" ref="H7">$L$19+MMULT(C7:F7,$L$20:$L$23)</f>
        <v>1873.6273456891538</v>
      </c>
      <c r="K7" s="26" t="s">
        <v>225</v>
      </c>
      <c r="L7" s="27">
        <f>M14/M16</f>
        <v>0.7453496420293958</v>
      </c>
      <c r="N7" t="s">
        <v>230</v>
      </c>
      <c r="O7">
        <f>O6+2*(L14+2)*(L14+3)/(L10-L14-3)</f>
        <v>314.85759253675297</v>
      </c>
    </row>
    <row r="8" spans="1:17" x14ac:dyDescent="0.25">
      <c r="A8" s="5">
        <v>6</v>
      </c>
      <c r="B8" s="5" t="s">
        <v>19</v>
      </c>
      <c r="C8" s="8">
        <v>5.3</v>
      </c>
      <c r="D8" s="8">
        <v>51320</v>
      </c>
      <c r="E8" s="8">
        <v>9.9</v>
      </c>
      <c r="F8" s="8">
        <v>6.3</v>
      </c>
      <c r="G8" s="8">
        <v>1971</v>
      </c>
      <c r="H8" cm="1">
        <f t="array" ref="H8">$L$19+MMULT(C8:F8,$L$20:$L$23)</f>
        <v>1522.4538086060559</v>
      </c>
      <c r="K8" t="s">
        <v>226</v>
      </c>
      <c r="L8" s="15">
        <f>1-(1-L7)*(L10-1)/(L10-L14-1)</f>
        <v>0.68168705253674478</v>
      </c>
      <c r="N8" s="10" t="s">
        <v>231</v>
      </c>
      <c r="O8" s="10">
        <f>L10*LN(M15/L10)+(L14+1)*LN(L10)</f>
        <v>314.08020472537009</v>
      </c>
    </row>
    <row r="9" spans="1:17" x14ac:dyDescent="0.25">
      <c r="A9" s="5">
        <v>7</v>
      </c>
      <c r="B9" s="5" t="s">
        <v>20</v>
      </c>
      <c r="C9" s="8">
        <v>61.9</v>
      </c>
      <c r="D9" s="8">
        <v>44510</v>
      </c>
      <c r="E9" s="8">
        <v>10</v>
      </c>
      <c r="F9" s="8">
        <v>5.7</v>
      </c>
      <c r="G9" s="8">
        <v>5928.9</v>
      </c>
      <c r="H9" cm="1">
        <f t="array" ref="H9">$L$19+MMULT(C9:F9,$L$20:$L$23)</f>
        <v>5810.4376203149859</v>
      </c>
      <c r="K9" t="s">
        <v>227</v>
      </c>
      <c r="L9" s="15">
        <f>SQRT(N15)</f>
        <v>1410.3932185577441</v>
      </c>
    </row>
    <row r="10" spans="1:17" x14ac:dyDescent="0.25">
      <c r="A10" s="5">
        <v>8</v>
      </c>
      <c r="B10" s="5" t="s">
        <v>21</v>
      </c>
      <c r="C10" s="8">
        <v>82.5</v>
      </c>
      <c r="D10" s="8">
        <v>44450</v>
      </c>
      <c r="E10" s="8">
        <v>9.1</v>
      </c>
      <c r="F10" s="8">
        <v>4.5999999999999996</v>
      </c>
      <c r="G10" s="8">
        <v>6824.3</v>
      </c>
      <c r="H10" cm="1">
        <f t="array" ref="H10">$L$19+MMULT(C10:F10,$L$20:$L$23)</f>
        <v>7368.1002426973355</v>
      </c>
      <c r="K10" s="10" t="s">
        <v>228</v>
      </c>
      <c r="L10" s="16">
        <f>COUNT(G3:G23)</f>
        <v>21</v>
      </c>
    </row>
    <row r="11" spans="1:17" x14ac:dyDescent="0.25">
      <c r="A11" s="5">
        <v>9</v>
      </c>
      <c r="B11" s="5" t="s">
        <v>22</v>
      </c>
      <c r="C11" s="8">
        <v>11.2</v>
      </c>
      <c r="D11" s="8">
        <v>31670</v>
      </c>
      <c r="E11" s="8">
        <v>9.9</v>
      </c>
      <c r="F11" s="8">
        <v>3.9</v>
      </c>
      <c r="G11" s="8">
        <v>813</v>
      </c>
      <c r="H11" cm="1">
        <f t="array" ref="H11">$L$19+MMULT(C11:F11,$L$20:$L$23)</f>
        <v>1021.5479714124074</v>
      </c>
    </row>
    <row r="12" spans="1:17" ht="15.75" thickBot="1" x14ac:dyDescent="0.3">
      <c r="A12" s="5">
        <v>10</v>
      </c>
      <c r="B12" s="5" t="s">
        <v>23</v>
      </c>
      <c r="C12" s="8">
        <v>10</v>
      </c>
      <c r="D12" s="8">
        <v>15410</v>
      </c>
      <c r="E12" s="8">
        <v>7.3</v>
      </c>
      <c r="F12" s="8">
        <v>5.0999999999999996</v>
      </c>
      <c r="G12" s="8">
        <v>449</v>
      </c>
      <c r="H12" cm="1">
        <f t="array" ref="H12">$L$19+MMULT(C12:F12,$L$20:$L$23)</f>
        <v>170.3593619024798</v>
      </c>
      <c r="K12" t="s">
        <v>232</v>
      </c>
      <c r="O12" s="11" t="s">
        <v>233</v>
      </c>
      <c r="P12" s="11">
        <v>0.05</v>
      </c>
    </row>
    <row r="13" spans="1:17" ht="15.75" thickTop="1" x14ac:dyDescent="0.25">
      <c r="A13" s="5">
        <v>11</v>
      </c>
      <c r="B13" s="5" t="s">
        <v>24</v>
      </c>
      <c r="C13" s="8">
        <v>4.4000000000000004</v>
      </c>
      <c r="D13" s="8">
        <v>60460</v>
      </c>
      <c r="E13" s="8">
        <v>6.3</v>
      </c>
      <c r="F13" s="8">
        <v>4.3</v>
      </c>
      <c r="G13" s="8">
        <v>576.9</v>
      </c>
      <c r="H13" cm="1">
        <f t="array" ref="H13">$L$19+MMULT(C13:F13,$L$20:$L$23)</f>
        <v>1517.5876921931501</v>
      </c>
      <c r="K13" s="12"/>
      <c r="L13" s="12" t="s">
        <v>234</v>
      </c>
      <c r="M13" s="12" t="s">
        <v>235</v>
      </c>
      <c r="N13" s="12" t="s">
        <v>236</v>
      </c>
      <c r="O13" s="12" t="s">
        <v>237</v>
      </c>
      <c r="P13" s="12" t="s">
        <v>238</v>
      </c>
      <c r="Q13" s="12" t="s">
        <v>239</v>
      </c>
    </row>
    <row r="14" spans="1:17" x14ac:dyDescent="0.25">
      <c r="A14" s="5">
        <v>12</v>
      </c>
      <c r="B14" s="5" t="s">
        <v>25</v>
      </c>
      <c r="C14" s="8">
        <v>58.9</v>
      </c>
      <c r="D14" s="8">
        <v>38490</v>
      </c>
      <c r="E14" s="8">
        <v>9.3000000000000007</v>
      </c>
      <c r="F14" s="8">
        <v>5</v>
      </c>
      <c r="G14" s="8">
        <v>3858.2</v>
      </c>
      <c r="H14" cm="1">
        <f t="array" ref="H14">$L$19+MMULT(C14:F14,$L$20:$L$23)</f>
        <v>5230.0653093432866</v>
      </c>
      <c r="K14" t="s">
        <v>240</v>
      </c>
      <c r="L14">
        <f>COUNT(C3:F3)</f>
        <v>4</v>
      </c>
      <c r="M14">
        <f>DEVSQ(MMULT([1]!DESIGN(C3:F23),L19:L23))</f>
        <v>93157143.054265067</v>
      </c>
      <c r="N14">
        <f>M14/L14</f>
        <v>23289285.763566267</v>
      </c>
      <c r="O14">
        <f>N14/N15</f>
        <v>11.707812201315438</v>
      </c>
      <c r="P14">
        <f>_xlfn.F.DIST.RT(O14,L14,L15)</f>
        <v>1.2312268282643367E-4</v>
      </c>
      <c r="Q14" s="11" t="str">
        <f>IF(P14&lt;P12,"yes","no")</f>
        <v>yes</v>
      </c>
    </row>
    <row r="15" spans="1:17" x14ac:dyDescent="0.25">
      <c r="A15" s="5">
        <v>13</v>
      </c>
      <c r="B15" s="5" t="s">
        <v>26</v>
      </c>
      <c r="C15" s="8">
        <v>16.5</v>
      </c>
      <c r="D15" s="8">
        <v>52960</v>
      </c>
      <c r="E15" s="8">
        <v>4.4000000000000004</v>
      </c>
      <c r="F15" s="8">
        <v>5</v>
      </c>
      <c r="G15" s="8">
        <v>2168.5</v>
      </c>
      <c r="H15" cm="1">
        <f t="array" ref="H15">$L$19+MMULT(C15:F15,$L$20:$L$23)</f>
        <v>2126.5839050233617</v>
      </c>
      <c r="K15" t="s">
        <v>241</v>
      </c>
      <c r="L15">
        <f>L16-L14</f>
        <v>16</v>
      </c>
      <c r="M15">
        <f>M16-M14</f>
        <v>31827344.495258763</v>
      </c>
      <c r="N15">
        <f>M15/L15</f>
        <v>1989209.0309536727</v>
      </c>
    </row>
    <row r="16" spans="1:17" x14ac:dyDescent="0.25">
      <c r="A16" s="5">
        <v>14</v>
      </c>
      <c r="B16" s="5" t="s">
        <v>27</v>
      </c>
      <c r="C16" s="8">
        <v>38</v>
      </c>
      <c r="D16" s="8">
        <v>13850</v>
      </c>
      <c r="E16" s="8">
        <v>14.4</v>
      </c>
      <c r="F16" s="8">
        <v>5.6</v>
      </c>
      <c r="G16" s="8">
        <v>2847</v>
      </c>
      <c r="H16" cm="1">
        <f t="array" ref="H16">$L$19+MMULT(C16:F16,$L$20:$L$23)</f>
        <v>2797.4970347583148</v>
      </c>
      <c r="K16" s="10" t="s">
        <v>242</v>
      </c>
      <c r="L16" s="10">
        <f>L10-1</f>
        <v>20</v>
      </c>
      <c r="M16" s="10">
        <f>DEVSQ(G3:G23)</f>
        <v>124984487.54952383</v>
      </c>
      <c r="N16" s="10"/>
      <c r="O16" s="10"/>
      <c r="P16" s="10"/>
      <c r="Q16" s="10"/>
    </row>
    <row r="17" spans="1:18" ht="15.75" thickBot="1" x14ac:dyDescent="0.3">
      <c r="A17" s="5">
        <v>15</v>
      </c>
      <c r="B17" s="5" t="s">
        <v>28</v>
      </c>
      <c r="C17" s="8">
        <v>10.7</v>
      </c>
      <c r="D17" s="8">
        <v>22920</v>
      </c>
      <c r="E17" s="8">
        <v>6.3</v>
      </c>
      <c r="F17" s="8">
        <v>5.9</v>
      </c>
      <c r="G17" s="8">
        <v>728.6</v>
      </c>
      <c r="H17" cm="1">
        <f t="array" ref="H17">$L$19+MMULT(C17:F17,$L$20:$L$23)</f>
        <v>541.22732615512064</v>
      </c>
    </row>
    <row r="18" spans="1:18" ht="15.75" thickTop="1" x14ac:dyDescent="0.25">
      <c r="A18" s="5">
        <v>16</v>
      </c>
      <c r="B18" s="5" t="s">
        <v>29</v>
      </c>
      <c r="C18" s="8">
        <v>21.3</v>
      </c>
      <c r="D18" s="8">
        <v>9300</v>
      </c>
      <c r="E18" s="8">
        <v>7</v>
      </c>
      <c r="F18" s="8">
        <v>3.3</v>
      </c>
      <c r="G18" s="8">
        <v>687.2</v>
      </c>
      <c r="H18" cm="1">
        <f t="array" ref="H18">$L$19+MMULT(C18:F18,$L$20:$L$23)</f>
        <v>703.45251291634372</v>
      </c>
      <c r="K18" s="12"/>
      <c r="L18" s="12" t="s">
        <v>243</v>
      </c>
      <c r="M18" s="12" t="s">
        <v>244</v>
      </c>
      <c r="N18" s="12" t="s">
        <v>245</v>
      </c>
      <c r="O18" s="21" t="s">
        <v>238</v>
      </c>
      <c r="P18" s="12" t="s">
        <v>246</v>
      </c>
      <c r="Q18" s="12" t="s">
        <v>247</v>
      </c>
      <c r="R18" s="12" t="s">
        <v>248</v>
      </c>
    </row>
    <row r="19" spans="1:18" x14ac:dyDescent="0.25">
      <c r="A19" s="5">
        <v>17</v>
      </c>
      <c r="B19" s="5" t="s">
        <v>30</v>
      </c>
      <c r="C19" s="8">
        <v>44.8</v>
      </c>
      <c r="D19" s="8">
        <v>35220</v>
      </c>
      <c r="E19" s="8">
        <v>14.2</v>
      </c>
      <c r="F19" s="8">
        <v>4.4000000000000004</v>
      </c>
      <c r="G19" s="8">
        <v>4745.8</v>
      </c>
      <c r="H19" cm="1">
        <f t="array" ref="H19">$L$19+MMULT(C19:F19,$L$20:$L$23)</f>
        <v>4170.1419004663921</v>
      </c>
      <c r="K19" t="s">
        <v>218</v>
      </c>
      <c r="L19">
        <f t="array" ref="L19:M23">[1]!RegCoeff(C3:F23,G3:G23)</f>
        <v>-2006.9343113760426</v>
      </c>
      <c r="M19">
        <v>1927.0227990604592</v>
      </c>
      <c r="N19">
        <f>L19/M19</f>
        <v>-1.0414688982167442</v>
      </c>
      <c r="O19" s="17">
        <f>_xlfn.T.DIST.2T(ABS(N19),$L$15)</f>
        <v>0.31314024053384742</v>
      </c>
      <c r="P19">
        <f>L19-_xlfn.T.INV.2T(P$12,$L$15)*M19</f>
        <v>-6092.0401548244854</v>
      </c>
      <c r="Q19">
        <f>L19+_xlfn.T.INV.2T(P$12,$L$15)*M19</f>
        <v>2078.1715320724006</v>
      </c>
    </row>
    <row r="20" spans="1:18" x14ac:dyDescent="0.25">
      <c r="A20" s="5">
        <v>18</v>
      </c>
      <c r="B20" s="5" t="s">
        <v>31</v>
      </c>
      <c r="C20" s="8">
        <v>7.5</v>
      </c>
      <c r="D20" s="8">
        <v>64430</v>
      </c>
      <c r="E20" s="8">
        <v>3.6</v>
      </c>
      <c r="F20" s="8">
        <v>5.6</v>
      </c>
      <c r="G20" s="8">
        <v>1130.4000000000001</v>
      </c>
      <c r="H20" cm="1">
        <f t="array" ref="H20">$L$19+MMULT(C20:F20,$L$20:$L$23)</f>
        <v>1873.6278056787016</v>
      </c>
      <c r="K20" t="str">
        <f t="array" ref="K20:K23">TRANSPOSE(C2:F2)</f>
        <v>Pop (millions)</v>
      </c>
      <c r="L20">
        <v>81.417543050733698</v>
      </c>
      <c r="M20">
        <v>13.131665157163452</v>
      </c>
      <c r="N20">
        <f t="shared" ref="N20:N23" si="0">L20/M20</f>
        <v>6.2000928348618176</v>
      </c>
      <c r="O20" s="17">
        <f t="shared" ref="O20:O23" si="1">_xlfn.T.DIST.2T(ABS(N20),$L$15)</f>
        <v>1.272425662260477E-5</v>
      </c>
      <c r="P20">
        <f t="shared" ref="P20:P23" si="2">L20-_xlfn.T.INV.2T(P$12,$L$15)*M20</f>
        <v>53.579656496463784</v>
      </c>
      <c r="Q20">
        <f t="shared" ref="Q20:Q23" si="3">L20+_xlfn.T.INV.2T(P$12,$L$15)*M20</f>
        <v>109.25542960500361</v>
      </c>
      <c r="R20">
        <f>[1]!VIF(C3:F23,1)</f>
        <v>1.1836747266146439</v>
      </c>
    </row>
    <row r="21" spans="1:18" x14ac:dyDescent="0.25">
      <c r="A21" s="5">
        <v>19</v>
      </c>
      <c r="B21" s="5" t="s">
        <v>32</v>
      </c>
      <c r="C21" s="8">
        <v>9.1999999999999993</v>
      </c>
      <c r="D21" s="8">
        <v>51950</v>
      </c>
      <c r="E21" s="8">
        <v>6.3</v>
      </c>
      <c r="F21" s="8">
        <v>7.6</v>
      </c>
      <c r="G21" s="8">
        <v>2113.4</v>
      </c>
      <c r="H21" cm="1">
        <f t="array" ref="H21">$L$19+MMULT(C21:F21,$L$20:$L$23)</f>
        <v>1753.7899743896944</v>
      </c>
      <c r="K21" t="str">
        <v>GNP per head</v>
      </c>
      <c r="L21">
        <v>4.2327615482878556E-2</v>
      </c>
      <c r="M21">
        <v>2.313132969591138E-2</v>
      </c>
      <c r="N21">
        <f t="shared" si="0"/>
        <v>1.8298825030521375</v>
      </c>
      <c r="O21" s="15">
        <f t="shared" si="1"/>
        <v>8.5962046959989449E-2</v>
      </c>
      <c r="P21">
        <f t="shared" si="2"/>
        <v>-6.7086129175179601E-3</v>
      </c>
      <c r="Q21">
        <f t="shared" si="3"/>
        <v>9.1363843883275064E-2</v>
      </c>
      <c r="R21">
        <f>[1]!VIF(C3:F23,2)</f>
        <v>1.8720516549863235</v>
      </c>
    </row>
    <row r="22" spans="1:18" x14ac:dyDescent="0.25">
      <c r="A22" s="5">
        <v>20</v>
      </c>
      <c r="B22" s="5" t="s">
        <v>33</v>
      </c>
      <c r="C22" s="8">
        <v>75.8</v>
      </c>
      <c r="D22" s="8">
        <v>9940</v>
      </c>
      <c r="E22" s="8">
        <v>8.6</v>
      </c>
      <c r="F22" s="8">
        <v>3.7</v>
      </c>
      <c r="G22" s="8">
        <v>2879</v>
      </c>
      <c r="H22" cm="1">
        <f t="array" ref="H22">$L$19+MMULT(C22:F22,$L$20:$L$23)</f>
        <v>5278.8780040133279</v>
      </c>
      <c r="K22" t="str">
        <v>Unemployment rate</v>
      </c>
      <c r="L22">
        <v>53.84860714409561</v>
      </c>
      <c r="M22">
        <v>121.53942493880965</v>
      </c>
      <c r="N22">
        <f t="shared" si="0"/>
        <v>0.44305464807988254</v>
      </c>
      <c r="O22" s="15">
        <f t="shared" si="1"/>
        <v>0.66365809222400651</v>
      </c>
      <c r="P22">
        <f t="shared" si="2"/>
        <v>-203.80346384799091</v>
      </c>
      <c r="Q22">
        <f t="shared" si="3"/>
        <v>311.50067813618216</v>
      </c>
      <c r="R22">
        <f>[1]!VIF(C3:F23,3)</f>
        <v>1.4485121819231246</v>
      </c>
    </row>
    <row r="23" spans="1:18" x14ac:dyDescent="0.25">
      <c r="A23" s="5">
        <v>21</v>
      </c>
      <c r="B23" s="5" t="s">
        <v>34</v>
      </c>
      <c r="C23" s="8">
        <v>61</v>
      </c>
      <c r="D23" s="8">
        <v>43540</v>
      </c>
      <c r="E23" s="8">
        <v>5.9</v>
      </c>
      <c r="F23" s="8">
        <v>4.8</v>
      </c>
      <c r="G23" s="8">
        <v>9887.2000000000007</v>
      </c>
      <c r="H23" cm="1">
        <f t="array" ref="H23">$L$19+MMULT(C23:F23,$L$20:$L$23)</f>
        <v>5419.2503689022378</v>
      </c>
      <c r="K23" s="10" t="str">
        <v>%age spend on education</v>
      </c>
      <c r="L23" s="10">
        <v>62.304873731005706</v>
      </c>
      <c r="M23" s="10">
        <v>316.74031160883766</v>
      </c>
      <c r="N23" s="10">
        <f t="shared" si="0"/>
        <v>0.1967064861890705</v>
      </c>
      <c r="O23" s="16">
        <f t="shared" si="1"/>
        <v>0.8465341309478952</v>
      </c>
      <c r="P23" s="10">
        <f t="shared" si="2"/>
        <v>-609.15459132556077</v>
      </c>
      <c r="Q23" s="10">
        <f t="shared" si="3"/>
        <v>733.76433878757223</v>
      </c>
      <c r="R23" s="10">
        <f>[1]!VIF(C3:F23,4)</f>
        <v>1.6266272289719312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01DB-0564-440D-8882-B4C9DE9D2A71}">
  <dimension ref="A1:W35"/>
  <sheetViews>
    <sheetView topLeftCell="J1" zoomScale="130" zoomScaleNormal="130" workbookViewId="0">
      <selection activeCell="M2" sqref="M2"/>
    </sheetView>
  </sheetViews>
  <sheetFormatPr baseColWidth="10" defaultColWidth="10.85546875" defaultRowHeight="15" x14ac:dyDescent="0.25"/>
  <cols>
    <col min="1" max="1" width="6.5703125" bestFit="1" customWidth="1"/>
    <col min="2" max="2" width="17.85546875" customWidth="1"/>
    <col min="3" max="3" width="8.85546875" bestFit="1" customWidth="1"/>
    <col min="4" max="4" width="19.42578125" customWidth="1"/>
    <col min="5" max="5" width="5.42578125" bestFit="1" customWidth="1"/>
    <col min="6" max="16337" width="10.85546875" customWidth="1"/>
  </cols>
  <sheetData>
    <row r="1" spans="1:22" ht="18.75" customHeight="1" x14ac:dyDescent="0.25">
      <c r="A1" s="3" t="s">
        <v>35</v>
      </c>
      <c r="B1" s="4" t="s">
        <v>36</v>
      </c>
      <c r="C1" s="4" t="s">
        <v>37</v>
      </c>
      <c r="D1" s="4" t="s">
        <v>38</v>
      </c>
      <c r="E1" s="4" t="s">
        <v>0</v>
      </c>
      <c r="H1" t="str">
        <f>IF(A1="","",A1)</f>
        <v>Week</v>
      </c>
      <c r="I1" t="str">
        <f>B1&amp;"#"&amp;1</f>
        <v>Cart Notice?#1</v>
      </c>
      <c r="J1" t="str">
        <f>C1&amp;"#"&amp;1</f>
        <v>Coupon?#1</v>
      </c>
      <c r="K1" t="str">
        <f>IF(D1="","",D1)</f>
        <v>Price Reduction?</v>
      </c>
      <c r="L1" t="str">
        <f>IF(E1="","",E1)</f>
        <v>Sales</v>
      </c>
      <c r="M1" t="s">
        <v>261</v>
      </c>
    </row>
    <row r="2" spans="1:22" x14ac:dyDescent="0.25">
      <c r="A2" s="2">
        <v>1</v>
      </c>
      <c r="B2" s="2" t="s">
        <v>39</v>
      </c>
      <c r="C2" s="2" t="s">
        <v>39</v>
      </c>
      <c r="D2" s="2">
        <v>0</v>
      </c>
      <c r="E2" s="2">
        <v>36</v>
      </c>
      <c r="H2">
        <f t="shared" ref="H2:H13" si="0">IF(A2="","",A2)</f>
        <v>1</v>
      </c>
      <c r="I2">
        <f t="array" ref="I2:I13">[1]!TAGCODE(B2:B13)</f>
        <v>1</v>
      </c>
      <c r="J2">
        <f t="array" ref="J2:J13">[1]!TAGCODE(C2:C13)</f>
        <v>1</v>
      </c>
      <c r="K2">
        <f t="shared" ref="K2:K13" si="1">IF(D2="","",D2)</f>
        <v>0</v>
      </c>
      <c r="L2">
        <f t="shared" ref="L2:L13" si="2">IF(E2="","",E2)</f>
        <v>36</v>
      </c>
      <c r="P2" t="s">
        <v>222</v>
      </c>
    </row>
    <row r="3" spans="1:22" x14ac:dyDescent="0.25">
      <c r="A3" s="2">
        <v>2</v>
      </c>
      <c r="B3" s="2" t="s">
        <v>39</v>
      </c>
      <c r="C3" s="2" t="s">
        <v>39</v>
      </c>
      <c r="D3" s="2">
        <v>1</v>
      </c>
      <c r="E3" s="2">
        <v>38</v>
      </c>
      <c r="H3">
        <f t="shared" si="0"/>
        <v>2</v>
      </c>
      <c r="I3">
        <v>1</v>
      </c>
      <c r="J3">
        <v>1</v>
      </c>
      <c r="K3">
        <f t="shared" si="1"/>
        <v>1</v>
      </c>
      <c r="L3">
        <f t="shared" si="2"/>
        <v>38</v>
      </c>
    </row>
    <row r="4" spans="1:22" ht="15.75" thickBot="1" x14ac:dyDescent="0.3">
      <c r="A4" s="2">
        <v>3</v>
      </c>
      <c r="B4" s="2" t="s">
        <v>39</v>
      </c>
      <c r="C4" s="2" t="s">
        <v>39</v>
      </c>
      <c r="D4" s="2">
        <v>2</v>
      </c>
      <c r="E4" s="2">
        <v>40</v>
      </c>
      <c r="H4">
        <f t="shared" si="0"/>
        <v>3</v>
      </c>
      <c r="I4">
        <v>1</v>
      </c>
      <c r="J4">
        <v>1</v>
      </c>
      <c r="K4">
        <f t="shared" si="1"/>
        <v>2</v>
      </c>
      <c r="L4">
        <f t="shared" si="2"/>
        <v>40</v>
      </c>
      <c r="P4" s="9" t="s">
        <v>223</v>
      </c>
      <c r="Q4" s="9"/>
      <c r="S4" s="9"/>
      <c r="T4" s="9"/>
    </row>
    <row r="5" spans="1:22" ht="15.75" thickTop="1" x14ac:dyDescent="0.25">
      <c r="A5" s="2">
        <v>4</v>
      </c>
      <c r="B5" s="2" t="s">
        <v>39</v>
      </c>
      <c r="C5" s="2" t="s">
        <v>40</v>
      </c>
      <c r="D5" s="2">
        <v>0</v>
      </c>
      <c r="E5" s="2">
        <v>40</v>
      </c>
      <c r="H5">
        <f t="shared" si="0"/>
        <v>4</v>
      </c>
      <c r="I5">
        <v>1</v>
      </c>
      <c r="J5">
        <v>0</v>
      </c>
      <c r="K5">
        <f t="shared" si="1"/>
        <v>0</v>
      </c>
      <c r="L5">
        <f t="shared" si="2"/>
        <v>40</v>
      </c>
      <c r="P5" t="s">
        <v>224</v>
      </c>
      <c r="Q5" s="73">
        <f>SQRT(Q6)</f>
        <v>0.94012576979774054</v>
      </c>
      <c r="S5" t="s">
        <v>229</v>
      </c>
      <c r="T5">
        <f>Q9*LN(R14/Q9)+2*(Q13+1)</f>
        <v>41.976481005610495</v>
      </c>
    </row>
    <row r="6" spans="1:22" x14ac:dyDescent="0.25">
      <c r="A6" s="2">
        <v>5</v>
      </c>
      <c r="B6" s="2" t="s">
        <v>39</v>
      </c>
      <c r="C6" s="2" t="s">
        <v>40</v>
      </c>
      <c r="D6" s="2">
        <v>1</v>
      </c>
      <c r="E6" s="2">
        <v>42</v>
      </c>
      <c r="H6">
        <f t="shared" si="0"/>
        <v>5</v>
      </c>
      <c r="I6">
        <v>1</v>
      </c>
      <c r="J6">
        <v>0</v>
      </c>
      <c r="K6">
        <f t="shared" si="1"/>
        <v>1</v>
      </c>
      <c r="L6">
        <f t="shared" si="2"/>
        <v>42</v>
      </c>
      <c r="P6" t="s">
        <v>225</v>
      </c>
      <c r="Q6" s="73">
        <f>R13/R15</f>
        <v>0.88383646303779428</v>
      </c>
      <c r="S6" t="s">
        <v>230</v>
      </c>
      <c r="T6">
        <f>T5+2*(Q13+2)*(Q13+3)/(Q9-Q13-3)</f>
        <v>51.976481005610495</v>
      </c>
    </row>
    <row r="7" spans="1:22" x14ac:dyDescent="0.25">
      <c r="A7" s="2">
        <v>6</v>
      </c>
      <c r="B7" s="2" t="s">
        <v>39</v>
      </c>
      <c r="C7" s="2" t="s">
        <v>40</v>
      </c>
      <c r="D7" s="2">
        <v>2</v>
      </c>
      <c r="E7" s="2">
        <v>44</v>
      </c>
      <c r="H7">
        <f t="shared" si="0"/>
        <v>6</v>
      </c>
      <c r="I7">
        <v>1</v>
      </c>
      <c r="J7">
        <v>0</v>
      </c>
      <c r="K7">
        <f t="shared" si="1"/>
        <v>2</v>
      </c>
      <c r="L7">
        <f t="shared" si="2"/>
        <v>44</v>
      </c>
      <c r="P7" t="s">
        <v>226</v>
      </c>
      <c r="Q7" s="73">
        <f>1-(1-Q6)*(Q9-1)/(Q9-Q13-1)</f>
        <v>0.84027513667696718</v>
      </c>
      <c r="S7" s="10" t="s">
        <v>231</v>
      </c>
      <c r="T7" s="10">
        <f>Q9*LN(R14/Q9)+(Q13+1)*LN(Q9)</f>
        <v>43.916107604762495</v>
      </c>
    </row>
    <row r="8" spans="1:22" x14ac:dyDescent="0.25">
      <c r="A8" s="2">
        <v>7</v>
      </c>
      <c r="B8" s="2" t="s">
        <v>40</v>
      </c>
      <c r="C8" s="2" t="s">
        <v>39</v>
      </c>
      <c r="D8" s="2">
        <v>0</v>
      </c>
      <c r="E8" s="2">
        <v>12</v>
      </c>
      <c r="H8">
        <f t="shared" si="0"/>
        <v>7</v>
      </c>
      <c r="I8">
        <v>0</v>
      </c>
      <c r="J8">
        <v>1</v>
      </c>
      <c r="K8">
        <f t="shared" si="1"/>
        <v>0</v>
      </c>
      <c r="L8">
        <f t="shared" si="2"/>
        <v>12</v>
      </c>
      <c r="P8" t="s">
        <v>227</v>
      </c>
      <c r="Q8">
        <f>SQRT(S14)</f>
        <v>5.0451090176526385</v>
      </c>
    </row>
    <row r="9" spans="1:22" x14ac:dyDescent="0.25">
      <c r="A9" s="2">
        <v>8</v>
      </c>
      <c r="B9" s="2" t="s">
        <v>40</v>
      </c>
      <c r="C9" s="2" t="s">
        <v>39</v>
      </c>
      <c r="D9" s="2">
        <v>1</v>
      </c>
      <c r="E9" s="2">
        <v>20</v>
      </c>
      <c r="H9">
        <f t="shared" si="0"/>
        <v>8</v>
      </c>
      <c r="I9">
        <v>0</v>
      </c>
      <c r="J9">
        <v>1</v>
      </c>
      <c r="K9">
        <f t="shared" si="1"/>
        <v>1</v>
      </c>
      <c r="L9">
        <f t="shared" si="2"/>
        <v>20</v>
      </c>
      <c r="P9" s="10" t="s">
        <v>228</v>
      </c>
      <c r="Q9" s="10">
        <f>COUNT(L2:L13)</f>
        <v>12</v>
      </c>
    </row>
    <row r="10" spans="1:22" x14ac:dyDescent="0.25">
      <c r="A10" s="2">
        <v>9</v>
      </c>
      <c r="B10" s="2" t="s">
        <v>40</v>
      </c>
      <c r="C10" s="2" t="s">
        <v>39</v>
      </c>
      <c r="D10" s="2">
        <v>2</v>
      </c>
      <c r="E10" s="2">
        <v>30</v>
      </c>
      <c r="H10">
        <f t="shared" si="0"/>
        <v>9</v>
      </c>
      <c r="I10">
        <v>0</v>
      </c>
      <c r="J10">
        <v>1</v>
      </c>
      <c r="K10">
        <f t="shared" si="1"/>
        <v>2</v>
      </c>
      <c r="L10">
        <f t="shared" si="2"/>
        <v>30</v>
      </c>
    </row>
    <row r="11" spans="1:22" ht="15.75" thickBot="1" x14ac:dyDescent="0.3">
      <c r="A11" s="2">
        <v>10</v>
      </c>
      <c r="B11" s="2" t="s">
        <v>40</v>
      </c>
      <c r="C11" s="2" t="s">
        <v>40</v>
      </c>
      <c r="D11" s="2">
        <v>0</v>
      </c>
      <c r="E11" s="2">
        <v>8</v>
      </c>
      <c r="H11">
        <f t="shared" si="0"/>
        <v>10</v>
      </c>
      <c r="I11">
        <v>0</v>
      </c>
      <c r="J11">
        <v>0</v>
      </c>
      <c r="K11">
        <f t="shared" si="1"/>
        <v>0</v>
      </c>
      <c r="L11">
        <f t="shared" si="2"/>
        <v>8</v>
      </c>
      <c r="P11" t="s">
        <v>232</v>
      </c>
      <c r="T11" s="11" t="s">
        <v>233</v>
      </c>
      <c r="U11" s="11">
        <v>0.05</v>
      </c>
    </row>
    <row r="12" spans="1:22" ht="15.75" thickTop="1" x14ac:dyDescent="0.25">
      <c r="A12" s="2">
        <v>11</v>
      </c>
      <c r="B12" s="2" t="s">
        <v>40</v>
      </c>
      <c r="C12" s="2" t="s">
        <v>40</v>
      </c>
      <c r="D12" s="2">
        <v>1</v>
      </c>
      <c r="E12" s="2">
        <v>16</v>
      </c>
      <c r="H12">
        <f t="shared" si="0"/>
        <v>11</v>
      </c>
      <c r="I12">
        <v>0</v>
      </c>
      <c r="J12">
        <v>0</v>
      </c>
      <c r="K12">
        <f t="shared" si="1"/>
        <v>1</v>
      </c>
      <c r="L12">
        <f t="shared" si="2"/>
        <v>16</v>
      </c>
      <c r="P12" s="12"/>
      <c r="Q12" s="12" t="s">
        <v>234</v>
      </c>
      <c r="R12" s="12" t="s">
        <v>235</v>
      </c>
      <c r="S12" s="12" t="s">
        <v>236</v>
      </c>
      <c r="T12" s="12" t="s">
        <v>237</v>
      </c>
      <c r="U12" s="12" t="s">
        <v>238</v>
      </c>
      <c r="V12" s="12" t="s">
        <v>239</v>
      </c>
    </row>
    <row r="13" spans="1:22" x14ac:dyDescent="0.25">
      <c r="A13" s="2">
        <v>12</v>
      </c>
      <c r="B13" s="2" t="s">
        <v>40</v>
      </c>
      <c r="C13" s="2" t="s">
        <v>40</v>
      </c>
      <c r="D13" s="2">
        <v>2</v>
      </c>
      <c r="E13" s="2">
        <v>33</v>
      </c>
      <c r="H13">
        <f t="shared" si="0"/>
        <v>12</v>
      </c>
      <c r="I13">
        <v>0</v>
      </c>
      <c r="J13">
        <v>0</v>
      </c>
      <c r="K13">
        <f t="shared" si="1"/>
        <v>2</v>
      </c>
      <c r="L13">
        <f t="shared" si="2"/>
        <v>33</v>
      </c>
      <c r="P13" t="s">
        <v>240</v>
      </c>
      <c r="Q13">
        <f>COUNT(I2:K2)</f>
        <v>3</v>
      </c>
      <c r="R13">
        <f>DEVSQ(MMULT([1]!DESIGN(I2:K13),Q18:Q21))</f>
        <v>1549.2916666666667</v>
      </c>
      <c r="S13">
        <f>R13/Q13</f>
        <v>516.43055555555554</v>
      </c>
      <c r="T13">
        <f>S13/S14</f>
        <v>20.289475479162427</v>
      </c>
      <c r="U13">
        <f>_xlfn.F.DIST.RT(T13,Q13,Q14)</f>
        <v>4.2675301835844344E-4</v>
      </c>
      <c r="V13" s="11" t="str">
        <f>IF(U13&lt;U11,"yes","no")</f>
        <v>yes</v>
      </c>
    </row>
    <row r="14" spans="1:22" x14ac:dyDescent="0.25">
      <c r="P14" t="s">
        <v>241</v>
      </c>
      <c r="Q14">
        <f>Q15-Q13</f>
        <v>8</v>
      </c>
      <c r="R14">
        <f>R15-R13</f>
        <v>203.62499999999977</v>
      </c>
      <c r="S14">
        <f>R14/Q14</f>
        <v>25.453124999999972</v>
      </c>
    </row>
    <row r="15" spans="1:22" x14ac:dyDescent="0.25">
      <c r="P15" s="10" t="s">
        <v>242</v>
      </c>
      <c r="Q15" s="10">
        <f>Q9-1</f>
        <v>11</v>
      </c>
      <c r="R15" s="10">
        <f>DEVSQ(L2:L13)</f>
        <v>1752.9166666666665</v>
      </c>
      <c r="S15" s="10"/>
      <c r="T15" s="10"/>
      <c r="U15" s="10"/>
      <c r="V15" s="10"/>
    </row>
    <row r="16" spans="1:22" ht="15.75" thickBot="1" x14ac:dyDescent="0.3"/>
    <row r="17" spans="16:23" s="6" customFormat="1" ht="15.75" thickTop="1" x14ac:dyDescent="0.25">
      <c r="P17" s="12"/>
      <c r="Q17" s="12" t="s">
        <v>243</v>
      </c>
      <c r="R17" s="12" t="s">
        <v>244</v>
      </c>
      <c r="S17" s="12" t="s">
        <v>245</v>
      </c>
      <c r="T17" s="12" t="s">
        <v>238</v>
      </c>
      <c r="U17" s="12" t="s">
        <v>246</v>
      </c>
      <c r="V17" s="12" t="s">
        <v>247</v>
      </c>
      <c r="W17" s="12" t="s">
        <v>248</v>
      </c>
    </row>
    <row r="18" spans="16:23" s="6" customFormat="1" x14ac:dyDescent="0.25">
      <c r="P18" s="6" t="s">
        <v>218</v>
      </c>
      <c r="Q18" s="6">
        <f t="array" ref="Q18:R21">[1]!RegCoeff(I2:K13,L2:L13)</f>
        <v>14.041666666666673</v>
      </c>
      <c r="R18" s="6">
        <v>3.0894856974907654</v>
      </c>
      <c r="S18" s="6">
        <f>Q18/R18</f>
        <v>4.5449851663243193</v>
      </c>
      <c r="T18" s="74">
        <f>_xlfn.T.DIST.2T(ABS(S18),$Q$14)</f>
        <v>1.8867774260860448E-3</v>
      </c>
      <c r="U18" s="6">
        <f>Q18-_xlfn.T.INV.2T(U$11,$Q$14)*R18</f>
        <v>6.9172998725988375</v>
      </c>
      <c r="V18" s="6">
        <f>Q18+_xlfn.T.INV.2T(U$11,$Q$14)*R18</f>
        <v>21.166033460734511</v>
      </c>
    </row>
    <row r="19" spans="16:23" s="6" customFormat="1" x14ac:dyDescent="0.25">
      <c r="P19" s="6" t="str">
        <f t="array" ref="P19:P21">TRANSPOSE(I1:K1)</f>
        <v>Cart Notice?#1</v>
      </c>
      <c r="Q19" s="6">
        <v>20.166666666666668</v>
      </c>
      <c r="R19" s="6">
        <v>2.9127950494327615</v>
      </c>
      <c r="S19" s="6">
        <f t="shared" ref="S19:S21" si="3">Q19/R19</f>
        <v>6.9234760168223746</v>
      </c>
      <c r="T19" s="74">
        <f t="shared" ref="T19:T21" si="4">_xlfn.T.DIST.2T(ABS(S19),$Q$14)</f>
        <v>1.2161725198437126E-4</v>
      </c>
      <c r="U19" s="6">
        <f t="shared" ref="U19:U21" si="5">Q19-_xlfn.T.INV.2T(U$11,$Q$14)*R19</f>
        <v>13.449749237672494</v>
      </c>
      <c r="V19" s="6">
        <f t="shared" ref="V19:V21" si="6">Q19+_xlfn.T.INV.2T(U$11,$Q$14)*R19</f>
        <v>26.883584095660844</v>
      </c>
      <c r="W19" s="6">
        <f>[1]!VIF(I2:K13,1)</f>
        <v>1</v>
      </c>
    </row>
    <row r="20" spans="16:23" s="6" customFormat="1" x14ac:dyDescent="0.25">
      <c r="P20" s="6" t="str">
        <v>Coupon?#1</v>
      </c>
      <c r="Q20" s="6">
        <v>-1.1666666666666685</v>
      </c>
      <c r="R20" s="6">
        <v>2.9127950494327601</v>
      </c>
      <c r="S20" s="6">
        <f t="shared" si="3"/>
        <v>-0.40053167039468363</v>
      </c>
      <c r="T20" s="74">
        <f t="shared" si="4"/>
        <v>0.69924841300041463</v>
      </c>
      <c r="U20" s="6">
        <f t="shared" si="5"/>
        <v>-7.8835840956608401</v>
      </c>
      <c r="V20" s="6">
        <f t="shared" si="6"/>
        <v>5.5502507623275026</v>
      </c>
      <c r="W20" s="6">
        <f>[1]!VIF(I2:K13,2)</f>
        <v>1</v>
      </c>
    </row>
    <row r="21" spans="16:23" s="6" customFormat="1" x14ac:dyDescent="0.25">
      <c r="P21" s="10" t="str">
        <v>Price Reduction?</v>
      </c>
      <c r="Q21" s="10">
        <v>6.3749999999999982</v>
      </c>
      <c r="R21" s="10">
        <v>1.783715399103792</v>
      </c>
      <c r="S21" s="10">
        <f t="shared" si="3"/>
        <v>3.5740006523479284</v>
      </c>
      <c r="T21" s="75">
        <f t="shared" si="4"/>
        <v>7.2513098606285372E-3</v>
      </c>
      <c r="U21" s="10">
        <f t="shared" si="5"/>
        <v>2.2617449136393022</v>
      </c>
      <c r="V21" s="10">
        <f t="shared" si="6"/>
        <v>10.488255086360695</v>
      </c>
      <c r="W21" s="10">
        <f>[1]!VIF(I2:K13,3)</f>
        <v>1</v>
      </c>
    </row>
    <row r="22" spans="16:23" s="6" customFormat="1" x14ac:dyDescent="0.25"/>
    <row r="23" spans="16:23" s="6" customFormat="1" x14ac:dyDescent="0.25"/>
    <row r="24" spans="16:23" s="6" customFormat="1" x14ac:dyDescent="0.25"/>
    <row r="25" spans="16:23" s="6" customFormat="1" x14ac:dyDescent="0.25"/>
    <row r="26" spans="16:23" s="6" customFormat="1" x14ac:dyDescent="0.25"/>
    <row r="27" spans="16:23" s="6" customFormat="1" x14ac:dyDescent="0.25"/>
    <row r="28" spans="16:23" s="6" customFormat="1" x14ac:dyDescent="0.25"/>
    <row r="29" spans="16:23" s="6" customFormat="1" x14ac:dyDescent="0.25"/>
    <row r="30" spans="16:23" s="6" customFormat="1" x14ac:dyDescent="0.25"/>
    <row r="31" spans="16:23" s="6" customFormat="1" x14ac:dyDescent="0.25"/>
    <row r="32" spans="16:23" s="6" customFormat="1" x14ac:dyDescent="0.25"/>
    <row r="33" s="6" customFormat="1" x14ac:dyDescent="0.25"/>
    <row r="34" s="6" customFormat="1" x14ac:dyDescent="0.25"/>
    <row r="35" s="6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8DE6-CDC1-4C01-89FC-E5045A8F201F}">
  <dimension ref="A1:V35"/>
  <sheetViews>
    <sheetView zoomScale="130" zoomScaleNormal="130" workbookViewId="0">
      <selection activeCell="N30" sqref="N30"/>
    </sheetView>
  </sheetViews>
  <sheetFormatPr baseColWidth="10" defaultColWidth="10.85546875" defaultRowHeight="15" x14ac:dyDescent="0.25"/>
  <cols>
    <col min="1" max="1" width="6.5703125" bestFit="1" customWidth="1"/>
    <col min="2" max="2" width="11.5703125" bestFit="1" customWidth="1"/>
    <col min="3" max="3" width="8.7109375" bestFit="1" customWidth="1"/>
    <col min="4" max="4" width="15.140625" bestFit="1" customWidth="1"/>
    <col min="5" max="5" width="5.42578125" bestFit="1" customWidth="1"/>
    <col min="6" max="12" width="10.85546875" customWidth="1"/>
    <col min="13" max="13" width="14.42578125" customWidth="1"/>
    <col min="14" max="14" width="10.85546875" customWidth="1"/>
    <col min="15" max="15" width="16.140625" customWidth="1"/>
    <col min="16" max="21" width="10.85546875" customWidth="1"/>
    <col min="22" max="22" width="23.42578125" customWidth="1"/>
    <col min="23" max="16353" width="10.85546875" customWidth="1"/>
  </cols>
  <sheetData>
    <row r="1" spans="1:21" ht="45" x14ac:dyDescent="0.25">
      <c r="A1" s="3" t="s">
        <v>35</v>
      </c>
      <c r="B1" s="4" t="s">
        <v>36</v>
      </c>
      <c r="C1" s="4" t="s">
        <v>37</v>
      </c>
      <c r="D1" s="4" t="s">
        <v>38</v>
      </c>
      <c r="E1" s="4" t="s">
        <v>0</v>
      </c>
      <c r="H1" t="str">
        <f>IF(A1="","",A1)</f>
        <v>Week</v>
      </c>
      <c r="I1" t="str">
        <f>B1&amp;"#"&amp;1</f>
        <v>Cart Notice?#1</v>
      </c>
      <c r="J1" t="str">
        <f>C1&amp;"#"&amp;1</f>
        <v>Coupon?#1</v>
      </c>
      <c r="K1" t="str">
        <f>IF(D1="","",D1)</f>
        <v>Price Reduction?</v>
      </c>
      <c r="L1" t="str">
        <f>IF(E1="","",E1)</f>
        <v>Sales</v>
      </c>
      <c r="M1" t="s">
        <v>250</v>
      </c>
    </row>
    <row r="2" spans="1:21" x14ac:dyDescent="0.25">
      <c r="A2" s="2">
        <v>1</v>
      </c>
      <c r="B2" s="2" t="s">
        <v>39</v>
      </c>
      <c r="C2" s="2" t="s">
        <v>39</v>
      </c>
      <c r="D2" s="2">
        <v>0</v>
      </c>
      <c r="E2" s="2">
        <v>36</v>
      </c>
      <c r="H2">
        <f t="shared" ref="H2:H13" si="0">IF(A2="","",A2)</f>
        <v>1</v>
      </c>
      <c r="I2">
        <f t="array" ref="I2:I13">[1]!TAGCODE(B2:B13)</f>
        <v>1</v>
      </c>
      <c r="J2">
        <f t="array" ref="J2:J13">[1]!TAGCODE(C2:C13)</f>
        <v>1</v>
      </c>
      <c r="K2">
        <f t="shared" ref="K2:K13" si="1">IF(D2="","",D2)</f>
        <v>0</v>
      </c>
      <c r="L2">
        <f t="shared" ref="L2:L13" si="2">IF(E2="","",E2)</f>
        <v>36</v>
      </c>
      <c r="M2" cm="1">
        <f t="array" ref="M2">$P$18+MMULT(H2:K2,$P$19:$P$22)</f>
        <v>33.041666666666657</v>
      </c>
      <c r="O2" t="s">
        <v>222</v>
      </c>
    </row>
    <row r="3" spans="1:21" x14ac:dyDescent="0.25">
      <c r="A3" s="2">
        <v>2</v>
      </c>
      <c r="B3" s="2" t="s">
        <v>39</v>
      </c>
      <c r="C3" s="2" t="s">
        <v>39</v>
      </c>
      <c r="D3" s="2">
        <v>1</v>
      </c>
      <c r="E3" s="2">
        <v>38</v>
      </c>
      <c r="H3">
        <f t="shared" si="0"/>
        <v>2</v>
      </c>
      <c r="I3">
        <v>1</v>
      </c>
      <c r="J3">
        <v>1</v>
      </c>
      <c r="K3">
        <f t="shared" si="1"/>
        <v>1</v>
      </c>
      <c r="L3">
        <f t="shared" si="2"/>
        <v>38</v>
      </c>
      <c r="M3" cm="1">
        <f t="array" ref="M3">$P$18+MMULT(H3:K3,$P$19:$P$22)</f>
        <v>39.416666666666657</v>
      </c>
    </row>
    <row r="4" spans="1:21" ht="15.75" thickBot="1" x14ac:dyDescent="0.3">
      <c r="A4" s="2">
        <v>3</v>
      </c>
      <c r="B4" s="2" t="s">
        <v>39</v>
      </c>
      <c r="C4" s="2" t="s">
        <v>39</v>
      </c>
      <c r="D4" s="2">
        <v>2</v>
      </c>
      <c r="E4" s="2">
        <v>40</v>
      </c>
      <c r="H4">
        <f t="shared" si="0"/>
        <v>3</v>
      </c>
      <c r="I4">
        <v>1</v>
      </c>
      <c r="J4">
        <v>1</v>
      </c>
      <c r="K4">
        <f t="shared" si="1"/>
        <v>2</v>
      </c>
      <c r="L4">
        <f t="shared" si="2"/>
        <v>40</v>
      </c>
      <c r="M4" cm="1">
        <f t="array" ref="M4">$P$18+MMULT(H4:K4,$P$19:$P$22)</f>
        <v>45.791666666666657</v>
      </c>
      <c r="O4" s="9" t="s">
        <v>223</v>
      </c>
      <c r="P4" s="9"/>
      <c r="R4" s="9"/>
      <c r="S4" s="9"/>
    </row>
    <row r="5" spans="1:21" ht="15.75" thickTop="1" x14ac:dyDescent="0.25">
      <c r="A5" s="2">
        <v>4</v>
      </c>
      <c r="B5" s="2" t="s">
        <v>39</v>
      </c>
      <c r="C5" s="2" t="s">
        <v>40</v>
      </c>
      <c r="D5" s="2">
        <v>0</v>
      </c>
      <c r="E5" s="2">
        <v>40</v>
      </c>
      <c r="H5">
        <f t="shared" si="0"/>
        <v>4</v>
      </c>
      <c r="I5">
        <v>1</v>
      </c>
      <c r="J5">
        <v>0</v>
      </c>
      <c r="K5">
        <f t="shared" si="1"/>
        <v>0</v>
      </c>
      <c r="L5">
        <f t="shared" si="2"/>
        <v>40</v>
      </c>
      <c r="M5" cm="1">
        <f t="array" ref="M5">$P$18+MMULT(H5:K5,$P$19:$P$22)</f>
        <v>34.208333333333329</v>
      </c>
      <c r="O5" t="s">
        <v>224</v>
      </c>
      <c r="P5" s="13">
        <f>SQRT(P6)</f>
        <v>0.94012576979774054</v>
      </c>
      <c r="R5" t="s">
        <v>229</v>
      </c>
      <c r="S5">
        <f>P9*LN(Q14/P9)+2*(P13+1)</f>
        <v>43.976481005610509</v>
      </c>
    </row>
    <row r="6" spans="1:21" x14ac:dyDescent="0.25">
      <c r="A6" s="2">
        <v>5</v>
      </c>
      <c r="B6" s="2" t="s">
        <v>39</v>
      </c>
      <c r="C6" s="2" t="s">
        <v>40</v>
      </c>
      <c r="D6" s="2">
        <v>1</v>
      </c>
      <c r="E6" s="2">
        <v>42</v>
      </c>
      <c r="H6">
        <f t="shared" si="0"/>
        <v>5</v>
      </c>
      <c r="I6">
        <v>1</v>
      </c>
      <c r="J6">
        <v>0</v>
      </c>
      <c r="K6">
        <f t="shared" si="1"/>
        <v>1</v>
      </c>
      <c r="L6">
        <f t="shared" si="2"/>
        <v>42</v>
      </c>
      <c r="M6" cm="1">
        <f t="array" ref="M6">$P$18+MMULT(H6:K6,$P$19:$P$22)</f>
        <v>40.583333333333329</v>
      </c>
      <c r="O6" s="18" t="s">
        <v>225</v>
      </c>
      <c r="P6" s="20">
        <f>Q13/Q15</f>
        <v>0.88383646303779417</v>
      </c>
      <c r="R6" t="s">
        <v>230</v>
      </c>
      <c r="S6">
        <f>S5+2*(P13+2)*(P13+3)/(P9-P13-3)</f>
        <v>60.776481005610506</v>
      </c>
    </row>
    <row r="7" spans="1:21" x14ac:dyDescent="0.25">
      <c r="A7" s="2">
        <v>6</v>
      </c>
      <c r="B7" s="2" t="s">
        <v>39</v>
      </c>
      <c r="C7" s="2" t="s">
        <v>40</v>
      </c>
      <c r="D7" s="2">
        <v>2</v>
      </c>
      <c r="E7" s="2">
        <v>44</v>
      </c>
      <c r="H7">
        <f t="shared" si="0"/>
        <v>6</v>
      </c>
      <c r="I7">
        <v>1</v>
      </c>
      <c r="J7">
        <v>0</v>
      </c>
      <c r="K7">
        <f t="shared" si="1"/>
        <v>2</v>
      </c>
      <c r="L7">
        <f t="shared" si="2"/>
        <v>44</v>
      </c>
      <c r="M7" cm="1">
        <f t="array" ref="M7">$P$18+MMULT(H7:K7,$P$19:$P$22)</f>
        <v>46.958333333333329</v>
      </c>
      <c r="O7" t="s">
        <v>226</v>
      </c>
      <c r="P7" s="13">
        <f>1-(1-P6)*(P9-1)/(P9-P13-1)</f>
        <v>0.81745729905939091</v>
      </c>
      <c r="R7" s="10" t="s">
        <v>231</v>
      </c>
      <c r="S7" s="10">
        <f>P9*LN(Q14/P9)+(P13+1)*LN(P9)</f>
        <v>46.40101425455051</v>
      </c>
    </row>
    <row r="8" spans="1:21" x14ac:dyDescent="0.25">
      <c r="A8" s="2">
        <v>7</v>
      </c>
      <c r="B8" s="2" t="s">
        <v>40</v>
      </c>
      <c r="C8" s="2" t="s">
        <v>39</v>
      </c>
      <c r="D8" s="2">
        <v>0</v>
      </c>
      <c r="E8" s="2">
        <v>12</v>
      </c>
      <c r="H8">
        <f t="shared" si="0"/>
        <v>7</v>
      </c>
      <c r="I8">
        <v>0</v>
      </c>
      <c r="J8">
        <v>1</v>
      </c>
      <c r="K8">
        <f t="shared" si="1"/>
        <v>0</v>
      </c>
      <c r="L8">
        <f t="shared" si="2"/>
        <v>12</v>
      </c>
      <c r="M8" cm="1">
        <f t="array" ref="M8">$P$18+MMULT(H8:K8,$P$19:$P$22)</f>
        <v>12.874999999999993</v>
      </c>
      <c r="O8" t="s">
        <v>227</v>
      </c>
      <c r="P8" s="13">
        <f>SQRT(R14)</f>
        <v>5.3934484065656658</v>
      </c>
    </row>
    <row r="9" spans="1:21" x14ac:dyDescent="0.25">
      <c r="A9" s="2">
        <v>8</v>
      </c>
      <c r="B9" s="2" t="s">
        <v>40</v>
      </c>
      <c r="C9" s="2" t="s">
        <v>39</v>
      </c>
      <c r="D9" s="2">
        <v>1</v>
      </c>
      <c r="E9" s="2">
        <v>20</v>
      </c>
      <c r="H9">
        <f t="shared" si="0"/>
        <v>8</v>
      </c>
      <c r="I9">
        <v>0</v>
      </c>
      <c r="J9">
        <v>1</v>
      </c>
      <c r="K9">
        <f t="shared" si="1"/>
        <v>1</v>
      </c>
      <c r="L9">
        <f t="shared" si="2"/>
        <v>20</v>
      </c>
      <c r="M9" cm="1">
        <f t="array" ref="M9">$P$18+MMULT(H9:K9,$P$19:$P$22)</f>
        <v>19.249999999999996</v>
      </c>
      <c r="O9" s="10" t="s">
        <v>228</v>
      </c>
      <c r="P9" s="14">
        <f>COUNT(L2:L13)</f>
        <v>12</v>
      </c>
    </row>
    <row r="10" spans="1:21" x14ac:dyDescent="0.25">
      <c r="A10" s="2">
        <v>9</v>
      </c>
      <c r="B10" s="2" t="s">
        <v>40</v>
      </c>
      <c r="C10" s="2" t="s">
        <v>39</v>
      </c>
      <c r="D10" s="2">
        <v>2</v>
      </c>
      <c r="E10" s="2">
        <v>30</v>
      </c>
      <c r="H10">
        <f t="shared" si="0"/>
        <v>9</v>
      </c>
      <c r="I10">
        <v>0</v>
      </c>
      <c r="J10">
        <v>1</v>
      </c>
      <c r="K10">
        <f t="shared" si="1"/>
        <v>2</v>
      </c>
      <c r="L10">
        <f t="shared" si="2"/>
        <v>30</v>
      </c>
      <c r="M10" cm="1">
        <f t="array" ref="M10">$P$18+MMULT(H10:K10,$P$19:$P$22)</f>
        <v>25.624999999999993</v>
      </c>
    </row>
    <row r="11" spans="1:21" ht="15.75" thickBot="1" x14ac:dyDescent="0.3">
      <c r="A11" s="2">
        <v>10</v>
      </c>
      <c r="B11" s="2" t="s">
        <v>40</v>
      </c>
      <c r="C11" s="2" t="s">
        <v>40</v>
      </c>
      <c r="D11" s="2">
        <v>0</v>
      </c>
      <c r="E11" s="2">
        <v>8</v>
      </c>
      <c r="H11">
        <f t="shared" si="0"/>
        <v>10</v>
      </c>
      <c r="I11">
        <v>0</v>
      </c>
      <c r="J11">
        <v>0</v>
      </c>
      <c r="K11">
        <f t="shared" si="1"/>
        <v>0</v>
      </c>
      <c r="L11">
        <f t="shared" si="2"/>
        <v>8</v>
      </c>
      <c r="M11" cm="1">
        <f t="array" ref="M11">$P$18+MMULT(H11:K11,$P$19:$P$22)</f>
        <v>14.041666666666664</v>
      </c>
      <c r="O11" t="s">
        <v>232</v>
      </c>
      <c r="S11" s="11" t="s">
        <v>233</v>
      </c>
      <c r="T11" s="11">
        <v>0.05</v>
      </c>
    </row>
    <row r="12" spans="1:21" ht="15.75" thickTop="1" x14ac:dyDescent="0.25">
      <c r="A12" s="2">
        <v>11</v>
      </c>
      <c r="B12" s="2" t="s">
        <v>40</v>
      </c>
      <c r="C12" s="2" t="s">
        <v>40</v>
      </c>
      <c r="D12" s="2">
        <v>1</v>
      </c>
      <c r="E12" s="2">
        <v>16</v>
      </c>
      <c r="H12">
        <f t="shared" si="0"/>
        <v>11</v>
      </c>
      <c r="I12">
        <v>0</v>
      </c>
      <c r="J12">
        <v>0</v>
      </c>
      <c r="K12">
        <f t="shared" si="1"/>
        <v>1</v>
      </c>
      <c r="L12">
        <f t="shared" si="2"/>
        <v>16</v>
      </c>
      <c r="M12" cm="1">
        <f t="array" ref="M12">$P$18+MMULT(H12:K12,$P$19:$P$22)</f>
        <v>20.416666666666668</v>
      </c>
      <c r="O12" s="12"/>
      <c r="P12" s="12" t="s">
        <v>234</v>
      </c>
      <c r="Q12" s="12" t="s">
        <v>235</v>
      </c>
      <c r="R12" s="12" t="s">
        <v>236</v>
      </c>
      <c r="S12" s="12" t="s">
        <v>237</v>
      </c>
      <c r="T12" s="12" t="s">
        <v>238</v>
      </c>
      <c r="U12" s="12" t="s">
        <v>239</v>
      </c>
    </row>
    <row r="13" spans="1:21" x14ac:dyDescent="0.25">
      <c r="A13" s="2">
        <v>12</v>
      </c>
      <c r="B13" s="2" t="s">
        <v>40</v>
      </c>
      <c r="C13" s="2" t="s">
        <v>40</v>
      </c>
      <c r="D13" s="2">
        <v>2</v>
      </c>
      <c r="E13" s="2">
        <v>33</v>
      </c>
      <c r="H13">
        <f t="shared" si="0"/>
        <v>12</v>
      </c>
      <c r="I13">
        <v>0</v>
      </c>
      <c r="J13">
        <v>0</v>
      </c>
      <c r="K13">
        <f t="shared" si="1"/>
        <v>2</v>
      </c>
      <c r="L13">
        <f t="shared" si="2"/>
        <v>33</v>
      </c>
      <c r="M13" cm="1">
        <f t="array" ref="M13">$P$18+MMULT(H13:K13,$P$19:$P$22)</f>
        <v>26.791666666666664</v>
      </c>
      <c r="O13" t="s">
        <v>240</v>
      </c>
      <c r="P13">
        <f>COUNT(H2:K2)</f>
        <v>4</v>
      </c>
      <c r="Q13">
        <f>DEVSQ(MMULT([1]!DESIGN(H2:K13),P18:P22))</f>
        <v>1549.2916666666665</v>
      </c>
      <c r="R13">
        <f>Q13/P13</f>
        <v>387.32291666666663</v>
      </c>
      <c r="S13">
        <f>R13/R14</f>
        <v>13.314968283200326</v>
      </c>
      <c r="T13">
        <f>_xlfn.F.DIST.RT(S13,P13,P14)</f>
        <v>2.186913019991913E-3</v>
      </c>
      <c r="U13" s="11" t="str">
        <f>IF(T13&lt;T11,"yes","no")</f>
        <v>yes</v>
      </c>
    </row>
    <row r="14" spans="1:21" x14ac:dyDescent="0.25">
      <c r="O14" t="s">
        <v>241</v>
      </c>
      <c r="P14">
        <f>P15-P13</f>
        <v>7</v>
      </c>
      <c r="Q14">
        <f>Q15-Q13</f>
        <v>203.625</v>
      </c>
      <c r="R14">
        <f>Q14/P14</f>
        <v>29.089285714285715</v>
      </c>
    </row>
    <row r="15" spans="1:21" x14ac:dyDescent="0.25">
      <c r="O15" s="10" t="s">
        <v>242</v>
      </c>
      <c r="P15" s="10">
        <f>P9-1</f>
        <v>11</v>
      </c>
      <c r="Q15" s="10">
        <f>DEVSQ(L2:L13)</f>
        <v>1752.9166666666665</v>
      </c>
      <c r="R15" s="10"/>
      <c r="S15" s="10"/>
      <c r="T15" s="10"/>
      <c r="U15" s="10"/>
    </row>
    <row r="16" spans="1:21" ht="15.75" thickBot="1" x14ac:dyDescent="0.3"/>
    <row r="17" spans="15:22" s="6" customFormat="1" ht="15.75" thickTop="1" x14ac:dyDescent="0.25">
      <c r="O17" s="12"/>
      <c r="P17" s="12" t="s">
        <v>243</v>
      </c>
      <c r="Q17" s="12" t="s">
        <v>244</v>
      </c>
      <c r="R17" s="12" t="s">
        <v>245</v>
      </c>
      <c r="S17" s="21" t="s">
        <v>238</v>
      </c>
      <c r="T17" s="12" t="s">
        <v>246</v>
      </c>
      <c r="U17" s="12" t="s">
        <v>247</v>
      </c>
      <c r="V17" s="12" t="s">
        <v>248</v>
      </c>
    </row>
    <row r="18" spans="15:22" s="6" customFormat="1" x14ac:dyDescent="0.25">
      <c r="O18" s="6" t="s">
        <v>218</v>
      </c>
      <c r="P18" s="6">
        <f t="array" ref="P18:Q22">[1]!RegCoeff(H2:K13,L2:L13)</f>
        <v>47.652777777777771</v>
      </c>
      <c r="Q18" s="6">
        <v>4.3556865369690385</v>
      </c>
      <c r="R18" s="6">
        <f>P18/Q18</f>
        <v>10.940359774130481</v>
      </c>
      <c r="S18" s="29">
        <f>_xlfn.T.DIST.2T(ABS(R18),$P$14)</f>
        <v>1.1795447648322214E-5</v>
      </c>
      <c r="T18" s="6">
        <f>P18-_xlfn.T.INV.2T(T$11,$P$14)*Q18</f>
        <v>37.353215760124591</v>
      </c>
      <c r="U18" s="6">
        <f>P18+_xlfn.T.INV.2T(T$11,$P$14)*Q18</f>
        <v>57.952339795430952</v>
      </c>
    </row>
    <row r="19" spans="15:22" s="6" customFormat="1" x14ac:dyDescent="0.25">
      <c r="O19" s="6" t="str">
        <f t="array" ref="O19:O22">TRANSPOSE(H1:K1)</f>
        <v>Week</v>
      </c>
      <c r="P19" s="6">
        <v>-3.3611111111111107</v>
      </c>
      <c r="Q19" s="6">
        <v>0.48546584157212691</v>
      </c>
      <c r="R19" s="6">
        <f t="shared" ref="R19:R22" si="3">P19/Q19</f>
        <v>-6.9234760168223737</v>
      </c>
      <c r="S19" s="29">
        <f t="shared" ref="S19:S22" si="4">_xlfn.T.DIST.2T(ABS(R19),$P$14)</f>
        <v>2.2650646570009398E-4</v>
      </c>
      <c r="T19" s="6">
        <f t="shared" ref="T19:T22" si="5">P19-_xlfn.T.INV.2T(T$11,$P$14)*Q19</f>
        <v>-4.5090554134124625</v>
      </c>
      <c r="U19" s="6">
        <f t="shared" ref="U19:U22" si="6">P19+_xlfn.T.INV.2T(T$11,$P$14)*Q19</f>
        <v>-2.2131668088097589</v>
      </c>
      <c r="V19" s="6">
        <f>[1]!VIF(H2:K13,1)</f>
        <v>-4503599627370496</v>
      </c>
    </row>
    <row r="20" spans="15:22" s="6" customFormat="1" x14ac:dyDescent="0.25">
      <c r="O20" s="6" t="str">
        <v>Cart Notice?#1</v>
      </c>
      <c r="P20" s="6">
        <v>0</v>
      </c>
      <c r="Q20" s="6">
        <v>0</v>
      </c>
      <c r="R20" s="6" t="e">
        <f>P20/Q20</f>
        <v>#DIV/0!</v>
      </c>
      <c r="S20" s="28" t="e">
        <f>_xlfn.T.DIST.2T(ABS(R20),$P$14)</f>
        <v>#DIV/0!</v>
      </c>
      <c r="T20" s="6">
        <f t="shared" si="5"/>
        <v>0</v>
      </c>
      <c r="U20" s="6">
        <f t="shared" si="6"/>
        <v>0</v>
      </c>
      <c r="V20" s="6">
        <f>[1]!VIF(H2:K13,2)</f>
        <v>-4503599627370496</v>
      </c>
    </row>
    <row r="21" spans="15:22" s="6" customFormat="1" x14ac:dyDescent="0.25">
      <c r="O21" s="6" t="str">
        <v>Coupon?#1</v>
      </c>
      <c r="P21" s="6">
        <v>-11.250000000000004</v>
      </c>
      <c r="Q21" s="6">
        <v>3.2566038675282569</v>
      </c>
      <c r="R21" s="6">
        <f t="shared" si="3"/>
        <v>-3.4545190196984832</v>
      </c>
      <c r="S21" s="29">
        <f t="shared" si="4"/>
        <v>1.0626096161898996E-2</v>
      </c>
      <c r="T21" s="6">
        <f t="shared" si="5"/>
        <v>-18.950644482988178</v>
      </c>
      <c r="U21" s="6">
        <f t="shared" si="6"/>
        <v>-3.5493555170118301</v>
      </c>
      <c r="V21" s="6" t="e">
        <f>[1]!VIF(H2:K13,3)</f>
        <v>#VALUE!</v>
      </c>
    </row>
    <row r="22" spans="15:22" s="6" customFormat="1" x14ac:dyDescent="0.25">
      <c r="O22" s="6" t="str">
        <v>Price Reduction?</v>
      </c>
      <c r="P22" s="6">
        <v>9.7361111111111107</v>
      </c>
      <c r="Q22" s="6">
        <v>1.8485988500302963</v>
      </c>
      <c r="R22" s="6">
        <f t="shared" si="3"/>
        <v>5.2667516865281767</v>
      </c>
      <c r="S22" s="29">
        <f t="shared" si="4"/>
        <v>1.1647370146134464E-3</v>
      </c>
      <c r="T22" s="6">
        <f t="shared" si="5"/>
        <v>5.3648694388629385</v>
      </c>
      <c r="U22" s="6">
        <f t="shared" si="6"/>
        <v>14.107352783359282</v>
      </c>
    </row>
    <row r="23" spans="15:22" s="6" customFormat="1" x14ac:dyDescent="0.25"/>
    <row r="24" spans="15:22" s="6" customFormat="1" x14ac:dyDescent="0.25"/>
    <row r="25" spans="15:22" s="6" customFormat="1" x14ac:dyDescent="0.25"/>
    <row r="26" spans="15:22" s="6" customFormat="1" x14ac:dyDescent="0.25"/>
    <row r="27" spans="15:22" s="6" customFormat="1" x14ac:dyDescent="0.25"/>
    <row r="28" spans="15:22" s="6" customFormat="1" x14ac:dyDescent="0.25"/>
    <row r="29" spans="15:22" s="6" customFormat="1" x14ac:dyDescent="0.25"/>
    <row r="30" spans="15:22" s="6" customFormat="1" x14ac:dyDescent="0.25"/>
    <row r="31" spans="15:22" s="6" customFormat="1" x14ac:dyDescent="0.25"/>
    <row r="32" spans="15:22" s="6" customFormat="1" x14ac:dyDescent="0.25"/>
    <row r="33" s="6" customFormat="1" x14ac:dyDescent="0.25"/>
    <row r="34" s="6" customFormat="1" x14ac:dyDescent="0.25"/>
    <row r="35" s="6" customForma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D7DF-61E6-43B4-B62E-0DAB13EEB8F5}">
  <dimension ref="A1:D170"/>
  <sheetViews>
    <sheetView workbookViewId="0">
      <selection activeCell="L38" sqref="L38"/>
    </sheetView>
  </sheetViews>
  <sheetFormatPr baseColWidth="10" defaultRowHeight="15" x14ac:dyDescent="0.25"/>
  <cols>
    <col min="1" max="1" width="8.5703125" bestFit="1" customWidth="1"/>
    <col min="2" max="2" width="11.7109375" bestFit="1" customWidth="1"/>
    <col min="3" max="3" width="18.5703125" bestFit="1" customWidth="1"/>
    <col min="4" max="4" width="8.85546875" bestFit="1" customWidth="1"/>
  </cols>
  <sheetData>
    <row r="1" spans="1:4" x14ac:dyDescent="0.2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25">
      <c r="A2" t="s">
        <v>49</v>
      </c>
      <c r="B2">
        <v>1017.1</v>
      </c>
      <c r="C2">
        <v>4.5</v>
      </c>
      <c r="D2">
        <v>6.1839651954822639</v>
      </c>
    </row>
    <row r="3" spans="1:4" x14ac:dyDescent="0.25">
      <c r="A3" t="s">
        <v>50</v>
      </c>
      <c r="B3">
        <v>1033.0999999999999</v>
      </c>
      <c r="C3">
        <v>4.6666666666666661</v>
      </c>
      <c r="D3">
        <v>6.0476481365305599</v>
      </c>
    </row>
    <row r="4" spans="1:4" x14ac:dyDescent="0.25">
      <c r="A4" t="s">
        <v>51</v>
      </c>
      <c r="B4">
        <v>1050.5</v>
      </c>
      <c r="C4">
        <v>5.166666666666667</v>
      </c>
      <c r="D4">
        <v>5.7211683224932175</v>
      </c>
    </row>
    <row r="5" spans="1:4" x14ac:dyDescent="0.25">
      <c r="A5" t="s">
        <v>52</v>
      </c>
      <c r="B5">
        <v>1052.7</v>
      </c>
      <c r="C5">
        <v>5.3999999999999995</v>
      </c>
      <c r="D5">
        <v>5.6430056430388538</v>
      </c>
    </row>
    <row r="6" spans="1:4" x14ac:dyDescent="0.25">
      <c r="A6" t="s">
        <v>53</v>
      </c>
      <c r="B6">
        <v>1098.0999999999999</v>
      </c>
      <c r="C6">
        <v>6.5</v>
      </c>
      <c r="D6">
        <v>4.8873280655834801</v>
      </c>
    </row>
    <row r="7" spans="1:4" x14ac:dyDescent="0.25">
      <c r="A7" t="s">
        <v>54</v>
      </c>
      <c r="B7">
        <v>1118.8</v>
      </c>
      <c r="C7">
        <v>5.833333333333333</v>
      </c>
      <c r="D7">
        <v>4.4066820276624732</v>
      </c>
    </row>
    <row r="8" spans="1:4" x14ac:dyDescent="0.25">
      <c r="A8" t="s">
        <v>55</v>
      </c>
      <c r="B8">
        <v>1139.0999999999999</v>
      </c>
      <c r="C8">
        <v>5.9666666666666677</v>
      </c>
      <c r="D8">
        <v>4.2722870974206204</v>
      </c>
    </row>
    <row r="9" spans="1:4" x14ac:dyDescent="0.25">
      <c r="A9" t="s">
        <v>56</v>
      </c>
      <c r="B9">
        <v>1151.4000000000001</v>
      </c>
      <c r="C9">
        <v>5.5333333333333341</v>
      </c>
      <c r="D9">
        <v>3.4860837782034602</v>
      </c>
    </row>
    <row r="10" spans="1:4" x14ac:dyDescent="0.25">
      <c r="A10" t="s">
        <v>57</v>
      </c>
      <c r="B10">
        <v>1190.0999999999999</v>
      </c>
      <c r="C10">
        <v>6.333333333333333</v>
      </c>
      <c r="D10">
        <v>3.51562500029836</v>
      </c>
    </row>
    <row r="11" spans="1:4" x14ac:dyDescent="0.25">
      <c r="A11" t="s">
        <v>58</v>
      </c>
      <c r="B11">
        <v>1225.5999999999999</v>
      </c>
      <c r="C11">
        <v>5.6000000000000005</v>
      </c>
      <c r="D11">
        <v>3.1724137931119141</v>
      </c>
    </row>
    <row r="12" spans="1:4" x14ac:dyDescent="0.25">
      <c r="A12" t="s">
        <v>59</v>
      </c>
      <c r="B12">
        <v>1249.3</v>
      </c>
      <c r="C12">
        <v>5.6000000000000005</v>
      </c>
      <c r="D12">
        <v>3.08658836439789</v>
      </c>
    </row>
    <row r="13" spans="1:4" x14ac:dyDescent="0.25">
      <c r="A13" t="s">
        <v>60</v>
      </c>
      <c r="B13">
        <v>1286.5999999999999</v>
      </c>
      <c r="C13">
        <v>4.9333333333333336</v>
      </c>
      <c r="D13">
        <v>3.4501494159474402</v>
      </c>
    </row>
    <row r="14" spans="1:4" x14ac:dyDescent="0.25">
      <c r="A14" t="s">
        <v>61</v>
      </c>
      <c r="B14">
        <v>1335.1</v>
      </c>
      <c r="C14">
        <v>5.4333333333333336</v>
      </c>
      <c r="D14">
        <v>4.0700808622751277</v>
      </c>
    </row>
    <row r="15" spans="1:4" x14ac:dyDescent="0.25">
      <c r="A15" t="s">
        <v>62</v>
      </c>
      <c r="B15">
        <v>1371.5</v>
      </c>
      <c r="C15">
        <v>4.8666666666666663</v>
      </c>
      <c r="D15">
        <v>5.5080213903893478</v>
      </c>
    </row>
    <row r="16" spans="1:4" x14ac:dyDescent="0.25">
      <c r="A16" t="s">
        <v>63</v>
      </c>
      <c r="B16">
        <v>1390.7</v>
      </c>
      <c r="C16">
        <v>4.8</v>
      </c>
      <c r="D16">
        <v>6.8627450977742397</v>
      </c>
    </row>
    <row r="17" spans="1:4" x14ac:dyDescent="0.25">
      <c r="A17" t="s">
        <v>64</v>
      </c>
      <c r="B17">
        <v>1431.8</v>
      </c>
      <c r="C17">
        <v>4.4666666666666668</v>
      </c>
      <c r="D17">
        <v>8.3771008406650207</v>
      </c>
    </row>
    <row r="18" spans="1:4" x14ac:dyDescent="0.25">
      <c r="A18" t="s">
        <v>65</v>
      </c>
      <c r="B18">
        <v>1446.5</v>
      </c>
      <c r="C18">
        <v>5.6000000000000005</v>
      </c>
      <c r="D18">
        <v>9.8938098941204498</v>
      </c>
    </row>
    <row r="19" spans="1:4" x14ac:dyDescent="0.25">
      <c r="A19" t="s">
        <v>66</v>
      </c>
      <c r="B19">
        <v>1484.8</v>
      </c>
      <c r="C19">
        <v>5.0666666666666664</v>
      </c>
      <c r="D19">
        <v>10.567663456438581</v>
      </c>
    </row>
    <row r="20" spans="1:4" x14ac:dyDescent="0.25">
      <c r="A20" t="s">
        <v>67</v>
      </c>
      <c r="B20">
        <v>1513.7</v>
      </c>
      <c r="C20">
        <v>5.5666666666666664</v>
      </c>
      <c r="D20">
        <v>11.480287627104843</v>
      </c>
    </row>
    <row r="21" spans="1:4" x14ac:dyDescent="0.25">
      <c r="A21" t="s">
        <v>68</v>
      </c>
      <c r="B21">
        <v>1552.8</v>
      </c>
      <c r="C21">
        <v>6.1333333333333329</v>
      </c>
      <c r="D21">
        <v>12.1153380179897</v>
      </c>
    </row>
    <row r="22" spans="1:4" x14ac:dyDescent="0.25">
      <c r="A22" t="s">
        <v>69</v>
      </c>
      <c r="B22">
        <v>1569.4</v>
      </c>
      <c r="C22">
        <v>9.0666666666666682</v>
      </c>
      <c r="D22">
        <v>11.029931651923457</v>
      </c>
    </row>
    <row r="23" spans="1:4" x14ac:dyDescent="0.25">
      <c r="A23" t="s">
        <v>70</v>
      </c>
      <c r="B23">
        <v>1605</v>
      </c>
      <c r="C23">
        <v>8.6666666666666661</v>
      </c>
      <c r="D23">
        <v>9.6722438687124441</v>
      </c>
    </row>
    <row r="24" spans="1:4" x14ac:dyDescent="0.25">
      <c r="A24" t="s">
        <v>71</v>
      </c>
      <c r="B24">
        <v>1662.4</v>
      </c>
      <c r="C24">
        <v>8.3333333333333339</v>
      </c>
      <c r="D24">
        <v>8.6966192166565808</v>
      </c>
    </row>
    <row r="25" spans="1:4" x14ac:dyDescent="0.25">
      <c r="A25" t="s">
        <v>72</v>
      </c>
      <c r="B25">
        <v>1713.9</v>
      </c>
      <c r="C25">
        <v>7.8</v>
      </c>
      <c r="D25">
        <v>7.3049492109671554</v>
      </c>
    </row>
    <row r="26" spans="1:4" x14ac:dyDescent="0.25">
      <c r="A26" t="s">
        <v>73</v>
      </c>
      <c r="B26">
        <v>1771.9</v>
      </c>
      <c r="C26">
        <v>8.5333333333333332</v>
      </c>
      <c r="D26">
        <v>6.4105285504411302</v>
      </c>
    </row>
    <row r="27" spans="1:4" x14ac:dyDescent="0.25">
      <c r="A27" t="s">
        <v>74</v>
      </c>
      <c r="B27">
        <v>1804.2</v>
      </c>
      <c r="C27">
        <v>7.3999999999999995</v>
      </c>
      <c r="D27">
        <v>6.0606060610618133</v>
      </c>
    </row>
    <row r="28" spans="1:4" x14ac:dyDescent="0.25">
      <c r="A28" t="s">
        <v>75</v>
      </c>
      <c r="B28">
        <v>1837.7</v>
      </c>
      <c r="C28">
        <v>7.5999999999999988</v>
      </c>
      <c r="D28">
        <v>5.5043994270853602</v>
      </c>
    </row>
    <row r="29" spans="1:4" x14ac:dyDescent="0.25">
      <c r="A29" t="s">
        <v>76</v>
      </c>
      <c r="B29">
        <v>1884.5</v>
      </c>
      <c r="C29">
        <v>7.333333333333333</v>
      </c>
      <c r="D29">
        <v>5.0151057402115704</v>
      </c>
    </row>
    <row r="30" spans="1:4" x14ac:dyDescent="0.25">
      <c r="A30" t="s">
        <v>77</v>
      </c>
      <c r="B30">
        <v>1938.5</v>
      </c>
      <c r="C30">
        <v>8.2333333333333343</v>
      </c>
      <c r="D30">
        <v>5.8448035106836924</v>
      </c>
    </row>
    <row r="31" spans="1:4" x14ac:dyDescent="0.25">
      <c r="A31" t="s">
        <v>78</v>
      </c>
      <c r="B31">
        <v>2005.2</v>
      </c>
      <c r="C31">
        <v>6.9333333333333336</v>
      </c>
      <c r="D31">
        <v>6.7980295562699702</v>
      </c>
    </row>
    <row r="32" spans="1:4" x14ac:dyDescent="0.25">
      <c r="A32" t="s">
        <v>79</v>
      </c>
      <c r="B32">
        <v>2066</v>
      </c>
      <c r="C32">
        <v>6.8</v>
      </c>
      <c r="D32">
        <v>6.6524437550809798</v>
      </c>
    </row>
    <row r="33" spans="1:4" x14ac:dyDescent="0.25">
      <c r="A33" t="s">
        <v>80</v>
      </c>
      <c r="B33">
        <v>2110.8000000000002</v>
      </c>
      <c r="C33">
        <v>6.3</v>
      </c>
      <c r="D33">
        <v>6.63598005393174</v>
      </c>
    </row>
    <row r="34" spans="1:4" x14ac:dyDescent="0.25">
      <c r="A34" t="s">
        <v>81</v>
      </c>
      <c r="B34">
        <v>2149.1</v>
      </c>
      <c r="C34">
        <v>6.8666666666666671</v>
      </c>
      <c r="D34">
        <v>6.5586128910914514</v>
      </c>
    </row>
    <row r="35" spans="1:4" x14ac:dyDescent="0.25">
      <c r="A35" t="s">
        <v>82</v>
      </c>
      <c r="B35">
        <v>2274.6999999999998</v>
      </c>
      <c r="C35">
        <v>5.833333333333333</v>
      </c>
      <c r="D35">
        <v>7.0295202954261509</v>
      </c>
    </row>
    <row r="36" spans="1:4" x14ac:dyDescent="0.25">
      <c r="A36" t="s">
        <v>83</v>
      </c>
      <c r="B36">
        <v>2335.1999999999998</v>
      </c>
      <c r="C36">
        <v>6</v>
      </c>
      <c r="D36">
        <v>7.9832696854267473</v>
      </c>
    </row>
    <row r="37" spans="1:4" x14ac:dyDescent="0.25">
      <c r="A37" t="s">
        <v>84</v>
      </c>
      <c r="B37">
        <v>2416</v>
      </c>
      <c r="C37">
        <v>5.5666666666666664</v>
      </c>
      <c r="D37">
        <v>8.9568345324062992</v>
      </c>
    </row>
    <row r="38" spans="1:4" x14ac:dyDescent="0.25">
      <c r="A38" t="s">
        <v>85</v>
      </c>
      <c r="B38">
        <v>2463.3000000000002</v>
      </c>
      <c r="C38">
        <v>6.3</v>
      </c>
      <c r="D38">
        <v>9.8160594269890797</v>
      </c>
    </row>
    <row r="39" spans="1:4" x14ac:dyDescent="0.25">
      <c r="A39" t="s">
        <v>86</v>
      </c>
      <c r="B39">
        <v>2526.4</v>
      </c>
      <c r="C39">
        <v>5.5666666666666664</v>
      </c>
      <c r="D39">
        <v>10.705050853338077</v>
      </c>
    </row>
    <row r="40" spans="1:4" x14ac:dyDescent="0.25">
      <c r="A40" t="s">
        <v>87</v>
      </c>
      <c r="B40">
        <v>2599.6999999999998</v>
      </c>
      <c r="C40">
        <v>5.833333333333333</v>
      </c>
      <c r="D40">
        <v>11.721118221494153</v>
      </c>
    </row>
    <row r="41" spans="1:4" x14ac:dyDescent="0.25">
      <c r="A41" t="s">
        <v>88</v>
      </c>
      <c r="B41">
        <v>2659.4</v>
      </c>
      <c r="C41">
        <v>5.6333333333333329</v>
      </c>
      <c r="D41">
        <v>12.7104655002067</v>
      </c>
    </row>
    <row r="42" spans="1:4" x14ac:dyDescent="0.25">
      <c r="A42" t="s">
        <v>89</v>
      </c>
      <c r="B42">
        <v>2724.1</v>
      </c>
      <c r="C42">
        <v>6.7666666666666657</v>
      </c>
      <c r="D42">
        <v>14.253502979591731</v>
      </c>
    </row>
    <row r="43" spans="1:4" x14ac:dyDescent="0.25">
      <c r="A43" t="s">
        <v>90</v>
      </c>
      <c r="B43">
        <v>2728</v>
      </c>
      <c r="C43">
        <v>7.2</v>
      </c>
      <c r="D43">
        <v>14.450327000979099</v>
      </c>
    </row>
    <row r="44" spans="1:4" x14ac:dyDescent="0.25">
      <c r="A44" t="s">
        <v>91</v>
      </c>
      <c r="B44">
        <v>2785.2</v>
      </c>
      <c r="C44">
        <v>7.5666666666666664</v>
      </c>
      <c r="D44">
        <v>12.888151944737542</v>
      </c>
    </row>
    <row r="45" spans="1:4" x14ac:dyDescent="0.25">
      <c r="A45" t="s">
        <v>92</v>
      </c>
      <c r="B45">
        <v>2915.3</v>
      </c>
      <c r="C45">
        <v>7.0333333333333341</v>
      </c>
      <c r="D45">
        <v>12.551259519662</v>
      </c>
    </row>
    <row r="46" spans="1:4" x14ac:dyDescent="0.25">
      <c r="A46" t="s">
        <v>93</v>
      </c>
      <c r="B46">
        <v>3051.4</v>
      </c>
      <c r="C46">
        <v>7.9666666666666659</v>
      </c>
      <c r="D46">
        <v>11.192557090671544</v>
      </c>
    </row>
    <row r="47" spans="1:4" x14ac:dyDescent="0.25">
      <c r="A47" t="s">
        <v>94</v>
      </c>
      <c r="B47">
        <v>3084.3</v>
      </c>
      <c r="C47">
        <v>7.2666666666666666</v>
      </c>
      <c r="D47">
        <v>9.8095238095508002</v>
      </c>
    </row>
    <row r="48" spans="1:4" x14ac:dyDescent="0.25">
      <c r="A48" t="s">
        <v>95</v>
      </c>
      <c r="B48">
        <v>3177</v>
      </c>
      <c r="C48">
        <v>7.2666666666666666</v>
      </c>
      <c r="D48">
        <v>10.855922018990102</v>
      </c>
    </row>
    <row r="49" spans="1:4" x14ac:dyDescent="0.25">
      <c r="A49" t="s">
        <v>96</v>
      </c>
      <c r="B49">
        <v>3194.7</v>
      </c>
      <c r="C49">
        <v>7.9000000000000012</v>
      </c>
      <c r="D49">
        <v>9.5770982434863274</v>
      </c>
    </row>
    <row r="50" spans="1:4" x14ac:dyDescent="0.25">
      <c r="A50" t="s">
        <v>97</v>
      </c>
      <c r="B50">
        <v>3184.9</v>
      </c>
      <c r="C50">
        <v>9.5</v>
      </c>
      <c r="D50">
        <v>7.6318458416677437</v>
      </c>
    </row>
    <row r="51" spans="1:4" x14ac:dyDescent="0.25">
      <c r="A51" t="s">
        <v>98</v>
      </c>
      <c r="B51">
        <v>3240.9</v>
      </c>
      <c r="C51">
        <v>9.3666666666666654</v>
      </c>
      <c r="D51">
        <v>6.8021310864990703</v>
      </c>
    </row>
    <row r="52" spans="1:4" x14ac:dyDescent="0.25">
      <c r="A52" t="s">
        <v>99</v>
      </c>
      <c r="B52">
        <v>3274.4</v>
      </c>
      <c r="C52">
        <v>9.6999999999999993</v>
      </c>
      <c r="D52">
        <v>5.7937846302234339</v>
      </c>
    </row>
    <row r="53" spans="1:4" x14ac:dyDescent="0.25">
      <c r="A53" t="s">
        <v>100</v>
      </c>
      <c r="B53">
        <v>3312.5</v>
      </c>
      <c r="C53">
        <v>10.266666666666667</v>
      </c>
      <c r="D53">
        <v>4.5125282030691301</v>
      </c>
    </row>
    <row r="54" spans="1:4" x14ac:dyDescent="0.25">
      <c r="A54" t="s">
        <v>101</v>
      </c>
      <c r="B54">
        <v>3381</v>
      </c>
      <c r="C54">
        <v>11.166666666666666</v>
      </c>
      <c r="D54">
        <v>3.6160188457095899</v>
      </c>
    </row>
    <row r="55" spans="1:4" x14ac:dyDescent="0.25">
      <c r="A55" t="s">
        <v>102</v>
      </c>
      <c r="B55">
        <v>3482.2</v>
      </c>
      <c r="C55">
        <v>10</v>
      </c>
      <c r="D55">
        <v>3.3294663574361798</v>
      </c>
    </row>
    <row r="56" spans="1:4" x14ac:dyDescent="0.25">
      <c r="A56" t="s">
        <v>103</v>
      </c>
      <c r="B56">
        <v>3587.1</v>
      </c>
      <c r="C56">
        <v>9.1333333333333346</v>
      </c>
      <c r="D56">
        <v>2.6300808378747109</v>
      </c>
    </row>
    <row r="57" spans="1:4" x14ac:dyDescent="0.25">
      <c r="A57" t="s">
        <v>104</v>
      </c>
      <c r="B57">
        <v>3688.1</v>
      </c>
      <c r="C57">
        <v>8.1666666666666661</v>
      </c>
      <c r="D57">
        <v>3.30644244984639</v>
      </c>
    </row>
    <row r="58" spans="1:4" x14ac:dyDescent="0.25">
      <c r="A58" t="s">
        <v>105</v>
      </c>
      <c r="B58">
        <v>3807.4</v>
      </c>
      <c r="C58">
        <v>8.4333333333333353</v>
      </c>
      <c r="D58">
        <v>4.4787995907796496</v>
      </c>
    </row>
    <row r="59" spans="1:4" x14ac:dyDescent="0.25">
      <c r="A59" t="s">
        <v>106</v>
      </c>
      <c r="B59">
        <v>3906.3</v>
      </c>
      <c r="C59">
        <v>7.4000000000000012</v>
      </c>
      <c r="D59">
        <v>4.3224430222394297</v>
      </c>
    </row>
    <row r="60" spans="1:4" x14ac:dyDescent="0.25">
      <c r="A60" t="s">
        <v>107</v>
      </c>
      <c r="B60">
        <v>3976</v>
      </c>
      <c r="C60">
        <v>7.3</v>
      </c>
      <c r="D60">
        <v>4.1934768140807304</v>
      </c>
    </row>
    <row r="61" spans="1:4" x14ac:dyDescent="0.25">
      <c r="A61" t="s">
        <v>108</v>
      </c>
      <c r="B61">
        <v>4034</v>
      </c>
      <c r="C61">
        <v>6.9666666666666659</v>
      </c>
      <c r="D61">
        <v>4.0585129784515175</v>
      </c>
    </row>
    <row r="62" spans="1:4" x14ac:dyDescent="0.25">
      <c r="A62" t="s">
        <v>109</v>
      </c>
      <c r="B62">
        <v>4117.2</v>
      </c>
      <c r="C62">
        <v>7.7666666666666666</v>
      </c>
      <c r="D62">
        <v>3.6122293547025701</v>
      </c>
    </row>
    <row r="63" spans="1:4" x14ac:dyDescent="0.25">
      <c r="A63" t="s">
        <v>110</v>
      </c>
      <c r="B63">
        <v>4175.7</v>
      </c>
      <c r="C63">
        <v>7.2</v>
      </c>
      <c r="D63">
        <v>3.7128712871406999</v>
      </c>
    </row>
    <row r="64" spans="1:4" x14ac:dyDescent="0.25">
      <c r="A64" t="s">
        <v>111</v>
      </c>
      <c r="B64">
        <v>4258.3</v>
      </c>
      <c r="C64">
        <v>7.0666666666666673</v>
      </c>
      <c r="D64">
        <v>3.36456558773805</v>
      </c>
    </row>
    <row r="65" spans="1:4" x14ac:dyDescent="0.25">
      <c r="A65" t="s">
        <v>112</v>
      </c>
      <c r="B65">
        <v>4318.7</v>
      </c>
      <c r="C65">
        <v>6.7333333333333334</v>
      </c>
      <c r="D65">
        <v>3.5302822111901015</v>
      </c>
    </row>
    <row r="66" spans="1:4" x14ac:dyDescent="0.25">
      <c r="A66" t="s">
        <v>113</v>
      </c>
      <c r="B66">
        <v>4382.3999999999996</v>
      </c>
      <c r="C66">
        <v>7.5333333333333341</v>
      </c>
      <c r="D66">
        <v>3.1082642026772298</v>
      </c>
    </row>
    <row r="67" spans="1:4" x14ac:dyDescent="0.25">
      <c r="A67" t="s">
        <v>114</v>
      </c>
      <c r="B67">
        <v>4423.2</v>
      </c>
      <c r="C67">
        <v>7.1000000000000005</v>
      </c>
      <c r="D67">
        <v>1.6395143718013039</v>
      </c>
    </row>
    <row r="68" spans="1:4" x14ac:dyDescent="0.25">
      <c r="A68" t="s">
        <v>115</v>
      </c>
      <c r="B68">
        <v>4491.3</v>
      </c>
      <c r="C68">
        <v>6.833333333333333</v>
      </c>
      <c r="D68">
        <v>1.6481252576240617</v>
      </c>
    </row>
    <row r="69" spans="1:4" x14ac:dyDescent="0.25">
      <c r="A69" t="s">
        <v>116</v>
      </c>
      <c r="B69">
        <v>4543.3</v>
      </c>
      <c r="C69">
        <v>6.5</v>
      </c>
      <c r="D69">
        <v>1.3169984688134135</v>
      </c>
    </row>
    <row r="70" spans="1:4" x14ac:dyDescent="0.25">
      <c r="A70" t="s">
        <v>117</v>
      </c>
      <c r="B70">
        <v>4611.1000000000004</v>
      </c>
      <c r="C70">
        <v>7.1333333333333329</v>
      </c>
      <c r="D70">
        <v>2.1896323455567601</v>
      </c>
    </row>
    <row r="71" spans="1:4" x14ac:dyDescent="0.25">
      <c r="A71" t="s">
        <v>118</v>
      </c>
      <c r="B71">
        <v>4686.7</v>
      </c>
      <c r="C71">
        <v>6.2</v>
      </c>
      <c r="D71">
        <v>3.7774374683078702</v>
      </c>
    </row>
    <row r="72" spans="1:4" x14ac:dyDescent="0.25">
      <c r="A72" t="s">
        <v>119</v>
      </c>
      <c r="B72">
        <v>4764.5</v>
      </c>
      <c r="C72">
        <v>5.8666666666666663</v>
      </c>
      <c r="D72">
        <v>4.1649777057154438</v>
      </c>
    </row>
    <row r="73" spans="1:4" x14ac:dyDescent="0.25">
      <c r="A73" t="s">
        <v>120</v>
      </c>
      <c r="B73">
        <v>4883.1000000000004</v>
      </c>
      <c r="C73">
        <v>5.5666666666666673</v>
      </c>
      <c r="D73">
        <v>4.474002418379694</v>
      </c>
    </row>
    <row r="74" spans="1:4" x14ac:dyDescent="0.25">
      <c r="A74" t="s">
        <v>121</v>
      </c>
      <c r="B74">
        <v>4948.6000000000004</v>
      </c>
      <c r="C74">
        <v>6.1333333333333329</v>
      </c>
      <c r="D74">
        <v>3.944602106601343</v>
      </c>
    </row>
    <row r="75" spans="1:4" x14ac:dyDescent="0.25">
      <c r="A75" t="s">
        <v>122</v>
      </c>
      <c r="B75">
        <v>5059.3</v>
      </c>
      <c r="C75">
        <v>5.3999999999999995</v>
      </c>
      <c r="D75">
        <v>3.9015905835646798</v>
      </c>
    </row>
    <row r="76" spans="1:4" x14ac:dyDescent="0.25">
      <c r="A76" t="s">
        <v>123</v>
      </c>
      <c r="B76">
        <v>5142.8</v>
      </c>
      <c r="C76">
        <v>5.3666666666666671</v>
      </c>
      <c r="D76">
        <v>4.1188640329962602</v>
      </c>
    </row>
    <row r="77" spans="1:4" x14ac:dyDescent="0.25">
      <c r="A77" t="s">
        <v>124</v>
      </c>
      <c r="B77">
        <v>5251</v>
      </c>
      <c r="C77">
        <v>5.0666666666666664</v>
      </c>
      <c r="D77">
        <v>4.2940384463698802</v>
      </c>
    </row>
    <row r="78" spans="1:4" x14ac:dyDescent="0.25">
      <c r="A78" t="s">
        <v>125</v>
      </c>
      <c r="B78">
        <v>5360.3</v>
      </c>
      <c r="C78">
        <v>5.6000000000000005</v>
      </c>
      <c r="D78">
        <v>4.8248133256748789</v>
      </c>
    </row>
    <row r="79" spans="1:4" x14ac:dyDescent="0.25">
      <c r="A79" t="s">
        <v>126</v>
      </c>
      <c r="B79">
        <v>5453.6</v>
      </c>
      <c r="C79">
        <v>5.2</v>
      </c>
      <c r="D79">
        <v>5.2183777651735799</v>
      </c>
    </row>
    <row r="80" spans="1:4" x14ac:dyDescent="0.25">
      <c r="A80" t="s">
        <v>127</v>
      </c>
      <c r="B80">
        <v>5532.9</v>
      </c>
      <c r="C80">
        <v>5.1666666666666661</v>
      </c>
      <c r="D80">
        <v>4.6739434648757303</v>
      </c>
    </row>
    <row r="81" spans="1:4" x14ac:dyDescent="0.25">
      <c r="A81" t="s">
        <v>128</v>
      </c>
      <c r="B81">
        <v>5581.7</v>
      </c>
      <c r="C81">
        <v>5.0999999999999996</v>
      </c>
      <c r="D81">
        <v>4.5983379501390802</v>
      </c>
    </row>
    <row r="82" spans="1:4" x14ac:dyDescent="0.25">
      <c r="A82" t="s">
        <v>129</v>
      </c>
      <c r="B82">
        <v>5708.1</v>
      </c>
      <c r="C82">
        <v>5.8</v>
      </c>
      <c r="D82">
        <v>5.2328767123281956</v>
      </c>
    </row>
    <row r="83" spans="1:4" x14ac:dyDescent="0.25">
      <c r="A83" t="s">
        <v>130</v>
      </c>
      <c r="B83">
        <v>5797.4</v>
      </c>
      <c r="C83">
        <v>5.3</v>
      </c>
      <c r="D83">
        <v>4.5822102425870561</v>
      </c>
    </row>
    <row r="84" spans="1:4" x14ac:dyDescent="0.25">
      <c r="A84" t="s">
        <v>131</v>
      </c>
      <c r="B84">
        <v>5850.6</v>
      </c>
      <c r="C84">
        <v>5.5666666666666664</v>
      </c>
      <c r="D84">
        <v>5.5347593582887704</v>
      </c>
    </row>
    <row r="85" spans="1:4" x14ac:dyDescent="0.25">
      <c r="A85" t="s">
        <v>132</v>
      </c>
      <c r="B85">
        <v>5846</v>
      </c>
      <c r="C85">
        <v>5.8</v>
      </c>
      <c r="D85">
        <v>6.2235169491522448</v>
      </c>
    </row>
    <row r="86" spans="1:4" x14ac:dyDescent="0.25">
      <c r="A86" t="s">
        <v>133</v>
      </c>
      <c r="B86">
        <v>5880.2</v>
      </c>
      <c r="C86">
        <v>7.1999999999999993</v>
      </c>
      <c r="D86">
        <v>5.2850820098935563</v>
      </c>
    </row>
    <row r="87" spans="1:4" x14ac:dyDescent="0.25">
      <c r="A87" t="s">
        <v>134</v>
      </c>
      <c r="B87">
        <v>5962</v>
      </c>
      <c r="C87">
        <v>6.7333333333333334</v>
      </c>
      <c r="D87">
        <v>4.8453608247425342</v>
      </c>
    </row>
    <row r="88" spans="1:4" x14ac:dyDescent="0.25">
      <c r="A88" t="s">
        <v>135</v>
      </c>
      <c r="B88">
        <v>6033.7</v>
      </c>
      <c r="C88">
        <v>6.6333333333333329</v>
      </c>
      <c r="D88">
        <v>3.8763617937674</v>
      </c>
    </row>
    <row r="89" spans="1:4" x14ac:dyDescent="0.25">
      <c r="A89" t="s">
        <v>136</v>
      </c>
      <c r="B89">
        <v>6092.5</v>
      </c>
      <c r="C89">
        <v>6.7</v>
      </c>
      <c r="D89">
        <v>2.9917726252804688</v>
      </c>
    </row>
    <row r="90" spans="1:4" x14ac:dyDescent="0.25">
      <c r="A90" t="s">
        <v>137</v>
      </c>
      <c r="B90">
        <v>6190.7</v>
      </c>
      <c r="C90">
        <v>8.0333333333333332</v>
      </c>
      <c r="D90">
        <v>2.8684470820971706</v>
      </c>
    </row>
    <row r="91" spans="1:4" x14ac:dyDescent="0.25">
      <c r="A91" t="s">
        <v>138</v>
      </c>
      <c r="B91">
        <v>6295.2</v>
      </c>
      <c r="C91">
        <v>7.5</v>
      </c>
      <c r="D91">
        <v>3.0973451327433845</v>
      </c>
    </row>
    <row r="92" spans="1:4" x14ac:dyDescent="0.25">
      <c r="A92" t="s">
        <v>139</v>
      </c>
      <c r="B92">
        <v>6389.7</v>
      </c>
      <c r="C92">
        <v>7.4666666666666677</v>
      </c>
      <c r="D92">
        <v>3.0975609756094999</v>
      </c>
    </row>
    <row r="93" spans="1:4" x14ac:dyDescent="0.25">
      <c r="A93" t="s">
        <v>140</v>
      </c>
      <c r="B93">
        <v>6493.6</v>
      </c>
      <c r="C93">
        <v>7.0333333333333341</v>
      </c>
      <c r="D93">
        <v>3.0501089324618951</v>
      </c>
    </row>
    <row r="94" spans="1:4" x14ac:dyDescent="0.25">
      <c r="A94" t="s">
        <v>141</v>
      </c>
      <c r="B94">
        <v>6544.5</v>
      </c>
      <c r="C94">
        <v>7.7333333333333343</v>
      </c>
      <c r="D94">
        <v>3.1971153846151235</v>
      </c>
    </row>
    <row r="95" spans="1:4" x14ac:dyDescent="0.25">
      <c r="A95" t="s">
        <v>142</v>
      </c>
      <c r="B95">
        <v>6622.7</v>
      </c>
      <c r="C95">
        <v>6.9666666666666659</v>
      </c>
      <c r="D95">
        <v>3.147353361945608</v>
      </c>
    </row>
    <row r="96" spans="1:4" x14ac:dyDescent="0.25">
      <c r="A96" t="s">
        <v>143</v>
      </c>
      <c r="B96">
        <v>6688.3</v>
      </c>
      <c r="C96">
        <v>6.666666666666667</v>
      </c>
      <c r="D96">
        <v>2.7442630707359901</v>
      </c>
    </row>
    <row r="97" spans="1:4" x14ac:dyDescent="0.25">
      <c r="A97" t="s">
        <v>144</v>
      </c>
      <c r="B97">
        <v>6813.8</v>
      </c>
      <c r="C97">
        <v>6.2333333333333343</v>
      </c>
      <c r="D97">
        <v>2.724923655156438</v>
      </c>
    </row>
    <row r="98" spans="1:4" x14ac:dyDescent="0.25">
      <c r="A98" t="s">
        <v>145</v>
      </c>
      <c r="B98">
        <v>6916.3</v>
      </c>
      <c r="C98">
        <v>7.06666666666667</v>
      </c>
      <c r="D98">
        <v>2.5157232704402612</v>
      </c>
    </row>
    <row r="99" spans="1:4" x14ac:dyDescent="0.25">
      <c r="A99" t="s">
        <v>146</v>
      </c>
      <c r="B99">
        <v>7044.3</v>
      </c>
      <c r="C99">
        <v>6.1</v>
      </c>
      <c r="D99">
        <v>2.3809523809521638</v>
      </c>
    </row>
    <row r="100" spans="1:4" x14ac:dyDescent="0.25">
      <c r="A100" t="s">
        <v>147</v>
      </c>
      <c r="B100">
        <v>7131.8</v>
      </c>
      <c r="C100">
        <v>5.9</v>
      </c>
      <c r="D100">
        <v>2.8781947962233301</v>
      </c>
    </row>
    <row r="101" spans="1:4" x14ac:dyDescent="0.25">
      <c r="A101" t="s">
        <v>148</v>
      </c>
      <c r="B101">
        <v>7248.2</v>
      </c>
      <c r="C101">
        <v>5.2666666666666702</v>
      </c>
      <c r="D101">
        <v>2.6526412074086481</v>
      </c>
    </row>
    <row r="102" spans="1:4" x14ac:dyDescent="0.25">
      <c r="A102" t="s">
        <v>149</v>
      </c>
      <c r="B102">
        <v>7307.7</v>
      </c>
      <c r="C102">
        <v>5.93333333333333</v>
      </c>
      <c r="D102">
        <v>2.8402635764601092</v>
      </c>
    </row>
    <row r="103" spans="1:4" x14ac:dyDescent="0.25">
      <c r="A103" t="s">
        <v>150</v>
      </c>
      <c r="B103">
        <v>7355.8</v>
      </c>
      <c r="C103">
        <v>5.6333333333333302</v>
      </c>
      <c r="D103">
        <v>3.0932490404156638</v>
      </c>
    </row>
    <row r="104" spans="1:4" x14ac:dyDescent="0.25">
      <c r="A104" t="s">
        <v>151</v>
      </c>
      <c r="B104">
        <v>7452.5</v>
      </c>
      <c r="C104">
        <v>5.6333333333333302</v>
      </c>
      <c r="D104">
        <v>2.6410026857658999</v>
      </c>
    </row>
    <row r="105" spans="1:4" x14ac:dyDescent="0.25">
      <c r="A105" t="s">
        <v>152</v>
      </c>
      <c r="B105">
        <v>7542.5</v>
      </c>
      <c r="C105">
        <v>5.2333333333333298</v>
      </c>
      <c r="D105">
        <v>2.6509244820675</v>
      </c>
    </row>
    <row r="106" spans="1:4" x14ac:dyDescent="0.25">
      <c r="A106" t="s">
        <v>153</v>
      </c>
      <c r="B106">
        <v>7638.2</v>
      </c>
      <c r="C106">
        <v>6.0333333333333297</v>
      </c>
      <c r="D106">
        <v>2.7397260273970439</v>
      </c>
    </row>
    <row r="107" spans="1:4" x14ac:dyDescent="0.25">
      <c r="A107" t="s">
        <v>154</v>
      </c>
      <c r="B107">
        <v>7800</v>
      </c>
      <c r="C107">
        <v>5.43333333333333</v>
      </c>
      <c r="D107">
        <v>2.8471309680243118</v>
      </c>
    </row>
    <row r="108" spans="1:4" x14ac:dyDescent="0.25">
      <c r="A108" t="s">
        <v>155</v>
      </c>
      <c r="B108">
        <v>7892.7</v>
      </c>
      <c r="C108">
        <v>5.2333333333333298</v>
      </c>
      <c r="D108">
        <v>2.9437418229393715</v>
      </c>
    </row>
    <row r="109" spans="1:4" x14ac:dyDescent="0.25">
      <c r="A109" t="s">
        <v>156</v>
      </c>
      <c r="B109">
        <v>8023</v>
      </c>
      <c r="C109">
        <v>4.9666666666666703</v>
      </c>
      <c r="D109">
        <v>3.1901041666666599</v>
      </c>
    </row>
    <row r="110" spans="1:4" x14ac:dyDescent="0.25">
      <c r="A110" t="s">
        <v>157</v>
      </c>
      <c r="B110">
        <v>8137</v>
      </c>
      <c r="C110">
        <v>5.7</v>
      </c>
      <c r="D110">
        <v>2.9462365591400062</v>
      </c>
    </row>
    <row r="111" spans="1:4" x14ac:dyDescent="0.25">
      <c r="A111" t="s">
        <v>158</v>
      </c>
      <c r="B111">
        <v>8276.7999999999993</v>
      </c>
      <c r="C111">
        <v>4.9000000000000004</v>
      </c>
      <c r="D111">
        <v>2.3424190800683609</v>
      </c>
    </row>
    <row r="112" spans="1:4" x14ac:dyDescent="0.25">
      <c r="A112" t="s">
        <v>159</v>
      </c>
      <c r="B112">
        <v>8409.9</v>
      </c>
      <c r="C112">
        <v>4.8333333333333304</v>
      </c>
      <c r="D112">
        <v>2.2029231095102775</v>
      </c>
    </row>
    <row r="113" spans="1:4" x14ac:dyDescent="0.25">
      <c r="A113" t="s">
        <v>160</v>
      </c>
      <c r="B113">
        <v>8505.7000000000007</v>
      </c>
      <c r="C113">
        <v>4.3666666666666698</v>
      </c>
      <c r="D113">
        <v>1.8717139852788667</v>
      </c>
    </row>
    <row r="114" spans="1:4" x14ac:dyDescent="0.25">
      <c r="A114" t="s">
        <v>161</v>
      </c>
      <c r="B114">
        <v>8600.6</v>
      </c>
      <c r="C114">
        <v>5.0666666666666664</v>
      </c>
      <c r="D114">
        <v>1.4622937121368227</v>
      </c>
    </row>
    <row r="115" spans="1:4" x14ac:dyDescent="0.25">
      <c r="A115" t="s">
        <v>162</v>
      </c>
      <c r="B115">
        <v>8698.6</v>
      </c>
      <c r="C115">
        <v>4.333333333333333</v>
      </c>
      <c r="D115">
        <v>1.602163961714733</v>
      </c>
    </row>
    <row r="116" spans="1:4" x14ac:dyDescent="0.25">
      <c r="A116" t="s">
        <v>163</v>
      </c>
      <c r="B116">
        <v>8847.2000000000007</v>
      </c>
      <c r="C116">
        <v>4.5333333333333332</v>
      </c>
      <c r="D116">
        <v>1.5958549222800049</v>
      </c>
    </row>
    <row r="117" spans="1:4" x14ac:dyDescent="0.25">
      <c r="A117" t="s">
        <v>164</v>
      </c>
      <c r="B117">
        <v>9027.5</v>
      </c>
      <c r="C117">
        <v>4.1000000000000005</v>
      </c>
      <c r="D117">
        <v>1.54830718414534</v>
      </c>
    </row>
    <row r="118" spans="1:4" x14ac:dyDescent="0.25">
      <c r="A118" t="s">
        <v>165</v>
      </c>
      <c r="B118">
        <v>9148.6</v>
      </c>
      <c r="C118">
        <v>4.6333333333333302</v>
      </c>
      <c r="D118">
        <v>1.6676961087090814</v>
      </c>
    </row>
    <row r="119" spans="1:4" x14ac:dyDescent="0.25">
      <c r="A119" t="s">
        <v>166</v>
      </c>
      <c r="B119">
        <v>9252.6</v>
      </c>
      <c r="C119">
        <v>4.2</v>
      </c>
      <c r="D119">
        <v>2.1093590006141625</v>
      </c>
    </row>
    <row r="120" spans="1:4" x14ac:dyDescent="0.25">
      <c r="A120" t="s">
        <v>167</v>
      </c>
      <c r="B120">
        <v>9405.1</v>
      </c>
      <c r="C120">
        <v>4.2666666666666702</v>
      </c>
      <c r="D120">
        <v>2.34598123214995</v>
      </c>
    </row>
    <row r="121" spans="1:4" x14ac:dyDescent="0.25">
      <c r="A121" t="s">
        <v>168</v>
      </c>
      <c r="B121">
        <v>9607.7000000000007</v>
      </c>
      <c r="C121">
        <v>3.7666666666666702</v>
      </c>
      <c r="D121">
        <v>2.6224842447651802</v>
      </c>
    </row>
    <row r="122" spans="1:4" x14ac:dyDescent="0.25">
      <c r="A122" t="s">
        <v>169</v>
      </c>
      <c r="B122">
        <v>9709.5</v>
      </c>
      <c r="C122">
        <v>4.3999999999999995</v>
      </c>
      <c r="D122">
        <v>3.2401782098013316</v>
      </c>
    </row>
    <row r="123" spans="1:4" x14ac:dyDescent="0.25">
      <c r="A123" t="s">
        <v>170</v>
      </c>
      <c r="B123">
        <v>9949.1</v>
      </c>
      <c r="C123">
        <v>3.8666666666666667</v>
      </c>
      <c r="D123">
        <v>3.3293221018850994</v>
      </c>
    </row>
    <row r="124" spans="1:4" x14ac:dyDescent="0.25">
      <c r="A124" t="s">
        <v>171</v>
      </c>
      <c r="B124">
        <v>10017.5</v>
      </c>
      <c r="C124">
        <v>4.0333333333333341</v>
      </c>
      <c r="D124">
        <v>3.5080725533188999</v>
      </c>
    </row>
    <row r="125" spans="1:4" x14ac:dyDescent="0.25">
      <c r="A125" t="s">
        <v>172</v>
      </c>
      <c r="B125">
        <v>10129.799999999999</v>
      </c>
      <c r="C125">
        <v>3.6666666666666665</v>
      </c>
      <c r="D125">
        <v>3.4270998415209801</v>
      </c>
    </row>
    <row r="126" spans="1:4" x14ac:dyDescent="0.25">
      <c r="A126" t="s">
        <v>173</v>
      </c>
      <c r="B126">
        <v>10165.1</v>
      </c>
      <c r="C126">
        <v>4.6000000000000005</v>
      </c>
      <c r="D126">
        <v>3.3934876422128273</v>
      </c>
    </row>
    <row r="127" spans="1:4" x14ac:dyDescent="0.25">
      <c r="A127" t="s">
        <v>174</v>
      </c>
      <c r="B127">
        <v>10301.299999999999</v>
      </c>
      <c r="C127">
        <v>4.333333333333333</v>
      </c>
      <c r="D127">
        <v>3.3773291925465783</v>
      </c>
    </row>
    <row r="128" spans="1:4" x14ac:dyDescent="0.25">
      <c r="A128" t="s">
        <v>175</v>
      </c>
      <c r="B128">
        <v>10305.200000000001</v>
      </c>
      <c r="C128">
        <v>4.7666666666666666</v>
      </c>
      <c r="D128">
        <v>2.6959368380514253</v>
      </c>
    </row>
    <row r="129" spans="1:4" x14ac:dyDescent="0.25">
      <c r="A129" t="s">
        <v>176</v>
      </c>
      <c r="B129">
        <v>10373.1</v>
      </c>
      <c r="C129">
        <v>5.2333333333333334</v>
      </c>
      <c r="D129">
        <v>1.8578816318716784</v>
      </c>
    </row>
    <row r="130" spans="1:4" x14ac:dyDescent="0.25">
      <c r="A130" t="s">
        <v>177</v>
      </c>
      <c r="B130">
        <v>10498.7</v>
      </c>
      <c r="C130">
        <v>6.166666666666667</v>
      </c>
      <c r="D130">
        <v>1.2521343198634163</v>
      </c>
    </row>
    <row r="131" spans="1:4" x14ac:dyDescent="0.25">
      <c r="A131" t="s">
        <v>178</v>
      </c>
      <c r="B131">
        <v>10601.9</v>
      </c>
      <c r="C131">
        <v>5.7333333333333334</v>
      </c>
      <c r="D131">
        <v>1.2955313556139725</v>
      </c>
    </row>
    <row r="132" spans="1:4" x14ac:dyDescent="0.25">
      <c r="A132" t="s">
        <v>179</v>
      </c>
      <c r="B132">
        <v>10701.7</v>
      </c>
      <c r="C132">
        <v>5.666666666666667</v>
      </c>
      <c r="D132">
        <v>1.5938496156007866</v>
      </c>
    </row>
    <row r="133" spans="1:4" x14ac:dyDescent="0.25">
      <c r="A133" t="s">
        <v>180</v>
      </c>
      <c r="B133">
        <v>10766.9</v>
      </c>
      <c r="C133">
        <v>5.5333333333333323</v>
      </c>
      <c r="D133">
        <v>2.2000752162467094</v>
      </c>
    </row>
    <row r="134" spans="1:4" x14ac:dyDescent="0.25">
      <c r="A134" t="s">
        <v>181</v>
      </c>
      <c r="B134">
        <v>10887.4</v>
      </c>
      <c r="C134">
        <v>6.3666666666666671</v>
      </c>
      <c r="D134">
        <v>2.8667790893760601</v>
      </c>
    </row>
    <row r="135" spans="1:4" x14ac:dyDescent="0.25">
      <c r="A135" t="s">
        <v>182</v>
      </c>
      <c r="B135">
        <v>11011.6</v>
      </c>
      <c r="C135">
        <v>6.0333333333333341</v>
      </c>
      <c r="D135">
        <v>2.1316033364227991</v>
      </c>
    </row>
    <row r="136" spans="1:4" x14ac:dyDescent="0.25">
      <c r="A136" t="s">
        <v>183</v>
      </c>
      <c r="B136">
        <v>11255.1</v>
      </c>
      <c r="C136">
        <v>6.0333333333333341</v>
      </c>
      <c r="D136">
        <v>2.1963824289405802</v>
      </c>
    </row>
    <row r="137" spans="1:4" x14ac:dyDescent="0.25">
      <c r="A137" t="s">
        <v>184</v>
      </c>
      <c r="B137">
        <v>11414.8</v>
      </c>
      <c r="C137">
        <v>5.5333333333333341</v>
      </c>
      <c r="D137">
        <v>1.895124195032007</v>
      </c>
    </row>
    <row r="138" spans="1:4" x14ac:dyDescent="0.25">
      <c r="A138" t="s">
        <v>185</v>
      </c>
      <c r="B138">
        <v>11589.9</v>
      </c>
      <c r="C138">
        <v>6.1</v>
      </c>
      <c r="D138">
        <v>1.78506375227685</v>
      </c>
    </row>
    <row r="139" spans="1:4" x14ac:dyDescent="0.25">
      <c r="A139" t="s">
        <v>186</v>
      </c>
      <c r="B139">
        <v>11762.9</v>
      </c>
      <c r="C139">
        <v>5.5</v>
      </c>
      <c r="D139">
        <v>2.8675136116152333</v>
      </c>
    </row>
    <row r="140" spans="1:4" x14ac:dyDescent="0.25">
      <c r="A140" t="s">
        <v>187</v>
      </c>
      <c r="B140">
        <v>11936.3</v>
      </c>
      <c r="C140">
        <v>5.4</v>
      </c>
      <c r="D140">
        <v>2.7271085425320405</v>
      </c>
    </row>
    <row r="141" spans="1:4" x14ac:dyDescent="0.25">
      <c r="A141" t="s">
        <v>188</v>
      </c>
      <c r="B141">
        <v>12123.9</v>
      </c>
      <c r="C141">
        <v>5.13</v>
      </c>
      <c r="D141">
        <v>3.3224990971469968</v>
      </c>
    </row>
    <row r="142" spans="1:4" x14ac:dyDescent="0.25">
      <c r="A142" t="s">
        <v>189</v>
      </c>
      <c r="B142">
        <v>12361.8</v>
      </c>
      <c r="C142">
        <v>5.63</v>
      </c>
      <c r="D142">
        <v>3.0422333571939761</v>
      </c>
    </row>
    <row r="143" spans="1:4" x14ac:dyDescent="0.25">
      <c r="A143" t="s">
        <v>190</v>
      </c>
      <c r="B143">
        <v>12500</v>
      </c>
      <c r="C143">
        <v>5</v>
      </c>
      <c r="D143">
        <v>2.946365561044475</v>
      </c>
    </row>
    <row r="144" spans="1:4" x14ac:dyDescent="0.25">
      <c r="A144" t="s">
        <v>191</v>
      </c>
      <c r="B144">
        <v>12728.6</v>
      </c>
      <c r="C144">
        <v>4.97</v>
      </c>
      <c r="D144">
        <v>3.8326300984528898</v>
      </c>
    </row>
    <row r="145" spans="1:4" x14ac:dyDescent="0.25">
      <c r="A145" t="s">
        <v>192</v>
      </c>
      <c r="B145">
        <v>12901.4</v>
      </c>
      <c r="C145">
        <v>4.7300000000000004</v>
      </c>
      <c r="D145">
        <v>3.7399510660607946</v>
      </c>
    </row>
    <row r="146" spans="1:4" x14ac:dyDescent="0.25">
      <c r="A146" t="s">
        <v>193</v>
      </c>
      <c r="B146">
        <v>13161.4</v>
      </c>
      <c r="C146">
        <v>5</v>
      </c>
      <c r="D146">
        <v>3.6470996873914618</v>
      </c>
    </row>
    <row r="147" spans="1:4" x14ac:dyDescent="0.25">
      <c r="A147" t="s">
        <v>194</v>
      </c>
      <c r="B147">
        <v>13330.4</v>
      </c>
      <c r="C147">
        <v>4.5666666666666664</v>
      </c>
      <c r="D147">
        <v>4.0102827763496096</v>
      </c>
    </row>
    <row r="148" spans="1:4" x14ac:dyDescent="0.25">
      <c r="A148" t="s">
        <v>195</v>
      </c>
      <c r="B148">
        <v>13432.8</v>
      </c>
      <c r="C148">
        <v>4.666666666666667</v>
      </c>
      <c r="D148">
        <v>3.3355909244835567</v>
      </c>
    </row>
    <row r="149" spans="1:4" x14ac:dyDescent="0.25">
      <c r="A149" t="s">
        <v>196</v>
      </c>
      <c r="B149">
        <v>13584.2</v>
      </c>
      <c r="C149">
        <v>4.2333333333333334</v>
      </c>
      <c r="D149">
        <v>1.93733153638816</v>
      </c>
    </row>
    <row r="150" spans="1:4" x14ac:dyDescent="0.25">
      <c r="A150" t="s">
        <v>197</v>
      </c>
      <c r="B150">
        <v>13758.5</v>
      </c>
      <c r="C150">
        <v>4.8</v>
      </c>
      <c r="D150">
        <v>2.4240951742627375</v>
      </c>
    </row>
    <row r="151" spans="1:4" x14ac:dyDescent="0.25">
      <c r="A151" t="s">
        <v>198</v>
      </c>
      <c r="B151">
        <v>13976.8</v>
      </c>
      <c r="C151">
        <v>4.4333333333333336</v>
      </c>
      <c r="D151">
        <v>2.6506838029329498</v>
      </c>
    </row>
    <row r="152" spans="1:4" x14ac:dyDescent="0.25">
      <c r="A152" t="s">
        <v>199</v>
      </c>
      <c r="B152">
        <v>14126.2</v>
      </c>
      <c r="C152">
        <v>4.666666666666667</v>
      </c>
      <c r="D152">
        <v>2.3604784532197476</v>
      </c>
    </row>
    <row r="153" spans="1:4" x14ac:dyDescent="0.25">
      <c r="A153" t="s">
        <v>200</v>
      </c>
      <c r="B153">
        <v>14253.2</v>
      </c>
      <c r="C153">
        <v>4.5666666666666664</v>
      </c>
      <c r="D153">
        <v>3.9743843992728398</v>
      </c>
    </row>
    <row r="154" spans="1:4" x14ac:dyDescent="0.25">
      <c r="A154" t="s">
        <v>201</v>
      </c>
      <c r="B154">
        <v>14273.924000000001</v>
      </c>
      <c r="C154">
        <v>5.2666666666666666</v>
      </c>
      <c r="D154">
        <v>4.0954280208157936</v>
      </c>
    </row>
    <row r="155" spans="1:4" x14ac:dyDescent="0.25">
      <c r="A155" t="s">
        <v>202</v>
      </c>
      <c r="B155">
        <v>14415.460999999999</v>
      </c>
      <c r="C155">
        <v>5.2333333333333334</v>
      </c>
      <c r="D155">
        <v>4.3793851236061103</v>
      </c>
    </row>
    <row r="156" spans="1:4" x14ac:dyDescent="0.25">
      <c r="A156" t="s">
        <v>203</v>
      </c>
      <c r="B156">
        <v>14395.053</v>
      </c>
      <c r="C156">
        <v>6.0333333333333341</v>
      </c>
      <c r="D156">
        <v>5.3028144439144054</v>
      </c>
    </row>
    <row r="157" spans="1:4" x14ac:dyDescent="0.25">
      <c r="A157" t="s">
        <v>204</v>
      </c>
      <c r="B157">
        <v>14081.722</v>
      </c>
      <c r="C157">
        <v>6.5666666666666664</v>
      </c>
      <c r="D157">
        <v>1.6016873586384313</v>
      </c>
    </row>
    <row r="158" spans="1:4" x14ac:dyDescent="0.25">
      <c r="A158" t="s">
        <v>205</v>
      </c>
      <c r="B158">
        <v>13893.739</v>
      </c>
      <c r="C158">
        <v>8.7999999999999989</v>
      </c>
      <c r="D158">
        <v>-4.0232531459163341E-2</v>
      </c>
    </row>
    <row r="159" spans="1:4" x14ac:dyDescent="0.25">
      <c r="A159" t="s">
        <v>206</v>
      </c>
      <c r="B159">
        <v>13854.075000000001</v>
      </c>
      <c r="C159">
        <v>9.1333333333333293</v>
      </c>
      <c r="D159">
        <v>-1.1504451996862699</v>
      </c>
    </row>
    <row r="160" spans="1:4" x14ac:dyDescent="0.25">
      <c r="A160" t="s">
        <v>207</v>
      </c>
      <c r="B160">
        <v>13920.545</v>
      </c>
      <c r="C160">
        <v>9.6</v>
      </c>
      <c r="D160">
        <v>-1.6233603361339399</v>
      </c>
    </row>
    <row r="161" spans="1:4" x14ac:dyDescent="0.25">
      <c r="A161" t="s">
        <v>208</v>
      </c>
      <c r="B161">
        <v>14087.433999999999</v>
      </c>
      <c r="C161">
        <v>9.5333333333333297</v>
      </c>
      <c r="D161">
        <v>1.4439337573878199</v>
      </c>
    </row>
    <row r="162" spans="1:4" x14ac:dyDescent="0.25">
      <c r="A162" t="s">
        <v>209</v>
      </c>
      <c r="B162">
        <v>14277.897000000001</v>
      </c>
      <c r="C162">
        <v>10.4</v>
      </c>
      <c r="D162">
        <v>2.3605248056349799</v>
      </c>
    </row>
    <row r="163" spans="1:4" x14ac:dyDescent="0.25">
      <c r="A163" t="s">
        <v>210</v>
      </c>
      <c r="B163">
        <v>14467.837</v>
      </c>
      <c r="C163">
        <v>9.4666666666666703</v>
      </c>
      <c r="D163">
        <v>1.76776516088499</v>
      </c>
    </row>
    <row r="164" spans="1:4" x14ac:dyDescent="0.25">
      <c r="A164" t="s">
        <v>211</v>
      </c>
      <c r="B164">
        <v>14605.465</v>
      </c>
      <c r="C164">
        <v>9.4666666666666703</v>
      </c>
      <c r="D164">
        <v>1.1756088968004601</v>
      </c>
    </row>
    <row r="165" spans="1:4" x14ac:dyDescent="0.25">
      <c r="A165" t="s">
        <v>212</v>
      </c>
      <c r="B165">
        <v>14755.004999999999</v>
      </c>
      <c r="C165">
        <v>9.1333333333333293</v>
      </c>
      <c r="D165">
        <v>1.2702480970183101</v>
      </c>
    </row>
    <row r="166" spans="1:4" x14ac:dyDescent="0.25">
      <c r="A166" t="s">
        <v>213</v>
      </c>
      <c r="B166">
        <v>14867.814</v>
      </c>
      <c r="C166">
        <v>9.5</v>
      </c>
      <c r="D166">
        <v>2.1411269946345799</v>
      </c>
    </row>
    <row r="167" spans="1:4" x14ac:dyDescent="0.25">
      <c r="A167" t="s">
        <v>214</v>
      </c>
      <c r="B167">
        <v>15012.788</v>
      </c>
      <c r="C167">
        <v>8.9</v>
      </c>
      <c r="D167">
        <v>3.43039538211301</v>
      </c>
    </row>
    <row r="168" spans="1:4" x14ac:dyDescent="0.25">
      <c r="A168" t="s">
        <v>215</v>
      </c>
      <c r="B168">
        <v>15176.067999999999</v>
      </c>
      <c r="C168">
        <v>9.06666666666667</v>
      </c>
      <c r="D168">
        <v>3.7561739991019598</v>
      </c>
    </row>
    <row r="169" spans="1:4" x14ac:dyDescent="0.25">
      <c r="A169" t="s">
        <v>216</v>
      </c>
      <c r="B169">
        <v>15319.4</v>
      </c>
      <c r="C169">
        <v>8.3333333333333304</v>
      </c>
      <c r="D169">
        <v>3.2937765439862998</v>
      </c>
    </row>
    <row r="170" spans="1:4" x14ac:dyDescent="0.25">
      <c r="A170" t="s">
        <v>217</v>
      </c>
      <c r="B170">
        <v>15461.8</v>
      </c>
      <c r="C170">
        <v>8.7333333333333307</v>
      </c>
      <c r="D170">
        <v>2.8151922032968502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C0D6-D6DF-4A4C-992B-0C11B5A86990}">
  <dimension ref="A1:O171"/>
  <sheetViews>
    <sheetView workbookViewId="0">
      <selection activeCell="D1" sqref="D1:D1048576"/>
    </sheetView>
  </sheetViews>
  <sheetFormatPr baseColWidth="10" defaultRowHeight="15" x14ac:dyDescent="0.25"/>
  <cols>
    <col min="1" max="1" width="8.5703125" bestFit="1" customWidth="1"/>
    <col min="2" max="2" width="11.7109375" bestFit="1" customWidth="1"/>
    <col min="3" max="3" width="18.5703125" bestFit="1" customWidth="1"/>
    <col min="4" max="4" width="8.85546875" bestFit="1" customWidth="1"/>
  </cols>
  <sheetData>
    <row r="1" spans="1:14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253</v>
      </c>
    </row>
    <row r="2" spans="1:14" x14ac:dyDescent="0.25">
      <c r="A2" t="s">
        <v>49</v>
      </c>
      <c r="B2">
        <v>1017.1</v>
      </c>
      <c r="C2">
        <v>4.5</v>
      </c>
      <c r="D2">
        <v>6.1839651954822639</v>
      </c>
      <c r="E2" cm="1">
        <f t="array" ref="E2">$I$20+MMULT(B2:C2,$I$21:$I$22)</f>
        <v>6.6868218472220944</v>
      </c>
    </row>
    <row r="3" spans="1:14" x14ac:dyDescent="0.25">
      <c r="A3" t="s">
        <v>50</v>
      </c>
      <c r="B3">
        <v>1033.0999999999999</v>
      </c>
      <c r="C3">
        <v>4.6666666666666661</v>
      </c>
      <c r="D3">
        <v>6.0476481365305599</v>
      </c>
      <c r="E3" cm="1">
        <f t="array" ref="E3">$I$20+MMULT(B3:C3,$I$21:$I$22)</f>
        <v>6.6873810514536718</v>
      </c>
    </row>
    <row r="4" spans="1:14" x14ac:dyDescent="0.25">
      <c r="A4" t="s">
        <v>51</v>
      </c>
      <c r="B4">
        <v>1050.5</v>
      </c>
      <c r="C4">
        <v>5.166666666666667</v>
      </c>
      <c r="D4">
        <v>5.7211683224932175</v>
      </c>
      <c r="E4" cm="1">
        <f t="array" ref="E4">$I$20+MMULT(B4:C4,$I$21:$I$22)</f>
        <v>6.7013711904475839</v>
      </c>
      <c r="H4" t="s">
        <v>222</v>
      </c>
    </row>
    <row r="5" spans="1:14" x14ac:dyDescent="0.25">
      <c r="A5" t="s">
        <v>52</v>
      </c>
      <c r="B5">
        <v>1052.7</v>
      </c>
      <c r="C5">
        <v>5.3999999999999995</v>
      </c>
      <c r="D5">
        <v>5.6430056430388538</v>
      </c>
      <c r="E5" cm="1">
        <f t="array" ref="E5">$I$20+MMULT(B5:C5,$I$21:$I$22)</f>
        <v>6.7102819532098126</v>
      </c>
    </row>
    <row r="6" spans="1:14" ht="15.75" thickBot="1" x14ac:dyDescent="0.3">
      <c r="A6" t="s">
        <v>53</v>
      </c>
      <c r="B6">
        <v>1098.0999999999999</v>
      </c>
      <c r="C6">
        <v>6.5</v>
      </c>
      <c r="D6">
        <v>4.8873280655834801</v>
      </c>
      <c r="E6" cm="1">
        <f t="array" ref="E6">$I$20+MMULT(B6:C6,$I$21:$I$22)</f>
        <v>6.7381953835960875</v>
      </c>
      <c r="H6" s="9" t="s">
        <v>223</v>
      </c>
      <c r="I6" s="9"/>
      <c r="K6" s="9"/>
      <c r="L6" s="9"/>
    </row>
    <row r="7" spans="1:14" ht="15.75" thickTop="1" x14ac:dyDescent="0.25">
      <c r="A7" t="s">
        <v>54</v>
      </c>
      <c r="B7">
        <v>1118.8</v>
      </c>
      <c r="C7">
        <v>5.833333333333333</v>
      </c>
      <c r="D7">
        <v>4.4066820276624732</v>
      </c>
      <c r="E7" cm="1">
        <f t="array" ref="E7">$I$20+MMULT(B7:C7,$I$21:$I$22)</f>
        <v>6.7018778157697607</v>
      </c>
      <c r="H7" t="s">
        <v>224</v>
      </c>
      <c r="I7" s="15">
        <f>SQRT(I8)</f>
        <v>0.6018206261980481</v>
      </c>
      <c r="K7" t="s">
        <v>229</v>
      </c>
      <c r="L7">
        <f>I11*LN(J16/I11)+2*(I15+1)</f>
        <v>298.42797919603277</v>
      </c>
    </row>
    <row r="8" spans="1:14" x14ac:dyDescent="0.25">
      <c r="A8" t="s">
        <v>55</v>
      </c>
      <c r="B8">
        <v>1139.0999999999999</v>
      </c>
      <c r="C8">
        <v>5.9666666666666677</v>
      </c>
      <c r="D8">
        <v>4.2722870974206204</v>
      </c>
      <c r="E8" cm="1">
        <f t="array" ref="E8">$I$20+MMULT(B8:C8,$I$21:$I$22)</f>
        <v>6.6993074031013018</v>
      </c>
      <c r="H8" s="18" t="s">
        <v>225</v>
      </c>
      <c r="I8" s="17">
        <f>J15/J17</f>
        <v>0.36218806611741078</v>
      </c>
      <c r="K8" t="s">
        <v>230</v>
      </c>
      <c r="L8">
        <f>L7+2*(I15+2)*(I15+3)/(I11-I15-3)</f>
        <v>298.67188163505716</v>
      </c>
    </row>
    <row r="9" spans="1:14" x14ac:dyDescent="0.25">
      <c r="A9" t="s">
        <v>56</v>
      </c>
      <c r="B9">
        <v>1151.4000000000001</v>
      </c>
      <c r="C9">
        <v>5.5333333333333341</v>
      </c>
      <c r="D9">
        <v>3.4860837782034602</v>
      </c>
      <c r="E9" cm="1">
        <f t="array" ref="E9">$I$20+MMULT(B9:C9,$I$21:$I$22)</f>
        <v>6.6761657215264627</v>
      </c>
      <c r="H9" t="s">
        <v>226</v>
      </c>
      <c r="I9" s="15">
        <f>1-(1-I8)*(I11-1)/(I11-I15-1)</f>
        <v>0.35450358498629531</v>
      </c>
      <c r="K9" s="10" t="s">
        <v>231</v>
      </c>
      <c r="L9" s="10">
        <f>I11*LN(J16/I11)+(I15+1)*LN(I11)</f>
        <v>307.817675340802</v>
      </c>
    </row>
    <row r="10" spans="1:14" x14ac:dyDescent="0.25">
      <c r="A10" t="s">
        <v>57</v>
      </c>
      <c r="B10">
        <v>1190.0999999999999</v>
      </c>
      <c r="C10">
        <v>6.333333333333333</v>
      </c>
      <c r="D10">
        <v>3.51562500029836</v>
      </c>
      <c r="E10" cm="1">
        <f t="array" ref="E10">$I$20+MMULT(B10:C10,$I$21:$I$22)</f>
        <v>6.6941802041909346</v>
      </c>
      <c r="H10" t="s">
        <v>227</v>
      </c>
      <c r="I10" s="15">
        <f>SQRT(K16)</f>
        <v>2.3967819881766514</v>
      </c>
    </row>
    <row r="11" spans="1:14" x14ac:dyDescent="0.25">
      <c r="A11" t="s">
        <v>58</v>
      </c>
      <c r="B11">
        <v>1225.5999999999999</v>
      </c>
      <c r="C11">
        <v>5.6000000000000005</v>
      </c>
      <c r="D11">
        <v>3.1724137931119141</v>
      </c>
      <c r="E11" cm="1">
        <f t="array" ref="E11">$I$20+MMULT(B11:C11,$I$21:$I$22)</f>
        <v>6.6491087076934603</v>
      </c>
      <c r="H11" s="10" t="s">
        <v>228</v>
      </c>
      <c r="I11" s="10">
        <f>COUNT(D2:D170)</f>
        <v>169</v>
      </c>
    </row>
    <row r="12" spans="1:14" x14ac:dyDescent="0.25">
      <c r="A12" t="s">
        <v>59</v>
      </c>
      <c r="B12">
        <v>1249.3</v>
      </c>
      <c r="C12">
        <v>5.6000000000000005</v>
      </c>
      <c r="D12">
        <v>3.08658836439789</v>
      </c>
      <c r="E12" cm="1">
        <f t="array" ref="E12">$I$20+MMULT(B12:C12,$I$21:$I$22)</f>
        <v>6.6395725353637038</v>
      </c>
    </row>
    <row r="13" spans="1:14" ht="15.75" thickBot="1" x14ac:dyDescent="0.3">
      <c r="A13" t="s">
        <v>60</v>
      </c>
      <c r="B13">
        <v>1286.5999999999999</v>
      </c>
      <c r="C13">
        <v>4.9333333333333336</v>
      </c>
      <c r="D13">
        <v>3.4501494159474402</v>
      </c>
      <c r="E13" cm="1">
        <f t="array" ref="E13">$I$20+MMULT(B13:C13,$I$21:$I$22)</f>
        <v>6.5965756232051422</v>
      </c>
      <c r="H13" t="s">
        <v>232</v>
      </c>
      <c r="L13" s="11" t="s">
        <v>233</v>
      </c>
      <c r="M13" s="11">
        <v>0.05</v>
      </c>
    </row>
    <row r="14" spans="1:14" ht="15.75" thickTop="1" x14ac:dyDescent="0.25">
      <c r="A14" t="s">
        <v>61</v>
      </c>
      <c r="B14">
        <v>1335.1</v>
      </c>
      <c r="C14">
        <v>5.4333333333333336</v>
      </c>
      <c r="D14">
        <v>4.0700808622751277</v>
      </c>
      <c r="E14" cm="1">
        <f t="array" ref="E14">$I$20+MMULT(B14:C14,$I$21:$I$22)</f>
        <v>6.5980520508296268</v>
      </c>
      <c r="H14" s="12"/>
      <c r="I14" s="12" t="s">
        <v>234</v>
      </c>
      <c r="J14" s="12" t="s">
        <v>235</v>
      </c>
      <c r="K14" s="12" t="s">
        <v>236</v>
      </c>
      <c r="L14" s="12" t="s">
        <v>237</v>
      </c>
      <c r="M14" s="12" t="s">
        <v>238</v>
      </c>
      <c r="N14" s="12" t="s">
        <v>239</v>
      </c>
    </row>
    <row r="15" spans="1:14" x14ac:dyDescent="0.25">
      <c r="A15" t="s">
        <v>62</v>
      </c>
      <c r="B15">
        <v>1371.5</v>
      </c>
      <c r="C15">
        <v>4.8666666666666663</v>
      </c>
      <c r="D15">
        <v>5.5080213903893478</v>
      </c>
      <c r="E15" cm="1">
        <f t="array" ref="E15">$I$20+MMULT(B15:C15,$I$21:$I$22)</f>
        <v>6.5596155476852198</v>
      </c>
      <c r="H15" t="s">
        <v>240</v>
      </c>
      <c r="I15">
        <f>COUNT(B2:C2)</f>
        <v>2</v>
      </c>
      <c r="J15">
        <f>DEVSQ(MMULT([1]!DESIGN(B2:C170),I20:I22))</f>
        <v>541.51020835667589</v>
      </c>
      <c r="K15">
        <f>J15/I15</f>
        <v>270.75510417833794</v>
      </c>
      <c r="L15">
        <f>K15/K16</f>
        <v>47.132403598580126</v>
      </c>
      <c r="M15">
        <f>_xlfn.F.DIST.RT(L15,I15,I16)</f>
        <v>6.1587020830437511E-17</v>
      </c>
      <c r="N15" s="11" t="str">
        <f>IF(M15&lt;M13,"yes","no")</f>
        <v>yes</v>
      </c>
    </row>
    <row r="16" spans="1:14" x14ac:dyDescent="0.25">
      <c r="A16" t="s">
        <v>63</v>
      </c>
      <c r="B16">
        <v>1390.7</v>
      </c>
      <c r="C16">
        <v>4.8</v>
      </c>
      <c r="D16">
        <v>6.8627450977742397</v>
      </c>
      <c r="E16" cm="1">
        <f t="array" ref="E16">$I$20+MMULT(B16:C16,$I$21:$I$22)</f>
        <v>6.5490911903958899</v>
      </c>
      <c r="H16" t="s">
        <v>241</v>
      </c>
      <c r="I16">
        <f>I17-I15</f>
        <v>166</v>
      </c>
      <c r="J16">
        <f>J17-J15</f>
        <v>953.59760720877159</v>
      </c>
      <c r="K16">
        <f>J16/I16</f>
        <v>5.7445638988480212</v>
      </c>
    </row>
    <row r="17" spans="1:15" x14ac:dyDescent="0.25">
      <c r="A17" t="s">
        <v>64</v>
      </c>
      <c r="B17">
        <v>1431.8</v>
      </c>
      <c r="C17">
        <v>4.4666666666666668</v>
      </c>
      <c r="D17">
        <v>8.3771008406650207</v>
      </c>
      <c r="E17" cm="1">
        <f t="array" ref="E17">$I$20+MMULT(B17:C17,$I$21:$I$22)</f>
        <v>6.5185595246624723</v>
      </c>
      <c r="H17" s="10" t="s">
        <v>242</v>
      </c>
      <c r="I17" s="10">
        <f>I11-1</f>
        <v>168</v>
      </c>
      <c r="J17" s="10">
        <f>DEVSQ(D2:D170)</f>
        <v>1495.1078155654475</v>
      </c>
      <c r="K17" s="10"/>
      <c r="L17" s="10"/>
      <c r="M17" s="10"/>
      <c r="N17" s="10"/>
    </row>
    <row r="18" spans="1:15" ht="15.75" thickBot="1" x14ac:dyDescent="0.3">
      <c r="A18" t="s">
        <v>65</v>
      </c>
      <c r="B18">
        <v>1446.5</v>
      </c>
      <c r="C18">
        <v>5.6000000000000005</v>
      </c>
      <c r="D18">
        <v>9.8938098941204498</v>
      </c>
      <c r="E18" cm="1">
        <f t="array" ref="E18">$I$20+MMULT(B18:C18,$I$21:$I$22)</f>
        <v>6.5602251436578793</v>
      </c>
    </row>
    <row r="19" spans="1:15" ht="15.75" thickTop="1" x14ac:dyDescent="0.25">
      <c r="A19" t="s">
        <v>66</v>
      </c>
      <c r="B19">
        <v>1484.8</v>
      </c>
      <c r="C19">
        <v>5.0666666666666664</v>
      </c>
      <c r="D19">
        <v>10.567663456438581</v>
      </c>
      <c r="E19" cm="1">
        <f t="array" ref="E19">$I$20+MMULT(B19:C19,$I$21:$I$22)</f>
        <v>6.5224235625424329</v>
      </c>
      <c r="H19" s="12"/>
      <c r="I19" s="12" t="s">
        <v>243</v>
      </c>
      <c r="J19" s="12" t="s">
        <v>244</v>
      </c>
      <c r="K19" s="12" t="s">
        <v>245</v>
      </c>
      <c r="L19" s="21" t="s">
        <v>238</v>
      </c>
      <c r="M19" s="12" t="s">
        <v>246</v>
      </c>
      <c r="N19" s="12" t="s">
        <v>247</v>
      </c>
      <c r="O19" s="12" t="s">
        <v>248</v>
      </c>
    </row>
    <row r="20" spans="1:15" x14ac:dyDescent="0.25">
      <c r="A20" t="s">
        <v>67</v>
      </c>
      <c r="B20">
        <v>1513.7</v>
      </c>
      <c r="C20">
        <v>5.5666666666666664</v>
      </c>
      <c r="D20">
        <v>11.480287627104843</v>
      </c>
      <c r="E20" cm="1">
        <f t="array" ref="E20">$I$20+MMULT(B20:C20,$I$21:$I$22)</f>
        <v>6.5317864449206402</v>
      </c>
      <c r="H20" t="s">
        <v>218</v>
      </c>
      <c r="I20">
        <f t="array" ref="I20:J22">[1]!RegCoeff(B2:C170,D2:D170)</f>
        <v>6.9071501021737509</v>
      </c>
      <c r="J20">
        <v>0.83144701821414668</v>
      </c>
      <c r="K20">
        <f>I20/J20</f>
        <v>8.3073845366714067</v>
      </c>
      <c r="L20" s="17">
        <f>_xlfn.T.DIST.2T(ABS(K20),$I$16)</f>
        <v>3.3090333224799866E-14</v>
      </c>
      <c r="M20">
        <f>I20-_xlfn.T.INV.2T(M$13,$I$16)*J20</f>
        <v>5.2655762266923274</v>
      </c>
      <c r="N20">
        <f>I20+_xlfn.T.INV.2T(M$13,$I$16)*J20</f>
        <v>8.5487239776551753</v>
      </c>
    </row>
    <row r="21" spans="1:15" x14ac:dyDescent="0.25">
      <c r="A21" t="s">
        <v>68</v>
      </c>
      <c r="B21">
        <v>1552.8</v>
      </c>
      <c r="C21">
        <v>6.1333333333333329</v>
      </c>
      <c r="D21">
        <v>12.1153380179897</v>
      </c>
      <c r="E21" cm="1">
        <f t="array" ref="E21">$I$20+MMULT(B21:C21,$I$21:$I$22)</f>
        <v>6.5398440024575937</v>
      </c>
      <c r="H21" t="str">
        <f t="array" ref="H21:H22">TRANSPOSE(B1:C1)</f>
        <v>GNP Billions</v>
      </c>
      <c r="I21">
        <v>-4.0237014049606718E-4</v>
      </c>
      <c r="J21">
        <v>4.1725922224170942E-5</v>
      </c>
      <c r="K21">
        <f t="shared" ref="K21:K22" si="0">I21/J21</f>
        <v>-9.6431694986715648</v>
      </c>
      <c r="L21" s="17">
        <f t="shared" ref="L21:L22" si="1">_xlfn.T.DIST.2T(ABS(K21),$I$16)</f>
        <v>9.45229790272984E-18</v>
      </c>
      <c r="M21">
        <f t="shared" ref="M21:M22" si="2">I21-_xlfn.T.INV.2T(M$13,$I$16)*J21</f>
        <v>-4.8475203898515042E-4</v>
      </c>
      <c r="N21">
        <f t="shared" ref="N21:N22" si="3">I21+_xlfn.T.INV.2T(M$13,$I$16)*J21</f>
        <v>-3.1998824200698395E-4</v>
      </c>
      <c r="O21">
        <f>[1]!VIF(B2:C170,1)</f>
        <v>1.0063062828132721</v>
      </c>
    </row>
    <row r="22" spans="1:15" x14ac:dyDescent="0.25">
      <c r="A22" t="s">
        <v>69</v>
      </c>
      <c r="B22">
        <v>1569.4</v>
      </c>
      <c r="C22">
        <v>9.0666666666666682</v>
      </c>
      <c r="D22">
        <v>11.029931651923457</v>
      </c>
      <c r="E22" cm="1">
        <f t="array" ref="E22">$I$20+MMULT(B22:C22,$I$21:$I$22)</f>
        <v>6.6563140841648156</v>
      </c>
      <c r="H22" s="10" t="str">
        <v>Unempoyment Rate</v>
      </c>
      <c r="I22" s="10">
        <v>4.198275887708737E-2</v>
      </c>
      <c r="J22" s="10">
        <v>0.11602829432377515</v>
      </c>
      <c r="K22" s="10">
        <f t="shared" si="0"/>
        <v>0.36183207830268654</v>
      </c>
      <c r="L22" s="16">
        <f t="shared" si="1"/>
        <v>0.71793768751765064</v>
      </c>
      <c r="M22" s="10">
        <f t="shared" si="2"/>
        <v>-0.18709860482505752</v>
      </c>
      <c r="N22" s="10">
        <f t="shared" si="3"/>
        <v>0.27106412257923229</v>
      </c>
      <c r="O22" s="10">
        <f>[1]!VIF(B2:C170,2)</f>
        <v>1.0063062828132721</v>
      </c>
    </row>
    <row r="23" spans="1:15" x14ac:dyDescent="0.25">
      <c r="A23" t="s">
        <v>70</v>
      </c>
      <c r="B23">
        <v>1605</v>
      </c>
      <c r="C23">
        <v>8.6666666666666661</v>
      </c>
      <c r="D23">
        <v>9.6722438687124441</v>
      </c>
      <c r="E23" cm="1">
        <f t="array" ref="E23">$I$20+MMULT(B23:C23,$I$21:$I$22)</f>
        <v>6.62519660361232</v>
      </c>
    </row>
    <row r="24" spans="1:15" x14ac:dyDescent="0.25">
      <c r="A24" t="s">
        <v>71</v>
      </c>
      <c r="B24">
        <v>1662.4</v>
      </c>
      <c r="C24">
        <v>8.3333333333333339</v>
      </c>
      <c r="D24">
        <v>8.6966192166565808</v>
      </c>
      <c r="E24" cm="1">
        <f t="array" ref="E24">$I$20+MMULT(B24:C24,$I$21:$I$22)</f>
        <v>6.5881063045888171</v>
      </c>
    </row>
    <row r="25" spans="1:15" x14ac:dyDescent="0.25">
      <c r="A25" t="s">
        <v>72</v>
      </c>
      <c r="B25">
        <v>1713.9</v>
      </c>
      <c r="C25">
        <v>7.8</v>
      </c>
      <c r="D25">
        <v>7.3049492109671554</v>
      </c>
      <c r="E25" cm="1">
        <f t="array" ref="E25">$I$20+MMULT(B25:C25,$I$21:$I$22)</f>
        <v>6.5449934376188228</v>
      </c>
    </row>
    <row r="26" spans="1:15" x14ac:dyDescent="0.25">
      <c r="A26" t="s">
        <v>73</v>
      </c>
      <c r="B26">
        <v>1771.9</v>
      </c>
      <c r="C26">
        <v>8.5333333333333332</v>
      </c>
      <c r="D26">
        <v>6.4105285504411302</v>
      </c>
      <c r="E26" cm="1">
        <f t="array" ref="E26">$I$20+MMULT(B26:C26,$I$21:$I$22)</f>
        <v>6.5524433259799153</v>
      </c>
    </row>
    <row r="27" spans="1:15" x14ac:dyDescent="0.25">
      <c r="A27" t="s">
        <v>74</v>
      </c>
      <c r="B27">
        <v>1804.2</v>
      </c>
      <c r="C27">
        <v>7.3999999999999995</v>
      </c>
      <c r="D27">
        <v>6.0606060610618133</v>
      </c>
      <c r="E27" cm="1">
        <f t="array" ref="E27">$I$20+MMULT(B27:C27,$I$21:$I$22)</f>
        <v>6.4918663103811927</v>
      </c>
    </row>
    <row r="28" spans="1:15" x14ac:dyDescent="0.25">
      <c r="A28" t="s">
        <v>75</v>
      </c>
      <c r="B28">
        <v>1837.7</v>
      </c>
      <c r="C28">
        <v>7.5999999999999988</v>
      </c>
      <c r="D28">
        <v>5.5043994270853602</v>
      </c>
      <c r="E28" cm="1">
        <f t="array" ref="E28">$I$20+MMULT(B28:C28,$I$21:$I$22)</f>
        <v>6.486783462449992</v>
      </c>
    </row>
    <row r="29" spans="1:15" x14ac:dyDescent="0.25">
      <c r="A29" t="s">
        <v>76</v>
      </c>
      <c r="B29">
        <v>1884.5</v>
      </c>
      <c r="C29">
        <v>7.333333333333333</v>
      </c>
      <c r="D29">
        <v>5.0151057402115704</v>
      </c>
      <c r="E29" cm="1">
        <f t="array" ref="E29">$I$20+MMULT(B29:C29,$I$21:$I$22)</f>
        <v>6.4567571375075534</v>
      </c>
    </row>
    <row r="30" spans="1:15" x14ac:dyDescent="0.25">
      <c r="A30" t="s">
        <v>77</v>
      </c>
      <c r="B30">
        <v>1938.5</v>
      </c>
      <c r="C30">
        <v>8.2333333333333343</v>
      </c>
      <c r="D30">
        <v>5.8448035106836924</v>
      </c>
      <c r="E30" cm="1">
        <f t="array" ref="E30">$I$20+MMULT(B30:C30,$I$21:$I$22)</f>
        <v>6.4728136329101442</v>
      </c>
    </row>
    <row r="31" spans="1:15" x14ac:dyDescent="0.25">
      <c r="A31" t="s">
        <v>78</v>
      </c>
      <c r="B31">
        <v>2005.2</v>
      </c>
      <c r="C31">
        <v>6.9333333333333336</v>
      </c>
      <c r="D31">
        <v>6.7980295562699702</v>
      </c>
      <c r="E31" cm="1">
        <f t="array" ref="E31">$I$20+MMULT(B31:C31,$I$21:$I$22)</f>
        <v>6.3913979579988425</v>
      </c>
    </row>
    <row r="32" spans="1:15" x14ac:dyDescent="0.25">
      <c r="A32" t="s">
        <v>79</v>
      </c>
      <c r="B32">
        <v>2066</v>
      </c>
      <c r="C32">
        <v>6.8</v>
      </c>
      <c r="D32">
        <v>6.6524437550809798</v>
      </c>
      <c r="E32" cm="1">
        <f t="array" ref="E32">$I$20+MMULT(B32:C32,$I$21:$I$22)</f>
        <v>6.3613361522730703</v>
      </c>
    </row>
    <row r="33" spans="1:5" x14ac:dyDescent="0.25">
      <c r="A33" t="s">
        <v>80</v>
      </c>
      <c r="B33">
        <v>2110.8000000000002</v>
      </c>
      <c r="C33">
        <v>6.3</v>
      </c>
      <c r="D33">
        <v>6.63598005393174</v>
      </c>
      <c r="E33" cm="1">
        <f t="array" ref="E33">$I$20+MMULT(B33:C33,$I$21:$I$22)</f>
        <v>6.322318590540303</v>
      </c>
    </row>
    <row r="34" spans="1:5" x14ac:dyDescent="0.25">
      <c r="A34" t="s">
        <v>81</v>
      </c>
      <c r="B34">
        <v>2149.1</v>
      </c>
      <c r="C34">
        <v>6.8666666666666671</v>
      </c>
      <c r="D34">
        <v>6.5586128910914514</v>
      </c>
      <c r="E34" cm="1">
        <f t="array" ref="E34">$I$20+MMULT(B34:C34,$I$21:$I$22)</f>
        <v>6.3306980441896528</v>
      </c>
    </row>
    <row r="35" spans="1:5" x14ac:dyDescent="0.25">
      <c r="A35" t="s">
        <v>82</v>
      </c>
      <c r="B35">
        <v>2274.6999999999998</v>
      </c>
      <c r="C35">
        <v>5.833333333333333</v>
      </c>
      <c r="D35">
        <v>7.0295202954261509</v>
      </c>
      <c r="E35" cm="1">
        <f t="array" ref="E35">$I$20+MMULT(B35:C35,$I$21:$I$22)</f>
        <v>6.2367781703703571</v>
      </c>
    </row>
    <row r="36" spans="1:5" x14ac:dyDescent="0.25">
      <c r="A36" t="s">
        <v>83</v>
      </c>
      <c r="B36">
        <v>2335.1999999999998</v>
      </c>
      <c r="C36">
        <v>6</v>
      </c>
      <c r="D36">
        <v>7.9832696854267473</v>
      </c>
      <c r="E36" cm="1">
        <f t="array" ref="E36">$I$20+MMULT(B36:C36,$I$21:$I$22)</f>
        <v>6.2194319033498591</v>
      </c>
    </row>
    <row r="37" spans="1:5" x14ac:dyDescent="0.25">
      <c r="A37" t="s">
        <v>84</v>
      </c>
      <c r="B37">
        <v>2416</v>
      </c>
      <c r="C37">
        <v>5.5666666666666664</v>
      </c>
      <c r="D37">
        <v>8.9568345324062992</v>
      </c>
      <c r="E37" cm="1">
        <f t="array" ref="E37">$I$20+MMULT(B37:C37,$I$21:$I$22)</f>
        <v>6.1687278671510395</v>
      </c>
    </row>
    <row r="38" spans="1:5" x14ac:dyDescent="0.25">
      <c r="A38" t="s">
        <v>85</v>
      </c>
      <c r="B38">
        <v>2463.3000000000002</v>
      </c>
      <c r="C38">
        <v>6.3</v>
      </c>
      <c r="D38">
        <v>9.8160594269890797</v>
      </c>
      <c r="E38" cm="1">
        <f t="array" ref="E38">$I$20+MMULT(B38:C38,$I$21:$I$22)</f>
        <v>6.1804831160154388</v>
      </c>
    </row>
    <row r="39" spans="1:5" x14ac:dyDescent="0.25">
      <c r="A39" t="s">
        <v>86</v>
      </c>
      <c r="B39">
        <v>2526.4</v>
      </c>
      <c r="C39">
        <v>5.5666666666666664</v>
      </c>
      <c r="D39">
        <v>10.705050853338077</v>
      </c>
      <c r="E39" cm="1">
        <f t="array" ref="E39">$I$20+MMULT(B39:C39,$I$21:$I$22)</f>
        <v>6.1243062036402733</v>
      </c>
    </row>
    <row r="40" spans="1:5" x14ac:dyDescent="0.25">
      <c r="A40" t="s">
        <v>87</v>
      </c>
      <c r="B40">
        <v>2599.6999999999998</v>
      </c>
      <c r="C40">
        <v>5.833333333333333</v>
      </c>
      <c r="D40">
        <v>11.721118221494153</v>
      </c>
      <c r="E40" cm="1">
        <f t="array" ref="E40">$I$20+MMULT(B40:C40,$I$21:$I$22)</f>
        <v>6.1060078747091344</v>
      </c>
    </row>
    <row r="41" spans="1:5" x14ac:dyDescent="0.25">
      <c r="A41" t="s">
        <v>88</v>
      </c>
      <c r="B41">
        <v>2659.4</v>
      </c>
      <c r="C41">
        <v>5.6333333333333329</v>
      </c>
      <c r="D41">
        <v>12.7104655002067</v>
      </c>
      <c r="E41" cm="1">
        <f t="array" ref="E41">$I$20+MMULT(B41:C41,$I$21:$I$22)</f>
        <v>6.0735898255461018</v>
      </c>
    </row>
    <row r="42" spans="1:5" x14ac:dyDescent="0.25">
      <c r="A42" t="s">
        <v>89</v>
      </c>
      <c r="B42">
        <v>2724.1</v>
      </c>
      <c r="C42">
        <v>6.7666666666666657</v>
      </c>
      <c r="D42">
        <v>14.253502979591731</v>
      </c>
      <c r="E42" cm="1">
        <f t="array" ref="E42">$I$20+MMULT(B42:C42,$I$21:$I$22)</f>
        <v>6.0951369375167053</v>
      </c>
    </row>
    <row r="43" spans="1:5" x14ac:dyDescent="0.25">
      <c r="A43" t="s">
        <v>90</v>
      </c>
      <c r="B43">
        <v>2728</v>
      </c>
      <c r="C43">
        <v>7.2</v>
      </c>
      <c r="D43">
        <v>14.450327000979099</v>
      </c>
      <c r="E43" cm="1">
        <f t="array" ref="E43">$I$20+MMULT(B43:C43,$I$21:$I$22)</f>
        <v>6.1117602228155086</v>
      </c>
    </row>
    <row r="44" spans="1:5" x14ac:dyDescent="0.25">
      <c r="A44" t="s">
        <v>91</v>
      </c>
      <c r="B44">
        <v>2785.2</v>
      </c>
      <c r="C44">
        <v>7.5666666666666664</v>
      </c>
      <c r="D44">
        <v>12.888151944737542</v>
      </c>
      <c r="E44" cm="1">
        <f t="array" ref="E44">$I$20+MMULT(B44:C44,$I$21:$I$22)</f>
        <v>6.1041383290340656</v>
      </c>
    </row>
    <row r="45" spans="1:5" x14ac:dyDescent="0.25">
      <c r="A45" t="s">
        <v>92</v>
      </c>
      <c r="B45">
        <v>2915.3</v>
      </c>
      <c r="C45">
        <v>7.0333333333333341</v>
      </c>
      <c r="D45">
        <v>12.551259519662</v>
      </c>
      <c r="E45" cm="1">
        <f t="array" ref="E45">$I$20+MMULT(B45:C45,$I$21:$I$22)</f>
        <v>6.0293991690210813</v>
      </c>
    </row>
    <row r="46" spans="1:5" x14ac:dyDescent="0.25">
      <c r="A46" t="s">
        <v>93</v>
      </c>
      <c r="B46">
        <v>3051.4</v>
      </c>
      <c r="C46">
        <v>7.9666666666666659</v>
      </c>
      <c r="D46">
        <v>11.192557090671544</v>
      </c>
      <c r="E46" cm="1">
        <f t="array" ref="E46">$I$20+MMULT(B46:C46,$I$21:$I$22)</f>
        <v>6.0138205011848473</v>
      </c>
    </row>
    <row r="47" spans="1:5" x14ac:dyDescent="0.25">
      <c r="A47" t="s">
        <v>94</v>
      </c>
      <c r="B47">
        <v>3084.3</v>
      </c>
      <c r="C47">
        <v>7.2666666666666666</v>
      </c>
      <c r="D47">
        <v>9.8095238095508002</v>
      </c>
      <c r="E47" cm="1">
        <f t="array" ref="E47">$I$20+MMULT(B47:C47,$I$21:$I$22)</f>
        <v>5.9711945923485654</v>
      </c>
    </row>
    <row r="48" spans="1:5" x14ac:dyDescent="0.25">
      <c r="A48" t="s">
        <v>95</v>
      </c>
      <c r="B48">
        <v>3177</v>
      </c>
      <c r="C48">
        <v>7.2666666666666666</v>
      </c>
      <c r="D48">
        <v>10.855922018990102</v>
      </c>
      <c r="E48" cm="1">
        <f t="array" ref="E48">$I$20+MMULT(B48:C48,$I$21:$I$22)</f>
        <v>5.9338948803245799</v>
      </c>
    </row>
    <row r="49" spans="1:5" x14ac:dyDescent="0.25">
      <c r="A49" t="s">
        <v>96</v>
      </c>
      <c r="B49">
        <v>3194.7</v>
      </c>
      <c r="C49">
        <v>7.9000000000000012</v>
      </c>
      <c r="D49">
        <v>9.5770982434863274</v>
      </c>
      <c r="E49" cm="1">
        <f t="array" ref="E49">$I$20+MMULT(B49:C49,$I$21:$I$22)</f>
        <v>5.9533620094599549</v>
      </c>
    </row>
    <row r="50" spans="1:5" x14ac:dyDescent="0.25">
      <c r="A50" t="s">
        <v>97</v>
      </c>
      <c r="B50">
        <v>3184.9</v>
      </c>
      <c r="C50">
        <v>9.5</v>
      </c>
      <c r="D50">
        <v>7.6318458416677437</v>
      </c>
      <c r="E50" cm="1">
        <f t="array" ref="E50">$I$20+MMULT(B50:C50,$I$21:$I$22)</f>
        <v>6.0244776510401561</v>
      </c>
    </row>
    <row r="51" spans="1:5" x14ac:dyDescent="0.25">
      <c r="A51" t="s">
        <v>98</v>
      </c>
      <c r="B51">
        <v>3240.9</v>
      </c>
      <c r="C51">
        <v>9.3666666666666654</v>
      </c>
      <c r="D51">
        <v>6.8021310864990703</v>
      </c>
      <c r="E51" cm="1">
        <f t="array" ref="E51">$I$20+MMULT(B51:C51,$I$21:$I$22)</f>
        <v>5.9963472219887652</v>
      </c>
    </row>
    <row r="52" spans="1:5" x14ac:dyDescent="0.25">
      <c r="A52" t="s">
        <v>99</v>
      </c>
      <c r="B52">
        <v>3274.4</v>
      </c>
      <c r="C52">
        <v>9.6999999999999993</v>
      </c>
      <c r="D52">
        <v>5.7937846302234339</v>
      </c>
      <c r="E52" cm="1">
        <f t="array" ref="E52">$I$20+MMULT(B52:C52,$I$21:$I$22)</f>
        <v>5.9968620752411761</v>
      </c>
    </row>
    <row r="53" spans="1:5" x14ac:dyDescent="0.25">
      <c r="A53" t="s">
        <v>100</v>
      </c>
      <c r="B53">
        <v>3312.5</v>
      </c>
      <c r="C53">
        <v>10.266666666666667</v>
      </c>
      <c r="D53">
        <v>4.5125282030691301</v>
      </c>
      <c r="E53" cm="1">
        <f t="array" ref="E53">$I$20+MMULT(B53:C53,$I$21:$I$22)</f>
        <v>6.0053220029186258</v>
      </c>
    </row>
    <row r="54" spans="1:5" x14ac:dyDescent="0.25">
      <c r="A54" t="s">
        <v>101</v>
      </c>
      <c r="B54">
        <v>3381</v>
      </c>
      <c r="C54">
        <v>11.166666666666666</v>
      </c>
      <c r="D54">
        <v>3.6160188457095899</v>
      </c>
      <c r="E54" cm="1">
        <f t="array" ref="E54">$I$20+MMULT(B54:C54,$I$21:$I$22)</f>
        <v>6.015544131284023</v>
      </c>
    </row>
    <row r="55" spans="1:5" x14ac:dyDescent="0.25">
      <c r="A55" t="s">
        <v>102</v>
      </c>
      <c r="B55">
        <v>3482.2</v>
      </c>
      <c r="C55">
        <v>10</v>
      </c>
      <c r="D55">
        <v>3.3294663574361798</v>
      </c>
      <c r="E55" cm="1">
        <f t="array" ref="E55">$I$20+MMULT(B55:C55,$I$21:$I$22)</f>
        <v>5.92584438770922</v>
      </c>
    </row>
    <row r="56" spans="1:5" x14ac:dyDescent="0.25">
      <c r="A56" t="s">
        <v>103</v>
      </c>
      <c r="B56">
        <v>3587.1</v>
      </c>
      <c r="C56">
        <v>9.1333333333333346</v>
      </c>
      <c r="D56">
        <v>2.6300808378747109</v>
      </c>
      <c r="E56" cm="1">
        <f t="array" ref="E56">$I$20+MMULT(B56:C56,$I$21:$I$22)</f>
        <v>5.8472507022777069</v>
      </c>
    </row>
    <row r="57" spans="1:5" x14ac:dyDescent="0.25">
      <c r="A57" t="s">
        <v>104</v>
      </c>
      <c r="B57">
        <v>3688.1</v>
      </c>
      <c r="C57">
        <v>8.1666666666666661</v>
      </c>
      <c r="D57">
        <v>3.30644244984639</v>
      </c>
      <c r="E57" cm="1">
        <f t="array" ref="E57">$I$20+MMULT(B57:C57,$I$21:$I$22)</f>
        <v>5.7660279845064188</v>
      </c>
    </row>
    <row r="58" spans="1:5" x14ac:dyDescent="0.25">
      <c r="A58" t="s">
        <v>105</v>
      </c>
      <c r="B58">
        <v>3807.4</v>
      </c>
      <c r="C58">
        <v>8.4333333333333353</v>
      </c>
      <c r="D58">
        <v>4.4787995907796496</v>
      </c>
      <c r="E58" cm="1">
        <f t="array" ref="E58">$I$20+MMULT(B58:C58,$I$21:$I$22)</f>
        <v>5.7292206291124614</v>
      </c>
    </row>
    <row r="59" spans="1:5" x14ac:dyDescent="0.25">
      <c r="A59" t="s">
        <v>106</v>
      </c>
      <c r="B59">
        <v>3906.3</v>
      </c>
      <c r="C59">
        <v>7.4000000000000012</v>
      </c>
      <c r="D59">
        <v>4.3224430222394297</v>
      </c>
      <c r="E59" cm="1">
        <f t="array" ref="E59">$I$20+MMULT(B59:C59,$I$21:$I$22)</f>
        <v>5.6460440380444101</v>
      </c>
    </row>
    <row r="60" spans="1:5" x14ac:dyDescent="0.25">
      <c r="A60" t="s">
        <v>107</v>
      </c>
      <c r="B60">
        <v>3976</v>
      </c>
      <c r="C60">
        <v>7.3</v>
      </c>
      <c r="D60">
        <v>4.1934768140807304</v>
      </c>
      <c r="E60" cm="1">
        <f t="array" ref="E60">$I$20+MMULT(B60:C60,$I$21:$I$22)</f>
        <v>5.6138005633641255</v>
      </c>
    </row>
    <row r="61" spans="1:5" x14ac:dyDescent="0.25">
      <c r="A61" t="s">
        <v>108</v>
      </c>
      <c r="B61">
        <v>4034</v>
      </c>
      <c r="C61">
        <v>6.9666666666666659</v>
      </c>
      <c r="D61">
        <v>4.0585129784515175</v>
      </c>
      <c r="E61" cm="1">
        <f t="array" ref="E61">$I$20+MMULT(B61:C61,$I$21:$I$22)</f>
        <v>5.5764688422563244</v>
      </c>
    </row>
    <row r="62" spans="1:5" x14ac:dyDescent="0.25">
      <c r="A62" t="s">
        <v>109</v>
      </c>
      <c r="B62">
        <v>4117.2</v>
      </c>
      <c r="C62">
        <v>7.7666666666666666</v>
      </c>
      <c r="D62">
        <v>3.6122293547025701</v>
      </c>
      <c r="E62" cm="1">
        <f t="array" ref="E62">$I$20+MMULT(B62:C62,$I$21:$I$22)</f>
        <v>5.5765778536687218</v>
      </c>
    </row>
    <row r="63" spans="1:5" x14ac:dyDescent="0.25">
      <c r="A63" t="s">
        <v>110</v>
      </c>
      <c r="B63">
        <v>4175.7</v>
      </c>
      <c r="C63">
        <v>7.2</v>
      </c>
      <c r="D63">
        <v>3.7128712871406999</v>
      </c>
      <c r="E63" cm="1">
        <f t="array" ref="E63">$I$20+MMULT(B63:C63,$I$21:$I$22)</f>
        <v>5.5292489704193528</v>
      </c>
    </row>
    <row r="64" spans="1:5" x14ac:dyDescent="0.25">
      <c r="A64" t="s">
        <v>111</v>
      </c>
      <c r="B64">
        <v>4258.3</v>
      </c>
      <c r="C64">
        <v>7.0666666666666673</v>
      </c>
      <c r="D64">
        <v>3.36456558773805</v>
      </c>
      <c r="E64" cm="1">
        <f t="array" ref="E64">$I$20+MMULT(B64:C64,$I$21:$I$22)</f>
        <v>5.4904154956307654</v>
      </c>
    </row>
    <row r="65" spans="1:5" x14ac:dyDescent="0.25">
      <c r="A65" t="s">
        <v>112</v>
      </c>
      <c r="B65">
        <v>4318.7</v>
      </c>
      <c r="C65">
        <v>6.7333333333333334</v>
      </c>
      <c r="D65">
        <v>3.5302822111901015</v>
      </c>
      <c r="E65" cm="1">
        <f t="array" ref="E65">$I$20+MMULT(B65:C65,$I$21:$I$22)</f>
        <v>5.4521180861857736</v>
      </c>
    </row>
    <row r="66" spans="1:5" x14ac:dyDescent="0.25">
      <c r="A66" t="s">
        <v>113</v>
      </c>
      <c r="B66">
        <v>4382.3999999999996</v>
      </c>
      <c r="C66">
        <v>7.5333333333333341</v>
      </c>
      <c r="D66">
        <v>3.1082642026772298</v>
      </c>
      <c r="E66" cm="1">
        <f t="array" ref="E66">$I$20+MMULT(B66:C66,$I$21:$I$22)</f>
        <v>5.4600733153378442</v>
      </c>
    </row>
    <row r="67" spans="1:5" x14ac:dyDescent="0.25">
      <c r="A67" t="s">
        <v>114</v>
      </c>
      <c r="B67">
        <v>4423.2</v>
      </c>
      <c r="C67">
        <v>7.1000000000000005</v>
      </c>
      <c r="D67">
        <v>1.6395143718013039</v>
      </c>
      <c r="E67" cm="1">
        <f t="array" ref="E67">$I$20+MMULT(B67:C67,$I$21:$I$22)</f>
        <v>5.4254640847588664</v>
      </c>
    </row>
    <row r="68" spans="1:5" x14ac:dyDescent="0.25">
      <c r="A68" t="s">
        <v>115</v>
      </c>
      <c r="B68">
        <v>4491.3</v>
      </c>
      <c r="C68">
        <v>6.833333333333333</v>
      </c>
      <c r="D68">
        <v>1.6481252576240617</v>
      </c>
      <c r="E68" cm="1">
        <f t="array" ref="E68">$I$20+MMULT(B68:C68,$I$21:$I$22)</f>
        <v>5.3868672758238612</v>
      </c>
    </row>
    <row r="69" spans="1:5" x14ac:dyDescent="0.25">
      <c r="A69" t="s">
        <v>116</v>
      </c>
      <c r="B69">
        <v>4543.3</v>
      </c>
      <c r="C69">
        <v>6.5</v>
      </c>
      <c r="D69">
        <v>1.3169984688134135</v>
      </c>
      <c r="E69" cm="1">
        <f t="array" ref="E69">$I$20+MMULT(B69:C69,$I$21:$I$22)</f>
        <v>5.3519497755590368</v>
      </c>
    </row>
    <row r="70" spans="1:5" x14ac:dyDescent="0.25">
      <c r="A70" t="s">
        <v>117</v>
      </c>
      <c r="B70">
        <v>4611.1000000000004</v>
      </c>
      <c r="C70">
        <v>7.1333333333333329</v>
      </c>
      <c r="D70">
        <v>2.1896323455567601</v>
      </c>
      <c r="E70" cm="1">
        <f t="array" ref="E70">$I$20+MMULT(B70:C70,$I$21:$I$22)</f>
        <v>5.3512581606555587</v>
      </c>
    </row>
    <row r="71" spans="1:5" x14ac:dyDescent="0.25">
      <c r="A71" t="s">
        <v>118</v>
      </c>
      <c r="B71">
        <v>4686.7</v>
      </c>
      <c r="C71">
        <v>6.2</v>
      </c>
      <c r="D71">
        <v>3.7774374683078702</v>
      </c>
      <c r="E71" cm="1">
        <f t="array" ref="E71">$I$20+MMULT(B71:C71,$I$21:$I$22)</f>
        <v>5.2816550697487745</v>
      </c>
    </row>
    <row r="72" spans="1:5" x14ac:dyDescent="0.25">
      <c r="A72" t="s">
        <v>119</v>
      </c>
      <c r="B72">
        <v>4764.5</v>
      </c>
      <c r="C72">
        <v>5.8666666666666663</v>
      </c>
      <c r="D72">
        <v>4.1649777057154438</v>
      </c>
      <c r="E72" cm="1">
        <f t="array" ref="E72">$I$20+MMULT(B72:C72,$I$21:$I$22)</f>
        <v>5.2363564198591508</v>
      </c>
    </row>
    <row r="73" spans="1:5" x14ac:dyDescent="0.25">
      <c r="A73" t="s">
        <v>120</v>
      </c>
      <c r="B73">
        <v>4883.1000000000004</v>
      </c>
      <c r="C73">
        <v>5.5666666666666673</v>
      </c>
      <c r="D73">
        <v>4.474002418379694</v>
      </c>
      <c r="E73" cm="1">
        <f t="array" ref="E73">$I$20+MMULT(B73:C73,$I$21:$I$22)</f>
        <v>5.1760404935331916</v>
      </c>
    </row>
    <row r="74" spans="1:5" x14ac:dyDescent="0.25">
      <c r="A74" t="s">
        <v>121</v>
      </c>
      <c r="B74">
        <v>4948.6000000000004</v>
      </c>
      <c r="C74">
        <v>6.1333333333333329</v>
      </c>
      <c r="D74">
        <v>3.944602106601343</v>
      </c>
      <c r="E74" cm="1">
        <f t="array" ref="E74">$I$20+MMULT(B74:C74,$I$21:$I$22)</f>
        <v>5.1734754793610485</v>
      </c>
    </row>
    <row r="75" spans="1:5" x14ac:dyDescent="0.25">
      <c r="A75" t="s">
        <v>122</v>
      </c>
      <c r="B75">
        <v>5059.3</v>
      </c>
      <c r="C75">
        <v>5.3999999999999995</v>
      </c>
      <c r="D75">
        <v>3.9015905835646798</v>
      </c>
      <c r="E75" cm="1">
        <f t="array" ref="E75">$I$20+MMULT(B75:C75,$I$21:$I$22)</f>
        <v>5.0981457482982702</v>
      </c>
    </row>
    <row r="76" spans="1:5" x14ac:dyDescent="0.25">
      <c r="A76" t="s">
        <v>123</v>
      </c>
      <c r="B76">
        <v>5142.8</v>
      </c>
      <c r="C76">
        <v>5.3666666666666671</v>
      </c>
      <c r="D76">
        <v>4.1188640329962602</v>
      </c>
      <c r="E76" cm="1">
        <f t="array" ref="E76">$I$20+MMULT(B76:C76,$I$21:$I$22)</f>
        <v>5.0631484162709457</v>
      </c>
    </row>
    <row r="77" spans="1:5" x14ac:dyDescent="0.25">
      <c r="A77" t="s">
        <v>124</v>
      </c>
      <c r="B77">
        <v>5251</v>
      </c>
      <c r="C77">
        <v>5.0666666666666664</v>
      </c>
      <c r="D77">
        <v>4.2940384463698802</v>
      </c>
      <c r="E77" cm="1">
        <f t="array" ref="E77">$I$20+MMULT(B77:C77,$I$21:$I$22)</f>
        <v>5.0070171394061447</v>
      </c>
    </row>
    <row r="78" spans="1:5" x14ac:dyDescent="0.25">
      <c r="A78" t="s">
        <v>125</v>
      </c>
      <c r="B78">
        <v>5360.3</v>
      </c>
      <c r="C78">
        <v>5.6000000000000005</v>
      </c>
      <c r="D78">
        <v>4.8248133256748789</v>
      </c>
      <c r="E78" cm="1">
        <f t="array" ref="E78">$I$20+MMULT(B78:C78,$I$21:$I$22)</f>
        <v>4.9854288877843711</v>
      </c>
    </row>
    <row r="79" spans="1:5" x14ac:dyDescent="0.25">
      <c r="A79" t="s">
        <v>126</v>
      </c>
      <c r="B79">
        <v>5453.6</v>
      </c>
      <c r="C79">
        <v>5.2</v>
      </c>
      <c r="D79">
        <v>5.2183777651735799</v>
      </c>
      <c r="E79" cm="1">
        <f t="array" ref="E79">$I$20+MMULT(B79:C79,$I$21:$I$22)</f>
        <v>4.9310946501252531</v>
      </c>
    </row>
    <row r="80" spans="1:5" x14ac:dyDescent="0.25">
      <c r="A80" t="s">
        <v>127</v>
      </c>
      <c r="B80">
        <v>5532.9</v>
      </c>
      <c r="C80">
        <v>5.1666666666666661</v>
      </c>
      <c r="D80">
        <v>4.6739434648757303</v>
      </c>
      <c r="E80" cm="1">
        <f t="array" ref="E80">$I$20+MMULT(B80:C80,$I$21:$I$22)</f>
        <v>4.8977872726880118</v>
      </c>
    </row>
    <row r="81" spans="1:5" x14ac:dyDescent="0.25">
      <c r="A81" t="s">
        <v>128</v>
      </c>
      <c r="B81">
        <v>5581.7</v>
      </c>
      <c r="C81">
        <v>5.0999999999999996</v>
      </c>
      <c r="D81">
        <v>4.5983379501390802</v>
      </c>
      <c r="E81" cm="1">
        <f t="array" ref="E81">$I$20+MMULT(B81:C81,$I$21:$I$22)</f>
        <v>4.8753527592399983</v>
      </c>
    </row>
    <row r="82" spans="1:5" x14ac:dyDescent="0.25">
      <c r="A82" t="s">
        <v>129</v>
      </c>
      <c r="B82">
        <v>5708.1</v>
      </c>
      <c r="C82">
        <v>5.8</v>
      </c>
      <c r="D82">
        <v>5.2328767123281956</v>
      </c>
      <c r="E82" cm="1">
        <f t="array" ref="E82">$I$20+MMULT(B82:C82,$I$21:$I$22)</f>
        <v>4.8538811046952564</v>
      </c>
    </row>
    <row r="83" spans="1:5" x14ac:dyDescent="0.25">
      <c r="A83" t="s">
        <v>130</v>
      </c>
      <c r="B83">
        <v>5797.4</v>
      </c>
      <c r="C83">
        <v>5.3</v>
      </c>
      <c r="D83">
        <v>4.5822102425870561</v>
      </c>
      <c r="E83" cm="1">
        <f t="array" ref="E83">$I$20+MMULT(B83:C83,$I$21:$I$22)</f>
        <v>4.7969580717104146</v>
      </c>
    </row>
    <row r="84" spans="1:5" x14ac:dyDescent="0.25">
      <c r="A84" t="s">
        <v>131</v>
      </c>
      <c r="B84">
        <v>5850.6</v>
      </c>
      <c r="C84">
        <v>5.5666666666666664</v>
      </c>
      <c r="D84">
        <v>5.5347593582887704</v>
      </c>
      <c r="E84" cm="1">
        <f t="array" ref="E84">$I$20+MMULT(B84:C84,$I$21:$I$22)</f>
        <v>4.7867473826032469</v>
      </c>
    </row>
    <row r="85" spans="1:5" x14ac:dyDescent="0.25">
      <c r="A85" t="s">
        <v>132</v>
      </c>
      <c r="B85">
        <v>5846</v>
      </c>
      <c r="C85">
        <v>5.8</v>
      </c>
      <c r="D85">
        <v>6.2235169491522448</v>
      </c>
      <c r="E85" cm="1">
        <f t="array" ref="E85">$I$20+MMULT(B85:C85,$I$21:$I$22)</f>
        <v>4.7983942623208495</v>
      </c>
    </row>
    <row r="86" spans="1:5" x14ac:dyDescent="0.25">
      <c r="A86" t="s">
        <v>133</v>
      </c>
      <c r="B86">
        <v>5880.2</v>
      </c>
      <c r="C86">
        <v>7.1999999999999993</v>
      </c>
      <c r="D86">
        <v>5.2850820098935563</v>
      </c>
      <c r="E86" cm="1">
        <f t="array" ref="E86">$I$20+MMULT(B86:C86,$I$21:$I$22)</f>
        <v>4.8434090659438063</v>
      </c>
    </row>
    <row r="87" spans="1:5" x14ac:dyDescent="0.25">
      <c r="A87" t="s">
        <v>134</v>
      </c>
      <c r="B87">
        <v>5962</v>
      </c>
      <c r="C87">
        <v>6.7333333333333334</v>
      </c>
      <c r="D87">
        <v>4.8453608247425342</v>
      </c>
      <c r="E87" cm="1">
        <f t="array" ref="E87">$I$20+MMULT(B87:C87,$I$21:$I$22)</f>
        <v>4.7909032343085869</v>
      </c>
    </row>
    <row r="88" spans="1:5" x14ac:dyDescent="0.25">
      <c r="A88" t="s">
        <v>135</v>
      </c>
      <c r="B88">
        <v>6033.7</v>
      </c>
      <c r="C88">
        <v>6.6333333333333329</v>
      </c>
      <c r="D88">
        <v>3.8763617937674</v>
      </c>
      <c r="E88" cm="1">
        <f t="array" ref="E88">$I$20+MMULT(B88:C88,$I$21:$I$22)</f>
        <v>4.7578550193473097</v>
      </c>
    </row>
    <row r="89" spans="1:5" x14ac:dyDescent="0.25">
      <c r="A89" t="s">
        <v>136</v>
      </c>
      <c r="B89">
        <v>6092.5</v>
      </c>
      <c r="C89">
        <v>6.7</v>
      </c>
      <c r="D89">
        <v>2.9917726252804688</v>
      </c>
      <c r="E89" cm="1">
        <f t="array" ref="E89">$I$20+MMULT(B89:C89,$I$21:$I$22)</f>
        <v>4.7369945056779468</v>
      </c>
    </row>
    <row r="90" spans="1:5" x14ac:dyDescent="0.25">
      <c r="A90" t="s">
        <v>137</v>
      </c>
      <c r="B90">
        <v>6190.7</v>
      </c>
      <c r="C90">
        <v>8.0333333333333332</v>
      </c>
      <c r="D90">
        <v>2.8684470820971706</v>
      </c>
      <c r="E90" cm="1">
        <f t="array" ref="E90">$I$20+MMULT(B90:C90,$I$21:$I$22)</f>
        <v>4.7534587697173496</v>
      </c>
    </row>
    <row r="91" spans="1:5" x14ac:dyDescent="0.25">
      <c r="A91" t="s">
        <v>138</v>
      </c>
      <c r="B91">
        <v>6295.2</v>
      </c>
      <c r="C91">
        <v>7.5</v>
      </c>
      <c r="D91">
        <v>3.0973451327433845</v>
      </c>
      <c r="E91" cm="1">
        <f t="array" ref="E91">$I$20+MMULT(B91:C91,$I$21:$I$22)</f>
        <v>4.6890202853010639</v>
      </c>
    </row>
    <row r="92" spans="1:5" x14ac:dyDescent="0.25">
      <c r="A92" t="s">
        <v>139</v>
      </c>
      <c r="B92">
        <v>6389.7</v>
      </c>
      <c r="C92">
        <v>7.4666666666666677</v>
      </c>
      <c r="D92">
        <v>3.0975609756094999</v>
      </c>
      <c r="E92" cm="1">
        <f t="array" ref="E92">$I$20+MMULT(B92:C92,$I$21:$I$22)</f>
        <v>4.6495968817282831</v>
      </c>
    </row>
    <row r="93" spans="1:5" x14ac:dyDescent="0.25">
      <c r="A93" t="s">
        <v>140</v>
      </c>
      <c r="B93">
        <v>6493.6</v>
      </c>
      <c r="C93">
        <v>7.0333333333333341</v>
      </c>
      <c r="D93">
        <v>3.0501089324618951</v>
      </c>
      <c r="E93" cm="1">
        <f t="array" ref="E93">$I$20+MMULT(B93:C93,$I$21:$I$22)</f>
        <v>4.5895980952840034</v>
      </c>
    </row>
    <row r="94" spans="1:5" x14ac:dyDescent="0.25">
      <c r="A94" t="s">
        <v>141</v>
      </c>
      <c r="B94">
        <v>6544.5</v>
      </c>
      <c r="C94">
        <v>7.7333333333333343</v>
      </c>
      <c r="D94">
        <v>3.1971153846151235</v>
      </c>
      <c r="E94" cm="1">
        <f t="array" ref="E94">$I$20+MMULT(B94:C94,$I$21:$I$22)</f>
        <v>4.5985053863467149</v>
      </c>
    </row>
    <row r="95" spans="1:5" x14ac:dyDescent="0.25">
      <c r="A95" t="s">
        <v>142</v>
      </c>
      <c r="B95">
        <v>6622.7</v>
      </c>
      <c r="C95">
        <v>6.9666666666666659</v>
      </c>
      <c r="D95">
        <v>3.147353361945608</v>
      </c>
      <c r="E95" cm="1">
        <f t="array" ref="E95">$I$20+MMULT(B95:C95,$I$21:$I$22)</f>
        <v>4.5348532595541551</v>
      </c>
    </row>
    <row r="96" spans="1:5" x14ac:dyDescent="0.25">
      <c r="A96" t="s">
        <v>143</v>
      </c>
      <c r="B96">
        <v>6688.3</v>
      </c>
      <c r="C96">
        <v>6.666666666666667</v>
      </c>
      <c r="D96">
        <v>2.7442630707359901</v>
      </c>
      <c r="E96" cm="1">
        <f t="array" ref="E96">$I$20+MMULT(B96:C96,$I$21:$I$22)</f>
        <v>4.4958629506744874</v>
      </c>
    </row>
    <row r="97" spans="1:5" x14ac:dyDescent="0.25">
      <c r="A97" t="s">
        <v>144</v>
      </c>
      <c r="B97">
        <v>6813.8</v>
      </c>
      <c r="C97">
        <v>6.2333333333333343</v>
      </c>
      <c r="D97">
        <v>2.724923655156438</v>
      </c>
      <c r="E97" cm="1">
        <f t="array" ref="E97">$I$20+MMULT(B97:C97,$I$21:$I$22)</f>
        <v>4.4271729691954933</v>
      </c>
    </row>
    <row r="98" spans="1:5" x14ac:dyDescent="0.25">
      <c r="A98" t="s">
        <v>145</v>
      </c>
      <c r="B98">
        <v>6916.3</v>
      </c>
      <c r="C98">
        <v>7.06666666666667</v>
      </c>
      <c r="D98">
        <v>2.5157232704402612</v>
      </c>
      <c r="E98" cm="1">
        <f t="array" ref="E98">$I$20+MMULT(B98:C98,$I$21:$I$22)</f>
        <v>4.4209156621922192</v>
      </c>
    </row>
    <row r="99" spans="1:5" x14ac:dyDescent="0.25">
      <c r="A99" t="s">
        <v>146</v>
      </c>
      <c r="B99">
        <v>7044.3</v>
      </c>
      <c r="C99">
        <v>6.1</v>
      </c>
      <c r="D99">
        <v>2.3809523809521638</v>
      </c>
      <c r="E99" cm="1">
        <f t="array" ref="E99">$I$20+MMULT(B99:C99,$I$21:$I$22)</f>
        <v>4.3288289506275373</v>
      </c>
    </row>
    <row r="100" spans="1:5" x14ac:dyDescent="0.25">
      <c r="A100" t="s">
        <v>147</v>
      </c>
      <c r="B100">
        <v>7131.8</v>
      </c>
      <c r="C100">
        <v>5.9</v>
      </c>
      <c r="D100">
        <v>2.8781947962233301</v>
      </c>
      <c r="E100" cm="1">
        <f t="array" ref="E100">$I$20+MMULT(B100:C100,$I$21:$I$22)</f>
        <v>4.2852250115587136</v>
      </c>
    </row>
    <row r="101" spans="1:5" x14ac:dyDescent="0.25">
      <c r="A101" t="s">
        <v>148</v>
      </c>
      <c r="B101">
        <v>7248.2</v>
      </c>
      <c r="C101">
        <v>5.2666666666666702</v>
      </c>
      <c r="D101">
        <v>2.6526412074086481</v>
      </c>
      <c r="E101" cm="1">
        <f t="array" ref="E101">$I$20+MMULT(B101:C101,$I$21:$I$22)</f>
        <v>4.2118000465828169</v>
      </c>
    </row>
    <row r="102" spans="1:5" x14ac:dyDescent="0.25">
      <c r="A102" t="s">
        <v>149</v>
      </c>
      <c r="B102">
        <v>7307.7</v>
      </c>
      <c r="C102">
        <v>5.93333333333333</v>
      </c>
      <c r="D102">
        <v>2.8402635764601092</v>
      </c>
      <c r="E102" cm="1">
        <f t="array" ref="E102">$I$20+MMULT(B102:C102,$I$21:$I$22)</f>
        <v>4.2158475291413593</v>
      </c>
    </row>
    <row r="103" spans="1:5" x14ac:dyDescent="0.25">
      <c r="A103" t="s">
        <v>150</v>
      </c>
      <c r="B103">
        <v>7355.8</v>
      </c>
      <c r="C103">
        <v>5.6333333333333302</v>
      </c>
      <c r="D103">
        <v>3.0932490404156638</v>
      </c>
      <c r="E103" cm="1">
        <f t="array" ref="E103">$I$20+MMULT(B103:C103,$I$21:$I$22)</f>
        <v>4.1838986977203714</v>
      </c>
    </row>
    <row r="104" spans="1:5" x14ac:dyDescent="0.25">
      <c r="A104" t="s">
        <v>151</v>
      </c>
      <c r="B104">
        <v>7452.5</v>
      </c>
      <c r="C104">
        <v>5.6333333333333302</v>
      </c>
      <c r="D104">
        <v>2.6410026857658999</v>
      </c>
      <c r="E104" cm="1">
        <f t="array" ref="E104">$I$20+MMULT(B104:C104,$I$21:$I$22)</f>
        <v>4.1449895051344026</v>
      </c>
    </row>
    <row r="105" spans="1:5" x14ac:dyDescent="0.25">
      <c r="A105" t="s">
        <v>152</v>
      </c>
      <c r="B105">
        <v>7542.5</v>
      </c>
      <c r="C105">
        <v>5.2333333333333298</v>
      </c>
      <c r="D105">
        <v>2.6509244820675</v>
      </c>
      <c r="E105" cm="1">
        <f t="array" ref="E105">$I$20+MMULT(B105:C105,$I$21:$I$22)</f>
        <v>4.091983088938921</v>
      </c>
    </row>
    <row r="106" spans="1:5" x14ac:dyDescent="0.25">
      <c r="A106" t="s">
        <v>153</v>
      </c>
      <c r="B106">
        <v>7638.2</v>
      </c>
      <c r="C106">
        <v>6.0333333333333297</v>
      </c>
      <c r="D106">
        <v>2.7397260273970439</v>
      </c>
      <c r="E106" cm="1">
        <f t="array" ref="E106">$I$20+MMULT(B106:C106,$I$21:$I$22)</f>
        <v>4.0870624735951173</v>
      </c>
    </row>
    <row r="107" spans="1:5" x14ac:dyDescent="0.25">
      <c r="A107" t="s">
        <v>154</v>
      </c>
      <c r="B107">
        <v>7800</v>
      </c>
      <c r="C107">
        <v>5.43333333333333</v>
      </c>
      <c r="D107">
        <v>2.8471309680243118</v>
      </c>
      <c r="E107" cm="1">
        <f t="array" ref="E107">$I$20+MMULT(B107:C107,$I$21:$I$22)</f>
        <v>3.9967693295366016</v>
      </c>
    </row>
    <row r="108" spans="1:5" x14ac:dyDescent="0.25">
      <c r="A108" t="s">
        <v>155</v>
      </c>
      <c r="B108">
        <v>7892.7</v>
      </c>
      <c r="C108">
        <v>5.2333333333333298</v>
      </c>
      <c r="D108">
        <v>2.9437418229393715</v>
      </c>
      <c r="E108" cm="1">
        <f t="array" ref="E108">$I$20+MMULT(B108:C108,$I$21:$I$22)</f>
        <v>3.9510730657371984</v>
      </c>
    </row>
    <row r="109" spans="1:5" x14ac:dyDescent="0.25">
      <c r="A109" t="s">
        <v>156</v>
      </c>
      <c r="B109">
        <v>8023</v>
      </c>
      <c r="C109">
        <v>4.9666666666666703</v>
      </c>
      <c r="D109">
        <v>3.1901041666666599</v>
      </c>
      <c r="E109" cm="1">
        <f t="array" ref="E109">$I$20+MMULT(B109:C109,$I$21:$I$22)</f>
        <v>3.887448834063338</v>
      </c>
    </row>
    <row r="110" spans="1:5" x14ac:dyDescent="0.25">
      <c r="A110" t="s">
        <v>157</v>
      </c>
      <c r="B110">
        <v>8137</v>
      </c>
      <c r="C110">
        <v>5.7</v>
      </c>
      <c r="D110">
        <v>2.9462365591400062</v>
      </c>
      <c r="E110" cm="1">
        <f t="array" ref="E110">$I$20+MMULT(B110:C110,$I$21:$I$22)</f>
        <v>3.8723659945566502</v>
      </c>
    </row>
    <row r="111" spans="1:5" x14ac:dyDescent="0.25">
      <c r="A111" t="s">
        <v>158</v>
      </c>
      <c r="B111">
        <v>8276.7999999999993</v>
      </c>
      <c r="C111">
        <v>4.9000000000000004</v>
      </c>
      <c r="D111">
        <v>2.3424190800683609</v>
      </c>
      <c r="E111" cm="1">
        <f t="array" ref="E111">$I$20+MMULT(B111:C111,$I$21:$I$22)</f>
        <v>3.7825284418136302</v>
      </c>
    </row>
    <row r="112" spans="1:5" x14ac:dyDescent="0.25">
      <c r="A112" t="s">
        <v>159</v>
      </c>
      <c r="B112">
        <v>8409.9</v>
      </c>
      <c r="C112">
        <v>4.8333333333333304</v>
      </c>
      <c r="D112">
        <v>2.2029231095102775</v>
      </c>
      <c r="E112" cm="1">
        <f t="array" ref="E112">$I$20+MMULT(B112:C112,$I$21:$I$22)</f>
        <v>3.7261741255217977</v>
      </c>
    </row>
    <row r="113" spans="1:5" x14ac:dyDescent="0.25">
      <c r="A113" t="s">
        <v>160</v>
      </c>
      <c r="B113">
        <v>8505.7000000000007</v>
      </c>
      <c r="C113">
        <v>4.3666666666666698</v>
      </c>
      <c r="D113">
        <v>1.8717139852788667</v>
      </c>
      <c r="E113" cm="1">
        <f t="array" ref="E113">$I$20+MMULT(B113:C113,$I$21:$I$22)</f>
        <v>3.6680351119196337</v>
      </c>
    </row>
    <row r="114" spans="1:5" x14ac:dyDescent="0.25">
      <c r="A114" t="s">
        <v>161</v>
      </c>
      <c r="B114">
        <v>8600.6</v>
      </c>
      <c r="C114">
        <v>5.0666666666666664</v>
      </c>
      <c r="D114">
        <v>1.4622937121368227</v>
      </c>
      <c r="E114" cm="1">
        <f t="array" ref="E114">$I$20+MMULT(B114:C114,$I$21:$I$22)</f>
        <v>3.6592381168005179</v>
      </c>
    </row>
    <row r="115" spans="1:5" x14ac:dyDescent="0.25">
      <c r="A115" t="s">
        <v>162</v>
      </c>
      <c r="B115">
        <v>8698.6</v>
      </c>
      <c r="C115">
        <v>4.333333333333333</v>
      </c>
      <c r="D115">
        <v>1.602163961714733</v>
      </c>
      <c r="E115" cm="1">
        <f t="array" ref="E115">$I$20+MMULT(B115:C115,$I$21:$I$22)</f>
        <v>3.5890184865220394</v>
      </c>
    </row>
    <row r="116" spans="1:5" x14ac:dyDescent="0.25">
      <c r="A116" t="s">
        <v>163</v>
      </c>
      <c r="B116">
        <v>8847.2000000000007</v>
      </c>
      <c r="C116">
        <v>4.5333333333333332</v>
      </c>
      <c r="D116">
        <v>1.5958549222800049</v>
      </c>
      <c r="E116" cm="1">
        <f t="array" ref="E116">$I$20+MMULT(B116:C116,$I$21:$I$22)</f>
        <v>3.5376228354197412</v>
      </c>
    </row>
    <row r="117" spans="1:5" x14ac:dyDescent="0.25">
      <c r="A117" t="s">
        <v>164</v>
      </c>
      <c r="B117">
        <v>9027.5</v>
      </c>
      <c r="C117">
        <v>4.1000000000000005</v>
      </c>
      <c r="D117">
        <v>1.54830718414534</v>
      </c>
      <c r="E117" cm="1">
        <f t="array" ref="E117">$I$20+MMULT(B117:C117,$I$21:$I$22)</f>
        <v>3.4468829702415626</v>
      </c>
    </row>
    <row r="118" spans="1:5" x14ac:dyDescent="0.25">
      <c r="A118" t="s">
        <v>165</v>
      </c>
      <c r="B118">
        <v>9148.6</v>
      </c>
      <c r="C118">
        <v>4.6333333333333302</v>
      </c>
      <c r="D118">
        <v>1.6676961087090814</v>
      </c>
      <c r="E118" cm="1">
        <f t="array" ref="E118">$I$20+MMULT(B118:C118,$I$21:$I$22)</f>
        <v>3.4205467509619352</v>
      </c>
    </row>
    <row r="119" spans="1:5" x14ac:dyDescent="0.25">
      <c r="A119" t="s">
        <v>166</v>
      </c>
      <c r="B119">
        <v>9252.6</v>
      </c>
      <c r="C119">
        <v>4.2</v>
      </c>
      <c r="D119">
        <v>2.1093590006141625</v>
      </c>
      <c r="E119" cm="1">
        <f t="array" ref="E119">$I$20+MMULT(B119:C119,$I$21:$I$22)</f>
        <v>3.3605077275036068</v>
      </c>
    </row>
    <row r="120" spans="1:5" x14ac:dyDescent="0.25">
      <c r="A120" t="s">
        <v>167</v>
      </c>
      <c r="B120">
        <v>9405.1</v>
      </c>
      <c r="C120">
        <v>4.2666666666666702</v>
      </c>
      <c r="D120">
        <v>2.34598123214995</v>
      </c>
      <c r="E120" cm="1">
        <f t="array" ref="E120">$I$20+MMULT(B120:C120,$I$21:$I$22)</f>
        <v>3.3019451316697621</v>
      </c>
    </row>
    <row r="121" spans="1:5" x14ac:dyDescent="0.25">
      <c r="A121" t="s">
        <v>168</v>
      </c>
      <c r="B121">
        <v>9607.7000000000007</v>
      </c>
      <c r="C121">
        <v>3.7666666666666702</v>
      </c>
      <c r="D121">
        <v>2.6224842447651802</v>
      </c>
      <c r="E121" cm="1">
        <f t="array" ref="E121">$I$20+MMULT(B121:C121,$I$21:$I$22)</f>
        <v>3.1994335617667149</v>
      </c>
    </row>
    <row r="122" spans="1:5" x14ac:dyDescent="0.25">
      <c r="A122" t="s">
        <v>169</v>
      </c>
      <c r="B122">
        <v>9709.5</v>
      </c>
      <c r="C122">
        <v>4.3999999999999995</v>
      </c>
      <c r="D122">
        <v>3.2401782098013316</v>
      </c>
      <c r="E122" cm="1">
        <f t="array" ref="E122">$I$20+MMULT(B122:C122,$I$21:$I$22)</f>
        <v>3.1850613620863708</v>
      </c>
    </row>
    <row r="123" spans="1:5" x14ac:dyDescent="0.25">
      <c r="A123" t="s">
        <v>170</v>
      </c>
      <c r="B123">
        <v>9949.1</v>
      </c>
      <c r="C123">
        <v>3.8666666666666667</v>
      </c>
      <c r="D123">
        <v>3.3293221018850994</v>
      </c>
      <c r="E123" cm="1">
        <f t="array" ref="E123">$I$20+MMULT(B123:C123,$I$21:$I$22)</f>
        <v>3.0662626716890671</v>
      </c>
    </row>
    <row r="124" spans="1:5" x14ac:dyDescent="0.25">
      <c r="A124" t="s">
        <v>171</v>
      </c>
      <c r="B124">
        <v>10017.5</v>
      </c>
      <c r="C124">
        <v>4.0333333333333341</v>
      </c>
      <c r="D124">
        <v>3.5080725533188999</v>
      </c>
      <c r="E124" cm="1">
        <f t="array" ref="E124">$I$20+MMULT(B124:C124,$I$21:$I$22)</f>
        <v>3.0457376805586507</v>
      </c>
    </row>
    <row r="125" spans="1:5" x14ac:dyDescent="0.25">
      <c r="A125" t="s">
        <v>172</v>
      </c>
      <c r="B125">
        <v>10129.799999999999</v>
      </c>
      <c r="C125">
        <v>3.6666666666666665</v>
      </c>
      <c r="D125">
        <v>3.4270998415209801</v>
      </c>
      <c r="E125" cm="1">
        <f t="array" ref="E125">$I$20+MMULT(B125:C125,$I$21:$I$22)</f>
        <v>2.9851578355260102</v>
      </c>
    </row>
    <row r="126" spans="1:5" x14ac:dyDescent="0.25">
      <c r="A126" t="s">
        <v>173</v>
      </c>
      <c r="B126">
        <v>10165.1</v>
      </c>
      <c r="C126">
        <v>4.6000000000000005</v>
      </c>
      <c r="D126">
        <v>3.3934876422128273</v>
      </c>
      <c r="E126" cm="1">
        <f t="array" ref="E126">$I$20+MMULT(B126:C126,$I$21:$I$22)</f>
        <v>3.0101380778517801</v>
      </c>
    </row>
    <row r="127" spans="1:5" x14ac:dyDescent="0.25">
      <c r="A127" t="s">
        <v>174</v>
      </c>
      <c r="B127">
        <v>10301.299999999999</v>
      </c>
      <c r="C127">
        <v>4.333333333333333</v>
      </c>
      <c r="D127">
        <v>3.3773291925465783</v>
      </c>
      <c r="E127" cm="1">
        <f t="array" ref="E127">$I$20+MMULT(B127:C127,$I$21:$I$22)</f>
        <v>2.9441398623489929</v>
      </c>
    </row>
    <row r="128" spans="1:5" x14ac:dyDescent="0.25">
      <c r="A128" t="s">
        <v>175</v>
      </c>
      <c r="B128">
        <v>10305.200000000001</v>
      </c>
      <c r="C128">
        <v>4.7666666666666666</v>
      </c>
      <c r="D128">
        <v>2.6959368380514253</v>
      </c>
      <c r="E128" cm="1">
        <f t="array" ref="E128">$I$20+MMULT(B128:C128,$I$21:$I$22)</f>
        <v>2.9607631476477954</v>
      </c>
    </row>
    <row r="129" spans="1:5" x14ac:dyDescent="0.25">
      <c r="A129" t="s">
        <v>176</v>
      </c>
      <c r="B129">
        <v>10373.1</v>
      </c>
      <c r="C129">
        <v>5.2333333333333334</v>
      </c>
      <c r="D129">
        <v>1.8578816318716784</v>
      </c>
      <c r="E129" cm="1">
        <f t="array" ref="E129">$I$20+MMULT(B129:C129,$I$21:$I$22)</f>
        <v>2.9530341692507536</v>
      </c>
    </row>
    <row r="130" spans="1:5" x14ac:dyDescent="0.25">
      <c r="A130" t="s">
        <v>177</v>
      </c>
      <c r="B130">
        <v>10498.7</v>
      </c>
      <c r="C130">
        <v>6.166666666666667</v>
      </c>
      <c r="D130">
        <v>1.2521343198634163</v>
      </c>
      <c r="E130" cm="1">
        <f t="array" ref="E130">$I$20+MMULT(B130:C130,$I$21:$I$22)</f>
        <v>2.9416803878897286</v>
      </c>
    </row>
    <row r="131" spans="1:5" x14ac:dyDescent="0.25">
      <c r="A131" t="s">
        <v>178</v>
      </c>
      <c r="B131">
        <v>10601.9</v>
      </c>
      <c r="C131">
        <v>5.7333333333333334</v>
      </c>
      <c r="D131">
        <v>1.2955313556139725</v>
      </c>
      <c r="E131" cm="1">
        <f t="array" ref="E131">$I$20+MMULT(B131:C131,$I$21:$I$22)</f>
        <v>2.8819632605437979</v>
      </c>
    </row>
    <row r="132" spans="1:5" x14ac:dyDescent="0.25">
      <c r="A132" t="s">
        <v>179</v>
      </c>
      <c r="B132">
        <v>10701.7</v>
      </c>
      <c r="C132">
        <v>5.666666666666667</v>
      </c>
      <c r="D132">
        <v>1.5938496156007866</v>
      </c>
      <c r="E132" cm="1">
        <f t="array" ref="E132">$I$20+MMULT(B132:C132,$I$21:$I$22)</f>
        <v>2.8390078699304837</v>
      </c>
    </row>
    <row r="133" spans="1:5" x14ac:dyDescent="0.25">
      <c r="A133" t="s">
        <v>180</v>
      </c>
      <c r="B133">
        <v>10766.9</v>
      </c>
      <c r="C133">
        <v>5.5333333333333323</v>
      </c>
      <c r="D133">
        <v>2.2000752162467094</v>
      </c>
      <c r="E133" cm="1">
        <f t="array" ref="E133">$I$20+MMULT(B133:C133,$I$21:$I$22)</f>
        <v>2.8071756355865292</v>
      </c>
    </row>
    <row r="134" spans="1:5" x14ac:dyDescent="0.25">
      <c r="A134" t="s">
        <v>181</v>
      </c>
      <c r="B134">
        <v>10887.4</v>
      </c>
      <c r="C134">
        <v>6.3666666666666671</v>
      </c>
      <c r="D134">
        <v>2.8667790893760601</v>
      </c>
      <c r="E134" cm="1">
        <f t="array" ref="E134">$I$20+MMULT(B134:C134,$I$21:$I$22)</f>
        <v>2.7936756660543249</v>
      </c>
    </row>
    <row r="135" spans="1:5" x14ac:dyDescent="0.25">
      <c r="A135" t="s">
        <v>182</v>
      </c>
      <c r="B135">
        <v>11011.6</v>
      </c>
      <c r="C135">
        <v>6.0333333333333341</v>
      </c>
      <c r="D135">
        <v>2.1316033364227991</v>
      </c>
      <c r="E135" cm="1">
        <f t="array" ref="E135">$I$20+MMULT(B135:C135,$I$21:$I$22)</f>
        <v>2.7297070416456846</v>
      </c>
    </row>
    <row r="136" spans="1:5" x14ac:dyDescent="0.25">
      <c r="A136" t="s">
        <v>183</v>
      </c>
      <c r="B136">
        <v>11255.1</v>
      </c>
      <c r="C136">
        <v>6.0333333333333341</v>
      </c>
      <c r="D136">
        <v>2.1963824289405802</v>
      </c>
      <c r="E136" cm="1">
        <f t="array" ref="E136">$I$20+MMULT(B136:C136,$I$21:$I$22)</f>
        <v>2.6317299124348921</v>
      </c>
    </row>
    <row r="137" spans="1:5" x14ac:dyDescent="0.25">
      <c r="A137" t="s">
        <v>184</v>
      </c>
      <c r="B137">
        <v>11414.8</v>
      </c>
      <c r="C137">
        <v>5.5333333333333341</v>
      </c>
      <c r="D137">
        <v>1.895124195032007</v>
      </c>
      <c r="E137" cm="1">
        <f t="array" ref="E137">$I$20+MMULT(B137:C137,$I$21:$I$22)</f>
        <v>2.5464800215591268</v>
      </c>
    </row>
    <row r="138" spans="1:5" x14ac:dyDescent="0.25">
      <c r="A138" t="s">
        <v>185</v>
      </c>
      <c r="B138">
        <v>11589.9</v>
      </c>
      <c r="C138">
        <v>6.1</v>
      </c>
      <c r="D138">
        <v>1.78506375227685</v>
      </c>
      <c r="E138" cm="1">
        <f t="array" ref="E138">$I$20+MMULT(B138:C138,$I$21:$I$22)</f>
        <v>2.4998152399886147</v>
      </c>
    </row>
    <row r="139" spans="1:5" x14ac:dyDescent="0.25">
      <c r="A139" t="s">
        <v>186</v>
      </c>
      <c r="B139">
        <v>11762.9</v>
      </c>
      <c r="C139">
        <v>5.5</v>
      </c>
      <c r="D139">
        <v>2.8675136116152333</v>
      </c>
      <c r="E139" cm="1">
        <f t="array" ref="E139">$I$20+MMULT(B139:C139,$I$21:$I$22)</f>
        <v>2.4050155503565431</v>
      </c>
    </row>
    <row r="140" spans="1:5" x14ac:dyDescent="0.25">
      <c r="A140" t="s">
        <v>187</v>
      </c>
      <c r="B140">
        <v>11936.3</v>
      </c>
      <c r="C140">
        <v>5.4</v>
      </c>
      <c r="D140">
        <v>2.7271085425320405</v>
      </c>
      <c r="E140" cm="1">
        <f t="array" ref="E140">$I$20+MMULT(B140:C140,$I$21:$I$22)</f>
        <v>2.3310462921068167</v>
      </c>
    </row>
    <row r="141" spans="1:5" x14ac:dyDescent="0.25">
      <c r="A141" t="s">
        <v>188</v>
      </c>
      <c r="B141">
        <v>12123.9</v>
      </c>
      <c r="C141">
        <v>5.13</v>
      </c>
      <c r="D141">
        <v>3.3224990971469968</v>
      </c>
      <c r="E141" cm="1">
        <f t="array" ref="E141">$I$20+MMULT(B141:C141,$I$21:$I$22)</f>
        <v>2.2442263088529399</v>
      </c>
    </row>
    <row r="142" spans="1:5" x14ac:dyDescent="0.25">
      <c r="A142" t="s">
        <v>189</v>
      </c>
      <c r="B142">
        <v>12361.8</v>
      </c>
      <c r="C142">
        <v>5.63</v>
      </c>
      <c r="D142">
        <v>3.0422333571939761</v>
      </c>
      <c r="E142" cm="1">
        <f t="array" ref="E142">$I$20+MMULT(B142:C142,$I$21:$I$22)</f>
        <v>2.1694938318674701</v>
      </c>
    </row>
    <row r="143" spans="1:5" x14ac:dyDescent="0.25">
      <c r="A143" t="s">
        <v>190</v>
      </c>
      <c r="B143">
        <v>12500</v>
      </c>
      <c r="C143">
        <v>5</v>
      </c>
      <c r="D143">
        <v>2.946365561044475</v>
      </c>
      <c r="E143" cm="1">
        <f t="array" ref="E143">$I$20+MMULT(B143:C143,$I$21:$I$22)</f>
        <v>2.0874371403583476</v>
      </c>
    </row>
    <row r="144" spans="1:5" x14ac:dyDescent="0.25">
      <c r="A144" t="s">
        <v>191</v>
      </c>
      <c r="B144">
        <v>12728.6</v>
      </c>
      <c r="C144">
        <v>4.97</v>
      </c>
      <c r="D144">
        <v>3.8326300984528898</v>
      </c>
      <c r="E144" cm="1">
        <f t="array" ref="E144">$I$20+MMULT(B144:C144,$I$21:$I$22)</f>
        <v>1.9941958434746345</v>
      </c>
    </row>
    <row r="145" spans="1:5" x14ac:dyDescent="0.25">
      <c r="A145" t="s">
        <v>192</v>
      </c>
      <c r="B145">
        <v>12901.4</v>
      </c>
      <c r="C145">
        <v>4.7300000000000004</v>
      </c>
      <c r="D145">
        <v>3.7399510660607946</v>
      </c>
      <c r="E145" cm="1">
        <f t="array" ref="E145">$I$20+MMULT(B145:C145,$I$21:$I$22)</f>
        <v>1.9145904210664133</v>
      </c>
    </row>
    <row r="146" spans="1:5" x14ac:dyDescent="0.25">
      <c r="A146" t="s">
        <v>193</v>
      </c>
      <c r="B146">
        <v>13161.4</v>
      </c>
      <c r="C146">
        <v>5</v>
      </c>
      <c r="D146">
        <v>3.6470996873914618</v>
      </c>
      <c r="E146" cm="1">
        <f t="array" ref="E146">$I$20+MMULT(B146:C146,$I$21:$I$22)</f>
        <v>1.8213095294342496</v>
      </c>
    </row>
    <row r="147" spans="1:5" x14ac:dyDescent="0.25">
      <c r="A147" t="s">
        <v>194</v>
      </c>
      <c r="B147">
        <v>13330.4</v>
      </c>
      <c r="C147">
        <v>4.5666666666666664</v>
      </c>
      <c r="D147">
        <v>4.0102827763496096</v>
      </c>
      <c r="E147" cm="1">
        <f t="array" ref="E147">$I$20+MMULT(B147:C147,$I$21:$I$22)</f>
        <v>1.7351164468436755</v>
      </c>
    </row>
    <row r="148" spans="1:5" x14ac:dyDescent="0.25">
      <c r="A148" t="s">
        <v>195</v>
      </c>
      <c r="B148">
        <v>13432.8</v>
      </c>
      <c r="C148">
        <v>4.666666666666667</v>
      </c>
      <c r="D148">
        <v>3.3355909244835567</v>
      </c>
      <c r="E148" cm="1">
        <f t="array" ref="E148">$I$20+MMULT(B148:C148,$I$21:$I$22)</f>
        <v>1.6981120203445874</v>
      </c>
    </row>
    <row r="149" spans="1:5" x14ac:dyDescent="0.25">
      <c r="A149" t="s">
        <v>196</v>
      </c>
      <c r="B149">
        <v>13584.2</v>
      </c>
      <c r="C149">
        <v>4.2333333333333334</v>
      </c>
      <c r="D149">
        <v>1.93733153638816</v>
      </c>
      <c r="E149" cm="1">
        <f t="array" ref="E149">$I$20+MMULT(B149:C149,$I$21:$I$22)</f>
        <v>1.6190006522267444</v>
      </c>
    </row>
    <row r="150" spans="1:5" x14ac:dyDescent="0.25">
      <c r="A150" t="s">
        <v>197</v>
      </c>
      <c r="B150">
        <v>13758.5</v>
      </c>
      <c r="C150">
        <v>4.8</v>
      </c>
      <c r="D150">
        <v>2.4240951742627375</v>
      </c>
      <c r="E150" cm="1">
        <f t="array" ref="E150">$I$20+MMULT(B150:C150,$I$21:$I$22)</f>
        <v>1.5726577667686295</v>
      </c>
    </row>
    <row r="151" spans="1:5" x14ac:dyDescent="0.25">
      <c r="A151" t="s">
        <v>198</v>
      </c>
      <c r="B151">
        <v>13976.8</v>
      </c>
      <c r="C151">
        <v>4.4333333333333336</v>
      </c>
      <c r="D151">
        <v>2.6506838029329498</v>
      </c>
      <c r="E151" cm="1">
        <f t="array" ref="E151">$I$20+MMULT(B151:C151,$I$21:$I$22)</f>
        <v>1.4694266868434065</v>
      </c>
    </row>
    <row r="152" spans="1:5" x14ac:dyDescent="0.25">
      <c r="A152" t="s">
        <v>199</v>
      </c>
      <c r="B152">
        <v>14126.2</v>
      </c>
      <c r="C152">
        <v>4.666666666666667</v>
      </c>
      <c r="D152">
        <v>2.3604784532197476</v>
      </c>
      <c r="E152" cm="1">
        <f t="array" ref="E152">$I$20+MMULT(B152:C152,$I$21:$I$22)</f>
        <v>1.4191085649246142</v>
      </c>
    </row>
    <row r="153" spans="1:5" x14ac:dyDescent="0.25">
      <c r="A153" t="s">
        <v>200</v>
      </c>
      <c r="B153">
        <v>14253.2</v>
      </c>
      <c r="C153">
        <v>4.5666666666666664</v>
      </c>
      <c r="D153">
        <v>3.9743843992728398</v>
      </c>
      <c r="E153" cm="1">
        <f t="array" ref="E153">$I$20+MMULT(B153:C153,$I$21:$I$22)</f>
        <v>1.3638092811939044</v>
      </c>
    </row>
    <row r="154" spans="1:5" x14ac:dyDescent="0.25">
      <c r="A154" t="s">
        <v>201</v>
      </c>
      <c r="B154">
        <v>14273.924000000001</v>
      </c>
      <c r="C154">
        <v>5.2666666666666666</v>
      </c>
      <c r="D154">
        <v>4.0954280208157936</v>
      </c>
      <c r="E154" cm="1">
        <f t="array" ref="E154">$I$20+MMULT(B154:C154,$I$21:$I$22)</f>
        <v>1.3848584936162247</v>
      </c>
    </row>
    <row r="155" spans="1:5" x14ac:dyDescent="0.25">
      <c r="A155" t="s">
        <v>202</v>
      </c>
      <c r="B155">
        <v>14415.460999999999</v>
      </c>
      <c r="C155">
        <v>5.2333333333333334</v>
      </c>
      <c r="D155">
        <v>4.3793851236061103</v>
      </c>
      <c r="E155" cm="1">
        <f t="array" ref="E155">$I$20+MMULT(B155:C155,$I$21:$I$22)</f>
        <v>1.3265088057449308</v>
      </c>
    </row>
    <row r="156" spans="1:5" x14ac:dyDescent="0.25">
      <c r="A156" t="s">
        <v>203</v>
      </c>
      <c r="B156">
        <v>14395.053</v>
      </c>
      <c r="C156">
        <v>6.0333333333333341</v>
      </c>
      <c r="D156">
        <v>5.3028144439144054</v>
      </c>
      <c r="E156" cm="1">
        <f t="array" ref="E156">$I$20+MMULT(B156:C156,$I$21:$I$22)</f>
        <v>1.3683065826738448</v>
      </c>
    </row>
    <row r="157" spans="1:5" x14ac:dyDescent="0.25">
      <c r="A157" t="s">
        <v>204</v>
      </c>
      <c r="B157">
        <v>14081.722</v>
      </c>
      <c r="C157">
        <v>6.5666666666666664</v>
      </c>
      <c r="D157">
        <v>1.6016873586384313</v>
      </c>
      <c r="E157" cm="1">
        <f t="array" ref="E157">$I$20+MMULT(B157:C157,$I$21:$I$22)</f>
        <v>1.5167724259000641</v>
      </c>
    </row>
    <row r="158" spans="1:5" x14ac:dyDescent="0.25">
      <c r="A158" t="s">
        <v>205</v>
      </c>
      <c r="B158">
        <v>13893.739</v>
      </c>
      <c r="C158">
        <v>8.7999999999999989</v>
      </c>
      <c r="D158">
        <v>-4.0232531459163341E-2</v>
      </c>
      <c r="E158" cm="1">
        <f t="array" ref="E158">$I$20+MMULT(B158:C158,$I$21:$I$22)</f>
        <v>1.6861726668464314</v>
      </c>
    </row>
    <row r="159" spans="1:5" x14ac:dyDescent="0.25">
      <c r="A159" t="s">
        <v>206</v>
      </c>
      <c r="B159">
        <v>13854.075000000001</v>
      </c>
      <c r="C159">
        <v>9.1333333333333293</v>
      </c>
      <c r="D159">
        <v>-1.1504451996862699</v>
      </c>
      <c r="E159" cm="1">
        <f t="array" ref="E159">$I$20+MMULT(B159:C159,$I$21:$I$22)</f>
        <v>1.716126529058096</v>
      </c>
    </row>
    <row r="160" spans="1:5" x14ac:dyDescent="0.25">
      <c r="A160" t="s">
        <v>207</v>
      </c>
      <c r="B160">
        <v>13920.545</v>
      </c>
      <c r="C160">
        <v>9.6</v>
      </c>
      <c r="D160">
        <v>-1.6233603361339399</v>
      </c>
      <c r="E160" cm="1">
        <f t="array" ref="E160">$I$20+MMULT(B160:C160,$I$21:$I$22)</f>
        <v>1.7089729399619644</v>
      </c>
    </row>
    <row r="161" spans="1:5" x14ac:dyDescent="0.25">
      <c r="A161" t="s">
        <v>208</v>
      </c>
      <c r="B161">
        <v>14087.433999999999</v>
      </c>
      <c r="C161">
        <v>9.5333333333333297</v>
      </c>
      <c r="D161">
        <v>1.4439337573878199</v>
      </c>
      <c r="E161" cm="1">
        <f t="array" ref="E161">$I$20+MMULT(B161:C161,$I$21:$I$22)</f>
        <v>1.6390229389929107</v>
      </c>
    </row>
    <row r="162" spans="1:5" x14ac:dyDescent="0.25">
      <c r="A162" t="s">
        <v>209</v>
      </c>
      <c r="B162">
        <v>14277.897000000001</v>
      </c>
      <c r="C162">
        <v>10.4</v>
      </c>
      <c r="D162">
        <v>2.3605248056349799</v>
      </c>
      <c r="E162" cm="1">
        <f t="array" ref="E162">$I$20+MMULT(B162:C162,$I$21:$I$22)</f>
        <v>1.5987713726170831</v>
      </c>
    </row>
    <row r="163" spans="1:5" x14ac:dyDescent="0.25">
      <c r="A163" t="s">
        <v>210</v>
      </c>
      <c r="B163">
        <v>14467.837</v>
      </c>
      <c r="C163">
        <v>9.4666666666666703</v>
      </c>
      <c r="D163">
        <v>1.76776516088499</v>
      </c>
      <c r="E163" cm="1">
        <f t="array" ref="E163">$I$20+MMULT(B163:C163,$I$21:$I$22)</f>
        <v>1.4831612798459792</v>
      </c>
    </row>
    <row r="164" spans="1:5" x14ac:dyDescent="0.25">
      <c r="A164" t="s">
        <v>211</v>
      </c>
      <c r="B164">
        <v>14605.465</v>
      </c>
      <c r="C164">
        <v>9.4666666666666703</v>
      </c>
      <c r="D164">
        <v>1.1756088968004601</v>
      </c>
      <c r="E164" cm="1">
        <f t="array" ref="E164">$I$20+MMULT(B164:C164,$I$21:$I$22)</f>
        <v>1.4277838821497868</v>
      </c>
    </row>
    <row r="165" spans="1:5" x14ac:dyDescent="0.25">
      <c r="A165" t="s">
        <v>212</v>
      </c>
      <c r="B165">
        <v>14755.004999999999</v>
      </c>
      <c r="C165">
        <v>9.1333333333333293</v>
      </c>
      <c r="D165">
        <v>1.2702480970183101</v>
      </c>
      <c r="E165" cm="1">
        <f t="array" ref="E165">$I$20+MMULT(B165:C165,$I$21:$I$22)</f>
        <v>1.3536191983809749</v>
      </c>
    </row>
    <row r="166" spans="1:5" x14ac:dyDescent="0.25">
      <c r="A166" t="s">
        <v>213</v>
      </c>
      <c r="B166">
        <v>14867.814</v>
      </c>
      <c r="C166">
        <v>9.5</v>
      </c>
      <c r="D166">
        <v>2.1411269946345799</v>
      </c>
      <c r="E166" cm="1">
        <f t="array" ref="E166">$I$20+MMULT(B166:C166,$I$21:$I$22)</f>
        <v>1.3236219034566865</v>
      </c>
    </row>
    <row r="167" spans="1:5" x14ac:dyDescent="0.25">
      <c r="A167" t="s">
        <v>214</v>
      </c>
      <c r="B167">
        <v>15012.788</v>
      </c>
      <c r="C167">
        <v>8.9</v>
      </c>
      <c r="D167">
        <v>3.43039538211301</v>
      </c>
      <c r="E167" cm="1">
        <f t="array" ref="E167">$I$20+MMULT(B167:C167,$I$21:$I$22)</f>
        <v>1.2400990393821569</v>
      </c>
    </row>
    <row r="168" spans="1:5" x14ac:dyDescent="0.25">
      <c r="A168" t="s">
        <v>215</v>
      </c>
      <c r="B168">
        <v>15176.067999999999</v>
      </c>
      <c r="C168">
        <v>9.06666666666667</v>
      </c>
      <c r="D168">
        <v>3.7561739991019598</v>
      </c>
      <c r="E168" cm="1">
        <f t="array" ref="E168">$I$20+MMULT(B168:C168,$I$21:$I$22)</f>
        <v>1.1813971693214746</v>
      </c>
    </row>
    <row r="169" spans="1:5" x14ac:dyDescent="0.25">
      <c r="A169" t="s">
        <v>216</v>
      </c>
      <c r="B169">
        <v>15319.4</v>
      </c>
      <c r="C169">
        <v>8.3333333333333304</v>
      </c>
      <c r="D169">
        <v>3.2937765439862998</v>
      </c>
      <c r="E169" cm="1">
        <f t="array" ref="E169">$I$20+MMULT(B169:C169,$I$21:$I$22)</f>
        <v>1.0929372958340275</v>
      </c>
    </row>
    <row r="170" spans="1:5" x14ac:dyDescent="0.25">
      <c r="A170" t="s">
        <v>217</v>
      </c>
      <c r="B170">
        <v>15461.8</v>
      </c>
      <c r="C170">
        <v>8.7333333333333307</v>
      </c>
      <c r="D170">
        <v>2.8151922032968502</v>
      </c>
      <c r="E170" cm="1">
        <f t="array" ref="E170">$I$20+MMULT(B170:C170,$I$21:$I$22)</f>
        <v>1.0524328913782233</v>
      </c>
    </row>
    <row r="171" spans="1:5" x14ac:dyDescent="0.25">
      <c r="E171" t="s">
        <v>254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708C-1195-4C5A-9235-DF3DC4D2717D}">
  <dimension ref="A1:F166"/>
  <sheetViews>
    <sheetView workbookViewId="0">
      <selection activeCell="Q17" sqref="Q17"/>
    </sheetView>
  </sheetViews>
  <sheetFormatPr baseColWidth="10" defaultRowHeight="15" x14ac:dyDescent="0.25"/>
  <cols>
    <col min="1" max="1" width="5.85546875" bestFit="1" customWidth="1"/>
    <col min="2" max="2" width="4" bestFit="1" customWidth="1"/>
    <col min="3" max="3" width="4.85546875" bestFit="1" customWidth="1"/>
    <col min="4" max="4" width="9.85546875" bestFit="1" customWidth="1"/>
    <col min="5" max="5" width="8" bestFit="1" customWidth="1"/>
    <col min="6" max="6" width="7" bestFit="1" customWidth="1"/>
  </cols>
  <sheetData>
    <row r="1" spans="1:6" x14ac:dyDescent="0.25">
      <c r="A1" s="1" t="s">
        <v>43</v>
      </c>
      <c r="B1" s="1" t="s">
        <v>44</v>
      </c>
      <c r="C1" s="1" t="s">
        <v>219</v>
      </c>
      <c r="D1" s="1" t="s">
        <v>220</v>
      </c>
      <c r="E1" s="1" t="s">
        <v>221</v>
      </c>
      <c r="F1" s="1" t="s">
        <v>0</v>
      </c>
    </row>
    <row r="2" spans="1:6" x14ac:dyDescent="0.25">
      <c r="A2">
        <v>8</v>
      </c>
      <c r="B2">
        <v>1</v>
      </c>
      <c r="C2">
        <f>A2*B2</f>
        <v>8</v>
      </c>
      <c r="D2">
        <f>A2^2</f>
        <v>64</v>
      </c>
      <c r="E2">
        <f>B2^2</f>
        <v>1</v>
      </c>
      <c r="F2">
        <v>22845</v>
      </c>
    </row>
    <row r="3" spans="1:6" x14ac:dyDescent="0.25">
      <c r="A3">
        <v>9</v>
      </c>
      <c r="B3">
        <v>8</v>
      </c>
      <c r="C3">
        <f t="shared" ref="C3:C66" si="0">A3*B3</f>
        <v>72</v>
      </c>
      <c r="D3">
        <f t="shared" ref="D3:E66" si="1">A3^2</f>
        <v>81</v>
      </c>
      <c r="E3">
        <f t="shared" si="1"/>
        <v>64</v>
      </c>
      <c r="F3">
        <v>20417</v>
      </c>
    </row>
    <row r="4" spans="1:6" x14ac:dyDescent="0.25">
      <c r="A4">
        <v>5</v>
      </c>
      <c r="B4">
        <v>3</v>
      </c>
      <c r="C4">
        <f t="shared" si="0"/>
        <v>15</v>
      </c>
      <c r="D4">
        <f t="shared" si="1"/>
        <v>25</v>
      </c>
      <c r="E4">
        <f t="shared" si="1"/>
        <v>9</v>
      </c>
      <c r="F4">
        <v>23761</v>
      </c>
    </row>
    <row r="5" spans="1:6" x14ac:dyDescent="0.25">
      <c r="A5">
        <v>4</v>
      </c>
      <c r="B5">
        <v>12</v>
      </c>
      <c r="C5">
        <f t="shared" si="0"/>
        <v>48</v>
      </c>
      <c r="D5">
        <f t="shared" si="1"/>
        <v>16</v>
      </c>
      <c r="E5">
        <f t="shared" si="1"/>
        <v>144</v>
      </c>
      <c r="F5">
        <v>22674</v>
      </c>
    </row>
    <row r="6" spans="1:6" x14ac:dyDescent="0.25">
      <c r="A6">
        <v>7</v>
      </c>
      <c r="B6">
        <v>5</v>
      </c>
      <c r="C6">
        <f t="shared" si="0"/>
        <v>35</v>
      </c>
      <c r="D6">
        <f t="shared" si="1"/>
        <v>49</v>
      </c>
      <c r="E6">
        <f t="shared" si="1"/>
        <v>25</v>
      </c>
      <c r="F6">
        <v>22782</v>
      </c>
    </row>
    <row r="7" spans="1:6" x14ac:dyDescent="0.25">
      <c r="A7">
        <v>5</v>
      </c>
      <c r="B7">
        <v>3</v>
      </c>
      <c r="C7">
        <f t="shared" si="0"/>
        <v>15</v>
      </c>
      <c r="D7">
        <f t="shared" si="1"/>
        <v>25</v>
      </c>
      <c r="E7">
        <f t="shared" si="1"/>
        <v>9</v>
      </c>
      <c r="F7">
        <v>23807</v>
      </c>
    </row>
    <row r="8" spans="1:6" x14ac:dyDescent="0.25">
      <c r="A8">
        <v>10</v>
      </c>
      <c r="B8">
        <v>9</v>
      </c>
      <c r="C8">
        <f t="shared" si="0"/>
        <v>90</v>
      </c>
      <c r="D8">
        <f t="shared" si="1"/>
        <v>100</v>
      </c>
      <c r="E8">
        <f t="shared" si="1"/>
        <v>81</v>
      </c>
      <c r="F8">
        <v>18924</v>
      </c>
    </row>
    <row r="9" spans="1:6" x14ac:dyDescent="0.25">
      <c r="A9">
        <v>9</v>
      </c>
      <c r="B9">
        <v>5</v>
      </c>
      <c r="C9">
        <f t="shared" si="0"/>
        <v>45</v>
      </c>
      <c r="D9">
        <f t="shared" si="1"/>
        <v>81</v>
      </c>
      <c r="E9">
        <f t="shared" si="1"/>
        <v>25</v>
      </c>
      <c r="F9">
        <v>21855</v>
      </c>
    </row>
    <row r="10" spans="1:6" x14ac:dyDescent="0.25">
      <c r="A10">
        <v>10</v>
      </c>
      <c r="B10">
        <v>4</v>
      </c>
      <c r="C10">
        <f t="shared" si="0"/>
        <v>40</v>
      </c>
      <c r="D10">
        <f t="shared" si="1"/>
        <v>100</v>
      </c>
      <c r="E10">
        <f t="shared" si="1"/>
        <v>16</v>
      </c>
      <c r="F10">
        <v>21749</v>
      </c>
    </row>
    <row r="11" spans="1:6" x14ac:dyDescent="0.25">
      <c r="A11">
        <v>4</v>
      </c>
      <c r="B11">
        <v>12</v>
      </c>
      <c r="C11">
        <f t="shared" si="0"/>
        <v>48</v>
      </c>
      <c r="D11">
        <f t="shared" si="1"/>
        <v>16</v>
      </c>
      <c r="E11">
        <f t="shared" si="1"/>
        <v>144</v>
      </c>
      <c r="F11">
        <v>22683</v>
      </c>
    </row>
    <row r="12" spans="1:6" x14ac:dyDescent="0.25">
      <c r="A12">
        <v>6</v>
      </c>
      <c r="B12">
        <v>11</v>
      </c>
      <c r="C12">
        <f t="shared" si="0"/>
        <v>66</v>
      </c>
      <c r="D12">
        <f t="shared" si="1"/>
        <v>36</v>
      </c>
      <c r="E12">
        <f t="shared" si="1"/>
        <v>121</v>
      </c>
      <c r="F12">
        <v>20968</v>
      </c>
    </row>
    <row r="13" spans="1:6" x14ac:dyDescent="0.25">
      <c r="A13">
        <v>10</v>
      </c>
      <c r="B13">
        <v>2</v>
      </c>
      <c r="C13">
        <f t="shared" si="0"/>
        <v>20</v>
      </c>
      <c r="D13">
        <f t="shared" si="1"/>
        <v>100</v>
      </c>
      <c r="E13">
        <f t="shared" si="1"/>
        <v>4</v>
      </c>
      <c r="F13">
        <v>22202</v>
      </c>
    </row>
    <row r="14" spans="1:6" x14ac:dyDescent="0.25">
      <c r="A14">
        <v>6</v>
      </c>
      <c r="B14">
        <v>5</v>
      </c>
      <c r="C14">
        <f t="shared" si="0"/>
        <v>30</v>
      </c>
      <c r="D14">
        <f t="shared" si="1"/>
        <v>36</v>
      </c>
      <c r="E14">
        <f t="shared" si="1"/>
        <v>25</v>
      </c>
      <c r="F14">
        <v>23241</v>
      </c>
    </row>
    <row r="15" spans="1:6" x14ac:dyDescent="0.25">
      <c r="A15">
        <v>10</v>
      </c>
      <c r="B15">
        <v>9</v>
      </c>
      <c r="C15">
        <f t="shared" si="0"/>
        <v>90</v>
      </c>
      <c r="D15">
        <f t="shared" si="1"/>
        <v>100</v>
      </c>
      <c r="E15">
        <f t="shared" si="1"/>
        <v>81</v>
      </c>
      <c r="F15">
        <v>19004</v>
      </c>
    </row>
    <row r="16" spans="1:6" x14ac:dyDescent="0.25">
      <c r="A16">
        <v>4</v>
      </c>
      <c r="B16">
        <v>1</v>
      </c>
      <c r="C16">
        <f t="shared" si="0"/>
        <v>4</v>
      </c>
      <c r="D16">
        <f t="shared" si="1"/>
        <v>16</v>
      </c>
      <c r="E16">
        <f t="shared" si="1"/>
        <v>1</v>
      </c>
      <c r="F16">
        <v>23978</v>
      </c>
    </row>
    <row r="17" spans="1:6" x14ac:dyDescent="0.25">
      <c r="A17">
        <v>8</v>
      </c>
      <c r="B17">
        <v>9</v>
      </c>
      <c r="C17">
        <f t="shared" si="0"/>
        <v>72</v>
      </c>
      <c r="D17">
        <f t="shared" si="1"/>
        <v>64</v>
      </c>
      <c r="E17">
        <f t="shared" si="1"/>
        <v>81</v>
      </c>
      <c r="F17">
        <v>20497</v>
      </c>
    </row>
    <row r="18" spans="1:6" x14ac:dyDescent="0.25">
      <c r="A18">
        <v>9</v>
      </c>
      <c r="B18">
        <v>3</v>
      </c>
      <c r="C18">
        <f t="shared" si="0"/>
        <v>27</v>
      </c>
      <c r="D18">
        <f t="shared" si="1"/>
        <v>81</v>
      </c>
      <c r="E18">
        <f t="shared" si="1"/>
        <v>9</v>
      </c>
      <c r="F18">
        <v>22322</v>
      </c>
    </row>
    <row r="19" spans="1:6" x14ac:dyDescent="0.25">
      <c r="A19">
        <v>8</v>
      </c>
      <c r="B19">
        <v>4</v>
      </c>
      <c r="C19">
        <f t="shared" si="0"/>
        <v>32</v>
      </c>
      <c r="D19">
        <f t="shared" si="1"/>
        <v>64</v>
      </c>
      <c r="E19">
        <f t="shared" si="1"/>
        <v>16</v>
      </c>
      <c r="F19">
        <v>22628</v>
      </c>
    </row>
    <row r="20" spans="1:6" x14ac:dyDescent="0.25">
      <c r="A20">
        <v>10</v>
      </c>
      <c r="B20">
        <v>6</v>
      </c>
      <c r="C20">
        <f t="shared" si="0"/>
        <v>60</v>
      </c>
      <c r="D20">
        <f t="shared" si="1"/>
        <v>100</v>
      </c>
      <c r="E20">
        <f t="shared" si="1"/>
        <v>36</v>
      </c>
      <c r="F20">
        <v>21051</v>
      </c>
    </row>
    <row r="21" spans="1:6" x14ac:dyDescent="0.25">
      <c r="A21">
        <v>3</v>
      </c>
      <c r="B21">
        <v>3</v>
      </c>
      <c r="C21">
        <f t="shared" si="0"/>
        <v>9</v>
      </c>
      <c r="D21">
        <f t="shared" si="1"/>
        <v>9</v>
      </c>
      <c r="E21">
        <f t="shared" si="1"/>
        <v>9</v>
      </c>
      <c r="F21">
        <v>24515</v>
      </c>
    </row>
    <row r="22" spans="1:6" x14ac:dyDescent="0.25">
      <c r="A22">
        <v>10</v>
      </c>
      <c r="B22">
        <v>2</v>
      </c>
      <c r="C22">
        <f t="shared" si="0"/>
        <v>20</v>
      </c>
      <c r="D22">
        <f t="shared" si="1"/>
        <v>100</v>
      </c>
      <c r="E22">
        <f t="shared" si="1"/>
        <v>4</v>
      </c>
      <c r="F22">
        <v>22126</v>
      </c>
    </row>
    <row r="23" spans="1:6" x14ac:dyDescent="0.25">
      <c r="A23">
        <v>5</v>
      </c>
      <c r="B23">
        <v>11</v>
      </c>
      <c r="C23">
        <f t="shared" si="0"/>
        <v>55</v>
      </c>
      <c r="D23">
        <f t="shared" si="1"/>
        <v>25</v>
      </c>
      <c r="E23">
        <f t="shared" si="1"/>
        <v>121</v>
      </c>
      <c r="F23">
        <v>22141</v>
      </c>
    </row>
    <row r="24" spans="1:6" x14ac:dyDescent="0.25">
      <c r="A24">
        <v>9</v>
      </c>
      <c r="B24">
        <v>7</v>
      </c>
      <c r="C24">
        <f t="shared" si="0"/>
        <v>63</v>
      </c>
      <c r="D24">
        <f t="shared" si="1"/>
        <v>81</v>
      </c>
      <c r="E24">
        <f t="shared" si="1"/>
        <v>49</v>
      </c>
      <c r="F24">
        <v>21151</v>
      </c>
    </row>
    <row r="25" spans="1:6" x14ac:dyDescent="0.25">
      <c r="A25">
        <v>5</v>
      </c>
      <c r="B25">
        <v>10</v>
      </c>
      <c r="C25">
        <f t="shared" si="0"/>
        <v>50</v>
      </c>
      <c r="D25">
        <f t="shared" si="1"/>
        <v>25</v>
      </c>
      <c r="E25">
        <f t="shared" si="1"/>
        <v>100</v>
      </c>
      <c r="F25">
        <v>22558</v>
      </c>
    </row>
    <row r="26" spans="1:6" x14ac:dyDescent="0.25">
      <c r="A26">
        <v>7</v>
      </c>
      <c r="B26">
        <v>8</v>
      </c>
      <c r="C26">
        <f t="shared" si="0"/>
        <v>56</v>
      </c>
      <c r="D26">
        <f t="shared" si="1"/>
        <v>49</v>
      </c>
      <c r="E26">
        <f t="shared" si="1"/>
        <v>64</v>
      </c>
      <c r="F26">
        <v>21734</v>
      </c>
    </row>
    <row r="27" spans="1:6" x14ac:dyDescent="0.25">
      <c r="A27">
        <v>6</v>
      </c>
      <c r="B27">
        <v>9</v>
      </c>
      <c r="C27">
        <f t="shared" si="0"/>
        <v>54</v>
      </c>
      <c r="D27">
        <f t="shared" si="1"/>
        <v>36</v>
      </c>
      <c r="E27">
        <f t="shared" si="1"/>
        <v>81</v>
      </c>
      <c r="F27">
        <v>22137</v>
      </c>
    </row>
    <row r="28" spans="1:6" x14ac:dyDescent="0.25">
      <c r="A28">
        <v>5</v>
      </c>
      <c r="B28">
        <v>7</v>
      </c>
      <c r="C28">
        <f t="shared" si="0"/>
        <v>35</v>
      </c>
      <c r="D28">
        <f t="shared" si="1"/>
        <v>25</v>
      </c>
      <c r="E28">
        <f t="shared" si="1"/>
        <v>49</v>
      </c>
      <c r="F28">
        <v>23368</v>
      </c>
    </row>
    <row r="29" spans="1:6" x14ac:dyDescent="0.25">
      <c r="A29">
        <v>3</v>
      </c>
      <c r="B29">
        <v>7</v>
      </c>
      <c r="C29">
        <f t="shared" si="0"/>
        <v>21</v>
      </c>
      <c r="D29">
        <f t="shared" si="1"/>
        <v>9</v>
      </c>
      <c r="E29">
        <f t="shared" si="1"/>
        <v>49</v>
      </c>
      <c r="F29">
        <v>24572</v>
      </c>
    </row>
    <row r="30" spans="1:6" x14ac:dyDescent="0.25">
      <c r="A30">
        <v>5</v>
      </c>
      <c r="B30">
        <v>4</v>
      </c>
      <c r="C30">
        <f t="shared" si="0"/>
        <v>20</v>
      </c>
      <c r="D30">
        <f t="shared" si="1"/>
        <v>25</v>
      </c>
      <c r="E30">
        <f t="shared" si="1"/>
        <v>16</v>
      </c>
      <c r="F30">
        <v>23732</v>
      </c>
    </row>
    <row r="31" spans="1:6" x14ac:dyDescent="0.25">
      <c r="A31">
        <v>3</v>
      </c>
      <c r="B31">
        <v>6</v>
      </c>
      <c r="C31">
        <f t="shared" si="0"/>
        <v>18</v>
      </c>
      <c r="D31">
        <f t="shared" si="1"/>
        <v>9</v>
      </c>
      <c r="E31">
        <f t="shared" si="1"/>
        <v>36</v>
      </c>
      <c r="F31">
        <v>24717</v>
      </c>
    </row>
    <row r="32" spans="1:6" x14ac:dyDescent="0.25">
      <c r="A32">
        <v>8</v>
      </c>
      <c r="B32">
        <v>7</v>
      </c>
      <c r="C32">
        <f t="shared" si="0"/>
        <v>56</v>
      </c>
      <c r="D32">
        <f t="shared" si="1"/>
        <v>64</v>
      </c>
      <c r="E32">
        <f t="shared" si="1"/>
        <v>49</v>
      </c>
      <c r="F32">
        <v>21618</v>
      </c>
    </row>
    <row r="33" spans="1:6" x14ac:dyDescent="0.25">
      <c r="A33">
        <v>3</v>
      </c>
      <c r="B33">
        <v>9</v>
      </c>
      <c r="C33">
        <f t="shared" si="0"/>
        <v>27</v>
      </c>
      <c r="D33">
        <f t="shared" si="1"/>
        <v>9</v>
      </c>
      <c r="E33">
        <f t="shared" si="1"/>
        <v>81</v>
      </c>
      <c r="F33">
        <v>24346</v>
      </c>
    </row>
    <row r="34" spans="1:6" x14ac:dyDescent="0.25">
      <c r="A34">
        <v>3</v>
      </c>
      <c r="B34">
        <v>11</v>
      </c>
      <c r="C34">
        <f t="shared" si="0"/>
        <v>33</v>
      </c>
      <c r="D34">
        <f t="shared" si="1"/>
        <v>9</v>
      </c>
      <c r="E34">
        <f t="shared" si="1"/>
        <v>121</v>
      </c>
      <c r="F34">
        <v>24041</v>
      </c>
    </row>
    <row r="35" spans="1:6" x14ac:dyDescent="0.25">
      <c r="A35">
        <v>10</v>
      </c>
      <c r="B35">
        <v>10</v>
      </c>
      <c r="C35">
        <f t="shared" si="0"/>
        <v>100</v>
      </c>
      <c r="D35">
        <f t="shared" si="1"/>
        <v>100</v>
      </c>
      <c r="E35">
        <f t="shared" si="1"/>
        <v>100</v>
      </c>
      <c r="F35">
        <v>18068</v>
      </c>
    </row>
    <row r="36" spans="1:6" x14ac:dyDescent="0.25">
      <c r="A36">
        <v>8</v>
      </c>
      <c r="B36">
        <v>1</v>
      </c>
      <c r="C36">
        <f t="shared" si="0"/>
        <v>8</v>
      </c>
      <c r="D36">
        <f t="shared" si="1"/>
        <v>64</v>
      </c>
      <c r="E36">
        <f t="shared" si="1"/>
        <v>1</v>
      </c>
      <c r="F36">
        <v>22820</v>
      </c>
    </row>
    <row r="37" spans="1:6" x14ac:dyDescent="0.25">
      <c r="A37">
        <v>8</v>
      </c>
      <c r="B37">
        <v>3</v>
      </c>
      <c r="C37">
        <f t="shared" si="0"/>
        <v>24</v>
      </c>
      <c r="D37">
        <f t="shared" si="1"/>
        <v>64</v>
      </c>
      <c r="E37">
        <f t="shared" si="1"/>
        <v>9</v>
      </c>
      <c r="F37">
        <v>22842</v>
      </c>
    </row>
    <row r="38" spans="1:6" x14ac:dyDescent="0.25">
      <c r="A38">
        <v>6</v>
      </c>
      <c r="B38">
        <v>6</v>
      </c>
      <c r="C38">
        <f t="shared" si="0"/>
        <v>36</v>
      </c>
      <c r="D38">
        <f t="shared" si="1"/>
        <v>36</v>
      </c>
      <c r="E38">
        <f t="shared" si="1"/>
        <v>36</v>
      </c>
      <c r="F38">
        <v>23166</v>
      </c>
    </row>
    <row r="39" spans="1:6" x14ac:dyDescent="0.25">
      <c r="A39">
        <v>9</v>
      </c>
      <c r="B39">
        <v>7</v>
      </c>
      <c r="C39">
        <f t="shared" si="0"/>
        <v>63</v>
      </c>
      <c r="D39">
        <f t="shared" si="1"/>
        <v>81</v>
      </c>
      <c r="E39">
        <f t="shared" si="1"/>
        <v>49</v>
      </c>
      <c r="F39">
        <v>20979</v>
      </c>
    </row>
    <row r="40" spans="1:6" x14ac:dyDescent="0.25">
      <c r="A40">
        <v>9</v>
      </c>
      <c r="B40">
        <v>2</v>
      </c>
      <c r="C40">
        <f t="shared" si="0"/>
        <v>18</v>
      </c>
      <c r="D40">
        <f t="shared" si="1"/>
        <v>81</v>
      </c>
      <c r="E40">
        <f t="shared" si="1"/>
        <v>4</v>
      </c>
      <c r="F40">
        <v>22499</v>
      </c>
    </row>
    <row r="41" spans="1:6" x14ac:dyDescent="0.25">
      <c r="A41">
        <v>9</v>
      </c>
      <c r="B41">
        <v>7</v>
      </c>
      <c r="C41">
        <f t="shared" si="0"/>
        <v>63</v>
      </c>
      <c r="D41">
        <f t="shared" si="1"/>
        <v>81</v>
      </c>
      <c r="E41">
        <f t="shared" si="1"/>
        <v>49</v>
      </c>
      <c r="F41">
        <v>21026</v>
      </c>
    </row>
    <row r="42" spans="1:6" x14ac:dyDescent="0.25">
      <c r="A42">
        <v>3</v>
      </c>
      <c r="B42">
        <v>6</v>
      </c>
      <c r="C42">
        <f t="shared" si="0"/>
        <v>18</v>
      </c>
      <c r="D42">
        <f t="shared" si="1"/>
        <v>9</v>
      </c>
      <c r="E42">
        <f t="shared" si="1"/>
        <v>36</v>
      </c>
      <c r="F42">
        <v>24599</v>
      </c>
    </row>
    <row r="43" spans="1:6" x14ac:dyDescent="0.25">
      <c r="A43">
        <v>5</v>
      </c>
      <c r="B43">
        <v>1</v>
      </c>
      <c r="C43">
        <f t="shared" si="0"/>
        <v>5</v>
      </c>
      <c r="D43">
        <f t="shared" si="1"/>
        <v>25</v>
      </c>
      <c r="E43">
        <f t="shared" si="1"/>
        <v>1</v>
      </c>
      <c r="F43">
        <v>23676</v>
      </c>
    </row>
    <row r="44" spans="1:6" x14ac:dyDescent="0.25">
      <c r="A44">
        <v>6</v>
      </c>
      <c r="B44">
        <v>7</v>
      </c>
      <c r="C44">
        <f t="shared" si="0"/>
        <v>42</v>
      </c>
      <c r="D44">
        <f t="shared" si="1"/>
        <v>36</v>
      </c>
      <c r="E44">
        <f t="shared" si="1"/>
        <v>49</v>
      </c>
      <c r="F44">
        <v>22855</v>
      </c>
    </row>
    <row r="45" spans="1:6" x14ac:dyDescent="0.25">
      <c r="A45">
        <v>10</v>
      </c>
      <c r="B45">
        <v>4</v>
      </c>
      <c r="C45">
        <f t="shared" si="0"/>
        <v>40</v>
      </c>
      <c r="D45">
        <f t="shared" si="1"/>
        <v>100</v>
      </c>
      <c r="E45">
        <f t="shared" si="1"/>
        <v>16</v>
      </c>
      <c r="F45">
        <v>21756</v>
      </c>
    </row>
    <row r="46" spans="1:6" x14ac:dyDescent="0.25">
      <c r="A46">
        <v>10</v>
      </c>
      <c r="B46">
        <v>6</v>
      </c>
      <c r="C46">
        <f t="shared" si="0"/>
        <v>60</v>
      </c>
      <c r="D46">
        <f t="shared" si="1"/>
        <v>100</v>
      </c>
      <c r="E46">
        <f t="shared" si="1"/>
        <v>36</v>
      </c>
      <c r="F46">
        <v>20976</v>
      </c>
    </row>
    <row r="47" spans="1:6" x14ac:dyDescent="0.25">
      <c r="A47">
        <v>10</v>
      </c>
      <c r="B47">
        <v>2</v>
      </c>
      <c r="C47">
        <f t="shared" si="0"/>
        <v>20</v>
      </c>
      <c r="D47">
        <f t="shared" si="1"/>
        <v>100</v>
      </c>
      <c r="E47">
        <f t="shared" si="1"/>
        <v>4</v>
      </c>
      <c r="F47">
        <v>22111</v>
      </c>
    </row>
    <row r="48" spans="1:6" x14ac:dyDescent="0.25">
      <c r="A48">
        <v>6</v>
      </c>
      <c r="B48">
        <v>11</v>
      </c>
      <c r="C48">
        <f t="shared" si="0"/>
        <v>66</v>
      </c>
      <c r="D48">
        <f t="shared" si="1"/>
        <v>36</v>
      </c>
      <c r="E48">
        <f t="shared" si="1"/>
        <v>121</v>
      </c>
      <c r="F48">
        <v>21038</v>
      </c>
    </row>
    <row r="49" spans="1:6" x14ac:dyDescent="0.25">
      <c r="A49">
        <v>6</v>
      </c>
      <c r="B49">
        <v>6</v>
      </c>
      <c r="C49">
        <f t="shared" si="0"/>
        <v>36</v>
      </c>
      <c r="D49">
        <f t="shared" si="1"/>
        <v>36</v>
      </c>
      <c r="E49">
        <f t="shared" si="1"/>
        <v>36</v>
      </c>
      <c r="F49">
        <v>23050</v>
      </c>
    </row>
    <row r="50" spans="1:6" x14ac:dyDescent="0.25">
      <c r="A50">
        <v>4</v>
      </c>
      <c r="B50">
        <v>7</v>
      </c>
      <c r="C50">
        <f t="shared" si="0"/>
        <v>28</v>
      </c>
      <c r="D50">
        <f t="shared" si="1"/>
        <v>16</v>
      </c>
      <c r="E50">
        <f t="shared" si="1"/>
        <v>49</v>
      </c>
      <c r="F50">
        <v>24054</v>
      </c>
    </row>
    <row r="51" spans="1:6" x14ac:dyDescent="0.25">
      <c r="A51">
        <v>7</v>
      </c>
      <c r="B51">
        <v>7</v>
      </c>
      <c r="C51">
        <f t="shared" si="0"/>
        <v>49</v>
      </c>
      <c r="D51">
        <f t="shared" si="1"/>
        <v>49</v>
      </c>
      <c r="E51">
        <f t="shared" si="1"/>
        <v>49</v>
      </c>
      <c r="F51">
        <v>22184</v>
      </c>
    </row>
    <row r="52" spans="1:6" x14ac:dyDescent="0.25">
      <c r="A52">
        <v>4</v>
      </c>
      <c r="B52">
        <v>2</v>
      </c>
      <c r="C52">
        <f t="shared" si="0"/>
        <v>8</v>
      </c>
      <c r="D52">
        <f t="shared" si="1"/>
        <v>16</v>
      </c>
      <c r="E52">
        <f t="shared" si="1"/>
        <v>4</v>
      </c>
      <c r="F52">
        <v>24024</v>
      </c>
    </row>
    <row r="53" spans="1:6" x14ac:dyDescent="0.25">
      <c r="A53">
        <v>3</v>
      </c>
      <c r="B53">
        <v>1</v>
      </c>
      <c r="C53">
        <f t="shared" si="0"/>
        <v>3</v>
      </c>
      <c r="D53">
        <f t="shared" si="1"/>
        <v>9</v>
      </c>
      <c r="E53">
        <f t="shared" si="1"/>
        <v>1</v>
      </c>
      <c r="F53">
        <v>24255</v>
      </c>
    </row>
    <row r="54" spans="1:6" x14ac:dyDescent="0.25">
      <c r="A54">
        <v>5</v>
      </c>
      <c r="B54">
        <v>1</v>
      </c>
      <c r="C54">
        <f t="shared" si="0"/>
        <v>5</v>
      </c>
      <c r="D54">
        <f t="shared" si="1"/>
        <v>25</v>
      </c>
      <c r="E54">
        <f t="shared" si="1"/>
        <v>1</v>
      </c>
      <c r="F54">
        <v>23635</v>
      </c>
    </row>
    <row r="55" spans="1:6" x14ac:dyDescent="0.25">
      <c r="A55">
        <v>10</v>
      </c>
      <c r="B55">
        <v>7</v>
      </c>
      <c r="C55">
        <f t="shared" si="0"/>
        <v>70</v>
      </c>
      <c r="D55">
        <f t="shared" si="1"/>
        <v>100</v>
      </c>
      <c r="E55">
        <f t="shared" si="1"/>
        <v>49</v>
      </c>
      <c r="F55">
        <v>20533</v>
      </c>
    </row>
    <row r="56" spans="1:6" x14ac:dyDescent="0.25">
      <c r="A56">
        <v>3</v>
      </c>
      <c r="B56">
        <v>1</v>
      </c>
      <c r="C56">
        <f t="shared" si="0"/>
        <v>3</v>
      </c>
      <c r="D56">
        <f t="shared" si="1"/>
        <v>9</v>
      </c>
      <c r="E56">
        <f t="shared" si="1"/>
        <v>1</v>
      </c>
      <c r="F56">
        <v>24313</v>
      </c>
    </row>
    <row r="57" spans="1:6" x14ac:dyDescent="0.25">
      <c r="A57">
        <v>3</v>
      </c>
      <c r="B57">
        <v>2</v>
      </c>
      <c r="C57">
        <f t="shared" si="0"/>
        <v>6</v>
      </c>
      <c r="D57">
        <f t="shared" si="1"/>
        <v>9</v>
      </c>
      <c r="E57">
        <f t="shared" si="1"/>
        <v>4</v>
      </c>
      <c r="F57">
        <v>24347</v>
      </c>
    </row>
    <row r="58" spans="1:6" x14ac:dyDescent="0.25">
      <c r="A58">
        <v>3</v>
      </c>
      <c r="B58">
        <v>11</v>
      </c>
      <c r="C58">
        <f t="shared" si="0"/>
        <v>33</v>
      </c>
      <c r="D58">
        <f t="shared" si="1"/>
        <v>9</v>
      </c>
      <c r="E58">
        <f t="shared" si="1"/>
        <v>121</v>
      </c>
      <c r="F58">
        <v>24102</v>
      </c>
    </row>
    <row r="59" spans="1:6" x14ac:dyDescent="0.25">
      <c r="A59">
        <v>3</v>
      </c>
      <c r="B59">
        <v>2</v>
      </c>
      <c r="C59">
        <f t="shared" si="0"/>
        <v>6</v>
      </c>
      <c r="D59">
        <f t="shared" si="1"/>
        <v>9</v>
      </c>
      <c r="E59">
        <f t="shared" si="1"/>
        <v>4</v>
      </c>
      <c r="F59">
        <v>24482</v>
      </c>
    </row>
    <row r="60" spans="1:6" x14ac:dyDescent="0.25">
      <c r="A60">
        <v>10</v>
      </c>
      <c r="B60">
        <v>12</v>
      </c>
      <c r="C60">
        <f t="shared" si="0"/>
        <v>120</v>
      </c>
      <c r="D60">
        <f t="shared" si="1"/>
        <v>100</v>
      </c>
      <c r="E60">
        <f t="shared" si="1"/>
        <v>144</v>
      </c>
      <c r="F60">
        <v>15799</v>
      </c>
    </row>
    <row r="61" spans="1:6" x14ac:dyDescent="0.25">
      <c r="A61">
        <v>6</v>
      </c>
      <c r="B61">
        <v>10</v>
      </c>
      <c r="C61">
        <f t="shared" si="0"/>
        <v>60</v>
      </c>
      <c r="D61">
        <f t="shared" si="1"/>
        <v>36</v>
      </c>
      <c r="E61">
        <f t="shared" si="1"/>
        <v>100</v>
      </c>
      <c r="F61">
        <v>21597</v>
      </c>
    </row>
    <row r="62" spans="1:6" x14ac:dyDescent="0.25">
      <c r="A62">
        <v>9</v>
      </c>
      <c r="B62">
        <v>3</v>
      </c>
      <c r="C62">
        <f t="shared" si="0"/>
        <v>27</v>
      </c>
      <c r="D62">
        <f t="shared" si="1"/>
        <v>81</v>
      </c>
      <c r="E62">
        <f t="shared" si="1"/>
        <v>9</v>
      </c>
      <c r="F62">
        <v>22450</v>
      </c>
    </row>
    <row r="63" spans="1:6" x14ac:dyDescent="0.25">
      <c r="A63">
        <v>8</v>
      </c>
      <c r="B63">
        <v>11</v>
      </c>
      <c r="C63">
        <f t="shared" si="0"/>
        <v>88</v>
      </c>
      <c r="D63">
        <f t="shared" si="1"/>
        <v>64</v>
      </c>
      <c r="E63">
        <f t="shared" si="1"/>
        <v>121</v>
      </c>
      <c r="F63">
        <v>18978</v>
      </c>
    </row>
    <row r="64" spans="1:6" x14ac:dyDescent="0.25">
      <c r="A64">
        <v>7</v>
      </c>
      <c r="B64">
        <v>10</v>
      </c>
      <c r="C64">
        <f t="shared" si="0"/>
        <v>70</v>
      </c>
      <c r="D64">
        <f t="shared" si="1"/>
        <v>49</v>
      </c>
      <c r="E64">
        <f t="shared" si="1"/>
        <v>100</v>
      </c>
      <c r="F64">
        <v>20687</v>
      </c>
    </row>
    <row r="65" spans="1:6" x14ac:dyDescent="0.25">
      <c r="A65">
        <v>7</v>
      </c>
      <c r="B65">
        <v>10</v>
      </c>
      <c r="C65">
        <f t="shared" si="0"/>
        <v>70</v>
      </c>
      <c r="D65">
        <f t="shared" si="1"/>
        <v>49</v>
      </c>
      <c r="E65">
        <f t="shared" si="1"/>
        <v>100</v>
      </c>
      <c r="F65">
        <v>20773</v>
      </c>
    </row>
    <row r="66" spans="1:6" x14ac:dyDescent="0.25">
      <c r="A66">
        <v>5</v>
      </c>
      <c r="B66">
        <v>5</v>
      </c>
      <c r="C66">
        <f t="shared" si="0"/>
        <v>25</v>
      </c>
      <c r="D66">
        <f t="shared" si="1"/>
        <v>25</v>
      </c>
      <c r="E66">
        <f t="shared" si="1"/>
        <v>25</v>
      </c>
      <c r="F66">
        <v>23681</v>
      </c>
    </row>
    <row r="67" spans="1:6" x14ac:dyDescent="0.25">
      <c r="A67">
        <v>10</v>
      </c>
      <c r="B67">
        <v>2</v>
      </c>
      <c r="C67">
        <f t="shared" ref="C67:C130" si="2">A67*B67</f>
        <v>20</v>
      </c>
      <c r="D67">
        <f t="shared" ref="D67:E130" si="3">A67^2</f>
        <v>100</v>
      </c>
      <c r="E67">
        <f t="shared" si="3"/>
        <v>4</v>
      </c>
      <c r="F67">
        <v>22191</v>
      </c>
    </row>
    <row r="68" spans="1:6" x14ac:dyDescent="0.25">
      <c r="A68">
        <v>4</v>
      </c>
      <c r="B68">
        <v>4</v>
      </c>
      <c r="C68">
        <f t="shared" si="2"/>
        <v>16</v>
      </c>
      <c r="D68">
        <f t="shared" si="3"/>
        <v>16</v>
      </c>
      <c r="E68">
        <f t="shared" si="3"/>
        <v>16</v>
      </c>
      <c r="F68">
        <v>24244</v>
      </c>
    </row>
    <row r="69" spans="1:6" x14ac:dyDescent="0.25">
      <c r="A69">
        <v>8</v>
      </c>
      <c r="B69">
        <v>4</v>
      </c>
      <c r="C69">
        <f t="shared" si="2"/>
        <v>32</v>
      </c>
      <c r="D69">
        <f t="shared" si="3"/>
        <v>64</v>
      </c>
      <c r="E69">
        <f t="shared" si="3"/>
        <v>16</v>
      </c>
      <c r="F69">
        <v>22617</v>
      </c>
    </row>
    <row r="70" spans="1:6" x14ac:dyDescent="0.25">
      <c r="A70">
        <v>6</v>
      </c>
      <c r="B70">
        <v>6</v>
      </c>
      <c r="C70">
        <f t="shared" si="2"/>
        <v>36</v>
      </c>
      <c r="D70">
        <f t="shared" si="3"/>
        <v>36</v>
      </c>
      <c r="E70">
        <f t="shared" si="3"/>
        <v>36</v>
      </c>
      <c r="F70">
        <v>23139</v>
      </c>
    </row>
    <row r="71" spans="1:6" x14ac:dyDescent="0.25">
      <c r="A71">
        <v>5</v>
      </c>
      <c r="B71">
        <v>11</v>
      </c>
      <c r="C71">
        <f t="shared" si="2"/>
        <v>55</v>
      </c>
      <c r="D71">
        <f t="shared" si="3"/>
        <v>25</v>
      </c>
      <c r="E71">
        <f t="shared" si="3"/>
        <v>121</v>
      </c>
      <c r="F71">
        <v>22154</v>
      </c>
    </row>
    <row r="72" spans="1:6" x14ac:dyDescent="0.25">
      <c r="A72">
        <v>4</v>
      </c>
      <c r="B72">
        <v>10</v>
      </c>
      <c r="C72">
        <f t="shared" si="2"/>
        <v>40</v>
      </c>
      <c r="D72">
        <f t="shared" si="3"/>
        <v>16</v>
      </c>
      <c r="E72">
        <f t="shared" si="3"/>
        <v>100</v>
      </c>
      <c r="F72">
        <v>23364</v>
      </c>
    </row>
    <row r="73" spans="1:6" x14ac:dyDescent="0.25">
      <c r="A73">
        <v>7</v>
      </c>
      <c r="B73">
        <v>4</v>
      </c>
      <c r="C73">
        <f t="shared" si="2"/>
        <v>28</v>
      </c>
      <c r="D73">
        <f t="shared" si="3"/>
        <v>49</v>
      </c>
      <c r="E73">
        <f t="shared" si="3"/>
        <v>16</v>
      </c>
      <c r="F73">
        <v>22942</v>
      </c>
    </row>
    <row r="74" spans="1:6" x14ac:dyDescent="0.25">
      <c r="A74">
        <v>6</v>
      </c>
      <c r="B74">
        <v>10</v>
      </c>
      <c r="C74">
        <f t="shared" si="2"/>
        <v>60</v>
      </c>
      <c r="D74">
        <f t="shared" si="3"/>
        <v>36</v>
      </c>
      <c r="E74">
        <f t="shared" si="3"/>
        <v>100</v>
      </c>
      <c r="F74">
        <v>21639</v>
      </c>
    </row>
    <row r="75" spans="1:6" x14ac:dyDescent="0.25">
      <c r="A75">
        <v>7</v>
      </c>
      <c r="B75">
        <v>6</v>
      </c>
      <c r="C75">
        <f t="shared" si="2"/>
        <v>42</v>
      </c>
      <c r="D75">
        <f t="shared" si="3"/>
        <v>49</v>
      </c>
      <c r="E75">
        <f t="shared" si="3"/>
        <v>36</v>
      </c>
      <c r="F75">
        <v>22633</v>
      </c>
    </row>
    <row r="76" spans="1:6" x14ac:dyDescent="0.25">
      <c r="A76">
        <v>5</v>
      </c>
      <c r="B76">
        <v>8</v>
      </c>
      <c r="C76">
        <f t="shared" si="2"/>
        <v>40</v>
      </c>
      <c r="D76">
        <f t="shared" si="3"/>
        <v>25</v>
      </c>
      <c r="E76">
        <f t="shared" si="3"/>
        <v>64</v>
      </c>
      <c r="F76">
        <v>23145</v>
      </c>
    </row>
    <row r="77" spans="1:6" x14ac:dyDescent="0.25">
      <c r="A77">
        <v>4</v>
      </c>
      <c r="B77">
        <v>10</v>
      </c>
      <c r="C77">
        <f t="shared" si="2"/>
        <v>40</v>
      </c>
      <c r="D77">
        <f t="shared" si="3"/>
        <v>16</v>
      </c>
      <c r="E77">
        <f t="shared" si="3"/>
        <v>100</v>
      </c>
      <c r="F77">
        <v>23384</v>
      </c>
    </row>
    <row r="78" spans="1:6" x14ac:dyDescent="0.25">
      <c r="A78">
        <v>10</v>
      </c>
      <c r="B78">
        <v>2</v>
      </c>
      <c r="C78">
        <f t="shared" si="2"/>
        <v>20</v>
      </c>
      <c r="D78">
        <f t="shared" si="3"/>
        <v>100</v>
      </c>
      <c r="E78">
        <f t="shared" si="3"/>
        <v>4</v>
      </c>
      <c r="F78">
        <v>22232</v>
      </c>
    </row>
    <row r="79" spans="1:6" x14ac:dyDescent="0.25">
      <c r="A79">
        <v>5</v>
      </c>
      <c r="B79">
        <v>9</v>
      </c>
      <c r="C79">
        <f t="shared" si="2"/>
        <v>45</v>
      </c>
      <c r="D79">
        <f t="shared" si="3"/>
        <v>25</v>
      </c>
      <c r="E79">
        <f t="shared" si="3"/>
        <v>81</v>
      </c>
      <c r="F79">
        <v>22820</v>
      </c>
    </row>
    <row r="80" spans="1:6" x14ac:dyDescent="0.25">
      <c r="A80">
        <v>10</v>
      </c>
      <c r="B80">
        <v>9</v>
      </c>
      <c r="C80">
        <f t="shared" si="2"/>
        <v>90</v>
      </c>
      <c r="D80">
        <f t="shared" si="3"/>
        <v>100</v>
      </c>
      <c r="E80">
        <f t="shared" si="3"/>
        <v>81</v>
      </c>
      <c r="F80">
        <v>18850</v>
      </c>
    </row>
    <row r="81" spans="1:6" x14ac:dyDescent="0.25">
      <c r="A81">
        <v>3</v>
      </c>
      <c r="B81">
        <v>8</v>
      </c>
      <c r="C81">
        <f t="shared" si="2"/>
        <v>24</v>
      </c>
      <c r="D81">
        <f t="shared" si="3"/>
        <v>9</v>
      </c>
      <c r="E81">
        <f t="shared" si="3"/>
        <v>64</v>
      </c>
      <c r="F81">
        <v>24627</v>
      </c>
    </row>
    <row r="82" spans="1:6" x14ac:dyDescent="0.25">
      <c r="A82">
        <v>7</v>
      </c>
      <c r="B82">
        <v>1</v>
      </c>
      <c r="C82">
        <f t="shared" si="2"/>
        <v>7</v>
      </c>
      <c r="D82">
        <f t="shared" si="3"/>
        <v>49</v>
      </c>
      <c r="E82">
        <f t="shared" si="3"/>
        <v>1</v>
      </c>
      <c r="F82">
        <v>23091</v>
      </c>
    </row>
    <row r="83" spans="1:6" x14ac:dyDescent="0.25">
      <c r="A83">
        <v>4</v>
      </c>
      <c r="B83">
        <v>2</v>
      </c>
      <c r="C83">
        <f t="shared" si="2"/>
        <v>8</v>
      </c>
      <c r="D83">
        <f t="shared" si="3"/>
        <v>16</v>
      </c>
      <c r="E83">
        <f t="shared" si="3"/>
        <v>4</v>
      </c>
      <c r="F83">
        <v>24034</v>
      </c>
    </row>
    <row r="84" spans="1:6" x14ac:dyDescent="0.25">
      <c r="A84">
        <v>7</v>
      </c>
      <c r="B84">
        <v>4</v>
      </c>
      <c r="C84">
        <f t="shared" si="2"/>
        <v>28</v>
      </c>
      <c r="D84">
        <f t="shared" si="3"/>
        <v>49</v>
      </c>
      <c r="E84">
        <f t="shared" si="3"/>
        <v>16</v>
      </c>
      <c r="F84">
        <v>23002</v>
      </c>
    </row>
    <row r="85" spans="1:6" x14ac:dyDescent="0.25">
      <c r="A85">
        <v>7</v>
      </c>
      <c r="B85">
        <v>12</v>
      </c>
      <c r="C85">
        <f t="shared" si="2"/>
        <v>84</v>
      </c>
      <c r="D85">
        <f t="shared" si="3"/>
        <v>49</v>
      </c>
      <c r="E85">
        <f t="shared" si="3"/>
        <v>144</v>
      </c>
      <c r="F85">
        <v>19346</v>
      </c>
    </row>
    <row r="86" spans="1:6" x14ac:dyDescent="0.25">
      <c r="A86">
        <v>7</v>
      </c>
      <c r="B86">
        <v>1</v>
      </c>
      <c r="C86">
        <f t="shared" si="2"/>
        <v>7</v>
      </c>
      <c r="D86">
        <f t="shared" si="3"/>
        <v>49</v>
      </c>
      <c r="E86">
        <f t="shared" si="3"/>
        <v>1</v>
      </c>
      <c r="F86">
        <v>23127</v>
      </c>
    </row>
    <row r="87" spans="1:6" x14ac:dyDescent="0.25">
      <c r="A87">
        <v>3</v>
      </c>
      <c r="B87">
        <v>8</v>
      </c>
      <c r="C87">
        <f t="shared" si="2"/>
        <v>24</v>
      </c>
      <c r="D87">
        <f t="shared" si="3"/>
        <v>9</v>
      </c>
      <c r="E87">
        <f t="shared" si="3"/>
        <v>64</v>
      </c>
      <c r="F87">
        <v>24508</v>
      </c>
    </row>
    <row r="88" spans="1:6" x14ac:dyDescent="0.25">
      <c r="A88">
        <v>5</v>
      </c>
      <c r="B88">
        <v>3</v>
      </c>
      <c r="C88">
        <f t="shared" si="2"/>
        <v>15</v>
      </c>
      <c r="D88">
        <f t="shared" si="3"/>
        <v>25</v>
      </c>
      <c r="E88">
        <f t="shared" si="3"/>
        <v>9</v>
      </c>
      <c r="F88">
        <v>23864</v>
      </c>
    </row>
    <row r="89" spans="1:6" x14ac:dyDescent="0.25">
      <c r="A89">
        <v>8</v>
      </c>
      <c r="B89">
        <v>11</v>
      </c>
      <c r="C89">
        <f t="shared" si="2"/>
        <v>88</v>
      </c>
      <c r="D89">
        <f t="shared" si="3"/>
        <v>64</v>
      </c>
      <c r="E89">
        <f t="shared" si="3"/>
        <v>121</v>
      </c>
      <c r="F89">
        <v>19054</v>
      </c>
    </row>
    <row r="90" spans="1:6" x14ac:dyDescent="0.25">
      <c r="A90">
        <v>10</v>
      </c>
      <c r="B90">
        <v>2</v>
      </c>
      <c r="C90">
        <f t="shared" si="2"/>
        <v>20</v>
      </c>
      <c r="D90">
        <f t="shared" si="3"/>
        <v>100</v>
      </c>
      <c r="E90">
        <f t="shared" si="3"/>
        <v>4</v>
      </c>
      <c r="F90">
        <v>22178</v>
      </c>
    </row>
    <row r="91" spans="1:6" x14ac:dyDescent="0.25">
      <c r="A91">
        <v>5</v>
      </c>
      <c r="B91">
        <v>4</v>
      </c>
      <c r="C91">
        <f t="shared" si="2"/>
        <v>20</v>
      </c>
      <c r="D91">
        <f t="shared" si="3"/>
        <v>25</v>
      </c>
      <c r="E91">
        <f t="shared" si="3"/>
        <v>16</v>
      </c>
      <c r="F91">
        <v>23862</v>
      </c>
    </row>
    <row r="92" spans="1:6" x14ac:dyDescent="0.25">
      <c r="A92">
        <v>8</v>
      </c>
      <c r="B92">
        <v>5</v>
      </c>
      <c r="C92">
        <f t="shared" si="2"/>
        <v>40</v>
      </c>
      <c r="D92">
        <f t="shared" si="3"/>
        <v>64</v>
      </c>
      <c r="E92">
        <f t="shared" si="3"/>
        <v>25</v>
      </c>
      <c r="F92">
        <v>22339</v>
      </c>
    </row>
    <row r="93" spans="1:6" x14ac:dyDescent="0.25">
      <c r="A93">
        <v>9</v>
      </c>
      <c r="B93">
        <v>6</v>
      </c>
      <c r="C93">
        <f t="shared" si="2"/>
        <v>54</v>
      </c>
      <c r="D93">
        <f t="shared" si="3"/>
        <v>81</v>
      </c>
      <c r="E93">
        <f t="shared" si="3"/>
        <v>36</v>
      </c>
      <c r="F93">
        <v>21580</v>
      </c>
    </row>
    <row r="94" spans="1:6" x14ac:dyDescent="0.25">
      <c r="A94">
        <v>7</v>
      </c>
      <c r="B94">
        <v>3</v>
      </c>
      <c r="C94">
        <f t="shared" si="2"/>
        <v>21</v>
      </c>
      <c r="D94">
        <f t="shared" si="3"/>
        <v>49</v>
      </c>
      <c r="E94">
        <f t="shared" si="3"/>
        <v>9</v>
      </c>
      <c r="F94">
        <v>23114</v>
      </c>
    </row>
    <row r="95" spans="1:6" x14ac:dyDescent="0.25">
      <c r="A95">
        <v>6</v>
      </c>
      <c r="B95">
        <v>11</v>
      </c>
      <c r="C95">
        <f t="shared" si="2"/>
        <v>66</v>
      </c>
      <c r="D95">
        <f t="shared" si="3"/>
        <v>36</v>
      </c>
      <c r="E95">
        <f t="shared" si="3"/>
        <v>121</v>
      </c>
      <c r="F95">
        <v>21066</v>
      </c>
    </row>
    <row r="96" spans="1:6" x14ac:dyDescent="0.25">
      <c r="A96">
        <v>7</v>
      </c>
      <c r="B96">
        <v>1</v>
      </c>
      <c r="C96">
        <f t="shared" si="2"/>
        <v>7</v>
      </c>
      <c r="D96">
        <f t="shared" si="3"/>
        <v>49</v>
      </c>
      <c r="E96">
        <f t="shared" si="3"/>
        <v>1</v>
      </c>
      <c r="F96">
        <v>23126</v>
      </c>
    </row>
    <row r="97" spans="1:6" x14ac:dyDescent="0.25">
      <c r="A97">
        <v>5</v>
      </c>
      <c r="B97">
        <v>11</v>
      </c>
      <c r="C97">
        <f t="shared" si="2"/>
        <v>55</v>
      </c>
      <c r="D97">
        <f t="shared" si="3"/>
        <v>25</v>
      </c>
      <c r="E97">
        <f t="shared" si="3"/>
        <v>121</v>
      </c>
      <c r="F97">
        <v>21993</v>
      </c>
    </row>
    <row r="98" spans="1:6" x14ac:dyDescent="0.25">
      <c r="A98">
        <v>5</v>
      </c>
      <c r="B98">
        <v>9</v>
      </c>
      <c r="C98">
        <f t="shared" si="2"/>
        <v>45</v>
      </c>
      <c r="D98">
        <f t="shared" si="3"/>
        <v>25</v>
      </c>
      <c r="E98">
        <f t="shared" si="3"/>
        <v>81</v>
      </c>
      <c r="F98">
        <v>22952</v>
      </c>
    </row>
    <row r="99" spans="1:6" x14ac:dyDescent="0.25">
      <c r="A99">
        <v>4</v>
      </c>
      <c r="B99">
        <v>6</v>
      </c>
      <c r="C99">
        <f t="shared" si="2"/>
        <v>24</v>
      </c>
      <c r="D99">
        <f t="shared" si="3"/>
        <v>16</v>
      </c>
      <c r="E99">
        <f t="shared" si="3"/>
        <v>36</v>
      </c>
      <c r="F99">
        <v>24233</v>
      </c>
    </row>
    <row r="100" spans="1:6" x14ac:dyDescent="0.25">
      <c r="A100">
        <v>9</v>
      </c>
      <c r="B100">
        <v>8</v>
      </c>
      <c r="C100">
        <f t="shared" si="2"/>
        <v>72</v>
      </c>
      <c r="D100">
        <f t="shared" si="3"/>
        <v>81</v>
      </c>
      <c r="E100">
        <f t="shared" si="3"/>
        <v>64</v>
      </c>
      <c r="F100">
        <v>20346</v>
      </c>
    </row>
    <row r="101" spans="1:6" x14ac:dyDescent="0.25">
      <c r="A101">
        <v>3</v>
      </c>
      <c r="B101">
        <v>6</v>
      </c>
      <c r="C101">
        <f t="shared" si="2"/>
        <v>18</v>
      </c>
      <c r="D101">
        <f t="shared" si="3"/>
        <v>9</v>
      </c>
      <c r="E101">
        <f t="shared" si="3"/>
        <v>36</v>
      </c>
      <c r="F101">
        <v>24658</v>
      </c>
    </row>
    <row r="102" spans="1:6" x14ac:dyDescent="0.25">
      <c r="A102">
        <v>7</v>
      </c>
      <c r="B102">
        <v>8</v>
      </c>
      <c r="C102">
        <f t="shared" si="2"/>
        <v>56</v>
      </c>
      <c r="D102">
        <f t="shared" si="3"/>
        <v>49</v>
      </c>
      <c r="E102">
        <f t="shared" si="3"/>
        <v>64</v>
      </c>
      <c r="F102">
        <v>21884</v>
      </c>
    </row>
    <row r="103" spans="1:6" x14ac:dyDescent="0.25">
      <c r="A103">
        <v>7</v>
      </c>
      <c r="B103">
        <v>6</v>
      </c>
      <c r="C103">
        <f t="shared" si="2"/>
        <v>42</v>
      </c>
      <c r="D103">
        <f t="shared" si="3"/>
        <v>49</v>
      </c>
      <c r="E103">
        <f t="shared" si="3"/>
        <v>36</v>
      </c>
      <c r="F103">
        <v>22610</v>
      </c>
    </row>
    <row r="104" spans="1:6" x14ac:dyDescent="0.25">
      <c r="A104">
        <v>10</v>
      </c>
      <c r="B104">
        <v>2</v>
      </c>
      <c r="C104">
        <f t="shared" si="2"/>
        <v>20</v>
      </c>
      <c r="D104">
        <f t="shared" si="3"/>
        <v>100</v>
      </c>
      <c r="E104">
        <f t="shared" si="3"/>
        <v>4</v>
      </c>
      <c r="F104">
        <v>22232</v>
      </c>
    </row>
    <row r="105" spans="1:6" x14ac:dyDescent="0.25">
      <c r="A105">
        <v>9</v>
      </c>
      <c r="B105">
        <v>10</v>
      </c>
      <c r="C105">
        <f t="shared" si="2"/>
        <v>90</v>
      </c>
      <c r="D105">
        <f t="shared" si="3"/>
        <v>81</v>
      </c>
      <c r="E105">
        <f t="shared" si="3"/>
        <v>100</v>
      </c>
      <c r="F105">
        <v>18847</v>
      </c>
    </row>
    <row r="106" spans="1:6" x14ac:dyDescent="0.25">
      <c r="A106">
        <v>7</v>
      </c>
      <c r="B106">
        <v>11</v>
      </c>
      <c r="C106">
        <f t="shared" si="2"/>
        <v>77</v>
      </c>
      <c r="D106">
        <f t="shared" si="3"/>
        <v>49</v>
      </c>
      <c r="E106">
        <f t="shared" si="3"/>
        <v>121</v>
      </c>
      <c r="F106">
        <v>20109</v>
      </c>
    </row>
    <row r="107" spans="1:6" x14ac:dyDescent="0.25">
      <c r="A107">
        <v>6</v>
      </c>
      <c r="B107">
        <v>12</v>
      </c>
      <c r="C107">
        <f t="shared" si="2"/>
        <v>72</v>
      </c>
      <c r="D107">
        <f t="shared" si="3"/>
        <v>36</v>
      </c>
      <c r="E107">
        <f t="shared" si="3"/>
        <v>144</v>
      </c>
      <c r="F107">
        <v>20331</v>
      </c>
    </row>
    <row r="108" spans="1:6" x14ac:dyDescent="0.25">
      <c r="A108">
        <v>5</v>
      </c>
      <c r="B108">
        <v>5</v>
      </c>
      <c r="C108">
        <f t="shared" si="2"/>
        <v>25</v>
      </c>
      <c r="D108">
        <f t="shared" si="3"/>
        <v>25</v>
      </c>
      <c r="E108">
        <f t="shared" si="3"/>
        <v>25</v>
      </c>
      <c r="F108">
        <v>23713</v>
      </c>
    </row>
    <row r="109" spans="1:6" x14ac:dyDescent="0.25">
      <c r="A109">
        <v>9</v>
      </c>
      <c r="B109">
        <v>5</v>
      </c>
      <c r="C109">
        <f t="shared" si="2"/>
        <v>45</v>
      </c>
      <c r="D109">
        <f t="shared" si="3"/>
        <v>81</v>
      </c>
      <c r="E109">
        <f t="shared" si="3"/>
        <v>25</v>
      </c>
      <c r="F109">
        <v>21883</v>
      </c>
    </row>
    <row r="110" spans="1:6" x14ac:dyDescent="0.25">
      <c r="A110">
        <v>4</v>
      </c>
      <c r="B110">
        <v>10</v>
      </c>
      <c r="C110">
        <f t="shared" si="2"/>
        <v>40</v>
      </c>
      <c r="D110">
        <f t="shared" si="3"/>
        <v>16</v>
      </c>
      <c r="E110">
        <f t="shared" si="3"/>
        <v>100</v>
      </c>
      <c r="F110">
        <v>23460</v>
      </c>
    </row>
    <row r="111" spans="1:6" x14ac:dyDescent="0.25">
      <c r="A111">
        <v>8</v>
      </c>
      <c r="B111">
        <v>8</v>
      </c>
      <c r="C111">
        <f t="shared" si="2"/>
        <v>64</v>
      </c>
      <c r="D111">
        <f t="shared" si="3"/>
        <v>64</v>
      </c>
      <c r="E111">
        <f t="shared" si="3"/>
        <v>64</v>
      </c>
      <c r="F111">
        <v>21093</v>
      </c>
    </row>
    <row r="112" spans="1:6" x14ac:dyDescent="0.25">
      <c r="A112">
        <v>5</v>
      </c>
      <c r="B112">
        <v>10</v>
      </c>
      <c r="C112">
        <f t="shared" si="2"/>
        <v>50</v>
      </c>
      <c r="D112">
        <f t="shared" si="3"/>
        <v>25</v>
      </c>
      <c r="E112">
        <f t="shared" si="3"/>
        <v>100</v>
      </c>
      <c r="F112">
        <v>22595</v>
      </c>
    </row>
    <row r="113" spans="1:6" x14ac:dyDescent="0.25">
      <c r="A113">
        <v>4</v>
      </c>
      <c r="B113">
        <v>9</v>
      </c>
      <c r="C113">
        <f t="shared" si="2"/>
        <v>36</v>
      </c>
      <c r="D113">
        <f t="shared" si="3"/>
        <v>16</v>
      </c>
      <c r="E113">
        <f t="shared" si="3"/>
        <v>81</v>
      </c>
      <c r="F113">
        <v>23652</v>
      </c>
    </row>
    <row r="114" spans="1:6" x14ac:dyDescent="0.25">
      <c r="A114">
        <v>10</v>
      </c>
      <c r="B114">
        <v>8</v>
      </c>
      <c r="C114">
        <f t="shared" si="2"/>
        <v>80</v>
      </c>
      <c r="D114">
        <f t="shared" si="3"/>
        <v>100</v>
      </c>
      <c r="E114">
        <f t="shared" si="3"/>
        <v>64</v>
      </c>
      <c r="F114">
        <v>19690</v>
      </c>
    </row>
    <row r="115" spans="1:6" x14ac:dyDescent="0.25">
      <c r="A115">
        <v>5</v>
      </c>
      <c r="B115">
        <v>5</v>
      </c>
      <c r="C115">
        <f t="shared" si="2"/>
        <v>25</v>
      </c>
      <c r="D115">
        <f t="shared" si="3"/>
        <v>25</v>
      </c>
      <c r="E115">
        <f t="shared" si="3"/>
        <v>25</v>
      </c>
      <c r="F115">
        <v>23815</v>
      </c>
    </row>
    <row r="116" spans="1:6" x14ac:dyDescent="0.25">
      <c r="A116">
        <v>6</v>
      </c>
      <c r="B116">
        <v>11</v>
      </c>
      <c r="C116">
        <f t="shared" si="2"/>
        <v>66</v>
      </c>
      <c r="D116">
        <f t="shared" si="3"/>
        <v>36</v>
      </c>
      <c r="E116">
        <f t="shared" si="3"/>
        <v>121</v>
      </c>
      <c r="F116">
        <v>21002</v>
      </c>
    </row>
    <row r="117" spans="1:6" x14ac:dyDescent="0.25">
      <c r="A117">
        <v>8</v>
      </c>
      <c r="B117">
        <v>7</v>
      </c>
      <c r="C117">
        <f t="shared" si="2"/>
        <v>56</v>
      </c>
      <c r="D117">
        <f t="shared" si="3"/>
        <v>64</v>
      </c>
      <c r="E117">
        <f t="shared" si="3"/>
        <v>49</v>
      </c>
      <c r="F117">
        <v>21661</v>
      </c>
    </row>
    <row r="118" spans="1:6" x14ac:dyDescent="0.25">
      <c r="A118">
        <v>9</v>
      </c>
      <c r="B118">
        <v>6</v>
      </c>
      <c r="C118">
        <f t="shared" si="2"/>
        <v>54</v>
      </c>
      <c r="D118">
        <f t="shared" si="3"/>
        <v>81</v>
      </c>
      <c r="E118">
        <f t="shared" si="3"/>
        <v>36</v>
      </c>
      <c r="F118">
        <v>21572</v>
      </c>
    </row>
    <row r="119" spans="1:6" x14ac:dyDescent="0.25">
      <c r="A119">
        <v>9</v>
      </c>
      <c r="B119">
        <v>3</v>
      </c>
      <c r="C119">
        <f t="shared" si="2"/>
        <v>27</v>
      </c>
      <c r="D119">
        <f t="shared" si="3"/>
        <v>81</v>
      </c>
      <c r="E119">
        <f t="shared" si="3"/>
        <v>9</v>
      </c>
      <c r="F119">
        <v>22366</v>
      </c>
    </row>
    <row r="120" spans="1:6" x14ac:dyDescent="0.25">
      <c r="A120">
        <v>5</v>
      </c>
      <c r="B120">
        <v>12</v>
      </c>
      <c r="C120">
        <f t="shared" si="2"/>
        <v>60</v>
      </c>
      <c r="D120">
        <f t="shared" si="3"/>
        <v>25</v>
      </c>
      <c r="E120">
        <f t="shared" si="3"/>
        <v>144</v>
      </c>
      <c r="F120">
        <v>21630</v>
      </c>
    </row>
    <row r="121" spans="1:6" x14ac:dyDescent="0.25">
      <c r="A121">
        <v>6</v>
      </c>
      <c r="B121">
        <v>9</v>
      </c>
      <c r="C121">
        <f t="shared" si="2"/>
        <v>54</v>
      </c>
      <c r="D121">
        <f t="shared" si="3"/>
        <v>36</v>
      </c>
      <c r="E121">
        <f t="shared" si="3"/>
        <v>81</v>
      </c>
      <c r="F121">
        <v>22106</v>
      </c>
    </row>
    <row r="122" spans="1:6" x14ac:dyDescent="0.25">
      <c r="A122">
        <v>8</v>
      </c>
      <c r="B122">
        <v>4</v>
      </c>
      <c r="C122">
        <f t="shared" si="2"/>
        <v>32</v>
      </c>
      <c r="D122">
        <f t="shared" si="3"/>
        <v>64</v>
      </c>
      <c r="E122">
        <f t="shared" si="3"/>
        <v>16</v>
      </c>
      <c r="F122">
        <v>22643</v>
      </c>
    </row>
    <row r="123" spans="1:6" x14ac:dyDescent="0.25">
      <c r="A123">
        <v>4</v>
      </c>
      <c r="B123">
        <v>1</v>
      </c>
      <c r="C123">
        <f t="shared" si="2"/>
        <v>4</v>
      </c>
      <c r="D123">
        <f t="shared" si="3"/>
        <v>16</v>
      </c>
      <c r="E123">
        <f t="shared" si="3"/>
        <v>1</v>
      </c>
      <c r="F123">
        <v>23951</v>
      </c>
    </row>
    <row r="124" spans="1:6" x14ac:dyDescent="0.25">
      <c r="A124">
        <v>6</v>
      </c>
      <c r="B124">
        <v>3</v>
      </c>
      <c r="C124">
        <f t="shared" si="2"/>
        <v>18</v>
      </c>
      <c r="D124">
        <f t="shared" si="3"/>
        <v>36</v>
      </c>
      <c r="E124">
        <f t="shared" si="3"/>
        <v>9</v>
      </c>
      <c r="F124">
        <v>23403</v>
      </c>
    </row>
    <row r="125" spans="1:6" x14ac:dyDescent="0.25">
      <c r="A125">
        <v>4</v>
      </c>
      <c r="B125">
        <v>2</v>
      </c>
      <c r="C125">
        <f t="shared" si="2"/>
        <v>8</v>
      </c>
      <c r="D125">
        <f t="shared" si="3"/>
        <v>16</v>
      </c>
      <c r="E125">
        <f t="shared" si="3"/>
        <v>4</v>
      </c>
      <c r="F125">
        <v>24059</v>
      </c>
    </row>
    <row r="126" spans="1:6" x14ac:dyDescent="0.25">
      <c r="A126">
        <v>6</v>
      </c>
      <c r="B126">
        <v>2</v>
      </c>
      <c r="C126">
        <f t="shared" si="2"/>
        <v>12</v>
      </c>
      <c r="D126">
        <f t="shared" si="3"/>
        <v>36</v>
      </c>
      <c r="E126">
        <f t="shared" si="3"/>
        <v>4</v>
      </c>
      <c r="F126">
        <v>23387</v>
      </c>
    </row>
    <row r="127" spans="1:6" x14ac:dyDescent="0.25">
      <c r="A127">
        <v>6</v>
      </c>
      <c r="B127">
        <v>9</v>
      </c>
      <c r="C127">
        <f t="shared" si="2"/>
        <v>54</v>
      </c>
      <c r="D127">
        <f t="shared" si="3"/>
        <v>36</v>
      </c>
      <c r="E127">
        <f t="shared" si="3"/>
        <v>81</v>
      </c>
      <c r="F127">
        <v>22033</v>
      </c>
    </row>
    <row r="128" spans="1:6" x14ac:dyDescent="0.25">
      <c r="A128">
        <v>7</v>
      </c>
      <c r="B128">
        <v>11</v>
      </c>
      <c r="C128">
        <f t="shared" si="2"/>
        <v>77</v>
      </c>
      <c r="D128">
        <f t="shared" si="3"/>
        <v>49</v>
      </c>
      <c r="E128">
        <f t="shared" si="3"/>
        <v>121</v>
      </c>
      <c r="F128">
        <v>20002</v>
      </c>
    </row>
    <row r="129" spans="1:6" x14ac:dyDescent="0.25">
      <c r="A129">
        <v>5</v>
      </c>
      <c r="B129">
        <v>12</v>
      </c>
      <c r="C129">
        <f t="shared" si="2"/>
        <v>60</v>
      </c>
      <c r="D129">
        <f t="shared" si="3"/>
        <v>25</v>
      </c>
      <c r="E129">
        <f t="shared" si="3"/>
        <v>144</v>
      </c>
      <c r="F129">
        <v>21516</v>
      </c>
    </row>
    <row r="130" spans="1:6" x14ac:dyDescent="0.25">
      <c r="A130">
        <v>8</v>
      </c>
      <c r="B130">
        <v>4</v>
      </c>
      <c r="C130">
        <f t="shared" si="2"/>
        <v>32</v>
      </c>
      <c r="D130">
        <f t="shared" si="3"/>
        <v>64</v>
      </c>
      <c r="E130">
        <f t="shared" si="3"/>
        <v>16</v>
      </c>
      <c r="F130">
        <v>22572</v>
      </c>
    </row>
    <row r="131" spans="1:6" x14ac:dyDescent="0.25">
      <c r="A131">
        <v>8</v>
      </c>
      <c r="B131">
        <v>4</v>
      </c>
      <c r="C131">
        <f t="shared" ref="C131:C166" si="4">A131*B131</f>
        <v>32</v>
      </c>
      <c r="D131">
        <f t="shared" ref="D131:E166" si="5">A131^2</f>
        <v>64</v>
      </c>
      <c r="E131">
        <f t="shared" si="5"/>
        <v>16</v>
      </c>
      <c r="F131">
        <v>22552</v>
      </c>
    </row>
    <row r="132" spans="1:6" x14ac:dyDescent="0.25">
      <c r="A132">
        <v>7</v>
      </c>
      <c r="B132">
        <v>5</v>
      </c>
      <c r="C132">
        <f t="shared" si="4"/>
        <v>35</v>
      </c>
      <c r="D132">
        <f t="shared" si="5"/>
        <v>49</v>
      </c>
      <c r="E132">
        <f t="shared" si="5"/>
        <v>25</v>
      </c>
      <c r="F132">
        <v>22927</v>
      </c>
    </row>
    <row r="133" spans="1:6" x14ac:dyDescent="0.25">
      <c r="A133">
        <v>6</v>
      </c>
      <c r="B133">
        <v>5</v>
      </c>
      <c r="C133">
        <f t="shared" si="4"/>
        <v>30</v>
      </c>
      <c r="D133">
        <f t="shared" si="5"/>
        <v>36</v>
      </c>
      <c r="E133">
        <f t="shared" si="5"/>
        <v>25</v>
      </c>
      <c r="F133">
        <v>23223</v>
      </c>
    </row>
    <row r="134" spans="1:6" x14ac:dyDescent="0.25">
      <c r="A134">
        <v>3</v>
      </c>
      <c r="B134">
        <v>1</v>
      </c>
      <c r="C134">
        <f t="shared" si="4"/>
        <v>3</v>
      </c>
      <c r="D134">
        <f t="shared" si="5"/>
        <v>9</v>
      </c>
      <c r="E134">
        <f t="shared" si="5"/>
        <v>1</v>
      </c>
      <c r="F134">
        <v>24287</v>
      </c>
    </row>
    <row r="135" spans="1:6" x14ac:dyDescent="0.25">
      <c r="A135">
        <v>3</v>
      </c>
      <c r="B135">
        <v>3</v>
      </c>
      <c r="C135">
        <f t="shared" si="4"/>
        <v>9</v>
      </c>
      <c r="D135">
        <f t="shared" si="5"/>
        <v>9</v>
      </c>
      <c r="E135">
        <f t="shared" si="5"/>
        <v>9</v>
      </c>
      <c r="F135">
        <v>24600</v>
      </c>
    </row>
    <row r="136" spans="1:6" x14ac:dyDescent="0.25">
      <c r="A136">
        <v>5</v>
      </c>
      <c r="B136">
        <v>12</v>
      </c>
      <c r="C136">
        <f t="shared" si="4"/>
        <v>60</v>
      </c>
      <c r="D136">
        <f t="shared" si="5"/>
        <v>25</v>
      </c>
      <c r="E136">
        <f t="shared" si="5"/>
        <v>144</v>
      </c>
      <c r="F136">
        <v>21517</v>
      </c>
    </row>
    <row r="137" spans="1:6" x14ac:dyDescent="0.25">
      <c r="A137">
        <v>5</v>
      </c>
      <c r="B137">
        <v>6</v>
      </c>
      <c r="C137">
        <f t="shared" si="4"/>
        <v>30</v>
      </c>
      <c r="D137">
        <f t="shared" si="5"/>
        <v>25</v>
      </c>
      <c r="E137">
        <f t="shared" si="5"/>
        <v>36</v>
      </c>
      <c r="F137">
        <v>23672</v>
      </c>
    </row>
    <row r="138" spans="1:6" x14ac:dyDescent="0.25">
      <c r="A138">
        <v>6</v>
      </c>
      <c r="B138">
        <v>9</v>
      </c>
      <c r="C138">
        <f t="shared" si="4"/>
        <v>54</v>
      </c>
      <c r="D138">
        <f t="shared" si="5"/>
        <v>36</v>
      </c>
      <c r="E138">
        <f t="shared" si="5"/>
        <v>81</v>
      </c>
      <c r="F138">
        <v>22034</v>
      </c>
    </row>
    <row r="139" spans="1:6" x14ac:dyDescent="0.25">
      <c r="A139">
        <v>9</v>
      </c>
      <c r="B139">
        <v>8</v>
      </c>
      <c r="C139">
        <f t="shared" si="4"/>
        <v>72</v>
      </c>
      <c r="D139">
        <f t="shared" si="5"/>
        <v>81</v>
      </c>
      <c r="E139">
        <f t="shared" si="5"/>
        <v>64</v>
      </c>
      <c r="F139">
        <v>20464</v>
      </c>
    </row>
    <row r="140" spans="1:6" x14ac:dyDescent="0.25">
      <c r="A140">
        <v>10</v>
      </c>
      <c r="B140">
        <v>3</v>
      </c>
      <c r="C140">
        <f t="shared" si="4"/>
        <v>30</v>
      </c>
      <c r="D140">
        <f t="shared" si="5"/>
        <v>100</v>
      </c>
      <c r="E140">
        <f t="shared" si="5"/>
        <v>9</v>
      </c>
      <c r="F140">
        <v>22007</v>
      </c>
    </row>
    <row r="141" spans="1:6" x14ac:dyDescent="0.25">
      <c r="A141">
        <v>9</v>
      </c>
      <c r="B141">
        <v>12</v>
      </c>
      <c r="C141">
        <f t="shared" si="4"/>
        <v>108</v>
      </c>
      <c r="D141">
        <f t="shared" si="5"/>
        <v>81</v>
      </c>
      <c r="E141">
        <f t="shared" si="5"/>
        <v>144</v>
      </c>
      <c r="F141">
        <v>16957</v>
      </c>
    </row>
    <row r="142" spans="1:6" x14ac:dyDescent="0.25">
      <c r="A142">
        <v>8</v>
      </c>
      <c r="B142">
        <v>2</v>
      </c>
      <c r="C142">
        <f t="shared" si="4"/>
        <v>16</v>
      </c>
      <c r="D142">
        <f t="shared" si="5"/>
        <v>64</v>
      </c>
      <c r="E142">
        <f t="shared" si="5"/>
        <v>4</v>
      </c>
      <c r="F142">
        <v>22740</v>
      </c>
    </row>
    <row r="143" spans="1:6" x14ac:dyDescent="0.25">
      <c r="A143">
        <v>5</v>
      </c>
      <c r="B143">
        <v>10</v>
      </c>
      <c r="C143">
        <f t="shared" si="4"/>
        <v>50</v>
      </c>
      <c r="D143">
        <f t="shared" si="5"/>
        <v>25</v>
      </c>
      <c r="E143">
        <f t="shared" si="5"/>
        <v>100</v>
      </c>
      <c r="F143">
        <v>22576</v>
      </c>
    </row>
    <row r="144" spans="1:6" x14ac:dyDescent="0.25">
      <c r="A144">
        <v>3</v>
      </c>
      <c r="B144">
        <v>10</v>
      </c>
      <c r="C144">
        <f t="shared" si="4"/>
        <v>30</v>
      </c>
      <c r="D144">
        <f t="shared" si="5"/>
        <v>9</v>
      </c>
      <c r="E144">
        <f t="shared" si="5"/>
        <v>100</v>
      </c>
      <c r="F144">
        <v>24257</v>
      </c>
    </row>
    <row r="145" spans="1:6" x14ac:dyDescent="0.25">
      <c r="A145">
        <v>9</v>
      </c>
      <c r="B145">
        <v>12</v>
      </c>
      <c r="C145">
        <f t="shared" si="4"/>
        <v>108</v>
      </c>
      <c r="D145">
        <f t="shared" si="5"/>
        <v>81</v>
      </c>
      <c r="E145">
        <f t="shared" si="5"/>
        <v>144</v>
      </c>
      <c r="F145">
        <v>16825</v>
      </c>
    </row>
    <row r="146" spans="1:6" x14ac:dyDescent="0.25">
      <c r="A146">
        <v>6</v>
      </c>
      <c r="B146">
        <v>12</v>
      </c>
      <c r="C146">
        <f t="shared" si="4"/>
        <v>72</v>
      </c>
      <c r="D146">
        <f t="shared" si="5"/>
        <v>36</v>
      </c>
      <c r="E146">
        <f t="shared" si="5"/>
        <v>144</v>
      </c>
      <c r="F146">
        <v>20463</v>
      </c>
    </row>
    <row r="147" spans="1:6" x14ac:dyDescent="0.25">
      <c r="A147">
        <v>6</v>
      </c>
      <c r="B147">
        <v>10</v>
      </c>
      <c r="C147">
        <f t="shared" si="4"/>
        <v>60</v>
      </c>
      <c r="D147">
        <f t="shared" si="5"/>
        <v>36</v>
      </c>
      <c r="E147">
        <f t="shared" si="5"/>
        <v>100</v>
      </c>
      <c r="F147">
        <v>21541</v>
      </c>
    </row>
    <row r="148" spans="1:6" x14ac:dyDescent="0.25">
      <c r="A148">
        <v>9</v>
      </c>
      <c r="B148">
        <v>5</v>
      </c>
      <c r="C148">
        <f t="shared" si="4"/>
        <v>45</v>
      </c>
      <c r="D148">
        <f t="shared" si="5"/>
        <v>81</v>
      </c>
      <c r="E148">
        <f t="shared" si="5"/>
        <v>25</v>
      </c>
      <c r="F148">
        <v>21884</v>
      </c>
    </row>
    <row r="149" spans="1:6" x14ac:dyDescent="0.25">
      <c r="A149">
        <v>9</v>
      </c>
      <c r="B149">
        <v>5</v>
      </c>
      <c r="C149">
        <f t="shared" si="4"/>
        <v>45</v>
      </c>
      <c r="D149">
        <f t="shared" si="5"/>
        <v>81</v>
      </c>
      <c r="E149">
        <f t="shared" si="5"/>
        <v>25</v>
      </c>
      <c r="F149">
        <v>22047</v>
      </c>
    </row>
    <row r="150" spans="1:6" x14ac:dyDescent="0.25">
      <c r="A150">
        <v>4</v>
      </c>
      <c r="B150">
        <v>5</v>
      </c>
      <c r="C150">
        <f t="shared" si="4"/>
        <v>20</v>
      </c>
      <c r="D150">
        <f t="shared" si="5"/>
        <v>16</v>
      </c>
      <c r="E150">
        <f t="shared" si="5"/>
        <v>25</v>
      </c>
      <c r="F150">
        <v>24270</v>
      </c>
    </row>
    <row r="151" spans="1:6" x14ac:dyDescent="0.25">
      <c r="A151">
        <v>4</v>
      </c>
      <c r="B151">
        <v>5</v>
      </c>
      <c r="C151">
        <f t="shared" si="4"/>
        <v>20</v>
      </c>
      <c r="D151">
        <f t="shared" si="5"/>
        <v>16</v>
      </c>
      <c r="E151">
        <f t="shared" si="5"/>
        <v>25</v>
      </c>
      <c r="F151">
        <v>24248</v>
      </c>
    </row>
    <row r="152" spans="1:6" x14ac:dyDescent="0.25">
      <c r="A152">
        <v>8</v>
      </c>
      <c r="B152">
        <v>3</v>
      </c>
      <c r="C152">
        <f t="shared" si="4"/>
        <v>24</v>
      </c>
      <c r="D152">
        <f t="shared" si="5"/>
        <v>64</v>
      </c>
      <c r="E152">
        <f t="shared" si="5"/>
        <v>9</v>
      </c>
      <c r="F152">
        <v>22737</v>
      </c>
    </row>
    <row r="153" spans="1:6" x14ac:dyDescent="0.25">
      <c r="A153">
        <v>6</v>
      </c>
      <c r="B153">
        <v>5</v>
      </c>
      <c r="C153">
        <f t="shared" si="4"/>
        <v>30</v>
      </c>
      <c r="D153">
        <f t="shared" si="5"/>
        <v>36</v>
      </c>
      <c r="E153">
        <f t="shared" si="5"/>
        <v>25</v>
      </c>
      <c r="F153">
        <v>23271</v>
      </c>
    </row>
    <row r="154" spans="1:6" x14ac:dyDescent="0.25">
      <c r="A154">
        <v>8</v>
      </c>
      <c r="B154">
        <v>4</v>
      </c>
      <c r="C154">
        <f t="shared" si="4"/>
        <v>32</v>
      </c>
      <c r="D154">
        <f t="shared" si="5"/>
        <v>64</v>
      </c>
      <c r="E154">
        <f t="shared" si="5"/>
        <v>16</v>
      </c>
      <c r="F154">
        <v>22653</v>
      </c>
    </row>
    <row r="155" spans="1:6" x14ac:dyDescent="0.25">
      <c r="A155">
        <v>3</v>
      </c>
      <c r="B155">
        <v>7</v>
      </c>
      <c r="C155">
        <f t="shared" si="4"/>
        <v>21</v>
      </c>
      <c r="D155">
        <f t="shared" si="5"/>
        <v>9</v>
      </c>
      <c r="E155">
        <f t="shared" si="5"/>
        <v>49</v>
      </c>
      <c r="F155">
        <v>24576</v>
      </c>
    </row>
    <row r="156" spans="1:6" x14ac:dyDescent="0.25">
      <c r="A156">
        <v>8</v>
      </c>
      <c r="B156">
        <v>12</v>
      </c>
      <c r="C156">
        <f t="shared" si="4"/>
        <v>96</v>
      </c>
      <c r="D156">
        <f t="shared" si="5"/>
        <v>64</v>
      </c>
      <c r="E156">
        <f t="shared" si="5"/>
        <v>144</v>
      </c>
      <c r="F156">
        <v>18095</v>
      </c>
    </row>
    <row r="157" spans="1:6" x14ac:dyDescent="0.25">
      <c r="A157">
        <v>5</v>
      </c>
      <c r="B157">
        <v>2</v>
      </c>
      <c r="C157">
        <f t="shared" si="4"/>
        <v>10</v>
      </c>
      <c r="D157">
        <f t="shared" si="5"/>
        <v>25</v>
      </c>
      <c r="E157">
        <f t="shared" si="5"/>
        <v>4</v>
      </c>
      <c r="F157">
        <v>23815</v>
      </c>
    </row>
    <row r="158" spans="1:6" x14ac:dyDescent="0.25">
      <c r="A158">
        <v>7</v>
      </c>
      <c r="B158">
        <v>5</v>
      </c>
      <c r="C158">
        <f t="shared" si="4"/>
        <v>35</v>
      </c>
      <c r="D158">
        <f t="shared" si="5"/>
        <v>49</v>
      </c>
      <c r="E158">
        <f t="shared" si="5"/>
        <v>25</v>
      </c>
      <c r="F158">
        <v>22886</v>
      </c>
    </row>
    <row r="159" spans="1:6" x14ac:dyDescent="0.25">
      <c r="A159">
        <v>5</v>
      </c>
      <c r="B159">
        <v>5</v>
      </c>
      <c r="C159">
        <f t="shared" si="4"/>
        <v>25</v>
      </c>
      <c r="D159">
        <f t="shared" si="5"/>
        <v>25</v>
      </c>
      <c r="E159">
        <f t="shared" si="5"/>
        <v>25</v>
      </c>
      <c r="F159">
        <v>23843</v>
      </c>
    </row>
    <row r="160" spans="1:6" x14ac:dyDescent="0.25">
      <c r="A160">
        <v>10</v>
      </c>
      <c r="B160">
        <v>6</v>
      </c>
      <c r="C160">
        <f t="shared" si="4"/>
        <v>60</v>
      </c>
      <c r="D160">
        <f t="shared" si="5"/>
        <v>100</v>
      </c>
      <c r="E160">
        <f t="shared" si="5"/>
        <v>36</v>
      </c>
      <c r="F160">
        <v>21046</v>
      </c>
    </row>
    <row r="161" spans="1:6" x14ac:dyDescent="0.25">
      <c r="A161">
        <v>8</v>
      </c>
      <c r="B161">
        <v>9</v>
      </c>
      <c r="C161">
        <f t="shared" si="4"/>
        <v>72</v>
      </c>
      <c r="D161">
        <f t="shared" si="5"/>
        <v>64</v>
      </c>
      <c r="E161">
        <f t="shared" si="5"/>
        <v>81</v>
      </c>
      <c r="F161">
        <v>20544</v>
      </c>
    </row>
    <row r="162" spans="1:6" x14ac:dyDescent="0.25">
      <c r="A162">
        <v>6</v>
      </c>
      <c r="B162">
        <v>12</v>
      </c>
      <c r="C162">
        <f t="shared" si="4"/>
        <v>72</v>
      </c>
      <c r="D162">
        <f t="shared" si="5"/>
        <v>36</v>
      </c>
      <c r="E162">
        <f t="shared" si="5"/>
        <v>144</v>
      </c>
      <c r="F162">
        <v>20384</v>
      </c>
    </row>
    <row r="163" spans="1:6" x14ac:dyDescent="0.25">
      <c r="A163">
        <v>6</v>
      </c>
      <c r="B163">
        <v>11</v>
      </c>
      <c r="C163">
        <f t="shared" si="4"/>
        <v>66</v>
      </c>
      <c r="D163">
        <f t="shared" si="5"/>
        <v>36</v>
      </c>
      <c r="E163">
        <f t="shared" si="5"/>
        <v>121</v>
      </c>
      <c r="F163">
        <v>21130</v>
      </c>
    </row>
    <row r="164" spans="1:6" x14ac:dyDescent="0.25">
      <c r="A164">
        <v>5</v>
      </c>
      <c r="B164">
        <v>7</v>
      </c>
      <c r="C164">
        <f t="shared" si="4"/>
        <v>35</v>
      </c>
      <c r="D164">
        <f t="shared" si="5"/>
        <v>25</v>
      </c>
      <c r="E164">
        <f t="shared" si="5"/>
        <v>49</v>
      </c>
      <c r="F164">
        <v>23495</v>
      </c>
    </row>
    <row r="165" spans="1:6" x14ac:dyDescent="0.25">
      <c r="A165">
        <v>10</v>
      </c>
      <c r="B165">
        <v>9</v>
      </c>
      <c r="C165">
        <f t="shared" si="4"/>
        <v>90</v>
      </c>
      <c r="D165">
        <f t="shared" si="5"/>
        <v>100</v>
      </c>
      <c r="E165">
        <f t="shared" si="5"/>
        <v>81</v>
      </c>
      <c r="F165">
        <v>18869</v>
      </c>
    </row>
    <row r="166" spans="1:6" x14ac:dyDescent="0.25">
      <c r="A166">
        <v>4</v>
      </c>
      <c r="B166">
        <v>7</v>
      </c>
      <c r="C166">
        <f t="shared" si="4"/>
        <v>28</v>
      </c>
      <c r="D166">
        <f t="shared" si="5"/>
        <v>16</v>
      </c>
      <c r="E166">
        <f t="shared" si="5"/>
        <v>49</v>
      </c>
      <c r="F166">
        <v>23943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86E5-8610-4BD1-916F-8102A171D95D}">
  <dimension ref="A1:P166"/>
  <sheetViews>
    <sheetView workbookViewId="0">
      <selection activeCell="R26" sqref="R26"/>
    </sheetView>
  </sheetViews>
  <sheetFormatPr baseColWidth="10" defaultRowHeight="15" x14ac:dyDescent="0.25"/>
  <cols>
    <col min="1" max="1" width="5.85546875" bestFit="1" customWidth="1"/>
    <col min="2" max="2" width="4" bestFit="1" customWidth="1"/>
    <col min="3" max="3" width="4.85546875" bestFit="1" customWidth="1"/>
    <col min="4" max="4" width="9.85546875" bestFit="1" customWidth="1"/>
    <col min="5" max="5" width="8" bestFit="1" customWidth="1"/>
    <col min="6" max="6" width="7" bestFit="1" customWidth="1"/>
    <col min="8" max="8" width="12.42578125" bestFit="1" customWidth="1"/>
    <col min="9" max="9" width="10.5703125" bestFit="1" customWidth="1"/>
    <col min="10" max="10" width="7" bestFit="1" customWidth="1"/>
    <col min="11" max="11" width="16.42578125" customWidth="1"/>
  </cols>
  <sheetData>
    <row r="1" spans="1:15" x14ac:dyDescent="0.25">
      <c r="A1" s="1" t="s">
        <v>43</v>
      </c>
      <c r="B1" s="1" t="s">
        <v>44</v>
      </c>
      <c r="C1" s="1" t="s">
        <v>219</v>
      </c>
      <c r="D1" s="1" t="s">
        <v>220</v>
      </c>
      <c r="E1" s="1" t="s">
        <v>221</v>
      </c>
      <c r="F1" s="1" t="s">
        <v>0</v>
      </c>
      <c r="G1" s="1" t="s">
        <v>250</v>
      </c>
      <c r="H1" s="1"/>
    </row>
    <row r="2" spans="1:15" x14ac:dyDescent="0.25">
      <c r="A2">
        <v>8</v>
      </c>
      <c r="B2">
        <v>1</v>
      </c>
      <c r="C2">
        <f>A2*B2</f>
        <v>8</v>
      </c>
      <c r="D2">
        <f>A2^2</f>
        <v>64</v>
      </c>
      <c r="E2">
        <f>B2^2</f>
        <v>1</v>
      </c>
      <c r="F2">
        <v>22845</v>
      </c>
      <c r="G2" cm="1">
        <f t="array" ref="G2">$J$21+MMULT(A2:E2,$J$22:$J$26)</f>
        <v>22938.611459851643</v>
      </c>
      <c r="H2" s="7"/>
    </row>
    <row r="3" spans="1:15" x14ac:dyDescent="0.25">
      <c r="A3">
        <v>9</v>
      </c>
      <c r="B3">
        <v>8</v>
      </c>
      <c r="C3">
        <f t="shared" ref="C3:C66" si="0">A3*B3</f>
        <v>72</v>
      </c>
      <c r="D3">
        <f t="shared" ref="D3:E66" si="1">A3^2</f>
        <v>81</v>
      </c>
      <c r="E3">
        <f t="shared" si="1"/>
        <v>64</v>
      </c>
      <c r="F3">
        <v>20417</v>
      </c>
      <c r="G3" cm="1">
        <f t="array" ref="G3">$J$21+MMULT(A3:E3,$J$22:$J$26)</f>
        <v>20321.243883141142</v>
      </c>
      <c r="H3" s="7"/>
    </row>
    <row r="4" spans="1:15" x14ac:dyDescent="0.25">
      <c r="A4">
        <v>5</v>
      </c>
      <c r="B4">
        <v>3</v>
      </c>
      <c r="C4">
        <f t="shared" si="0"/>
        <v>15</v>
      </c>
      <c r="D4">
        <f t="shared" si="1"/>
        <v>25</v>
      </c>
      <c r="E4">
        <f t="shared" si="1"/>
        <v>9</v>
      </c>
      <c r="F4">
        <v>23761</v>
      </c>
      <c r="G4" cm="1">
        <f t="array" ref="G4">$J$21+MMULT(A4:E4,$J$22:$J$26)</f>
        <v>23854.690647296688</v>
      </c>
      <c r="H4" s="7"/>
    </row>
    <row r="5" spans="1:15" x14ac:dyDescent="0.25">
      <c r="A5">
        <v>4</v>
      </c>
      <c r="B5">
        <v>12</v>
      </c>
      <c r="C5">
        <f t="shared" si="0"/>
        <v>48</v>
      </c>
      <c r="D5">
        <f t="shared" si="1"/>
        <v>16</v>
      </c>
      <c r="E5">
        <f t="shared" si="1"/>
        <v>144</v>
      </c>
      <c r="F5">
        <v>22674</v>
      </c>
      <c r="G5" cm="1">
        <f t="array" ref="G5">$J$21+MMULT(A5:E5,$J$22:$J$26)</f>
        <v>22440.328972358737</v>
      </c>
      <c r="H5" s="7"/>
      <c r="I5" t="s">
        <v>222</v>
      </c>
    </row>
    <row r="6" spans="1:15" x14ac:dyDescent="0.25">
      <c r="A6">
        <v>7</v>
      </c>
      <c r="B6">
        <v>5</v>
      </c>
      <c r="C6">
        <f t="shared" si="0"/>
        <v>35</v>
      </c>
      <c r="D6">
        <f t="shared" si="1"/>
        <v>49</v>
      </c>
      <c r="E6">
        <f t="shared" si="1"/>
        <v>25</v>
      </c>
      <c r="F6">
        <v>22782</v>
      </c>
      <c r="G6" cm="1">
        <f t="array" ref="G6">$J$21+MMULT(A6:E6,$J$22:$J$26)</f>
        <v>22818.558897652409</v>
      </c>
      <c r="H6" s="7"/>
    </row>
    <row r="7" spans="1:15" ht="15.75" thickBot="1" x14ac:dyDescent="0.3">
      <c r="A7">
        <v>5</v>
      </c>
      <c r="B7">
        <v>3</v>
      </c>
      <c r="C7">
        <f t="shared" si="0"/>
        <v>15</v>
      </c>
      <c r="D7">
        <f t="shared" si="1"/>
        <v>25</v>
      </c>
      <c r="E7">
        <f t="shared" si="1"/>
        <v>9</v>
      </c>
      <c r="F7">
        <v>23807</v>
      </c>
      <c r="G7" cm="1">
        <f t="array" ref="G7">$J$21+MMULT(A7:E7,$J$22:$J$26)</f>
        <v>23854.690647296688</v>
      </c>
      <c r="H7" s="7"/>
      <c r="I7" s="9" t="s">
        <v>223</v>
      </c>
      <c r="J7" s="9"/>
      <c r="L7" s="9"/>
      <c r="M7" s="9"/>
    </row>
    <row r="8" spans="1:15" ht="15.75" thickTop="1" x14ac:dyDescent="0.25">
      <c r="A8">
        <v>10</v>
      </c>
      <c r="B8">
        <v>9</v>
      </c>
      <c r="C8">
        <f t="shared" si="0"/>
        <v>90</v>
      </c>
      <c r="D8">
        <f t="shared" si="1"/>
        <v>100</v>
      </c>
      <c r="E8">
        <f t="shared" si="1"/>
        <v>81</v>
      </c>
      <c r="F8">
        <v>18924</v>
      </c>
      <c r="G8" cm="1">
        <f t="array" ref="G8">$J$21+MMULT(A8:E8,$J$22:$J$26)</f>
        <v>18872.548186897184</v>
      </c>
      <c r="H8" s="7"/>
      <c r="I8" t="s">
        <v>224</v>
      </c>
      <c r="J8" s="15">
        <f>SQRT(J9)</f>
        <v>0.99692453071468501</v>
      </c>
      <c r="L8" t="s">
        <v>229</v>
      </c>
      <c r="M8">
        <f>J12*LN(K17/J12)+2*(J16+1)</f>
        <v>1625.3038420832054</v>
      </c>
    </row>
    <row r="9" spans="1:15" x14ac:dyDescent="0.25">
      <c r="A9">
        <v>9</v>
      </c>
      <c r="B9">
        <v>5</v>
      </c>
      <c r="C9">
        <f t="shared" si="0"/>
        <v>45</v>
      </c>
      <c r="D9">
        <f t="shared" si="1"/>
        <v>81</v>
      </c>
      <c r="E9">
        <f t="shared" si="1"/>
        <v>25</v>
      </c>
      <c r="F9">
        <v>21855</v>
      </c>
      <c r="G9" cm="1">
        <f t="array" ref="G9">$J$21+MMULT(A9:E9,$J$22:$J$26)</f>
        <v>21800.248147616396</v>
      </c>
      <c r="H9" s="7"/>
      <c r="I9" t="s">
        <v>225</v>
      </c>
      <c r="J9" s="15">
        <f>K16/K18</f>
        <v>0.99385851994069485</v>
      </c>
      <c r="L9" t="s">
        <v>230</v>
      </c>
      <c r="M9">
        <f>M8+2*(J16+2)*(J16+3)/(J12-J16-3)</f>
        <v>1626.0172178793837</v>
      </c>
    </row>
    <row r="10" spans="1:15" x14ac:dyDescent="0.25">
      <c r="A10">
        <v>10</v>
      </c>
      <c r="B10">
        <v>4</v>
      </c>
      <c r="C10">
        <f t="shared" si="0"/>
        <v>40</v>
      </c>
      <c r="D10">
        <f t="shared" si="1"/>
        <v>100</v>
      </c>
      <c r="E10">
        <f t="shared" si="1"/>
        <v>16</v>
      </c>
      <c r="F10">
        <v>21749</v>
      </c>
      <c r="G10" cm="1">
        <f t="array" ref="G10">$J$21+MMULT(A10:E10,$J$22:$J$26)</f>
        <v>21708.191562732791</v>
      </c>
      <c r="H10" s="7"/>
      <c r="I10" t="s">
        <v>226</v>
      </c>
      <c r="J10" s="15">
        <f>1-(1-J9)*(J12-1)/(J12-J16-1)</f>
        <v>0.99366539163694312</v>
      </c>
      <c r="L10" s="10" t="s">
        <v>231</v>
      </c>
      <c r="M10" s="10">
        <f>J12*LN(K17/J12)+(J16+1)*LN(J12)</f>
        <v>1643.9395149266088</v>
      </c>
    </row>
    <row r="11" spans="1:15" x14ac:dyDescent="0.25">
      <c r="A11">
        <v>4</v>
      </c>
      <c r="B11">
        <v>12</v>
      </c>
      <c r="C11">
        <f t="shared" si="0"/>
        <v>48</v>
      </c>
      <c r="D11">
        <f t="shared" si="1"/>
        <v>16</v>
      </c>
      <c r="E11">
        <f t="shared" si="1"/>
        <v>144</v>
      </c>
      <c r="F11">
        <v>22683</v>
      </c>
      <c r="G11" cm="1">
        <f t="array" ref="G11">$J$21+MMULT(A11:E11,$J$22:$J$26)</f>
        <v>22440.328972358737</v>
      </c>
      <c r="H11" s="7"/>
      <c r="I11" t="s">
        <v>227</v>
      </c>
      <c r="J11">
        <f>SQRT(L17)</f>
        <v>135.27640873083411</v>
      </c>
    </row>
    <row r="12" spans="1:15" x14ac:dyDescent="0.25">
      <c r="A12">
        <v>6</v>
      </c>
      <c r="B12">
        <v>11</v>
      </c>
      <c r="C12">
        <f t="shared" si="0"/>
        <v>66</v>
      </c>
      <c r="D12">
        <f t="shared" si="1"/>
        <v>36</v>
      </c>
      <c r="E12">
        <f t="shared" si="1"/>
        <v>121</v>
      </c>
      <c r="F12">
        <v>20968</v>
      </c>
      <c r="G12" cm="1">
        <f t="array" ref="G12">$J$21+MMULT(A12:E12,$J$22:$J$26)</f>
        <v>21030.732956429234</v>
      </c>
      <c r="H12" s="7"/>
      <c r="I12" s="10" t="s">
        <v>228</v>
      </c>
      <c r="J12" s="10">
        <f>COUNT(F2:F166)</f>
        <v>165</v>
      </c>
    </row>
    <row r="13" spans="1:15" x14ac:dyDescent="0.25">
      <c r="A13">
        <v>10</v>
      </c>
      <c r="B13">
        <v>2</v>
      </c>
      <c r="C13">
        <f t="shared" si="0"/>
        <v>20</v>
      </c>
      <c r="D13">
        <f t="shared" si="1"/>
        <v>100</v>
      </c>
      <c r="E13">
        <f t="shared" si="1"/>
        <v>4</v>
      </c>
      <c r="F13">
        <v>22202</v>
      </c>
      <c r="G13" cm="1">
        <f t="array" ref="G13">$J$21+MMULT(A13:E13,$J$22:$J$26)</f>
        <v>22319.215444652418</v>
      </c>
      <c r="H13" s="7"/>
    </row>
    <row r="14" spans="1:15" ht="15.75" thickBot="1" x14ac:dyDescent="0.3">
      <c r="A14">
        <v>6</v>
      </c>
      <c r="B14">
        <v>5</v>
      </c>
      <c r="C14">
        <f t="shared" si="0"/>
        <v>30</v>
      </c>
      <c r="D14">
        <f t="shared" si="1"/>
        <v>36</v>
      </c>
      <c r="E14">
        <f t="shared" si="1"/>
        <v>25</v>
      </c>
      <c r="F14">
        <v>23241</v>
      </c>
      <c r="G14" cm="1">
        <f t="array" ref="G14">$J$21+MMULT(A14:E14,$J$22:$J$26)</f>
        <v>23327.179664327581</v>
      </c>
      <c r="H14" s="7"/>
      <c r="I14" t="s">
        <v>232</v>
      </c>
      <c r="M14" s="11" t="s">
        <v>233</v>
      </c>
      <c r="N14" s="11">
        <v>0.05</v>
      </c>
    </row>
    <row r="15" spans="1:15" ht="15.75" thickTop="1" x14ac:dyDescent="0.25">
      <c r="A15">
        <v>10</v>
      </c>
      <c r="B15">
        <v>9</v>
      </c>
      <c r="C15">
        <f t="shared" si="0"/>
        <v>90</v>
      </c>
      <c r="D15">
        <f t="shared" si="1"/>
        <v>100</v>
      </c>
      <c r="E15">
        <f t="shared" si="1"/>
        <v>81</v>
      </c>
      <c r="F15">
        <v>19004</v>
      </c>
      <c r="G15" cm="1">
        <f t="array" ref="G15">$J$21+MMULT(A15:E15,$J$22:$J$26)</f>
        <v>18872.548186897184</v>
      </c>
      <c r="H15" s="7"/>
      <c r="I15" s="12"/>
      <c r="J15" s="12" t="s">
        <v>234</v>
      </c>
      <c r="K15" s="12" t="s">
        <v>235</v>
      </c>
      <c r="L15" s="12" t="s">
        <v>236</v>
      </c>
      <c r="M15" s="12" t="s">
        <v>237</v>
      </c>
      <c r="N15" s="12" t="s">
        <v>238</v>
      </c>
      <c r="O15" s="12" t="s">
        <v>239</v>
      </c>
    </row>
    <row r="16" spans="1:15" x14ac:dyDescent="0.25">
      <c r="A16">
        <v>4</v>
      </c>
      <c r="B16">
        <v>1</v>
      </c>
      <c r="C16">
        <f t="shared" si="0"/>
        <v>4</v>
      </c>
      <c r="D16">
        <f t="shared" si="1"/>
        <v>16</v>
      </c>
      <c r="E16">
        <f t="shared" si="1"/>
        <v>1</v>
      </c>
      <c r="F16">
        <v>23978</v>
      </c>
      <c r="G16" cm="1">
        <f t="array" ref="G16">$J$21+MMULT(A16:E16,$J$22:$J$26)</f>
        <v>23786.345656622641</v>
      </c>
      <c r="H16" s="7"/>
      <c r="I16" t="s">
        <v>240</v>
      </c>
      <c r="J16">
        <f>COUNT(A2:E2)</f>
        <v>5</v>
      </c>
      <c r="K16">
        <f>DEVSQ(MMULT([1]!DESIGN(A2:E166),J21:J26))</f>
        <v>470861057.6919679</v>
      </c>
      <c r="L16">
        <f>K16/J16</f>
        <v>94172211.538393587</v>
      </c>
      <c r="M16">
        <f>L16/L17</f>
        <v>5146.1049500972958</v>
      </c>
      <c r="N16">
        <f>_xlfn.F.DIST.RT(M16,J16,J17)</f>
        <v>7.9582286008173189E-174</v>
      </c>
      <c r="O16" s="11" t="str">
        <f>IF(N16&lt;N14,"yes","no")</f>
        <v>yes</v>
      </c>
    </row>
    <row r="17" spans="1:16" x14ac:dyDescent="0.25">
      <c r="A17">
        <v>8</v>
      </c>
      <c r="B17">
        <v>9</v>
      </c>
      <c r="C17">
        <f t="shared" si="0"/>
        <v>72</v>
      </c>
      <c r="D17">
        <f t="shared" si="1"/>
        <v>64</v>
      </c>
      <c r="E17">
        <f t="shared" si="1"/>
        <v>81</v>
      </c>
      <c r="F17">
        <v>20497</v>
      </c>
      <c r="G17" cm="1">
        <f t="array" ref="G17">$J$21+MMULT(A17:E17,$J$22:$J$26)</f>
        <v>20484.589777459933</v>
      </c>
      <c r="H17" s="7"/>
      <c r="I17" t="s">
        <v>241</v>
      </c>
      <c r="J17">
        <f>J18-J16</f>
        <v>159</v>
      </c>
      <c r="K17">
        <f>K18-K16</f>
        <v>2909653.3746987581</v>
      </c>
      <c r="L17">
        <f>K17/J17</f>
        <v>18299.706759111687</v>
      </c>
    </row>
    <row r="18" spans="1:16" x14ac:dyDescent="0.25">
      <c r="A18">
        <v>9</v>
      </c>
      <c r="B18">
        <v>3</v>
      </c>
      <c r="C18">
        <f t="shared" si="0"/>
        <v>27</v>
      </c>
      <c r="D18">
        <f t="shared" si="1"/>
        <v>81</v>
      </c>
      <c r="E18">
        <f t="shared" si="1"/>
        <v>9</v>
      </c>
      <c r="F18">
        <v>22322</v>
      </c>
      <c r="G18" cm="1">
        <f t="array" ref="G18">$J$21+MMULT(A18:E18,$J$22:$J$26)</f>
        <v>22412.512798875177</v>
      </c>
      <c r="H18" s="7"/>
      <c r="I18" s="10" t="s">
        <v>242</v>
      </c>
      <c r="J18" s="10">
        <f>J12-1</f>
        <v>164</v>
      </c>
      <c r="K18" s="10">
        <f>DEVSQ(F2:F166)</f>
        <v>473770711.06666666</v>
      </c>
      <c r="L18" s="10"/>
      <c r="M18" s="10"/>
      <c r="N18" s="10"/>
      <c r="O18" s="10"/>
    </row>
    <row r="19" spans="1:16" ht="15.75" thickBot="1" x14ac:dyDescent="0.3">
      <c r="A19">
        <v>8</v>
      </c>
      <c r="B19">
        <v>4</v>
      </c>
      <c r="C19">
        <f t="shared" si="0"/>
        <v>32</v>
      </c>
      <c r="D19">
        <f t="shared" si="1"/>
        <v>64</v>
      </c>
      <c r="E19">
        <f t="shared" si="1"/>
        <v>16</v>
      </c>
      <c r="F19">
        <v>22628</v>
      </c>
      <c r="G19" cm="1">
        <f t="array" ref="G19">$J$21+MMULT(A19:E19,$J$22:$J$26)</f>
        <v>22578.960616541837</v>
      </c>
      <c r="H19" s="7"/>
    </row>
    <row r="20" spans="1:16" ht="15.75" thickTop="1" x14ac:dyDescent="0.25">
      <c r="A20">
        <v>10</v>
      </c>
      <c r="B20">
        <v>6</v>
      </c>
      <c r="C20">
        <f t="shared" si="0"/>
        <v>60</v>
      </c>
      <c r="D20">
        <f t="shared" si="1"/>
        <v>100</v>
      </c>
      <c r="E20">
        <f t="shared" si="1"/>
        <v>36</v>
      </c>
      <c r="F20">
        <v>21051</v>
      </c>
      <c r="G20" cm="1">
        <f t="array" ref="G20">$J$21+MMULT(A20:E20,$J$22:$J$26)</f>
        <v>20798.177127433381</v>
      </c>
      <c r="H20" s="7"/>
      <c r="I20" s="12"/>
      <c r="J20" s="12" t="s">
        <v>243</v>
      </c>
      <c r="K20" s="12" t="s">
        <v>244</v>
      </c>
      <c r="L20" s="12" t="s">
        <v>245</v>
      </c>
      <c r="M20" s="12" t="s">
        <v>238</v>
      </c>
      <c r="N20" s="12" t="s">
        <v>246</v>
      </c>
      <c r="O20" s="12" t="s">
        <v>247</v>
      </c>
      <c r="P20" s="12" t="s">
        <v>248</v>
      </c>
    </row>
    <row r="21" spans="1:16" x14ac:dyDescent="0.25">
      <c r="A21">
        <v>3</v>
      </c>
      <c r="B21">
        <v>3</v>
      </c>
      <c r="C21">
        <f t="shared" si="0"/>
        <v>9</v>
      </c>
      <c r="D21">
        <f t="shared" si="1"/>
        <v>9</v>
      </c>
      <c r="E21">
        <f t="shared" si="1"/>
        <v>9</v>
      </c>
      <c r="F21">
        <v>24515</v>
      </c>
      <c r="G21" cm="1">
        <f t="array" ref="G21">$J$21+MMULT(A21:E21,$J$22:$J$26)</f>
        <v>24573.641138136114</v>
      </c>
      <c r="H21" s="7"/>
      <c r="I21" t="s">
        <v>218</v>
      </c>
      <c r="J21">
        <f t="array" ref="J21:K26">[1]!RegCoeff(A2:E166,F2:F166)</f>
        <v>24005.747672747184</v>
      </c>
      <c r="K21">
        <v>111.49513453602444</v>
      </c>
      <c r="L21">
        <f>J21/K21</f>
        <v>215.30758066389748</v>
      </c>
      <c r="M21" s="13">
        <f>_xlfn.T.DIST.2T(ABS(L21),$J$17)</f>
        <v>5.466552945528038E-198</v>
      </c>
      <c r="N21">
        <f>J21-_xlfn.T.INV.2T(N$14,$J$17)*K21</f>
        <v>23785.545204296533</v>
      </c>
      <c r="O21">
        <f>J21+_xlfn.T.INV.2T(N$14,$J$17)*K21</f>
        <v>24225.950141197834</v>
      </c>
    </row>
    <row r="22" spans="1:16" x14ac:dyDescent="0.25">
      <c r="A22">
        <v>10</v>
      </c>
      <c r="B22">
        <v>2</v>
      </c>
      <c r="C22">
        <f t="shared" si="0"/>
        <v>20</v>
      </c>
      <c r="D22">
        <f t="shared" si="1"/>
        <v>100</v>
      </c>
      <c r="E22">
        <f t="shared" si="1"/>
        <v>4</v>
      </c>
      <c r="F22">
        <v>22126</v>
      </c>
      <c r="G22" cm="1">
        <f t="array" ref="G22">$J$21+MMULT(A22:E22,$J$22:$J$26)</f>
        <v>22319.215444652418</v>
      </c>
      <c r="H22" s="7"/>
      <c r="I22" t="str">
        <f t="array" ref="I22:I26">TRANSPOSE(A1:E1)</f>
        <v>Price</v>
      </c>
      <c r="J22">
        <v>-135.66786214605193</v>
      </c>
      <c r="K22">
        <v>32.189500187834291</v>
      </c>
      <c r="L22">
        <f t="shared" ref="L22:L26" si="2">J22/K22</f>
        <v>-4.2146619659949325</v>
      </c>
      <c r="M22" s="13">
        <f t="shared" ref="M22:M26" si="3">_xlfn.T.DIST.2T(ABS(L22),$J$17)</f>
        <v>4.1820288855310916E-5</v>
      </c>
      <c r="N22">
        <f t="shared" ref="N22:N26" si="4">J22-_xlfn.T.INV.2T(N$14,$J$17)*K22</f>
        <v>-199.2420031079028</v>
      </c>
      <c r="O22">
        <f t="shared" ref="O22:O26" si="5">J22+_xlfn.T.INV.2T(N$14,$J$17)*K22</f>
        <v>-72.093721184201044</v>
      </c>
      <c r="P22">
        <f>[1]!VIF(A2:E166,1)</f>
        <v>46.385335891966108</v>
      </c>
    </row>
    <row r="23" spans="1:16" x14ac:dyDescent="0.25">
      <c r="A23">
        <v>5</v>
      </c>
      <c r="B23">
        <v>11</v>
      </c>
      <c r="C23">
        <f t="shared" si="0"/>
        <v>55</v>
      </c>
      <c r="D23">
        <f t="shared" si="1"/>
        <v>25</v>
      </c>
      <c r="E23">
        <f t="shared" si="1"/>
        <v>121</v>
      </c>
      <c r="F23">
        <v>22141</v>
      </c>
      <c r="G23" cm="1">
        <f t="array" ref="G23">$J$21+MMULT(A23:E23,$J$22:$J$26)</f>
        <v>21983.760839594739</v>
      </c>
      <c r="H23" s="7"/>
      <c r="I23" t="str">
        <v>Ad</v>
      </c>
      <c r="J23">
        <v>660.00351082872169</v>
      </c>
      <c r="K23">
        <v>16.151109519850444</v>
      </c>
      <c r="L23">
        <f t="shared" si="2"/>
        <v>40.864283039969948</v>
      </c>
      <c r="M23" s="13">
        <f t="shared" si="3"/>
        <v>3.0705587749414706E-86</v>
      </c>
      <c r="N23">
        <f t="shared" si="4"/>
        <v>628.10513069502429</v>
      </c>
      <c r="O23">
        <f t="shared" si="5"/>
        <v>691.90189096241909</v>
      </c>
      <c r="P23">
        <f>[1]!VIF(A2:E166,2)</f>
        <v>27.52330673677919</v>
      </c>
    </row>
    <row r="24" spans="1:16" x14ac:dyDescent="0.25">
      <c r="A24">
        <v>9</v>
      </c>
      <c r="B24">
        <v>7</v>
      </c>
      <c r="C24">
        <f t="shared" si="0"/>
        <v>63</v>
      </c>
      <c r="D24">
        <f t="shared" si="1"/>
        <v>81</v>
      </c>
      <c r="E24">
        <f t="shared" si="1"/>
        <v>49</v>
      </c>
      <c r="F24">
        <v>21151</v>
      </c>
      <c r="G24" cm="1">
        <f t="array" ref="G24">$J$21+MMULT(A24:E24,$J$22:$J$26)</f>
        <v>20888.992942977839</v>
      </c>
      <c r="H24" s="7"/>
      <c r="I24" t="str">
        <v>AxP</v>
      </c>
      <c r="J24">
        <v>-74.12725367537017</v>
      </c>
      <c r="K24">
        <v>1.425595543114057</v>
      </c>
      <c r="L24">
        <f t="shared" si="2"/>
        <v>-51.997394375579567</v>
      </c>
      <c r="M24" s="13">
        <f t="shared" si="3"/>
        <v>1.0229418278041272E-101</v>
      </c>
      <c r="N24">
        <f t="shared" si="4"/>
        <v>-76.94279947395863</v>
      </c>
      <c r="O24">
        <f t="shared" si="5"/>
        <v>-71.311707876781711</v>
      </c>
      <c r="P24">
        <f>[1]!VIF(A2:E166,3)</f>
        <v>11.99831579123936</v>
      </c>
    </row>
    <row r="25" spans="1:16" x14ac:dyDescent="0.25">
      <c r="A25">
        <v>5</v>
      </c>
      <c r="B25">
        <v>10</v>
      </c>
      <c r="C25">
        <f t="shared" si="0"/>
        <v>50</v>
      </c>
      <c r="D25">
        <f t="shared" si="1"/>
        <v>25</v>
      </c>
      <c r="E25">
        <f t="shared" si="1"/>
        <v>100</v>
      </c>
      <c r="F25">
        <v>22558</v>
      </c>
      <c r="G25" cm="1">
        <f t="array" ref="G25">$J$21+MMULT(A25:E25,$J$22:$J$26)</f>
        <v>22479.24379976479</v>
      </c>
      <c r="H25" s="7"/>
      <c r="I25" t="str">
        <v>PriceExp2</v>
      </c>
      <c r="J25">
        <v>-0.17820278094395092</v>
      </c>
      <c r="K25">
        <v>2.3492055106609806</v>
      </c>
      <c r="L25">
        <f t="shared" si="2"/>
        <v>-7.5856616262495985E-2</v>
      </c>
      <c r="M25" s="13">
        <f t="shared" si="3"/>
        <v>0.93962853409855362</v>
      </c>
      <c r="N25">
        <f t="shared" si="4"/>
        <v>-4.8178747675118867</v>
      </c>
      <c r="O25">
        <f t="shared" si="5"/>
        <v>4.4614692056239846</v>
      </c>
      <c r="P25">
        <f>[1]!VIF(A2:E166,4)</f>
        <v>43.753354228481449</v>
      </c>
    </row>
    <row r="26" spans="1:16" x14ac:dyDescent="0.25">
      <c r="A26">
        <v>7</v>
      </c>
      <c r="B26">
        <v>8</v>
      </c>
      <c r="C26">
        <f t="shared" si="0"/>
        <v>56</v>
      </c>
      <c r="D26">
        <f t="shared" si="1"/>
        <v>49</v>
      </c>
      <c r="E26">
        <f t="shared" si="1"/>
        <v>64</v>
      </c>
      <c r="F26">
        <v>21734</v>
      </c>
      <c r="G26" cm="1">
        <f t="array" ref="G26">$J$21+MMULT(A26:E26,$J$22:$J$26)</f>
        <v>21784.318155229375</v>
      </c>
      <c r="H26" s="7"/>
      <c r="I26" s="10" t="str">
        <v>AdExp2</v>
      </c>
      <c r="J26" s="10">
        <v>-37.37381917247243</v>
      </c>
      <c r="K26" s="10">
        <v>1.0194189422345257</v>
      </c>
      <c r="L26" s="10">
        <f t="shared" si="2"/>
        <v>-36.661884161726981</v>
      </c>
      <c r="M26" s="14">
        <f t="shared" si="3"/>
        <v>1.8416083459310468E-79</v>
      </c>
      <c r="N26" s="10">
        <f t="shared" si="4"/>
        <v>-39.38716772260905</v>
      </c>
      <c r="O26" s="10">
        <f t="shared" si="5"/>
        <v>-35.360470622335811</v>
      </c>
      <c r="P26" s="10">
        <f>[1]!VIF(A2:E166,5)</f>
        <v>19.717211838530861</v>
      </c>
    </row>
    <row r="27" spans="1:16" x14ac:dyDescent="0.25">
      <c r="A27">
        <v>6</v>
      </c>
      <c r="B27">
        <v>9</v>
      </c>
      <c r="C27">
        <f t="shared" si="0"/>
        <v>54</v>
      </c>
      <c r="D27">
        <f t="shared" si="1"/>
        <v>36</v>
      </c>
      <c r="E27">
        <f t="shared" si="1"/>
        <v>81</v>
      </c>
      <c r="F27">
        <v>22137</v>
      </c>
      <c r="G27" cm="1">
        <f t="array" ref="G27">$J$21+MMULT(A27:E27,$J$22:$J$26)</f>
        <v>22095.205745775129</v>
      </c>
      <c r="H27" s="7"/>
    </row>
    <row r="28" spans="1:16" x14ac:dyDescent="0.25">
      <c r="A28">
        <v>5</v>
      </c>
      <c r="B28">
        <v>7</v>
      </c>
      <c r="C28">
        <f t="shared" si="0"/>
        <v>35</v>
      </c>
      <c r="D28">
        <f t="shared" si="1"/>
        <v>25</v>
      </c>
      <c r="E28">
        <f t="shared" si="1"/>
        <v>49</v>
      </c>
      <c r="F28">
        <v>23368</v>
      </c>
      <c r="G28" cm="1">
        <f t="array" ref="G28">$J$21+MMULT(A28:E28,$J$22:$J$26)</f>
        <v>23517.206850205272</v>
      </c>
      <c r="H28" s="7"/>
    </row>
    <row r="29" spans="1:16" x14ac:dyDescent="0.25">
      <c r="A29">
        <v>3</v>
      </c>
      <c r="B29">
        <v>7</v>
      </c>
      <c r="C29">
        <f t="shared" si="0"/>
        <v>21</v>
      </c>
      <c r="D29">
        <f t="shared" si="1"/>
        <v>9</v>
      </c>
      <c r="E29">
        <f t="shared" si="1"/>
        <v>49</v>
      </c>
      <c r="F29">
        <v>24572</v>
      </c>
      <c r="G29" cm="1">
        <f t="array" ref="G29">$J$21+MMULT(A29:E29,$J$22:$J$26)</f>
        <v>24829.175370447661</v>
      </c>
      <c r="H29" s="7"/>
    </row>
    <row r="30" spans="1:16" x14ac:dyDescent="0.25">
      <c r="A30">
        <v>5</v>
      </c>
      <c r="B30">
        <v>4</v>
      </c>
      <c r="C30">
        <f t="shared" si="0"/>
        <v>20</v>
      </c>
      <c r="D30">
        <f t="shared" si="1"/>
        <v>25</v>
      </c>
      <c r="E30">
        <f t="shared" si="1"/>
        <v>16</v>
      </c>
      <c r="F30">
        <v>23732</v>
      </c>
      <c r="G30" cm="1">
        <f t="array" ref="G30">$J$21+MMULT(A30:E30,$J$22:$J$26)</f>
        <v>23882.441155541252</v>
      </c>
      <c r="H30" s="7"/>
    </row>
    <row r="31" spans="1:16" x14ac:dyDescent="0.25">
      <c r="A31">
        <v>3</v>
      </c>
      <c r="B31">
        <v>6</v>
      </c>
      <c r="C31">
        <f t="shared" si="0"/>
        <v>18</v>
      </c>
      <c r="D31">
        <f t="shared" si="1"/>
        <v>9</v>
      </c>
      <c r="E31">
        <f t="shared" si="1"/>
        <v>36</v>
      </c>
      <c r="F31">
        <v>24717</v>
      </c>
      <c r="G31" cm="1">
        <f t="array" ref="G31">$J$21+MMULT(A31:E31,$J$22:$J$26)</f>
        <v>24877.413269887191</v>
      </c>
      <c r="H31" s="7"/>
    </row>
    <row r="32" spans="1:16" x14ac:dyDescent="0.25">
      <c r="A32">
        <v>8</v>
      </c>
      <c r="B32">
        <v>7</v>
      </c>
      <c r="C32">
        <f t="shared" si="0"/>
        <v>56</v>
      </c>
      <c r="D32">
        <f t="shared" si="1"/>
        <v>64</v>
      </c>
      <c r="E32">
        <f t="shared" si="1"/>
        <v>49</v>
      </c>
      <c r="F32">
        <v>21618</v>
      </c>
      <c r="G32" cm="1">
        <f t="array" ref="G32">$J$21+MMULT(A32:E32,$J$22:$J$26)</f>
        <v>21546.58102812753</v>
      </c>
      <c r="H32" s="7"/>
    </row>
    <row r="33" spans="1:8" x14ac:dyDescent="0.25">
      <c r="A33">
        <v>3</v>
      </c>
      <c r="B33">
        <v>9</v>
      </c>
      <c r="C33">
        <f t="shared" si="0"/>
        <v>27</v>
      </c>
      <c r="D33">
        <f t="shared" si="1"/>
        <v>9</v>
      </c>
      <c r="E33">
        <f t="shared" si="1"/>
        <v>81</v>
      </c>
      <c r="F33">
        <v>24346</v>
      </c>
      <c r="G33" cm="1">
        <f t="array" ref="G33">$J$21+MMULT(A33:E33,$J$22:$J$26)</f>
        <v>24508.456656533766</v>
      </c>
      <c r="H33" s="7"/>
    </row>
    <row r="34" spans="1:8" x14ac:dyDescent="0.25">
      <c r="A34">
        <v>3</v>
      </c>
      <c r="B34">
        <v>11</v>
      </c>
      <c r="C34">
        <f t="shared" si="0"/>
        <v>33</v>
      </c>
      <c r="D34">
        <f t="shared" si="1"/>
        <v>9</v>
      </c>
      <c r="E34">
        <f t="shared" si="1"/>
        <v>121</v>
      </c>
      <c r="F34">
        <v>24041</v>
      </c>
      <c r="G34" cm="1">
        <f t="array" ref="G34">$J$21+MMULT(A34:E34,$J$22:$J$26)</f>
        <v>23888.747389240092</v>
      </c>
      <c r="H34" s="7"/>
    </row>
    <row r="35" spans="1:8" x14ac:dyDescent="0.25">
      <c r="A35">
        <v>10</v>
      </c>
      <c r="B35">
        <v>10</v>
      </c>
      <c r="C35">
        <f t="shared" si="0"/>
        <v>100</v>
      </c>
      <c r="D35">
        <f t="shared" si="1"/>
        <v>100</v>
      </c>
      <c r="E35">
        <f t="shared" si="1"/>
        <v>100</v>
      </c>
      <c r="F35">
        <v>18068</v>
      </c>
      <c r="G35" cm="1">
        <f t="array" ref="G35">$J$21+MMULT(A35:E35,$J$22:$J$26)</f>
        <v>18081.176596695226</v>
      </c>
      <c r="H35" s="7"/>
    </row>
    <row r="36" spans="1:8" x14ac:dyDescent="0.25">
      <c r="A36">
        <v>8</v>
      </c>
      <c r="B36">
        <v>1</v>
      </c>
      <c r="C36">
        <f t="shared" si="0"/>
        <v>8</v>
      </c>
      <c r="D36">
        <f t="shared" si="1"/>
        <v>64</v>
      </c>
      <c r="E36">
        <f t="shared" si="1"/>
        <v>1</v>
      </c>
      <c r="F36">
        <v>22820</v>
      </c>
      <c r="G36" cm="1">
        <f t="array" ref="G36">$J$21+MMULT(A36:E36,$J$22:$J$26)</f>
        <v>22938.611459851643</v>
      </c>
      <c r="H36" s="7"/>
    </row>
    <row r="37" spans="1:8" x14ac:dyDescent="0.25">
      <c r="A37">
        <v>8</v>
      </c>
      <c r="B37">
        <v>3</v>
      </c>
      <c r="C37">
        <f t="shared" si="0"/>
        <v>24</v>
      </c>
      <c r="D37">
        <f t="shared" si="1"/>
        <v>64</v>
      </c>
      <c r="E37">
        <f t="shared" si="1"/>
        <v>9</v>
      </c>
      <c r="F37">
        <v>22842</v>
      </c>
      <c r="G37" cm="1">
        <f t="array" ref="G37">$J$21+MMULT(A37:E37,$J$22:$J$26)</f>
        <v>22773.591869323383</v>
      </c>
      <c r="H37" s="7"/>
    </row>
    <row r="38" spans="1:8" x14ac:dyDescent="0.25">
      <c r="A38">
        <v>6</v>
      </c>
      <c r="B38">
        <v>6</v>
      </c>
      <c r="C38">
        <f t="shared" si="0"/>
        <v>36</v>
      </c>
      <c r="D38">
        <f t="shared" si="1"/>
        <v>36</v>
      </c>
      <c r="E38">
        <f t="shared" si="1"/>
        <v>36</v>
      </c>
      <c r="F38">
        <v>23166</v>
      </c>
      <c r="G38" cm="1">
        <f t="array" ref="G38">$J$21+MMULT(A38:E38,$J$22:$J$26)</f>
        <v>23131.307642206888</v>
      </c>
      <c r="H38" s="7"/>
    </row>
    <row r="39" spans="1:8" x14ac:dyDescent="0.25">
      <c r="A39">
        <v>9</v>
      </c>
      <c r="B39">
        <v>7</v>
      </c>
      <c r="C39">
        <f t="shared" si="0"/>
        <v>63</v>
      </c>
      <c r="D39">
        <f t="shared" si="1"/>
        <v>81</v>
      </c>
      <c r="E39">
        <f t="shared" si="1"/>
        <v>49</v>
      </c>
      <c r="F39">
        <v>20979</v>
      </c>
      <c r="G39" cm="1">
        <f t="array" ref="G39">$J$21+MMULT(A39:E39,$J$22:$J$26)</f>
        <v>20888.992942977839</v>
      </c>
      <c r="H39" s="7"/>
    </row>
    <row r="40" spans="1:8" x14ac:dyDescent="0.25">
      <c r="A40">
        <v>9</v>
      </c>
      <c r="B40">
        <v>2</v>
      </c>
      <c r="C40">
        <f t="shared" si="0"/>
        <v>18</v>
      </c>
      <c r="D40">
        <f t="shared" si="1"/>
        <v>81</v>
      </c>
      <c r="E40">
        <f t="shared" si="1"/>
        <v>4</v>
      </c>
      <c r="F40">
        <v>22499</v>
      </c>
      <c r="G40" cm="1">
        <f t="array" ref="G40">$J$21+MMULT(A40:E40,$J$22:$J$26)</f>
        <v>22606.523666987148</v>
      </c>
      <c r="H40" s="7"/>
    </row>
    <row r="41" spans="1:8" x14ac:dyDescent="0.25">
      <c r="A41">
        <v>9</v>
      </c>
      <c r="B41">
        <v>7</v>
      </c>
      <c r="C41">
        <f t="shared" si="0"/>
        <v>63</v>
      </c>
      <c r="D41">
        <f t="shared" si="1"/>
        <v>81</v>
      </c>
      <c r="E41">
        <f t="shared" si="1"/>
        <v>49</v>
      </c>
      <c r="F41">
        <v>21026</v>
      </c>
      <c r="G41" cm="1">
        <f t="array" ref="G41">$J$21+MMULT(A41:E41,$J$22:$J$26)</f>
        <v>20888.992942977839</v>
      </c>
      <c r="H41" s="7"/>
    </row>
    <row r="42" spans="1:8" x14ac:dyDescent="0.25">
      <c r="A42">
        <v>3</v>
      </c>
      <c r="B42">
        <v>6</v>
      </c>
      <c r="C42">
        <f t="shared" si="0"/>
        <v>18</v>
      </c>
      <c r="D42">
        <f t="shared" si="1"/>
        <v>9</v>
      </c>
      <c r="E42">
        <f t="shared" si="1"/>
        <v>36</v>
      </c>
      <c r="F42">
        <v>24599</v>
      </c>
      <c r="G42" cm="1">
        <f t="array" ref="G42">$J$21+MMULT(A42:E42,$J$22:$J$26)</f>
        <v>24877.413269887191</v>
      </c>
      <c r="H42" s="7"/>
    </row>
    <row r="43" spans="1:8" x14ac:dyDescent="0.25">
      <c r="A43">
        <v>5</v>
      </c>
      <c r="B43">
        <v>1</v>
      </c>
      <c r="C43">
        <f t="shared" si="0"/>
        <v>5</v>
      </c>
      <c r="D43">
        <f t="shared" si="1"/>
        <v>25</v>
      </c>
      <c r="E43">
        <f t="shared" si="1"/>
        <v>1</v>
      </c>
      <c r="F43">
        <v>23676</v>
      </c>
      <c r="G43" cm="1">
        <f t="array" ref="G43">$J$21+MMULT(A43:E43,$J$22:$J$26)</f>
        <v>23574.946715772723</v>
      </c>
      <c r="H43" s="7"/>
    </row>
    <row r="44" spans="1:8" x14ac:dyDescent="0.25">
      <c r="A44">
        <v>6</v>
      </c>
      <c r="B44">
        <v>7</v>
      </c>
      <c r="C44">
        <f t="shared" si="0"/>
        <v>42</v>
      </c>
      <c r="D44">
        <f t="shared" si="1"/>
        <v>36</v>
      </c>
      <c r="E44">
        <f t="shared" si="1"/>
        <v>49</v>
      </c>
      <c r="F44">
        <v>22855</v>
      </c>
      <c r="G44" cm="1">
        <f t="array" ref="G44">$J$21+MMULT(A44:E44,$J$22:$J$26)</f>
        <v>22860.687981741245</v>
      </c>
      <c r="H44" s="7"/>
    </row>
    <row r="45" spans="1:8" x14ac:dyDescent="0.25">
      <c r="A45">
        <v>10</v>
      </c>
      <c r="B45">
        <v>4</v>
      </c>
      <c r="C45">
        <f t="shared" si="0"/>
        <v>40</v>
      </c>
      <c r="D45">
        <f t="shared" si="1"/>
        <v>100</v>
      </c>
      <c r="E45">
        <f t="shared" si="1"/>
        <v>16</v>
      </c>
      <c r="F45">
        <v>21756</v>
      </c>
      <c r="G45" cm="1">
        <f t="array" ref="G45">$J$21+MMULT(A45:E45,$J$22:$J$26)</f>
        <v>21708.191562732791</v>
      </c>
      <c r="H45" s="7"/>
    </row>
    <row r="46" spans="1:8" x14ac:dyDescent="0.25">
      <c r="A46">
        <v>10</v>
      </c>
      <c r="B46">
        <v>6</v>
      </c>
      <c r="C46">
        <f t="shared" si="0"/>
        <v>60</v>
      </c>
      <c r="D46">
        <f t="shared" si="1"/>
        <v>100</v>
      </c>
      <c r="E46">
        <f t="shared" si="1"/>
        <v>36</v>
      </c>
      <c r="F46">
        <v>20976</v>
      </c>
      <c r="G46" cm="1">
        <f t="array" ref="G46">$J$21+MMULT(A46:E46,$J$22:$J$26)</f>
        <v>20798.177127433381</v>
      </c>
      <c r="H46" s="7"/>
    </row>
    <row r="47" spans="1:8" x14ac:dyDescent="0.25">
      <c r="A47">
        <v>10</v>
      </c>
      <c r="B47">
        <v>2</v>
      </c>
      <c r="C47">
        <f t="shared" si="0"/>
        <v>20</v>
      </c>
      <c r="D47">
        <f t="shared" si="1"/>
        <v>100</v>
      </c>
      <c r="E47">
        <f t="shared" si="1"/>
        <v>4</v>
      </c>
      <c r="F47">
        <v>22111</v>
      </c>
      <c r="G47" cm="1">
        <f t="array" ref="G47">$J$21+MMULT(A47:E47,$J$22:$J$26)</f>
        <v>22319.215444652418</v>
      </c>
      <c r="H47" s="7"/>
    </row>
    <row r="48" spans="1:8" x14ac:dyDescent="0.25">
      <c r="A48">
        <v>6</v>
      </c>
      <c r="B48">
        <v>11</v>
      </c>
      <c r="C48">
        <f t="shared" si="0"/>
        <v>66</v>
      </c>
      <c r="D48">
        <f t="shared" si="1"/>
        <v>36</v>
      </c>
      <c r="E48">
        <f t="shared" si="1"/>
        <v>121</v>
      </c>
      <c r="F48">
        <v>21038</v>
      </c>
      <c r="G48" cm="1">
        <f t="array" ref="G48">$J$21+MMULT(A48:E48,$J$22:$J$26)</f>
        <v>21030.732956429234</v>
      </c>
      <c r="H48" s="7"/>
    </row>
    <row r="49" spans="1:8" x14ac:dyDescent="0.25">
      <c r="A49">
        <v>6</v>
      </c>
      <c r="B49">
        <v>6</v>
      </c>
      <c r="C49">
        <f t="shared" si="0"/>
        <v>36</v>
      </c>
      <c r="D49">
        <f t="shared" si="1"/>
        <v>36</v>
      </c>
      <c r="E49">
        <f t="shared" si="1"/>
        <v>36</v>
      </c>
      <c r="F49">
        <v>23050</v>
      </c>
      <c r="G49" cm="1">
        <f t="array" ref="G49">$J$21+MMULT(A49:E49,$J$22:$J$26)</f>
        <v>23131.307642206888</v>
      </c>
      <c r="H49" s="7"/>
    </row>
    <row r="50" spans="1:8" x14ac:dyDescent="0.25">
      <c r="A50">
        <v>4</v>
      </c>
      <c r="B50">
        <v>7</v>
      </c>
      <c r="C50">
        <f t="shared" si="0"/>
        <v>28</v>
      </c>
      <c r="D50">
        <f t="shared" si="1"/>
        <v>16</v>
      </c>
      <c r="E50">
        <f t="shared" si="1"/>
        <v>49</v>
      </c>
      <c r="F50">
        <v>24054</v>
      </c>
      <c r="G50" cm="1">
        <f t="array" ref="G50">$J$21+MMULT(A50:E50,$J$22:$J$26)</f>
        <v>24173.369313107411</v>
      </c>
      <c r="H50" s="7"/>
    </row>
    <row r="51" spans="1:8" x14ac:dyDescent="0.25">
      <c r="A51">
        <v>7</v>
      </c>
      <c r="B51">
        <v>7</v>
      </c>
      <c r="C51">
        <f t="shared" si="0"/>
        <v>49</v>
      </c>
      <c r="D51">
        <f t="shared" si="1"/>
        <v>49</v>
      </c>
      <c r="E51">
        <f t="shared" si="1"/>
        <v>49</v>
      </c>
      <c r="F51">
        <v>22184</v>
      </c>
      <c r="G51" cm="1">
        <f t="array" ref="G51">$J$21+MMULT(A51:E51,$J$22:$J$26)</f>
        <v>22203.812707715329</v>
      </c>
      <c r="H51" s="7"/>
    </row>
    <row r="52" spans="1:8" x14ac:dyDescent="0.25">
      <c r="A52">
        <v>4</v>
      </c>
      <c r="B52">
        <v>2</v>
      </c>
      <c r="C52">
        <f t="shared" si="0"/>
        <v>8</v>
      </c>
      <c r="D52">
        <f t="shared" si="1"/>
        <v>16</v>
      </c>
      <c r="E52">
        <f t="shared" si="1"/>
        <v>4</v>
      </c>
      <c r="F52">
        <v>24024</v>
      </c>
      <c r="G52" cm="1">
        <f t="array" ref="G52">$J$21+MMULT(A52:E52,$J$22:$J$26)</f>
        <v>24037.718695232466</v>
      </c>
      <c r="H52" s="7"/>
    </row>
    <row r="53" spans="1:8" x14ac:dyDescent="0.25">
      <c r="A53">
        <v>3</v>
      </c>
      <c r="B53">
        <v>1</v>
      </c>
      <c r="C53">
        <f t="shared" si="0"/>
        <v>3</v>
      </c>
      <c r="D53">
        <f t="shared" si="1"/>
        <v>9</v>
      </c>
      <c r="E53">
        <f t="shared" si="1"/>
        <v>1</v>
      </c>
      <c r="F53">
        <v>24255</v>
      </c>
      <c r="G53" cm="1">
        <f t="array" ref="G53">$J$21+MMULT(A53:E53,$J$22:$J$26)</f>
        <v>23997.388191910672</v>
      </c>
      <c r="H53" s="7"/>
    </row>
    <row r="54" spans="1:8" x14ac:dyDescent="0.25">
      <c r="A54">
        <v>5</v>
      </c>
      <c r="B54">
        <v>1</v>
      </c>
      <c r="C54">
        <f t="shared" si="0"/>
        <v>5</v>
      </c>
      <c r="D54">
        <f t="shared" si="1"/>
        <v>25</v>
      </c>
      <c r="E54">
        <f t="shared" si="1"/>
        <v>1</v>
      </c>
      <c r="F54">
        <v>23635</v>
      </c>
      <c r="G54" cm="1">
        <f t="array" ref="G54">$J$21+MMULT(A54:E54,$J$22:$J$26)</f>
        <v>23574.946715772723</v>
      </c>
      <c r="H54" s="7"/>
    </row>
    <row r="55" spans="1:8" x14ac:dyDescent="0.25">
      <c r="A55">
        <v>10</v>
      </c>
      <c r="B55">
        <v>7</v>
      </c>
      <c r="C55">
        <f t="shared" si="0"/>
        <v>70</v>
      </c>
      <c r="D55">
        <f t="shared" si="1"/>
        <v>100</v>
      </c>
      <c r="E55">
        <f t="shared" si="1"/>
        <v>49</v>
      </c>
      <c r="F55">
        <v>20533</v>
      </c>
      <c r="G55" cm="1">
        <f t="array" ref="G55">$J$21+MMULT(A55:E55,$J$22:$J$26)</f>
        <v>20231.048452266259</v>
      </c>
      <c r="H55" s="7"/>
    </row>
    <row r="56" spans="1:8" x14ac:dyDescent="0.25">
      <c r="A56">
        <v>3</v>
      </c>
      <c r="B56">
        <v>1</v>
      </c>
      <c r="C56">
        <f t="shared" si="0"/>
        <v>3</v>
      </c>
      <c r="D56">
        <f t="shared" si="1"/>
        <v>9</v>
      </c>
      <c r="E56">
        <f t="shared" si="1"/>
        <v>1</v>
      </c>
      <c r="F56">
        <v>24313</v>
      </c>
      <c r="G56" cm="1">
        <f t="array" ref="G56">$J$21+MMULT(A56:E56,$J$22:$J$26)</f>
        <v>23997.388191910672</v>
      </c>
      <c r="H56" s="7"/>
    </row>
    <row r="57" spans="1:8" x14ac:dyDescent="0.25">
      <c r="A57">
        <v>3</v>
      </c>
      <c r="B57">
        <v>2</v>
      </c>
      <c r="C57">
        <f t="shared" si="0"/>
        <v>6</v>
      </c>
      <c r="D57">
        <f t="shared" si="1"/>
        <v>9</v>
      </c>
      <c r="E57">
        <f t="shared" si="1"/>
        <v>4</v>
      </c>
      <c r="F57">
        <v>24347</v>
      </c>
      <c r="G57" cm="1">
        <f t="array" ref="G57">$J$21+MMULT(A57:E57,$J$22:$J$26)</f>
        <v>24322.888484195864</v>
      </c>
      <c r="H57" s="7"/>
    </row>
    <row r="58" spans="1:8" x14ac:dyDescent="0.25">
      <c r="A58">
        <v>3</v>
      </c>
      <c r="B58">
        <v>11</v>
      </c>
      <c r="C58">
        <f t="shared" si="0"/>
        <v>33</v>
      </c>
      <c r="D58">
        <f t="shared" si="1"/>
        <v>9</v>
      </c>
      <c r="E58">
        <f t="shared" si="1"/>
        <v>121</v>
      </c>
      <c r="F58">
        <v>24102</v>
      </c>
      <c r="G58" cm="1">
        <f t="array" ref="G58">$J$21+MMULT(A58:E58,$J$22:$J$26)</f>
        <v>23888.747389240092</v>
      </c>
      <c r="H58" s="7"/>
    </row>
    <row r="59" spans="1:8" x14ac:dyDescent="0.25">
      <c r="A59">
        <v>3</v>
      </c>
      <c r="B59">
        <v>2</v>
      </c>
      <c r="C59">
        <f t="shared" si="0"/>
        <v>6</v>
      </c>
      <c r="D59">
        <f t="shared" si="1"/>
        <v>9</v>
      </c>
      <c r="E59">
        <f t="shared" si="1"/>
        <v>4</v>
      </c>
      <c r="F59">
        <v>24482</v>
      </c>
      <c r="G59" cm="1">
        <f t="array" ref="G59">$J$21+MMULT(A59:E59,$J$22:$J$26)</f>
        <v>24322.888484195864</v>
      </c>
      <c r="H59" s="7"/>
    </row>
    <row r="60" spans="1:8" x14ac:dyDescent="0.25">
      <c r="A60">
        <v>10</v>
      </c>
      <c r="B60">
        <v>12</v>
      </c>
      <c r="C60">
        <f t="shared" si="0"/>
        <v>120</v>
      </c>
      <c r="D60">
        <f t="shared" si="1"/>
        <v>100</v>
      </c>
      <c r="E60">
        <f t="shared" si="1"/>
        <v>144</v>
      </c>
      <c r="F60">
        <v>15799</v>
      </c>
      <c r="G60" cm="1">
        <f t="array" ref="G60">$J$21+MMULT(A60:E60,$J$22:$J$26)</f>
        <v>16274.19050125648</v>
      </c>
      <c r="H60" s="7"/>
    </row>
    <row r="61" spans="1:8" x14ac:dyDescent="0.25">
      <c r="A61">
        <v>6</v>
      </c>
      <c r="B61">
        <v>10</v>
      </c>
      <c r="C61">
        <f t="shared" si="0"/>
        <v>60</v>
      </c>
      <c r="D61">
        <f t="shared" si="1"/>
        <v>36</v>
      </c>
      <c r="E61">
        <f t="shared" si="1"/>
        <v>100</v>
      </c>
      <c r="F61">
        <v>21597</v>
      </c>
      <c r="G61" cm="1">
        <f t="array" ref="G61">$J$21+MMULT(A61:E61,$J$22:$J$26)</f>
        <v>21600.343170274653</v>
      </c>
      <c r="H61" s="7"/>
    </row>
    <row r="62" spans="1:8" x14ac:dyDescent="0.25">
      <c r="A62">
        <v>9</v>
      </c>
      <c r="B62">
        <v>3</v>
      </c>
      <c r="C62">
        <f t="shared" si="0"/>
        <v>27</v>
      </c>
      <c r="D62">
        <f t="shared" si="1"/>
        <v>81</v>
      </c>
      <c r="E62">
        <f t="shared" si="1"/>
        <v>9</v>
      </c>
      <c r="F62">
        <v>22450</v>
      </c>
      <c r="G62" cm="1">
        <f t="array" ref="G62">$J$21+MMULT(A62:E62,$J$22:$J$26)</f>
        <v>22412.512798875177</v>
      </c>
      <c r="H62" s="7"/>
    </row>
    <row r="63" spans="1:8" x14ac:dyDescent="0.25">
      <c r="A63">
        <v>8</v>
      </c>
      <c r="B63">
        <v>11</v>
      </c>
      <c r="C63">
        <f t="shared" si="0"/>
        <v>88</v>
      </c>
      <c r="D63">
        <f t="shared" si="1"/>
        <v>64</v>
      </c>
      <c r="E63">
        <f t="shared" si="1"/>
        <v>121</v>
      </c>
      <c r="F63">
        <v>18978</v>
      </c>
      <c r="G63" cm="1">
        <f t="array" ref="G63">$J$21+MMULT(A63:E63,$J$22:$J$26)</f>
        <v>19123.607973412556</v>
      </c>
      <c r="H63" s="7"/>
    </row>
    <row r="64" spans="1:8" x14ac:dyDescent="0.25">
      <c r="A64">
        <v>7</v>
      </c>
      <c r="B64">
        <v>10</v>
      </c>
      <c r="C64">
        <f t="shared" si="0"/>
        <v>70</v>
      </c>
      <c r="D64">
        <f t="shared" si="1"/>
        <v>49</v>
      </c>
      <c r="E64">
        <f t="shared" si="1"/>
        <v>100</v>
      </c>
      <c r="F64">
        <v>20687</v>
      </c>
      <c r="G64" cm="1">
        <f t="array" ref="G64">$J$21+MMULT(A64:E64,$J$22:$J$26)</f>
        <v>20721.086135222627</v>
      </c>
      <c r="H64" s="7"/>
    </row>
    <row r="65" spans="1:8" x14ac:dyDescent="0.25">
      <c r="A65">
        <v>7</v>
      </c>
      <c r="B65">
        <v>10</v>
      </c>
      <c r="C65">
        <f t="shared" si="0"/>
        <v>70</v>
      </c>
      <c r="D65">
        <f t="shared" si="1"/>
        <v>49</v>
      </c>
      <c r="E65">
        <f t="shared" si="1"/>
        <v>100</v>
      </c>
      <c r="F65">
        <v>20773</v>
      </c>
      <c r="G65" cm="1">
        <f t="array" ref="G65">$J$21+MMULT(A65:E65,$J$22:$J$26)</f>
        <v>20721.086135222627</v>
      </c>
      <c r="H65" s="7"/>
    </row>
    <row r="66" spans="1:8" x14ac:dyDescent="0.25">
      <c r="A66">
        <v>5</v>
      </c>
      <c r="B66">
        <v>5</v>
      </c>
      <c r="C66">
        <f t="shared" si="0"/>
        <v>25</v>
      </c>
      <c r="D66">
        <f t="shared" si="1"/>
        <v>25</v>
      </c>
      <c r="E66">
        <f t="shared" si="1"/>
        <v>25</v>
      </c>
      <c r="F66">
        <v>23681</v>
      </c>
      <c r="G66" cm="1">
        <f t="array" ref="G66">$J$21+MMULT(A66:E66,$J$22:$J$26)</f>
        <v>23835.444025440869</v>
      </c>
      <c r="H66" s="7"/>
    </row>
    <row r="67" spans="1:8" x14ac:dyDescent="0.25">
      <c r="A67">
        <v>10</v>
      </c>
      <c r="B67">
        <v>2</v>
      </c>
      <c r="C67">
        <f t="shared" ref="C67:C130" si="6">A67*B67</f>
        <v>20</v>
      </c>
      <c r="D67">
        <f t="shared" ref="D67:E130" si="7">A67^2</f>
        <v>100</v>
      </c>
      <c r="E67">
        <f t="shared" si="7"/>
        <v>4</v>
      </c>
      <c r="F67">
        <v>22191</v>
      </c>
      <c r="G67" cm="1">
        <f t="array" ref="G67">$J$21+MMULT(A67:E67,$J$22:$J$26)</f>
        <v>22319.215444652418</v>
      </c>
      <c r="H67" s="7"/>
    </row>
    <row r="68" spans="1:8" x14ac:dyDescent="0.25">
      <c r="A68">
        <v>4</v>
      </c>
      <c r="B68">
        <v>4</v>
      </c>
      <c r="C68">
        <f t="shared" si="6"/>
        <v>16</v>
      </c>
      <c r="D68">
        <f t="shared" si="7"/>
        <v>16</v>
      </c>
      <c r="E68">
        <f t="shared" si="7"/>
        <v>16</v>
      </c>
      <c r="F68">
        <v>24244</v>
      </c>
      <c r="G68" cm="1">
        <f t="array" ref="G68">$J$21+MMULT(A68:E68,$J$22:$J$26)</f>
        <v>24316.221857417277</v>
      </c>
      <c r="H68" s="7"/>
    </row>
    <row r="69" spans="1:8" x14ac:dyDescent="0.25">
      <c r="A69">
        <v>8</v>
      </c>
      <c r="B69">
        <v>4</v>
      </c>
      <c r="C69">
        <f t="shared" si="6"/>
        <v>32</v>
      </c>
      <c r="D69">
        <f t="shared" si="7"/>
        <v>64</v>
      </c>
      <c r="E69">
        <f t="shared" si="7"/>
        <v>16</v>
      </c>
      <c r="F69">
        <v>22617</v>
      </c>
      <c r="G69" cm="1">
        <f t="array" ref="G69">$J$21+MMULT(A69:E69,$J$22:$J$26)</f>
        <v>22578.960616541837</v>
      </c>
      <c r="H69" s="7"/>
    </row>
    <row r="70" spans="1:8" x14ac:dyDescent="0.25">
      <c r="A70">
        <v>6</v>
      </c>
      <c r="B70">
        <v>6</v>
      </c>
      <c r="C70">
        <f t="shared" si="6"/>
        <v>36</v>
      </c>
      <c r="D70">
        <f t="shared" si="7"/>
        <v>36</v>
      </c>
      <c r="E70">
        <f t="shared" si="7"/>
        <v>36</v>
      </c>
      <c r="F70">
        <v>23139</v>
      </c>
      <c r="G70" cm="1">
        <f t="array" ref="G70">$J$21+MMULT(A70:E70,$J$22:$J$26)</f>
        <v>23131.307642206888</v>
      </c>
      <c r="H70" s="7"/>
    </row>
    <row r="71" spans="1:8" x14ac:dyDescent="0.25">
      <c r="A71">
        <v>5</v>
      </c>
      <c r="B71">
        <v>11</v>
      </c>
      <c r="C71">
        <f t="shared" si="6"/>
        <v>55</v>
      </c>
      <c r="D71">
        <f t="shared" si="7"/>
        <v>25</v>
      </c>
      <c r="E71">
        <f t="shared" si="7"/>
        <v>121</v>
      </c>
      <c r="F71">
        <v>22154</v>
      </c>
      <c r="G71" cm="1">
        <f t="array" ref="G71">$J$21+MMULT(A71:E71,$J$22:$J$26)</f>
        <v>21983.760839594739</v>
      </c>
      <c r="H71" s="7"/>
    </row>
    <row r="72" spans="1:8" x14ac:dyDescent="0.25">
      <c r="A72">
        <v>4</v>
      </c>
      <c r="B72">
        <v>10</v>
      </c>
      <c r="C72">
        <f t="shared" si="6"/>
        <v>40</v>
      </c>
      <c r="D72">
        <f t="shared" si="7"/>
        <v>16</v>
      </c>
      <c r="E72">
        <f t="shared" si="7"/>
        <v>100</v>
      </c>
      <c r="F72">
        <v>23364</v>
      </c>
      <c r="G72" cm="1">
        <f t="array" ref="G72">$J$21+MMULT(A72:E72,$J$22:$J$26)</f>
        <v>23357.78802369304</v>
      </c>
      <c r="H72" s="7"/>
    </row>
    <row r="73" spans="1:8" x14ac:dyDescent="0.25">
      <c r="A73">
        <v>7</v>
      </c>
      <c r="B73">
        <v>4</v>
      </c>
      <c r="C73">
        <f t="shared" si="6"/>
        <v>28</v>
      </c>
      <c r="D73">
        <f t="shared" si="7"/>
        <v>49</v>
      </c>
      <c r="E73">
        <f t="shared" si="7"/>
        <v>16</v>
      </c>
      <c r="F73">
        <v>22942</v>
      </c>
      <c r="G73" cm="1">
        <f t="array" ref="G73">$J$21+MMULT(A73:E73,$J$22:$J$26)</f>
        <v>23013.81053510353</v>
      </c>
      <c r="H73" s="7"/>
    </row>
    <row r="74" spans="1:8" x14ac:dyDescent="0.25">
      <c r="A74">
        <v>6</v>
      </c>
      <c r="B74">
        <v>10</v>
      </c>
      <c r="C74">
        <f t="shared" si="6"/>
        <v>60</v>
      </c>
      <c r="D74">
        <f t="shared" si="7"/>
        <v>36</v>
      </c>
      <c r="E74">
        <f t="shared" si="7"/>
        <v>100</v>
      </c>
      <c r="F74">
        <v>21639</v>
      </c>
      <c r="G74" cm="1">
        <f t="array" ref="G74">$J$21+MMULT(A74:E74,$J$22:$J$26)</f>
        <v>21600.343170274653</v>
      </c>
      <c r="H74" s="7"/>
    </row>
    <row r="75" spans="1:8" x14ac:dyDescent="0.25">
      <c r="A75">
        <v>7</v>
      </c>
      <c r="B75">
        <v>6</v>
      </c>
      <c r="C75">
        <f t="shared" si="6"/>
        <v>42</v>
      </c>
      <c r="D75">
        <f t="shared" si="7"/>
        <v>49</v>
      </c>
      <c r="E75">
        <f t="shared" si="7"/>
        <v>36</v>
      </c>
      <c r="F75">
        <v>22633</v>
      </c>
      <c r="G75" cm="1">
        <f t="array" ref="G75">$J$21+MMULT(A75:E75,$J$22:$J$26)</f>
        <v>22548.559621856341</v>
      </c>
      <c r="H75" s="7"/>
    </row>
    <row r="76" spans="1:8" x14ac:dyDescent="0.25">
      <c r="A76">
        <v>5</v>
      </c>
      <c r="B76">
        <v>8</v>
      </c>
      <c r="C76">
        <f t="shared" si="6"/>
        <v>40</v>
      </c>
      <c r="D76">
        <f t="shared" si="7"/>
        <v>25</v>
      </c>
      <c r="E76">
        <f t="shared" si="7"/>
        <v>64</v>
      </c>
      <c r="F76">
        <v>23145</v>
      </c>
      <c r="G76" cm="1">
        <f t="array" ref="G76">$J$21+MMULT(A76:E76,$J$22:$J$26)</f>
        <v>23245.966805070057</v>
      </c>
      <c r="H76" s="7"/>
    </row>
    <row r="77" spans="1:8" x14ac:dyDescent="0.25">
      <c r="A77">
        <v>4</v>
      </c>
      <c r="B77">
        <v>10</v>
      </c>
      <c r="C77">
        <f t="shared" si="6"/>
        <v>40</v>
      </c>
      <c r="D77">
        <f t="shared" si="7"/>
        <v>16</v>
      </c>
      <c r="E77">
        <f t="shared" si="7"/>
        <v>100</v>
      </c>
      <c r="F77">
        <v>23384</v>
      </c>
      <c r="G77" cm="1">
        <f t="array" ref="G77">$J$21+MMULT(A77:E77,$J$22:$J$26)</f>
        <v>23357.78802369304</v>
      </c>
      <c r="H77" s="7"/>
    </row>
    <row r="78" spans="1:8" x14ac:dyDescent="0.25">
      <c r="A78">
        <v>10</v>
      </c>
      <c r="B78">
        <v>2</v>
      </c>
      <c r="C78">
        <f t="shared" si="6"/>
        <v>20</v>
      </c>
      <c r="D78">
        <f t="shared" si="7"/>
        <v>100</v>
      </c>
      <c r="E78">
        <f t="shared" si="7"/>
        <v>4</v>
      </c>
      <c r="F78">
        <v>22232</v>
      </c>
      <c r="G78" cm="1">
        <f t="array" ref="G78">$J$21+MMULT(A78:E78,$J$22:$J$26)</f>
        <v>22319.215444652418</v>
      </c>
      <c r="H78" s="7"/>
    </row>
    <row r="79" spans="1:8" x14ac:dyDescent="0.25">
      <c r="A79">
        <v>5</v>
      </c>
      <c r="B79">
        <v>9</v>
      </c>
      <c r="C79">
        <f t="shared" si="6"/>
        <v>45</v>
      </c>
      <c r="D79">
        <f t="shared" si="7"/>
        <v>25</v>
      </c>
      <c r="E79">
        <f t="shared" si="7"/>
        <v>81</v>
      </c>
      <c r="F79">
        <v>22820</v>
      </c>
      <c r="G79" cm="1">
        <f t="array" ref="G79">$J$21+MMULT(A79:E79,$J$22:$J$26)</f>
        <v>22899.979121589895</v>
      </c>
      <c r="H79" s="7"/>
    </row>
    <row r="80" spans="1:8" x14ac:dyDescent="0.25">
      <c r="A80">
        <v>10</v>
      </c>
      <c r="B80">
        <v>9</v>
      </c>
      <c r="C80">
        <f t="shared" si="6"/>
        <v>90</v>
      </c>
      <c r="D80">
        <f t="shared" si="7"/>
        <v>100</v>
      </c>
      <c r="E80">
        <f t="shared" si="7"/>
        <v>81</v>
      </c>
      <c r="F80">
        <v>18850</v>
      </c>
      <c r="G80" cm="1">
        <f t="array" ref="G80">$J$21+MMULT(A80:E80,$J$22:$J$26)</f>
        <v>18872.548186897184</v>
      </c>
      <c r="H80" s="7"/>
    </row>
    <row r="81" spans="1:8" x14ac:dyDescent="0.25">
      <c r="A81">
        <v>3</v>
      </c>
      <c r="B81">
        <v>8</v>
      </c>
      <c r="C81">
        <f t="shared" si="6"/>
        <v>24</v>
      </c>
      <c r="D81">
        <f t="shared" si="7"/>
        <v>9</v>
      </c>
      <c r="E81">
        <f t="shared" si="7"/>
        <v>64</v>
      </c>
      <c r="F81">
        <v>24627</v>
      </c>
      <c r="G81" cm="1">
        <f t="array" ref="G81">$J$21+MMULT(A81:E81,$J$22:$J$26)</f>
        <v>24706.189832663185</v>
      </c>
      <c r="H81" s="7"/>
    </row>
    <row r="82" spans="1:8" x14ac:dyDescent="0.25">
      <c r="A82">
        <v>7</v>
      </c>
      <c r="B82">
        <v>1</v>
      </c>
      <c r="C82">
        <f t="shared" si="6"/>
        <v>7</v>
      </c>
      <c r="D82">
        <f t="shared" si="7"/>
        <v>49</v>
      </c>
      <c r="E82">
        <f t="shared" si="7"/>
        <v>1</v>
      </c>
      <c r="F82">
        <v>23091</v>
      </c>
      <c r="G82" cm="1">
        <f t="array" ref="G82">$J$21+MMULT(A82:E82,$J$22:$J$26)</f>
        <v>23151.079617387226</v>
      </c>
      <c r="H82" s="7"/>
    </row>
    <row r="83" spans="1:8" x14ac:dyDescent="0.25">
      <c r="A83">
        <v>4</v>
      </c>
      <c r="B83">
        <v>2</v>
      </c>
      <c r="C83">
        <f t="shared" si="6"/>
        <v>8</v>
      </c>
      <c r="D83">
        <f t="shared" si="7"/>
        <v>16</v>
      </c>
      <c r="E83">
        <f t="shared" si="7"/>
        <v>4</v>
      </c>
      <c r="F83">
        <v>24034</v>
      </c>
      <c r="G83" cm="1">
        <f t="array" ref="G83">$J$21+MMULT(A83:E83,$J$22:$J$26)</f>
        <v>24037.718695232466</v>
      </c>
      <c r="H83" s="7"/>
    </row>
    <row r="84" spans="1:8" x14ac:dyDescent="0.25">
      <c r="A84">
        <v>7</v>
      </c>
      <c r="B84">
        <v>4</v>
      </c>
      <c r="C84">
        <f t="shared" si="6"/>
        <v>28</v>
      </c>
      <c r="D84">
        <f t="shared" si="7"/>
        <v>49</v>
      </c>
      <c r="E84">
        <f t="shared" si="7"/>
        <v>16</v>
      </c>
      <c r="F84">
        <v>23002</v>
      </c>
      <c r="G84" cm="1">
        <f t="array" ref="G84">$J$21+MMULT(A84:E84,$J$22:$J$26)</f>
        <v>23013.81053510353</v>
      </c>
      <c r="H84" s="7"/>
    </row>
    <row r="85" spans="1:8" x14ac:dyDescent="0.25">
      <c r="A85">
        <v>7</v>
      </c>
      <c r="B85">
        <v>12</v>
      </c>
      <c r="C85">
        <f t="shared" si="6"/>
        <v>84</v>
      </c>
      <c r="D85">
        <f t="shared" si="7"/>
        <v>49</v>
      </c>
      <c r="E85">
        <f t="shared" si="7"/>
        <v>144</v>
      </c>
      <c r="F85">
        <v>19346</v>
      </c>
      <c r="G85" cm="1">
        <f t="array" ref="G85">$J$21+MMULT(A85:E85,$J$22:$J$26)</f>
        <v>19358.8635618361</v>
      </c>
      <c r="H85" s="7"/>
    </row>
    <row r="86" spans="1:8" x14ac:dyDescent="0.25">
      <c r="A86">
        <v>7</v>
      </c>
      <c r="B86">
        <v>1</v>
      </c>
      <c r="C86">
        <f t="shared" si="6"/>
        <v>7</v>
      </c>
      <c r="D86">
        <f t="shared" si="7"/>
        <v>49</v>
      </c>
      <c r="E86">
        <f t="shared" si="7"/>
        <v>1</v>
      </c>
      <c r="F86">
        <v>23127</v>
      </c>
      <c r="G86" cm="1">
        <f t="array" ref="G86">$J$21+MMULT(A86:E86,$J$22:$J$26)</f>
        <v>23151.079617387226</v>
      </c>
      <c r="H86" s="7"/>
    </row>
    <row r="87" spans="1:8" x14ac:dyDescent="0.25">
      <c r="A87">
        <v>3</v>
      </c>
      <c r="B87">
        <v>8</v>
      </c>
      <c r="C87">
        <f t="shared" si="6"/>
        <v>24</v>
      </c>
      <c r="D87">
        <f t="shared" si="7"/>
        <v>9</v>
      </c>
      <c r="E87">
        <f t="shared" si="7"/>
        <v>64</v>
      </c>
      <c r="F87">
        <v>24508</v>
      </c>
      <c r="G87" cm="1">
        <f t="array" ref="G87">$J$21+MMULT(A87:E87,$J$22:$J$26)</f>
        <v>24706.189832663185</v>
      </c>
      <c r="H87" s="7"/>
    </row>
    <row r="88" spans="1:8" x14ac:dyDescent="0.25">
      <c r="A88">
        <v>5</v>
      </c>
      <c r="B88">
        <v>3</v>
      </c>
      <c r="C88">
        <f t="shared" si="6"/>
        <v>15</v>
      </c>
      <c r="D88">
        <f t="shared" si="7"/>
        <v>25</v>
      </c>
      <c r="E88">
        <f t="shared" si="7"/>
        <v>9</v>
      </c>
      <c r="F88">
        <v>23864</v>
      </c>
      <c r="G88" cm="1">
        <f t="array" ref="G88">$J$21+MMULT(A88:E88,$J$22:$J$26)</f>
        <v>23854.690647296688</v>
      </c>
      <c r="H88" s="7"/>
    </row>
    <row r="89" spans="1:8" x14ac:dyDescent="0.25">
      <c r="A89">
        <v>8</v>
      </c>
      <c r="B89">
        <v>11</v>
      </c>
      <c r="C89">
        <f t="shared" si="6"/>
        <v>88</v>
      </c>
      <c r="D89">
        <f t="shared" si="7"/>
        <v>64</v>
      </c>
      <c r="E89">
        <f t="shared" si="7"/>
        <v>121</v>
      </c>
      <c r="F89">
        <v>19054</v>
      </c>
      <c r="G89" cm="1">
        <f t="array" ref="G89">$J$21+MMULT(A89:E89,$J$22:$J$26)</f>
        <v>19123.607973412556</v>
      </c>
      <c r="H89" s="7"/>
    </row>
    <row r="90" spans="1:8" x14ac:dyDescent="0.25">
      <c r="A90">
        <v>10</v>
      </c>
      <c r="B90">
        <v>2</v>
      </c>
      <c r="C90">
        <f t="shared" si="6"/>
        <v>20</v>
      </c>
      <c r="D90">
        <f t="shared" si="7"/>
        <v>100</v>
      </c>
      <c r="E90">
        <f t="shared" si="7"/>
        <v>4</v>
      </c>
      <c r="F90">
        <v>22178</v>
      </c>
      <c r="G90" cm="1">
        <f t="array" ref="G90">$J$21+MMULT(A90:E90,$J$22:$J$26)</f>
        <v>22319.215444652418</v>
      </c>
      <c r="H90" s="7"/>
    </row>
    <row r="91" spans="1:8" x14ac:dyDescent="0.25">
      <c r="A91">
        <v>5</v>
      </c>
      <c r="B91">
        <v>4</v>
      </c>
      <c r="C91">
        <f t="shared" si="6"/>
        <v>20</v>
      </c>
      <c r="D91">
        <f t="shared" si="7"/>
        <v>25</v>
      </c>
      <c r="E91">
        <f t="shared" si="7"/>
        <v>16</v>
      </c>
      <c r="F91">
        <v>23862</v>
      </c>
      <c r="G91" cm="1">
        <f t="array" ref="G91">$J$21+MMULT(A91:E91,$J$22:$J$26)</f>
        <v>23882.441155541252</v>
      </c>
      <c r="H91" s="7"/>
    </row>
    <row r="92" spans="1:8" x14ac:dyDescent="0.25">
      <c r="A92">
        <v>8</v>
      </c>
      <c r="B92">
        <v>5</v>
      </c>
      <c r="C92">
        <f t="shared" si="6"/>
        <v>40</v>
      </c>
      <c r="D92">
        <f t="shared" si="7"/>
        <v>64</v>
      </c>
      <c r="E92">
        <f t="shared" si="7"/>
        <v>25</v>
      </c>
      <c r="F92">
        <v>22339</v>
      </c>
      <c r="G92" cm="1">
        <f t="array" ref="G92">$J$21+MMULT(A92:E92,$J$22:$J$26)</f>
        <v>22309.581725415348</v>
      </c>
      <c r="H92" s="7"/>
    </row>
    <row r="93" spans="1:8" x14ac:dyDescent="0.25">
      <c r="A93">
        <v>9</v>
      </c>
      <c r="B93">
        <v>6</v>
      </c>
      <c r="C93">
        <f t="shared" si="6"/>
        <v>54</v>
      </c>
      <c r="D93">
        <f t="shared" si="7"/>
        <v>81</v>
      </c>
      <c r="E93">
        <f t="shared" si="7"/>
        <v>36</v>
      </c>
      <c r="F93">
        <v>21580</v>
      </c>
      <c r="G93" cm="1">
        <f t="array" ref="G93">$J$21+MMULT(A93:E93,$J$22:$J$26)</f>
        <v>21381.994364469589</v>
      </c>
      <c r="H93" s="7"/>
    </row>
    <row r="94" spans="1:8" x14ac:dyDescent="0.25">
      <c r="A94">
        <v>7</v>
      </c>
      <c r="B94">
        <v>3</v>
      </c>
      <c r="C94">
        <f t="shared" si="6"/>
        <v>21</v>
      </c>
      <c r="D94">
        <f t="shared" si="7"/>
        <v>49</v>
      </c>
      <c r="E94">
        <f t="shared" si="7"/>
        <v>9</v>
      </c>
      <c r="F94">
        <v>23114</v>
      </c>
      <c r="G94" cm="1">
        <f t="array" ref="G94">$J$21+MMULT(A94:E94,$J$22:$J$26)</f>
        <v>23134.314534209705</v>
      </c>
      <c r="H94" s="7"/>
    </row>
    <row r="95" spans="1:8" x14ac:dyDescent="0.25">
      <c r="A95">
        <v>6</v>
      </c>
      <c r="B95">
        <v>11</v>
      </c>
      <c r="C95">
        <f t="shared" si="6"/>
        <v>66</v>
      </c>
      <c r="D95">
        <f t="shared" si="7"/>
        <v>36</v>
      </c>
      <c r="E95">
        <f t="shared" si="7"/>
        <v>121</v>
      </c>
      <c r="F95">
        <v>21066</v>
      </c>
      <c r="G95" cm="1">
        <f t="array" ref="G95">$J$21+MMULT(A95:E95,$J$22:$J$26)</f>
        <v>21030.732956429234</v>
      </c>
      <c r="H95" s="7"/>
    </row>
    <row r="96" spans="1:8" x14ac:dyDescent="0.25">
      <c r="A96">
        <v>7</v>
      </c>
      <c r="B96">
        <v>1</v>
      </c>
      <c r="C96">
        <f t="shared" si="6"/>
        <v>7</v>
      </c>
      <c r="D96">
        <f t="shared" si="7"/>
        <v>49</v>
      </c>
      <c r="E96">
        <f t="shared" si="7"/>
        <v>1</v>
      </c>
      <c r="F96">
        <v>23126</v>
      </c>
      <c r="G96" cm="1">
        <f t="array" ref="G96">$J$21+MMULT(A96:E96,$J$22:$J$26)</f>
        <v>23151.079617387226</v>
      </c>
      <c r="H96" s="7"/>
    </row>
    <row r="97" spans="1:8" x14ac:dyDescent="0.25">
      <c r="A97">
        <v>5</v>
      </c>
      <c r="B97">
        <v>11</v>
      </c>
      <c r="C97">
        <f t="shared" si="6"/>
        <v>55</v>
      </c>
      <c r="D97">
        <f t="shared" si="7"/>
        <v>25</v>
      </c>
      <c r="E97">
        <f t="shared" si="7"/>
        <v>121</v>
      </c>
      <c r="F97">
        <v>21993</v>
      </c>
      <c r="G97" cm="1">
        <f t="array" ref="G97">$J$21+MMULT(A97:E97,$J$22:$J$26)</f>
        <v>21983.760839594739</v>
      </c>
      <c r="H97" s="7"/>
    </row>
    <row r="98" spans="1:8" x14ac:dyDescent="0.25">
      <c r="A98">
        <v>5</v>
      </c>
      <c r="B98">
        <v>9</v>
      </c>
      <c r="C98">
        <f t="shared" si="6"/>
        <v>45</v>
      </c>
      <c r="D98">
        <f t="shared" si="7"/>
        <v>25</v>
      </c>
      <c r="E98">
        <f t="shared" si="7"/>
        <v>81</v>
      </c>
      <c r="F98">
        <v>22952</v>
      </c>
      <c r="G98" cm="1">
        <f t="array" ref="G98">$J$21+MMULT(A98:E98,$J$22:$J$26)</f>
        <v>22899.979121589895</v>
      </c>
      <c r="H98" s="7"/>
    </row>
    <row r="99" spans="1:8" x14ac:dyDescent="0.25">
      <c r="A99">
        <v>4</v>
      </c>
      <c r="B99">
        <v>6</v>
      </c>
      <c r="C99">
        <f t="shared" si="6"/>
        <v>24</v>
      </c>
      <c r="D99">
        <f t="shared" si="7"/>
        <v>16</v>
      </c>
      <c r="E99">
        <f t="shared" si="7"/>
        <v>36</v>
      </c>
      <c r="F99">
        <v>24233</v>
      </c>
      <c r="G99" cm="1">
        <f t="array" ref="G99">$J$21+MMULT(A99:E99,$J$22:$J$26)</f>
        <v>24295.734466222311</v>
      </c>
      <c r="H99" s="7"/>
    </row>
    <row r="100" spans="1:8" x14ac:dyDescent="0.25">
      <c r="A100">
        <v>9</v>
      </c>
      <c r="B100">
        <v>8</v>
      </c>
      <c r="C100">
        <f t="shared" si="6"/>
        <v>72</v>
      </c>
      <c r="D100">
        <f t="shared" si="7"/>
        <v>81</v>
      </c>
      <c r="E100">
        <f t="shared" si="7"/>
        <v>64</v>
      </c>
      <c r="F100">
        <v>20346</v>
      </c>
      <c r="G100" cm="1">
        <f t="array" ref="G100">$J$21+MMULT(A100:E100,$J$22:$J$26)</f>
        <v>20321.243883141142</v>
      </c>
      <c r="H100" s="7"/>
    </row>
    <row r="101" spans="1:8" x14ac:dyDescent="0.25">
      <c r="A101">
        <v>3</v>
      </c>
      <c r="B101">
        <v>6</v>
      </c>
      <c r="C101">
        <f t="shared" si="6"/>
        <v>18</v>
      </c>
      <c r="D101">
        <f t="shared" si="7"/>
        <v>9</v>
      </c>
      <c r="E101">
        <f t="shared" si="7"/>
        <v>36</v>
      </c>
      <c r="F101">
        <v>24658</v>
      </c>
      <c r="G101" cm="1">
        <f t="array" ref="G101">$J$21+MMULT(A101:E101,$J$22:$J$26)</f>
        <v>24877.413269887191</v>
      </c>
      <c r="H101" s="7"/>
    </row>
    <row r="102" spans="1:8" x14ac:dyDescent="0.25">
      <c r="A102">
        <v>7</v>
      </c>
      <c r="B102">
        <v>8</v>
      </c>
      <c r="C102">
        <f t="shared" si="6"/>
        <v>56</v>
      </c>
      <c r="D102">
        <f t="shared" si="7"/>
        <v>49</v>
      </c>
      <c r="E102">
        <f t="shared" si="7"/>
        <v>64</v>
      </c>
      <c r="F102">
        <v>21884</v>
      </c>
      <c r="G102" cm="1">
        <f t="array" ref="G102">$J$21+MMULT(A102:E102,$J$22:$J$26)</f>
        <v>21784.318155229375</v>
      </c>
      <c r="H102" s="7"/>
    </row>
    <row r="103" spans="1:8" x14ac:dyDescent="0.25">
      <c r="A103">
        <v>7</v>
      </c>
      <c r="B103">
        <v>6</v>
      </c>
      <c r="C103">
        <f t="shared" si="6"/>
        <v>42</v>
      </c>
      <c r="D103">
        <f t="shared" si="7"/>
        <v>49</v>
      </c>
      <c r="E103">
        <f t="shared" si="7"/>
        <v>36</v>
      </c>
      <c r="F103">
        <v>22610</v>
      </c>
      <c r="G103" cm="1">
        <f t="array" ref="G103">$J$21+MMULT(A103:E103,$J$22:$J$26)</f>
        <v>22548.559621856341</v>
      </c>
      <c r="H103" s="7"/>
    </row>
    <row r="104" spans="1:8" x14ac:dyDescent="0.25">
      <c r="A104">
        <v>10</v>
      </c>
      <c r="B104">
        <v>2</v>
      </c>
      <c r="C104">
        <f t="shared" si="6"/>
        <v>20</v>
      </c>
      <c r="D104">
        <f t="shared" si="7"/>
        <v>100</v>
      </c>
      <c r="E104">
        <f t="shared" si="7"/>
        <v>4</v>
      </c>
      <c r="F104">
        <v>22232</v>
      </c>
      <c r="G104" cm="1">
        <f t="array" ref="G104">$J$21+MMULT(A104:E104,$J$22:$J$26)</f>
        <v>22319.215444652418</v>
      </c>
      <c r="H104" s="7"/>
    </row>
    <row r="105" spans="1:8" x14ac:dyDescent="0.25">
      <c r="A105">
        <v>9</v>
      </c>
      <c r="B105">
        <v>10</v>
      </c>
      <c r="C105">
        <f t="shared" si="6"/>
        <v>90</v>
      </c>
      <c r="D105">
        <f t="shared" si="7"/>
        <v>81</v>
      </c>
      <c r="E105">
        <f t="shared" si="7"/>
        <v>100</v>
      </c>
      <c r="F105">
        <v>18847</v>
      </c>
      <c r="G105" cm="1">
        <f t="array" ref="G105">$J$21+MMULT(A105:E105,$J$22:$J$26)</f>
        <v>18961.502848432916</v>
      </c>
      <c r="H105" s="7"/>
    </row>
    <row r="106" spans="1:8" x14ac:dyDescent="0.25">
      <c r="A106">
        <v>7</v>
      </c>
      <c r="B106">
        <v>11</v>
      </c>
      <c r="C106">
        <f t="shared" si="6"/>
        <v>77</v>
      </c>
      <c r="D106">
        <f t="shared" si="7"/>
        <v>49</v>
      </c>
      <c r="E106">
        <f t="shared" si="7"/>
        <v>121</v>
      </c>
      <c r="F106">
        <v>20109</v>
      </c>
      <c r="G106" cm="1">
        <f t="array" ref="G106">$J$21+MMULT(A106:E106,$J$22:$J$26)</f>
        <v>20077.348667701837</v>
      </c>
      <c r="H106" s="7"/>
    </row>
    <row r="107" spans="1:8" x14ac:dyDescent="0.25">
      <c r="A107">
        <v>6</v>
      </c>
      <c r="B107">
        <v>12</v>
      </c>
      <c r="C107">
        <f t="shared" si="6"/>
        <v>72</v>
      </c>
      <c r="D107">
        <f t="shared" si="7"/>
        <v>36</v>
      </c>
      <c r="E107">
        <f t="shared" si="7"/>
        <v>144</v>
      </c>
      <c r="F107">
        <v>20331</v>
      </c>
      <c r="G107" cm="1">
        <f t="array" ref="G107">$J$21+MMULT(A107:E107,$J$22:$J$26)</f>
        <v>20386.375104238869</v>
      </c>
      <c r="H107" s="7"/>
    </row>
    <row r="108" spans="1:8" x14ac:dyDescent="0.25">
      <c r="A108">
        <v>5</v>
      </c>
      <c r="B108">
        <v>5</v>
      </c>
      <c r="C108">
        <f t="shared" si="6"/>
        <v>25</v>
      </c>
      <c r="D108">
        <f t="shared" si="7"/>
        <v>25</v>
      </c>
      <c r="E108">
        <f t="shared" si="7"/>
        <v>25</v>
      </c>
      <c r="F108">
        <v>23713</v>
      </c>
      <c r="G108" cm="1">
        <f t="array" ref="G108">$J$21+MMULT(A108:E108,$J$22:$J$26)</f>
        <v>23835.444025440869</v>
      </c>
      <c r="H108" s="7"/>
    </row>
    <row r="109" spans="1:8" x14ac:dyDescent="0.25">
      <c r="A109">
        <v>9</v>
      </c>
      <c r="B109">
        <v>5</v>
      </c>
      <c r="C109">
        <f t="shared" si="6"/>
        <v>45</v>
      </c>
      <c r="D109">
        <f t="shared" si="7"/>
        <v>81</v>
      </c>
      <c r="E109">
        <f t="shared" si="7"/>
        <v>25</v>
      </c>
      <c r="F109">
        <v>21883</v>
      </c>
      <c r="G109" cm="1">
        <f t="array" ref="G109">$J$21+MMULT(A109:E109,$J$22:$J$26)</f>
        <v>21800.248147616396</v>
      </c>
      <c r="H109" s="7"/>
    </row>
    <row r="110" spans="1:8" x14ac:dyDescent="0.25">
      <c r="A110">
        <v>4</v>
      </c>
      <c r="B110">
        <v>10</v>
      </c>
      <c r="C110">
        <f t="shared" si="6"/>
        <v>40</v>
      </c>
      <c r="D110">
        <f t="shared" si="7"/>
        <v>16</v>
      </c>
      <c r="E110">
        <f t="shared" si="7"/>
        <v>100</v>
      </c>
      <c r="F110">
        <v>23460</v>
      </c>
      <c r="G110" cm="1">
        <f t="array" ref="G110">$J$21+MMULT(A110:E110,$J$22:$J$26)</f>
        <v>23357.78802369304</v>
      </c>
      <c r="H110" s="7"/>
    </row>
    <row r="111" spans="1:8" x14ac:dyDescent="0.25">
      <c r="A111">
        <v>8</v>
      </c>
      <c r="B111">
        <v>8</v>
      </c>
      <c r="C111">
        <f t="shared" si="6"/>
        <v>64</v>
      </c>
      <c r="D111">
        <f t="shared" si="7"/>
        <v>64</v>
      </c>
      <c r="E111">
        <f t="shared" si="7"/>
        <v>64</v>
      </c>
      <c r="F111">
        <v>21093</v>
      </c>
      <c r="G111" cm="1">
        <f t="array" ref="G111">$J$21+MMULT(A111:E111,$J$22:$J$26)</f>
        <v>21052.959221966204</v>
      </c>
      <c r="H111" s="7"/>
    </row>
    <row r="112" spans="1:8" x14ac:dyDescent="0.25">
      <c r="A112">
        <v>5</v>
      </c>
      <c r="B112">
        <v>10</v>
      </c>
      <c r="C112">
        <f t="shared" si="6"/>
        <v>50</v>
      </c>
      <c r="D112">
        <f t="shared" si="7"/>
        <v>25</v>
      </c>
      <c r="E112">
        <f t="shared" si="7"/>
        <v>100</v>
      </c>
      <c r="F112">
        <v>22595</v>
      </c>
      <c r="G112" cm="1">
        <f t="array" ref="G112">$J$21+MMULT(A112:E112,$J$22:$J$26)</f>
        <v>22479.24379976479</v>
      </c>
      <c r="H112" s="7"/>
    </row>
    <row r="113" spans="1:8" x14ac:dyDescent="0.25">
      <c r="A113">
        <v>4</v>
      </c>
      <c r="B113">
        <v>9</v>
      </c>
      <c r="C113">
        <f t="shared" si="6"/>
        <v>36</v>
      </c>
      <c r="D113">
        <f t="shared" si="7"/>
        <v>16</v>
      </c>
      <c r="E113">
        <f t="shared" si="7"/>
        <v>81</v>
      </c>
      <c r="F113">
        <v>23652</v>
      </c>
      <c r="G113" cm="1">
        <f t="array" ref="G113">$J$21+MMULT(A113:E113,$J$22:$J$26)</f>
        <v>23704.396091842777</v>
      </c>
      <c r="H113" s="7"/>
    </row>
    <row r="114" spans="1:8" x14ac:dyDescent="0.25">
      <c r="A114">
        <v>10</v>
      </c>
      <c r="B114">
        <v>8</v>
      </c>
      <c r="C114">
        <f t="shared" si="6"/>
        <v>80</v>
      </c>
      <c r="D114">
        <f t="shared" si="7"/>
        <v>100</v>
      </c>
      <c r="E114">
        <f t="shared" si="7"/>
        <v>64</v>
      </c>
      <c r="F114">
        <v>19690</v>
      </c>
      <c r="G114" cm="1">
        <f t="array" ref="G114">$J$21+MMULT(A114:E114,$J$22:$J$26)</f>
        <v>19589.172138754195</v>
      </c>
      <c r="H114" s="7"/>
    </row>
    <row r="115" spans="1:8" x14ac:dyDescent="0.25">
      <c r="A115">
        <v>5</v>
      </c>
      <c r="B115">
        <v>5</v>
      </c>
      <c r="C115">
        <f t="shared" si="6"/>
        <v>25</v>
      </c>
      <c r="D115">
        <f t="shared" si="7"/>
        <v>25</v>
      </c>
      <c r="E115">
        <f t="shared" si="7"/>
        <v>25</v>
      </c>
      <c r="F115">
        <v>23815</v>
      </c>
      <c r="G115" cm="1">
        <f t="array" ref="G115">$J$21+MMULT(A115:E115,$J$22:$J$26)</f>
        <v>23835.444025440869</v>
      </c>
      <c r="H115" s="7"/>
    </row>
    <row r="116" spans="1:8" x14ac:dyDescent="0.25">
      <c r="A116">
        <v>6</v>
      </c>
      <c r="B116">
        <v>11</v>
      </c>
      <c r="C116">
        <f t="shared" si="6"/>
        <v>66</v>
      </c>
      <c r="D116">
        <f t="shared" si="7"/>
        <v>36</v>
      </c>
      <c r="E116">
        <f t="shared" si="7"/>
        <v>121</v>
      </c>
      <c r="F116">
        <v>21002</v>
      </c>
      <c r="G116" cm="1">
        <f t="array" ref="G116">$J$21+MMULT(A116:E116,$J$22:$J$26)</f>
        <v>21030.732956429234</v>
      </c>
      <c r="H116" s="7"/>
    </row>
    <row r="117" spans="1:8" x14ac:dyDescent="0.25">
      <c r="A117">
        <v>8</v>
      </c>
      <c r="B117">
        <v>7</v>
      </c>
      <c r="C117">
        <f t="shared" si="6"/>
        <v>56</v>
      </c>
      <c r="D117">
        <f t="shared" si="7"/>
        <v>64</v>
      </c>
      <c r="E117">
        <f t="shared" si="7"/>
        <v>49</v>
      </c>
      <c r="F117">
        <v>21661</v>
      </c>
      <c r="G117" cm="1">
        <f t="array" ref="G117">$J$21+MMULT(A117:E117,$J$22:$J$26)</f>
        <v>21546.58102812753</v>
      </c>
      <c r="H117" s="7"/>
    </row>
    <row r="118" spans="1:8" x14ac:dyDescent="0.25">
      <c r="A118">
        <v>9</v>
      </c>
      <c r="B118">
        <v>6</v>
      </c>
      <c r="C118">
        <f t="shared" si="6"/>
        <v>54</v>
      </c>
      <c r="D118">
        <f t="shared" si="7"/>
        <v>81</v>
      </c>
      <c r="E118">
        <f t="shared" si="7"/>
        <v>36</v>
      </c>
      <c r="F118">
        <v>21572</v>
      </c>
      <c r="G118" cm="1">
        <f t="array" ref="G118">$J$21+MMULT(A118:E118,$J$22:$J$26)</f>
        <v>21381.994364469589</v>
      </c>
      <c r="H118" s="7"/>
    </row>
    <row r="119" spans="1:8" x14ac:dyDescent="0.25">
      <c r="A119">
        <v>9</v>
      </c>
      <c r="B119">
        <v>3</v>
      </c>
      <c r="C119">
        <f t="shared" si="6"/>
        <v>27</v>
      </c>
      <c r="D119">
        <f t="shared" si="7"/>
        <v>81</v>
      </c>
      <c r="E119">
        <f t="shared" si="7"/>
        <v>9</v>
      </c>
      <c r="F119">
        <v>22366</v>
      </c>
      <c r="G119" cm="1">
        <f t="array" ref="G119">$J$21+MMULT(A119:E119,$J$22:$J$26)</f>
        <v>22412.512798875177</v>
      </c>
      <c r="H119" s="7"/>
    </row>
    <row r="120" spans="1:8" x14ac:dyDescent="0.25">
      <c r="A120">
        <v>5</v>
      </c>
      <c r="B120">
        <v>12</v>
      </c>
      <c r="C120">
        <f t="shared" si="6"/>
        <v>60</v>
      </c>
      <c r="D120">
        <f t="shared" si="7"/>
        <v>25</v>
      </c>
      <c r="E120">
        <f t="shared" si="7"/>
        <v>144</v>
      </c>
      <c r="F120">
        <v>21630</v>
      </c>
      <c r="G120" cm="1">
        <f t="array" ref="G120">$J$21+MMULT(A120:E120,$J$22:$J$26)</f>
        <v>21413.530241079745</v>
      </c>
      <c r="H120" s="7"/>
    </row>
    <row r="121" spans="1:8" x14ac:dyDescent="0.25">
      <c r="A121">
        <v>6</v>
      </c>
      <c r="B121">
        <v>9</v>
      </c>
      <c r="C121">
        <f t="shared" si="6"/>
        <v>54</v>
      </c>
      <c r="D121">
        <f t="shared" si="7"/>
        <v>36</v>
      </c>
      <c r="E121">
        <f t="shared" si="7"/>
        <v>81</v>
      </c>
      <c r="F121">
        <v>22106</v>
      </c>
      <c r="G121" cm="1">
        <f t="array" ref="G121">$J$21+MMULT(A121:E121,$J$22:$J$26)</f>
        <v>22095.205745775129</v>
      </c>
      <c r="H121" s="7"/>
    </row>
    <row r="122" spans="1:8" x14ac:dyDescent="0.25">
      <c r="A122">
        <v>8</v>
      </c>
      <c r="B122">
        <v>4</v>
      </c>
      <c r="C122">
        <f t="shared" si="6"/>
        <v>32</v>
      </c>
      <c r="D122">
        <f t="shared" si="7"/>
        <v>64</v>
      </c>
      <c r="E122">
        <f t="shared" si="7"/>
        <v>16</v>
      </c>
      <c r="F122">
        <v>22643</v>
      </c>
      <c r="G122" cm="1">
        <f t="array" ref="G122">$J$21+MMULT(A122:E122,$J$22:$J$26)</f>
        <v>22578.960616541837</v>
      </c>
      <c r="H122" s="7"/>
    </row>
    <row r="123" spans="1:8" x14ac:dyDescent="0.25">
      <c r="A123">
        <v>4</v>
      </c>
      <c r="B123">
        <v>1</v>
      </c>
      <c r="C123">
        <f t="shared" si="6"/>
        <v>4</v>
      </c>
      <c r="D123">
        <f t="shared" si="7"/>
        <v>16</v>
      </c>
      <c r="E123">
        <f t="shared" si="7"/>
        <v>1</v>
      </c>
      <c r="F123">
        <v>23951</v>
      </c>
      <c r="G123" cm="1">
        <f t="array" ref="G123">$J$21+MMULT(A123:E123,$J$22:$J$26)</f>
        <v>23786.345656622641</v>
      </c>
      <c r="H123" s="7"/>
    </row>
    <row r="124" spans="1:8" x14ac:dyDescent="0.25">
      <c r="A124">
        <v>6</v>
      </c>
      <c r="B124">
        <v>3</v>
      </c>
      <c r="C124">
        <f t="shared" si="6"/>
        <v>18</v>
      </c>
      <c r="D124">
        <f t="shared" si="7"/>
        <v>36</v>
      </c>
      <c r="E124">
        <f t="shared" si="7"/>
        <v>9</v>
      </c>
      <c r="F124">
        <v>23403</v>
      </c>
      <c r="G124" cm="1">
        <f t="array" ref="G124">$J$21+MMULT(A124:E124,$J$22:$J$26)</f>
        <v>23494.680793534142</v>
      </c>
      <c r="H124" s="7"/>
    </row>
    <row r="125" spans="1:8" x14ac:dyDescent="0.25">
      <c r="A125">
        <v>4</v>
      </c>
      <c r="B125">
        <v>2</v>
      </c>
      <c r="C125">
        <f t="shared" si="6"/>
        <v>8</v>
      </c>
      <c r="D125">
        <f t="shared" si="7"/>
        <v>16</v>
      </c>
      <c r="E125">
        <f t="shared" si="7"/>
        <v>4</v>
      </c>
      <c r="F125">
        <v>24059</v>
      </c>
      <c r="G125" cm="1">
        <f t="array" ref="G125">$J$21+MMULT(A125:E125,$J$22:$J$26)</f>
        <v>24037.718695232466</v>
      </c>
      <c r="H125" s="7"/>
    </row>
    <row r="126" spans="1:8" x14ac:dyDescent="0.25">
      <c r="A126">
        <v>6</v>
      </c>
      <c r="B126">
        <v>2</v>
      </c>
      <c r="C126">
        <f t="shared" si="6"/>
        <v>12</v>
      </c>
      <c r="D126">
        <f t="shared" si="7"/>
        <v>36</v>
      </c>
      <c r="E126">
        <f t="shared" si="7"/>
        <v>4</v>
      </c>
      <c r="F126">
        <v>23387</v>
      </c>
      <c r="G126" cm="1">
        <f t="array" ref="G126">$J$21+MMULT(A126:E126,$J$22:$J$26)</f>
        <v>23466.309900620003</v>
      </c>
      <c r="H126" s="7"/>
    </row>
    <row r="127" spans="1:8" x14ac:dyDescent="0.25">
      <c r="A127">
        <v>6</v>
      </c>
      <c r="B127">
        <v>9</v>
      </c>
      <c r="C127">
        <f t="shared" si="6"/>
        <v>54</v>
      </c>
      <c r="D127">
        <f t="shared" si="7"/>
        <v>36</v>
      </c>
      <c r="E127">
        <f t="shared" si="7"/>
        <v>81</v>
      </c>
      <c r="F127">
        <v>22033</v>
      </c>
      <c r="G127" cm="1">
        <f t="array" ref="G127">$J$21+MMULT(A127:E127,$J$22:$J$26)</f>
        <v>22095.205745775129</v>
      </c>
      <c r="H127" s="7"/>
    </row>
    <row r="128" spans="1:8" x14ac:dyDescent="0.25">
      <c r="A128">
        <v>7</v>
      </c>
      <c r="B128">
        <v>11</v>
      </c>
      <c r="C128">
        <f t="shared" si="6"/>
        <v>77</v>
      </c>
      <c r="D128">
        <f t="shared" si="7"/>
        <v>49</v>
      </c>
      <c r="E128">
        <f t="shared" si="7"/>
        <v>121</v>
      </c>
      <c r="F128">
        <v>20002</v>
      </c>
      <c r="G128" cm="1">
        <f t="array" ref="G128">$J$21+MMULT(A128:E128,$J$22:$J$26)</f>
        <v>20077.348667701837</v>
      </c>
      <c r="H128" s="7"/>
    </row>
    <row r="129" spans="1:8" x14ac:dyDescent="0.25">
      <c r="A129">
        <v>5</v>
      </c>
      <c r="B129">
        <v>12</v>
      </c>
      <c r="C129">
        <f t="shared" si="6"/>
        <v>60</v>
      </c>
      <c r="D129">
        <f t="shared" si="7"/>
        <v>25</v>
      </c>
      <c r="E129">
        <f t="shared" si="7"/>
        <v>144</v>
      </c>
      <c r="F129">
        <v>21516</v>
      </c>
      <c r="G129" cm="1">
        <f t="array" ref="G129">$J$21+MMULT(A129:E129,$J$22:$J$26)</f>
        <v>21413.530241079745</v>
      </c>
      <c r="H129" s="7"/>
    </row>
    <row r="130" spans="1:8" x14ac:dyDescent="0.25">
      <c r="A130">
        <v>8</v>
      </c>
      <c r="B130">
        <v>4</v>
      </c>
      <c r="C130">
        <f t="shared" si="6"/>
        <v>32</v>
      </c>
      <c r="D130">
        <f t="shared" si="7"/>
        <v>64</v>
      </c>
      <c r="E130">
        <f t="shared" si="7"/>
        <v>16</v>
      </c>
      <c r="F130">
        <v>22572</v>
      </c>
      <c r="G130" cm="1">
        <f t="array" ref="G130">$J$21+MMULT(A130:E130,$J$22:$J$26)</f>
        <v>22578.960616541837</v>
      </c>
      <c r="H130" s="7"/>
    </row>
    <row r="131" spans="1:8" x14ac:dyDescent="0.25">
      <c r="A131">
        <v>8</v>
      </c>
      <c r="B131">
        <v>4</v>
      </c>
      <c r="C131">
        <f t="shared" ref="C131:C166" si="8">A131*B131</f>
        <v>32</v>
      </c>
      <c r="D131">
        <f t="shared" ref="D131:E166" si="9">A131^2</f>
        <v>64</v>
      </c>
      <c r="E131">
        <f t="shared" si="9"/>
        <v>16</v>
      </c>
      <c r="F131">
        <v>22552</v>
      </c>
      <c r="G131" cm="1">
        <f t="array" ref="G131">$J$21+MMULT(A131:E131,$J$22:$J$26)</f>
        <v>22578.960616541837</v>
      </c>
      <c r="H131" s="7"/>
    </row>
    <row r="132" spans="1:8" x14ac:dyDescent="0.25">
      <c r="A132">
        <v>7</v>
      </c>
      <c r="B132">
        <v>5</v>
      </c>
      <c r="C132">
        <f t="shared" si="8"/>
        <v>35</v>
      </c>
      <c r="D132">
        <f t="shared" si="9"/>
        <v>49</v>
      </c>
      <c r="E132">
        <f t="shared" si="9"/>
        <v>25</v>
      </c>
      <c r="F132">
        <v>22927</v>
      </c>
      <c r="G132" cm="1">
        <f t="array" ref="G132">$J$21+MMULT(A132:E132,$J$22:$J$26)</f>
        <v>22818.558897652409</v>
      </c>
      <c r="H132" s="7"/>
    </row>
    <row r="133" spans="1:8" x14ac:dyDescent="0.25">
      <c r="A133">
        <v>6</v>
      </c>
      <c r="B133">
        <v>5</v>
      </c>
      <c r="C133">
        <f t="shared" si="8"/>
        <v>30</v>
      </c>
      <c r="D133">
        <f t="shared" si="9"/>
        <v>36</v>
      </c>
      <c r="E133">
        <f t="shared" si="9"/>
        <v>25</v>
      </c>
      <c r="F133">
        <v>23223</v>
      </c>
      <c r="G133" cm="1">
        <f t="array" ref="G133">$J$21+MMULT(A133:E133,$J$22:$J$26)</f>
        <v>23327.179664327581</v>
      </c>
      <c r="H133" s="7"/>
    </row>
    <row r="134" spans="1:8" x14ac:dyDescent="0.25">
      <c r="A134">
        <v>3</v>
      </c>
      <c r="B134">
        <v>1</v>
      </c>
      <c r="C134">
        <f t="shared" si="8"/>
        <v>3</v>
      </c>
      <c r="D134">
        <f t="shared" si="9"/>
        <v>9</v>
      </c>
      <c r="E134">
        <f t="shared" si="9"/>
        <v>1</v>
      </c>
      <c r="F134">
        <v>24287</v>
      </c>
      <c r="G134" cm="1">
        <f t="array" ref="G134">$J$21+MMULT(A134:E134,$J$22:$J$26)</f>
        <v>23997.388191910672</v>
      </c>
      <c r="H134" s="7"/>
    </row>
    <row r="135" spans="1:8" x14ac:dyDescent="0.25">
      <c r="A135">
        <v>3</v>
      </c>
      <c r="B135">
        <v>3</v>
      </c>
      <c r="C135">
        <f t="shared" si="8"/>
        <v>9</v>
      </c>
      <c r="D135">
        <f t="shared" si="9"/>
        <v>9</v>
      </c>
      <c r="E135">
        <f t="shared" si="9"/>
        <v>9</v>
      </c>
      <c r="F135">
        <v>24600</v>
      </c>
      <c r="G135" cm="1">
        <f t="array" ref="G135">$J$21+MMULT(A135:E135,$J$22:$J$26)</f>
        <v>24573.641138136114</v>
      </c>
      <c r="H135" s="7"/>
    </row>
    <row r="136" spans="1:8" x14ac:dyDescent="0.25">
      <c r="A136">
        <v>5</v>
      </c>
      <c r="B136">
        <v>12</v>
      </c>
      <c r="C136">
        <f t="shared" si="8"/>
        <v>60</v>
      </c>
      <c r="D136">
        <f t="shared" si="9"/>
        <v>25</v>
      </c>
      <c r="E136">
        <f t="shared" si="9"/>
        <v>144</v>
      </c>
      <c r="F136">
        <v>21517</v>
      </c>
      <c r="G136" cm="1">
        <f t="array" ref="G136">$J$21+MMULT(A136:E136,$J$22:$J$26)</f>
        <v>21413.530241079745</v>
      </c>
      <c r="H136" s="7"/>
    </row>
    <row r="137" spans="1:8" x14ac:dyDescent="0.25">
      <c r="A137">
        <v>5</v>
      </c>
      <c r="B137">
        <v>6</v>
      </c>
      <c r="C137">
        <f t="shared" si="8"/>
        <v>30</v>
      </c>
      <c r="D137">
        <f t="shared" si="9"/>
        <v>25</v>
      </c>
      <c r="E137">
        <f t="shared" si="9"/>
        <v>36</v>
      </c>
      <c r="F137">
        <v>23672</v>
      </c>
      <c r="G137" cm="1">
        <f t="array" ref="G137">$J$21+MMULT(A137:E137,$J$22:$J$26)</f>
        <v>23713.699256995544</v>
      </c>
      <c r="H137" s="7"/>
    </row>
    <row r="138" spans="1:8" x14ac:dyDescent="0.25">
      <c r="A138">
        <v>6</v>
      </c>
      <c r="B138">
        <v>9</v>
      </c>
      <c r="C138">
        <f t="shared" si="8"/>
        <v>54</v>
      </c>
      <c r="D138">
        <f t="shared" si="9"/>
        <v>36</v>
      </c>
      <c r="E138">
        <f t="shared" si="9"/>
        <v>81</v>
      </c>
      <c r="F138">
        <v>22034</v>
      </c>
      <c r="G138" cm="1">
        <f t="array" ref="G138">$J$21+MMULT(A138:E138,$J$22:$J$26)</f>
        <v>22095.205745775129</v>
      </c>
      <c r="H138" s="7"/>
    </row>
    <row r="139" spans="1:8" x14ac:dyDescent="0.25">
      <c r="A139">
        <v>9</v>
      </c>
      <c r="B139">
        <v>8</v>
      </c>
      <c r="C139">
        <f t="shared" si="8"/>
        <v>72</v>
      </c>
      <c r="D139">
        <f t="shared" si="9"/>
        <v>81</v>
      </c>
      <c r="E139">
        <f t="shared" si="9"/>
        <v>64</v>
      </c>
      <c r="F139">
        <v>20464</v>
      </c>
      <c r="G139" cm="1">
        <f t="array" ref="G139">$J$21+MMULT(A139:E139,$J$22:$J$26)</f>
        <v>20321.243883141142</v>
      </c>
      <c r="H139" s="7"/>
    </row>
    <row r="140" spans="1:8" x14ac:dyDescent="0.25">
      <c r="A140">
        <v>10</v>
      </c>
      <c r="B140">
        <v>3</v>
      </c>
      <c r="C140">
        <f t="shared" si="8"/>
        <v>30</v>
      </c>
      <c r="D140">
        <f t="shared" si="9"/>
        <v>100</v>
      </c>
      <c r="E140">
        <f t="shared" si="9"/>
        <v>9</v>
      </c>
      <c r="F140">
        <v>22007</v>
      </c>
      <c r="G140" cm="1">
        <f t="array" ref="G140">$J$21+MMULT(A140:E140,$J$22:$J$26)</f>
        <v>22051.07732286508</v>
      </c>
      <c r="H140" s="7"/>
    </row>
    <row r="141" spans="1:8" x14ac:dyDescent="0.25">
      <c r="A141">
        <v>9</v>
      </c>
      <c r="B141">
        <v>12</v>
      </c>
      <c r="C141">
        <f t="shared" si="8"/>
        <v>108</v>
      </c>
      <c r="D141">
        <f t="shared" si="9"/>
        <v>81</v>
      </c>
      <c r="E141">
        <f t="shared" si="9"/>
        <v>144</v>
      </c>
      <c r="F141">
        <v>16957</v>
      </c>
      <c r="G141" cm="1">
        <f t="array" ref="G141">$J$21+MMULT(A141:E141,$J$22:$J$26)</f>
        <v>17302.771260344911</v>
      </c>
      <c r="H141" s="7"/>
    </row>
    <row r="142" spans="1:8" x14ac:dyDescent="0.25">
      <c r="A142">
        <v>8</v>
      </c>
      <c r="B142">
        <v>2</v>
      </c>
      <c r="C142">
        <f t="shared" si="8"/>
        <v>16</v>
      </c>
      <c r="D142">
        <f t="shared" si="9"/>
        <v>64</v>
      </c>
      <c r="E142">
        <f t="shared" si="9"/>
        <v>4</v>
      </c>
      <c r="F142">
        <v>22740</v>
      </c>
      <c r="G142" cm="1">
        <f t="array" ref="G142">$J$21+MMULT(A142:E142,$J$22:$J$26)</f>
        <v>22893.475483759987</v>
      </c>
      <c r="H142" s="7"/>
    </row>
    <row r="143" spans="1:8" x14ac:dyDescent="0.25">
      <c r="A143">
        <v>5</v>
      </c>
      <c r="B143">
        <v>10</v>
      </c>
      <c r="C143">
        <f t="shared" si="8"/>
        <v>50</v>
      </c>
      <c r="D143">
        <f t="shared" si="9"/>
        <v>25</v>
      </c>
      <c r="E143">
        <f t="shared" si="9"/>
        <v>100</v>
      </c>
      <c r="F143">
        <v>22576</v>
      </c>
      <c r="G143" cm="1">
        <f t="array" ref="G143">$J$21+MMULT(A143:E143,$J$22:$J$26)</f>
        <v>22479.24379976479</v>
      </c>
      <c r="H143" s="7"/>
    </row>
    <row r="144" spans="1:8" x14ac:dyDescent="0.25">
      <c r="A144">
        <v>3</v>
      </c>
      <c r="B144">
        <v>10</v>
      </c>
      <c r="C144">
        <f t="shared" si="8"/>
        <v>30</v>
      </c>
      <c r="D144">
        <f t="shared" si="9"/>
        <v>9</v>
      </c>
      <c r="E144">
        <f t="shared" si="9"/>
        <v>100</v>
      </c>
      <c r="F144">
        <v>24257</v>
      </c>
      <c r="G144" cm="1">
        <f t="array" ref="G144">$J$21+MMULT(A144:E144,$J$22:$J$26)</f>
        <v>24235.975842059401</v>
      </c>
      <c r="H144" s="7"/>
    </row>
    <row r="145" spans="1:8" x14ac:dyDescent="0.25">
      <c r="A145">
        <v>9</v>
      </c>
      <c r="B145">
        <v>12</v>
      </c>
      <c r="C145">
        <f t="shared" si="8"/>
        <v>108</v>
      </c>
      <c r="D145">
        <f t="shared" si="9"/>
        <v>81</v>
      </c>
      <c r="E145">
        <f t="shared" si="9"/>
        <v>144</v>
      </c>
      <c r="F145">
        <v>16825</v>
      </c>
      <c r="G145" cm="1">
        <f t="array" ref="G145">$J$21+MMULT(A145:E145,$J$22:$J$26)</f>
        <v>17302.771260344911</v>
      </c>
      <c r="H145" s="7"/>
    </row>
    <row r="146" spans="1:8" x14ac:dyDescent="0.25">
      <c r="A146">
        <v>6</v>
      </c>
      <c r="B146">
        <v>12</v>
      </c>
      <c r="C146">
        <f t="shared" si="8"/>
        <v>72</v>
      </c>
      <c r="D146">
        <f t="shared" si="9"/>
        <v>36</v>
      </c>
      <c r="E146">
        <f t="shared" si="9"/>
        <v>144</v>
      </c>
      <c r="F146">
        <v>20463</v>
      </c>
      <c r="G146" cm="1">
        <f t="array" ref="G146">$J$21+MMULT(A146:E146,$J$22:$J$26)</f>
        <v>20386.375104238869</v>
      </c>
      <c r="H146" s="7"/>
    </row>
    <row r="147" spans="1:8" x14ac:dyDescent="0.25">
      <c r="A147">
        <v>6</v>
      </c>
      <c r="B147">
        <v>10</v>
      </c>
      <c r="C147">
        <f t="shared" si="8"/>
        <v>60</v>
      </c>
      <c r="D147">
        <f t="shared" si="9"/>
        <v>36</v>
      </c>
      <c r="E147">
        <f t="shared" si="9"/>
        <v>100</v>
      </c>
      <c r="F147">
        <v>21541</v>
      </c>
      <c r="G147" cm="1">
        <f t="array" ref="G147">$J$21+MMULT(A147:E147,$J$22:$J$26)</f>
        <v>21600.343170274653</v>
      </c>
      <c r="H147" s="7"/>
    </row>
    <row r="148" spans="1:8" x14ac:dyDescent="0.25">
      <c r="A148">
        <v>9</v>
      </c>
      <c r="B148">
        <v>5</v>
      </c>
      <c r="C148">
        <f t="shared" si="8"/>
        <v>45</v>
      </c>
      <c r="D148">
        <f t="shared" si="9"/>
        <v>81</v>
      </c>
      <c r="E148">
        <f t="shared" si="9"/>
        <v>25</v>
      </c>
      <c r="F148">
        <v>21884</v>
      </c>
      <c r="G148" cm="1">
        <f t="array" ref="G148">$J$21+MMULT(A148:E148,$J$22:$J$26)</f>
        <v>21800.248147616396</v>
      </c>
      <c r="H148" s="7"/>
    </row>
    <row r="149" spans="1:8" x14ac:dyDescent="0.25">
      <c r="A149">
        <v>9</v>
      </c>
      <c r="B149">
        <v>5</v>
      </c>
      <c r="C149">
        <f t="shared" si="8"/>
        <v>45</v>
      </c>
      <c r="D149">
        <f t="shared" si="9"/>
        <v>81</v>
      </c>
      <c r="E149">
        <f t="shared" si="9"/>
        <v>25</v>
      </c>
      <c r="F149">
        <v>22047</v>
      </c>
      <c r="G149" cm="1">
        <f t="array" ref="G149">$J$21+MMULT(A149:E149,$J$22:$J$26)</f>
        <v>21800.248147616396</v>
      </c>
      <c r="H149" s="7"/>
    </row>
    <row r="150" spans="1:8" x14ac:dyDescent="0.25">
      <c r="A150">
        <v>4</v>
      </c>
      <c r="B150">
        <v>5</v>
      </c>
      <c r="C150">
        <f t="shared" si="8"/>
        <v>20</v>
      </c>
      <c r="D150">
        <f t="shared" si="9"/>
        <v>16</v>
      </c>
      <c r="E150">
        <f t="shared" si="9"/>
        <v>25</v>
      </c>
      <c r="F150">
        <v>24270</v>
      </c>
      <c r="G150" cm="1">
        <f t="array" ref="G150">$J$21+MMULT(A150:E150,$J$22:$J$26)</f>
        <v>24343.351980992265</v>
      </c>
      <c r="H150" s="7"/>
    </row>
    <row r="151" spans="1:8" x14ac:dyDescent="0.25">
      <c r="A151">
        <v>4</v>
      </c>
      <c r="B151">
        <v>5</v>
      </c>
      <c r="C151">
        <f t="shared" si="8"/>
        <v>20</v>
      </c>
      <c r="D151">
        <f t="shared" si="9"/>
        <v>16</v>
      </c>
      <c r="E151">
        <f t="shared" si="9"/>
        <v>25</v>
      </c>
      <c r="F151">
        <v>24248</v>
      </c>
      <c r="G151" cm="1">
        <f t="array" ref="G151">$J$21+MMULT(A151:E151,$J$22:$J$26)</f>
        <v>24343.351980992265</v>
      </c>
      <c r="H151" s="7"/>
    </row>
    <row r="152" spans="1:8" x14ac:dyDescent="0.25">
      <c r="A152">
        <v>8</v>
      </c>
      <c r="B152">
        <v>3</v>
      </c>
      <c r="C152">
        <f t="shared" si="8"/>
        <v>24</v>
      </c>
      <c r="D152">
        <f t="shared" si="9"/>
        <v>64</v>
      </c>
      <c r="E152">
        <f t="shared" si="9"/>
        <v>9</v>
      </c>
      <c r="F152">
        <v>22737</v>
      </c>
      <c r="G152" cm="1">
        <f t="array" ref="G152">$J$21+MMULT(A152:E152,$J$22:$J$26)</f>
        <v>22773.591869323383</v>
      </c>
      <c r="H152" s="7"/>
    </row>
    <row r="153" spans="1:8" x14ac:dyDescent="0.25">
      <c r="A153">
        <v>6</v>
      </c>
      <c r="B153">
        <v>5</v>
      </c>
      <c r="C153">
        <f t="shared" si="8"/>
        <v>30</v>
      </c>
      <c r="D153">
        <f t="shared" si="9"/>
        <v>36</v>
      </c>
      <c r="E153">
        <f t="shared" si="9"/>
        <v>25</v>
      </c>
      <c r="F153">
        <v>23271</v>
      </c>
      <c r="G153" cm="1">
        <f t="array" ref="G153">$J$21+MMULT(A153:E153,$J$22:$J$26)</f>
        <v>23327.179664327581</v>
      </c>
      <c r="H153" s="7"/>
    </row>
    <row r="154" spans="1:8" x14ac:dyDescent="0.25">
      <c r="A154">
        <v>8</v>
      </c>
      <c r="B154">
        <v>4</v>
      </c>
      <c r="C154">
        <f t="shared" si="8"/>
        <v>32</v>
      </c>
      <c r="D154">
        <f t="shared" si="9"/>
        <v>64</v>
      </c>
      <c r="E154">
        <f t="shared" si="9"/>
        <v>16</v>
      </c>
      <c r="F154">
        <v>22653</v>
      </c>
      <c r="G154" cm="1">
        <f t="array" ref="G154">$J$21+MMULT(A154:E154,$J$22:$J$26)</f>
        <v>22578.960616541837</v>
      </c>
      <c r="H154" s="7"/>
    </row>
    <row r="155" spans="1:8" x14ac:dyDescent="0.25">
      <c r="A155">
        <v>3</v>
      </c>
      <c r="B155">
        <v>7</v>
      </c>
      <c r="C155">
        <f t="shared" si="8"/>
        <v>21</v>
      </c>
      <c r="D155">
        <f t="shared" si="9"/>
        <v>9</v>
      </c>
      <c r="E155">
        <f t="shared" si="9"/>
        <v>49</v>
      </c>
      <c r="F155">
        <v>24576</v>
      </c>
      <c r="G155" cm="1">
        <f t="array" ref="G155">$J$21+MMULT(A155:E155,$J$22:$J$26)</f>
        <v>24829.175370447661</v>
      </c>
      <c r="H155" s="7"/>
    </row>
    <row r="156" spans="1:8" x14ac:dyDescent="0.25">
      <c r="A156">
        <v>8</v>
      </c>
      <c r="B156">
        <v>12</v>
      </c>
      <c r="C156">
        <f t="shared" si="8"/>
        <v>96</v>
      </c>
      <c r="D156">
        <f t="shared" si="9"/>
        <v>64</v>
      </c>
      <c r="E156">
        <f t="shared" si="9"/>
        <v>144</v>
      </c>
      <c r="F156">
        <v>18095</v>
      </c>
      <c r="G156" cm="1">
        <f t="array" ref="G156">$J$21+MMULT(A156:E156,$J$22:$J$26)</f>
        <v>18330.995613871451</v>
      </c>
      <c r="H156" s="7"/>
    </row>
    <row r="157" spans="1:8" x14ac:dyDescent="0.25">
      <c r="A157">
        <v>5</v>
      </c>
      <c r="B157">
        <v>2</v>
      </c>
      <c r="C157">
        <f t="shared" si="8"/>
        <v>10</v>
      </c>
      <c r="D157">
        <f t="shared" si="9"/>
        <v>25</v>
      </c>
      <c r="E157">
        <f t="shared" si="9"/>
        <v>4</v>
      </c>
      <c r="F157">
        <v>23815</v>
      </c>
      <c r="G157" cm="1">
        <f t="array" ref="G157">$J$21+MMULT(A157:E157,$J$22:$J$26)</f>
        <v>23752.192500707177</v>
      </c>
      <c r="H157" s="7"/>
    </row>
    <row r="158" spans="1:8" x14ac:dyDescent="0.25">
      <c r="A158">
        <v>7</v>
      </c>
      <c r="B158">
        <v>5</v>
      </c>
      <c r="C158">
        <f t="shared" si="8"/>
        <v>35</v>
      </c>
      <c r="D158">
        <f t="shared" si="9"/>
        <v>49</v>
      </c>
      <c r="E158">
        <f t="shared" si="9"/>
        <v>25</v>
      </c>
      <c r="F158">
        <v>22886</v>
      </c>
      <c r="G158" cm="1">
        <f t="array" ref="G158">$J$21+MMULT(A158:E158,$J$22:$J$26)</f>
        <v>22818.558897652409</v>
      </c>
      <c r="H158" s="7"/>
    </row>
    <row r="159" spans="1:8" x14ac:dyDescent="0.25">
      <c r="A159">
        <v>5</v>
      </c>
      <c r="B159">
        <v>5</v>
      </c>
      <c r="C159">
        <f t="shared" si="8"/>
        <v>25</v>
      </c>
      <c r="D159">
        <f t="shared" si="9"/>
        <v>25</v>
      </c>
      <c r="E159">
        <f t="shared" si="9"/>
        <v>25</v>
      </c>
      <c r="F159">
        <v>23843</v>
      </c>
      <c r="G159" cm="1">
        <f t="array" ref="G159">$J$21+MMULT(A159:E159,$J$22:$J$26)</f>
        <v>23835.444025440869</v>
      </c>
      <c r="H159" s="7"/>
    </row>
    <row r="160" spans="1:8" x14ac:dyDescent="0.25">
      <c r="A160">
        <v>10</v>
      </c>
      <c r="B160">
        <v>6</v>
      </c>
      <c r="C160">
        <f t="shared" si="8"/>
        <v>60</v>
      </c>
      <c r="D160">
        <f t="shared" si="9"/>
        <v>100</v>
      </c>
      <c r="E160">
        <f t="shared" si="9"/>
        <v>36</v>
      </c>
      <c r="F160">
        <v>21046</v>
      </c>
      <c r="G160" cm="1">
        <f t="array" ref="G160">$J$21+MMULT(A160:E160,$J$22:$J$26)</f>
        <v>20798.177127433381</v>
      </c>
      <c r="H160" s="7"/>
    </row>
    <row r="161" spans="1:8" x14ac:dyDescent="0.25">
      <c r="A161">
        <v>8</v>
      </c>
      <c r="B161">
        <v>9</v>
      </c>
      <c r="C161">
        <f t="shared" si="8"/>
        <v>72</v>
      </c>
      <c r="D161">
        <f t="shared" si="9"/>
        <v>64</v>
      </c>
      <c r="E161">
        <f t="shared" si="9"/>
        <v>81</v>
      </c>
      <c r="F161">
        <v>20544</v>
      </c>
      <c r="G161" cm="1">
        <f t="array" ref="G161">$J$21+MMULT(A161:E161,$J$22:$J$26)</f>
        <v>20484.589777459933</v>
      </c>
      <c r="H161" s="7"/>
    </row>
    <row r="162" spans="1:8" x14ac:dyDescent="0.25">
      <c r="A162">
        <v>6</v>
      </c>
      <c r="B162">
        <v>12</v>
      </c>
      <c r="C162">
        <f t="shared" si="8"/>
        <v>72</v>
      </c>
      <c r="D162">
        <f t="shared" si="9"/>
        <v>36</v>
      </c>
      <c r="E162">
        <f t="shared" si="9"/>
        <v>144</v>
      </c>
      <c r="F162">
        <v>20384</v>
      </c>
      <c r="G162" cm="1">
        <f t="array" ref="G162">$J$21+MMULT(A162:E162,$J$22:$J$26)</f>
        <v>20386.375104238869</v>
      </c>
      <c r="H162" s="7"/>
    </row>
    <row r="163" spans="1:8" x14ac:dyDescent="0.25">
      <c r="A163">
        <v>6</v>
      </c>
      <c r="B163">
        <v>11</v>
      </c>
      <c r="C163">
        <f t="shared" si="8"/>
        <v>66</v>
      </c>
      <c r="D163">
        <f t="shared" si="9"/>
        <v>36</v>
      </c>
      <c r="E163">
        <f t="shared" si="9"/>
        <v>121</v>
      </c>
      <c r="F163">
        <v>21130</v>
      </c>
      <c r="G163" cm="1">
        <f t="array" ref="G163">$J$21+MMULT(A163:E163,$J$22:$J$26)</f>
        <v>21030.732956429234</v>
      </c>
      <c r="H163" s="7"/>
    </row>
    <row r="164" spans="1:8" x14ac:dyDescent="0.25">
      <c r="A164">
        <v>5</v>
      </c>
      <c r="B164">
        <v>7</v>
      </c>
      <c r="C164">
        <f t="shared" si="8"/>
        <v>35</v>
      </c>
      <c r="D164">
        <f t="shared" si="9"/>
        <v>25</v>
      </c>
      <c r="E164">
        <f t="shared" si="9"/>
        <v>49</v>
      </c>
      <c r="F164">
        <v>23495</v>
      </c>
      <c r="G164" cm="1">
        <f t="array" ref="G164">$J$21+MMULT(A164:E164,$J$22:$J$26)</f>
        <v>23517.206850205272</v>
      </c>
      <c r="H164" s="7"/>
    </row>
    <row r="165" spans="1:8" x14ac:dyDescent="0.25">
      <c r="A165">
        <v>10</v>
      </c>
      <c r="B165">
        <v>9</v>
      </c>
      <c r="C165">
        <f t="shared" si="8"/>
        <v>90</v>
      </c>
      <c r="D165">
        <f t="shared" si="9"/>
        <v>100</v>
      </c>
      <c r="E165">
        <f t="shared" si="9"/>
        <v>81</v>
      </c>
      <c r="F165">
        <v>18869</v>
      </c>
      <c r="G165" cm="1">
        <f t="array" ref="G165">$J$21+MMULT(A165:E165,$J$22:$J$26)</f>
        <v>18872.548186897184</v>
      </c>
      <c r="H165" s="7"/>
    </row>
    <row r="166" spans="1:8" x14ac:dyDescent="0.25">
      <c r="A166">
        <v>4</v>
      </c>
      <c r="B166">
        <v>7</v>
      </c>
      <c r="C166">
        <f t="shared" si="8"/>
        <v>28</v>
      </c>
      <c r="D166">
        <f t="shared" si="9"/>
        <v>16</v>
      </c>
      <c r="E166">
        <f t="shared" si="9"/>
        <v>49</v>
      </c>
      <c r="F166">
        <v>23943</v>
      </c>
      <c r="G166" cm="1">
        <f t="array" ref="G166">$J$21+MMULT(A166:E166,$J$22:$J$26)</f>
        <v>24173.369313107411</v>
      </c>
      <c r="H166" s="7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3B24-A4F6-4605-8A4D-34D3993CF5D1}">
  <dimension ref="A1:B57"/>
  <sheetViews>
    <sheetView workbookViewId="0">
      <selection activeCell="C1" sqref="C1:L1048576"/>
    </sheetView>
  </sheetViews>
  <sheetFormatPr baseColWidth="10" defaultRowHeight="15" x14ac:dyDescent="0.25"/>
  <cols>
    <col min="1" max="1" width="7.85546875" bestFit="1" customWidth="1"/>
    <col min="2" max="2" width="13.8554687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>
        <v>74201</v>
      </c>
      <c r="B2">
        <v>9646.1299999999992</v>
      </c>
    </row>
    <row r="3" spans="1:2" x14ac:dyDescent="0.25">
      <c r="A3">
        <v>41659</v>
      </c>
      <c r="B3">
        <v>8331.7999999999993</v>
      </c>
    </row>
    <row r="4" spans="1:2" x14ac:dyDescent="0.25">
      <c r="A4">
        <v>44085</v>
      </c>
      <c r="B4">
        <v>9698.7000000000007</v>
      </c>
    </row>
    <row r="5" spans="1:2" x14ac:dyDescent="0.25">
      <c r="A5">
        <v>63529</v>
      </c>
      <c r="B5">
        <v>10799.93</v>
      </c>
    </row>
    <row r="6" spans="1:2" x14ac:dyDescent="0.25">
      <c r="A6">
        <v>48436</v>
      </c>
      <c r="B6">
        <v>9202.84</v>
      </c>
    </row>
    <row r="7" spans="1:2" x14ac:dyDescent="0.25">
      <c r="A7">
        <v>82481</v>
      </c>
      <c r="B7">
        <v>13196.96</v>
      </c>
    </row>
    <row r="8" spans="1:2" x14ac:dyDescent="0.25">
      <c r="A8">
        <v>35243</v>
      </c>
      <c r="B8">
        <v>4934.0200000000004</v>
      </c>
    </row>
    <row r="9" spans="1:2" x14ac:dyDescent="0.25">
      <c r="A9">
        <v>57563</v>
      </c>
      <c r="B9">
        <v>9210.08</v>
      </c>
    </row>
    <row r="10" spans="1:2" x14ac:dyDescent="0.25">
      <c r="A10">
        <v>39589</v>
      </c>
      <c r="B10">
        <v>5938.35</v>
      </c>
    </row>
    <row r="11" spans="1:2" x14ac:dyDescent="0.25">
      <c r="A11">
        <v>53826</v>
      </c>
      <c r="B11">
        <v>10226.94</v>
      </c>
    </row>
    <row r="12" spans="1:2" x14ac:dyDescent="0.25">
      <c r="A12">
        <v>78861</v>
      </c>
      <c r="B12">
        <v>14194.98</v>
      </c>
    </row>
    <row r="13" spans="1:2" x14ac:dyDescent="0.25">
      <c r="A13">
        <v>87406</v>
      </c>
      <c r="B13">
        <v>11362.78</v>
      </c>
    </row>
    <row r="14" spans="1:2" x14ac:dyDescent="0.25">
      <c r="A14">
        <v>74020</v>
      </c>
      <c r="B14">
        <v>15544.2</v>
      </c>
    </row>
    <row r="15" spans="1:2" x14ac:dyDescent="0.25">
      <c r="A15">
        <v>82290</v>
      </c>
      <c r="B15">
        <v>9874.7999999999993</v>
      </c>
    </row>
    <row r="16" spans="1:2" x14ac:dyDescent="0.25">
      <c r="A16">
        <v>38921</v>
      </c>
      <c r="B16">
        <v>4670.5200000000004</v>
      </c>
    </row>
    <row r="17" spans="1:2" x14ac:dyDescent="0.25">
      <c r="A17">
        <v>80960</v>
      </c>
      <c r="B17">
        <v>17001.599999999999</v>
      </c>
    </row>
    <row r="18" spans="1:2" x14ac:dyDescent="0.25">
      <c r="A18">
        <v>37107</v>
      </c>
      <c r="B18">
        <v>8163.54</v>
      </c>
    </row>
    <row r="19" spans="1:2" x14ac:dyDescent="0.25">
      <c r="A19">
        <v>80531</v>
      </c>
      <c r="B19">
        <v>14495.58</v>
      </c>
    </row>
    <row r="20" spans="1:2" x14ac:dyDescent="0.25">
      <c r="A20">
        <v>79760</v>
      </c>
      <c r="B20">
        <v>13559.2</v>
      </c>
    </row>
    <row r="21" spans="1:2" x14ac:dyDescent="0.25">
      <c r="A21">
        <v>57427</v>
      </c>
      <c r="B21">
        <v>12633.94</v>
      </c>
    </row>
    <row r="22" spans="1:2" x14ac:dyDescent="0.25">
      <c r="A22">
        <v>67657</v>
      </c>
      <c r="B22">
        <v>9471.98</v>
      </c>
    </row>
    <row r="23" spans="1:2" x14ac:dyDescent="0.25">
      <c r="A23">
        <v>75449</v>
      </c>
      <c r="B23">
        <v>14335.31</v>
      </c>
    </row>
    <row r="24" spans="1:2" x14ac:dyDescent="0.25">
      <c r="A24">
        <v>71390</v>
      </c>
      <c r="B24">
        <v>10708.5</v>
      </c>
    </row>
    <row r="25" spans="1:2" x14ac:dyDescent="0.25">
      <c r="A25">
        <v>68327</v>
      </c>
      <c r="B25">
        <v>14348.67</v>
      </c>
    </row>
    <row r="26" spans="1:2" x14ac:dyDescent="0.25">
      <c r="A26">
        <v>38358</v>
      </c>
      <c r="B26">
        <v>6520.86</v>
      </c>
    </row>
    <row r="27" spans="1:2" x14ac:dyDescent="0.25">
      <c r="A27">
        <v>50206</v>
      </c>
      <c r="B27">
        <v>8032.96</v>
      </c>
    </row>
    <row r="28" spans="1:2" x14ac:dyDescent="0.25">
      <c r="A28">
        <v>89366</v>
      </c>
      <c r="B28">
        <v>10723.92</v>
      </c>
    </row>
    <row r="29" spans="1:2" x14ac:dyDescent="0.25">
      <c r="A29">
        <v>77145</v>
      </c>
      <c r="B29">
        <v>11571.75</v>
      </c>
    </row>
    <row r="30" spans="1:2" x14ac:dyDescent="0.25">
      <c r="A30">
        <v>88035</v>
      </c>
      <c r="B30">
        <v>11444.55</v>
      </c>
    </row>
    <row r="31" spans="1:2" x14ac:dyDescent="0.25">
      <c r="A31">
        <v>62129</v>
      </c>
      <c r="B31">
        <v>9319.35</v>
      </c>
    </row>
    <row r="32" spans="1:2" x14ac:dyDescent="0.25">
      <c r="A32">
        <v>65966</v>
      </c>
      <c r="B32">
        <v>9235.24</v>
      </c>
    </row>
    <row r="33" spans="1:2" x14ac:dyDescent="0.25">
      <c r="A33">
        <v>73839</v>
      </c>
      <c r="B33">
        <v>14029.41</v>
      </c>
    </row>
    <row r="34" spans="1:2" x14ac:dyDescent="0.25">
      <c r="A34">
        <v>33849</v>
      </c>
      <c r="B34">
        <v>7446.78</v>
      </c>
    </row>
    <row r="35" spans="1:2" x14ac:dyDescent="0.25">
      <c r="A35">
        <v>96093</v>
      </c>
      <c r="B35">
        <v>19218.599999999999</v>
      </c>
    </row>
    <row r="36" spans="1:2" x14ac:dyDescent="0.25">
      <c r="A36">
        <v>94732</v>
      </c>
      <c r="B36">
        <v>13262.48</v>
      </c>
    </row>
    <row r="37" spans="1:2" x14ac:dyDescent="0.25">
      <c r="A37">
        <v>40172</v>
      </c>
      <c r="B37">
        <v>7230.96</v>
      </c>
    </row>
    <row r="38" spans="1:2" x14ac:dyDescent="0.25">
      <c r="A38">
        <v>60071</v>
      </c>
      <c r="B38">
        <v>7208.52</v>
      </c>
    </row>
    <row r="39" spans="1:2" x14ac:dyDescent="0.25">
      <c r="A39">
        <v>98200</v>
      </c>
      <c r="B39">
        <v>18658</v>
      </c>
    </row>
    <row r="40" spans="1:2" x14ac:dyDescent="0.25">
      <c r="A40">
        <v>37722</v>
      </c>
      <c r="B40">
        <v>7167.18</v>
      </c>
    </row>
    <row r="41" spans="1:2" x14ac:dyDescent="0.25">
      <c r="A41">
        <v>37649</v>
      </c>
      <c r="B41">
        <v>7153.31</v>
      </c>
    </row>
    <row r="42" spans="1:2" x14ac:dyDescent="0.25">
      <c r="A42">
        <v>80003</v>
      </c>
      <c r="B42">
        <v>10400.39</v>
      </c>
    </row>
    <row r="43" spans="1:2" x14ac:dyDescent="0.25">
      <c r="A43">
        <v>82966</v>
      </c>
      <c r="B43">
        <v>18252.52</v>
      </c>
    </row>
    <row r="44" spans="1:2" x14ac:dyDescent="0.25">
      <c r="A44">
        <v>50333</v>
      </c>
      <c r="B44">
        <v>10569.93</v>
      </c>
    </row>
    <row r="45" spans="1:2" x14ac:dyDescent="0.25">
      <c r="A45">
        <v>30736</v>
      </c>
      <c r="B45">
        <v>6454.56</v>
      </c>
    </row>
    <row r="46" spans="1:2" x14ac:dyDescent="0.25">
      <c r="A46">
        <v>45539</v>
      </c>
      <c r="B46">
        <v>7741.63</v>
      </c>
    </row>
    <row r="47" spans="1:2" x14ac:dyDescent="0.25">
      <c r="A47">
        <v>33701</v>
      </c>
      <c r="B47">
        <v>4381.13</v>
      </c>
    </row>
    <row r="48" spans="1:2" x14ac:dyDescent="0.25">
      <c r="A48">
        <v>53582</v>
      </c>
      <c r="B48">
        <v>7501.48</v>
      </c>
    </row>
    <row r="49" spans="1:2" x14ac:dyDescent="0.25">
      <c r="A49">
        <v>33580</v>
      </c>
      <c r="B49">
        <v>4029.6</v>
      </c>
    </row>
    <row r="50" spans="1:2" x14ac:dyDescent="0.25">
      <c r="A50">
        <v>67596</v>
      </c>
      <c r="B50">
        <v>14871.12</v>
      </c>
    </row>
    <row r="51" spans="1:2" x14ac:dyDescent="0.25">
      <c r="A51">
        <v>39126</v>
      </c>
      <c r="B51">
        <v>7433.94</v>
      </c>
    </row>
    <row r="52" spans="1:2" x14ac:dyDescent="0.25">
      <c r="A52">
        <v>97251</v>
      </c>
      <c r="B52">
        <v>11670.12</v>
      </c>
    </row>
    <row r="53" spans="1:2" x14ac:dyDescent="0.25">
      <c r="A53">
        <v>48206</v>
      </c>
      <c r="B53">
        <v>5784.72</v>
      </c>
    </row>
    <row r="54" spans="1:2" x14ac:dyDescent="0.25">
      <c r="A54">
        <v>44122</v>
      </c>
      <c r="B54">
        <v>7941.96</v>
      </c>
    </row>
    <row r="55" spans="1:2" x14ac:dyDescent="0.25">
      <c r="A55">
        <v>42256</v>
      </c>
      <c r="B55">
        <v>8451.2000000000007</v>
      </c>
    </row>
    <row r="56" spans="1:2" x14ac:dyDescent="0.25">
      <c r="A56">
        <v>59291</v>
      </c>
      <c r="B56">
        <v>11858.2</v>
      </c>
    </row>
    <row r="57" spans="1:2" x14ac:dyDescent="0.25">
      <c r="A57">
        <v>62636</v>
      </c>
      <c r="B57">
        <v>11900.84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03DE-1B07-4A0A-9267-5C28E6D426C3}">
  <dimension ref="A1:K57"/>
  <sheetViews>
    <sheetView workbookViewId="0">
      <selection activeCell="W32" sqref="W32"/>
    </sheetView>
  </sheetViews>
  <sheetFormatPr baseColWidth="10" defaultRowHeight="15" x14ac:dyDescent="0.25"/>
  <cols>
    <col min="1" max="1" width="7.85546875" bestFit="1" customWidth="1"/>
    <col min="2" max="2" width="13.85546875" bestFit="1" customWidth="1"/>
    <col min="3" max="3" width="11.140625" bestFit="1" customWidth="1"/>
    <col min="7" max="7" width="19.5703125" customWidth="1"/>
    <col min="8" max="8" width="17.42578125" customWidth="1"/>
  </cols>
  <sheetData>
    <row r="1" spans="1:11" x14ac:dyDescent="0.25">
      <c r="A1" s="1" t="s">
        <v>41</v>
      </c>
      <c r="B1" s="1" t="s">
        <v>42</v>
      </c>
      <c r="C1" s="1" t="s">
        <v>249</v>
      </c>
    </row>
    <row r="2" spans="1:11" x14ac:dyDescent="0.25">
      <c r="A2">
        <v>74201</v>
      </c>
      <c r="B2">
        <v>9646.1299999999992</v>
      </c>
      <c r="C2" cm="1">
        <f t="array" ref="C2">$F$19+MMULT(A2,$F$20)</f>
        <v>12240.759441784374</v>
      </c>
    </row>
    <row r="3" spans="1:11" x14ac:dyDescent="0.25">
      <c r="A3">
        <v>41659</v>
      </c>
      <c r="B3">
        <v>8331.7999999999993</v>
      </c>
      <c r="C3" cm="1">
        <f t="array" ref="C3">$F$19+MMULT(A3,$F$20)</f>
        <v>7429.4317447517515</v>
      </c>
      <c r="E3" t="s">
        <v>222</v>
      </c>
    </row>
    <row r="4" spans="1:11" x14ac:dyDescent="0.25">
      <c r="A4">
        <v>44085</v>
      </c>
      <c r="B4">
        <v>9698.7000000000007</v>
      </c>
      <c r="C4" cm="1">
        <f t="array" ref="C4">$F$19+MMULT(A4,$F$20)</f>
        <v>7788.1153226818469</v>
      </c>
    </row>
    <row r="5" spans="1:11" ht="15.75" thickBot="1" x14ac:dyDescent="0.3">
      <c r="A5">
        <v>63529</v>
      </c>
      <c r="B5">
        <v>10799.93</v>
      </c>
      <c r="C5" cm="1">
        <f t="array" ref="C5">$F$19+MMULT(A5,$F$20)</f>
        <v>10662.906538375482</v>
      </c>
      <c r="E5" s="9" t="s">
        <v>223</v>
      </c>
      <c r="F5" s="9"/>
      <c r="H5" s="9"/>
      <c r="I5" s="9"/>
    </row>
    <row r="6" spans="1:11" ht="15.75" thickTop="1" x14ac:dyDescent="0.25">
      <c r="A6">
        <v>48436</v>
      </c>
      <c r="B6">
        <v>9202.84</v>
      </c>
      <c r="C6" cm="1">
        <f t="array" ref="C6">$F$19+MMULT(A6,$F$20)</f>
        <v>8431.4097363561414</v>
      </c>
      <c r="E6" t="s">
        <v>224</v>
      </c>
      <c r="F6" s="13">
        <f>SQRT(F7)</f>
        <v>0.80767537300947112</v>
      </c>
      <c r="H6" t="s">
        <v>229</v>
      </c>
      <c r="I6">
        <f>F10*LN(G15/F10)+2*(F14+1)</f>
        <v>862.40919871381789</v>
      </c>
    </row>
    <row r="7" spans="1:11" x14ac:dyDescent="0.25">
      <c r="A7">
        <v>82481</v>
      </c>
      <c r="B7">
        <v>13196.96</v>
      </c>
      <c r="C7" cm="1">
        <f t="array" ref="C7">$F$19+MMULT(A7,$F$20)</f>
        <v>13464.955659946445</v>
      </c>
      <c r="E7" s="18" t="s">
        <v>225</v>
      </c>
      <c r="F7" s="20">
        <f>G14/G16</f>
        <v>0.65233950816598829</v>
      </c>
      <c r="H7" t="s">
        <v>230</v>
      </c>
      <c r="I7">
        <f>I6+2*(F14+2)*(F14+3)/(F10-F14-3)</f>
        <v>862.87073717535634</v>
      </c>
    </row>
    <row r="8" spans="1:11" x14ac:dyDescent="0.25">
      <c r="A8">
        <v>35243</v>
      </c>
      <c r="B8">
        <v>4934.0200000000004</v>
      </c>
      <c r="C8" cm="1">
        <f t="array" ref="C8">$F$19+MMULT(A8,$F$20)</f>
        <v>6480.8275254609489</v>
      </c>
      <c r="E8" t="s">
        <v>226</v>
      </c>
      <c r="F8" s="13">
        <f>1-(1-F7)*(F10-1)/(F10-F14-1)</f>
        <v>0.64590135090980283</v>
      </c>
      <c r="H8" s="10" t="s">
        <v>231</v>
      </c>
      <c r="I8" s="10">
        <f>F10*LN(G15/F10)+(F14+1)*LN(F10)</f>
        <v>866.45990209528816</v>
      </c>
    </row>
    <row r="9" spans="1:11" x14ac:dyDescent="0.25">
      <c r="A9">
        <v>57563</v>
      </c>
      <c r="B9">
        <v>9210.08</v>
      </c>
      <c r="C9" cm="1">
        <f t="array" ref="C9">$F$19+MMULT(A9,$F$20)</f>
        <v>9780.8347222456614</v>
      </c>
      <c r="E9" t="s">
        <v>227</v>
      </c>
      <c r="F9">
        <f>SQRT(H15)</f>
        <v>2170.1502152247231</v>
      </c>
    </row>
    <row r="10" spans="1:11" x14ac:dyDescent="0.25">
      <c r="A10">
        <v>39589</v>
      </c>
      <c r="B10">
        <v>5938.35</v>
      </c>
      <c r="C10" cm="1">
        <f t="array" ref="C10">$F$19+MMULT(A10,$F$20)</f>
        <v>7123.3826902112341</v>
      </c>
      <c r="E10" s="10" t="s">
        <v>228</v>
      </c>
      <c r="F10" s="10">
        <f>COUNT(B2:B57)</f>
        <v>56</v>
      </c>
    </row>
    <row r="11" spans="1:11" x14ac:dyDescent="0.25">
      <c r="A11">
        <v>53826</v>
      </c>
      <c r="B11">
        <v>10226.94</v>
      </c>
      <c r="C11" cm="1">
        <f t="array" ref="C11">$F$19+MMULT(A11,$F$20)</f>
        <v>9228.3200764399062</v>
      </c>
    </row>
    <row r="12" spans="1:11" ht="15.75" thickBot="1" x14ac:dyDescent="0.3">
      <c r="A12">
        <v>78861</v>
      </c>
      <c r="B12">
        <v>14194.98</v>
      </c>
      <c r="C12" cm="1">
        <f t="array" ref="C12">$F$19+MMULT(A12,$F$20)</f>
        <v>12929.739438962544</v>
      </c>
      <c r="E12" t="s">
        <v>232</v>
      </c>
      <c r="I12" s="11" t="s">
        <v>233</v>
      </c>
      <c r="J12" s="11">
        <v>0.05</v>
      </c>
    </row>
    <row r="13" spans="1:11" ht="15.75" thickTop="1" x14ac:dyDescent="0.25">
      <c r="A13">
        <v>87406</v>
      </c>
      <c r="B13">
        <v>11362.78</v>
      </c>
      <c r="C13" cm="1">
        <f t="array" ref="C13">$F$19+MMULT(A13,$F$20)</f>
        <v>14193.115850097194</v>
      </c>
      <c r="E13" s="12"/>
      <c r="F13" s="12" t="s">
        <v>234</v>
      </c>
      <c r="G13" s="12" t="s">
        <v>235</v>
      </c>
      <c r="H13" s="12" t="s">
        <v>236</v>
      </c>
      <c r="I13" s="12" t="s">
        <v>237</v>
      </c>
      <c r="J13" s="12" t="s">
        <v>238</v>
      </c>
      <c r="K13" s="12" t="s">
        <v>239</v>
      </c>
    </row>
    <row r="14" spans="1:11" x14ac:dyDescent="0.25">
      <c r="A14">
        <v>74020</v>
      </c>
      <c r="B14">
        <v>15544.2</v>
      </c>
      <c r="C14" cm="1">
        <f t="array" ref="C14">$F$19+MMULT(A14,$F$20)</f>
        <v>12213.998630735179</v>
      </c>
      <c r="E14" t="s">
        <v>240</v>
      </c>
      <c r="F14">
        <f>COUNT(A2)</f>
        <v>1</v>
      </c>
      <c r="G14">
        <f>DEVSQ(MMULT([1]!DESIGN(A2:A57),F19:F20))</f>
        <v>477190395.45438761</v>
      </c>
      <c r="H14">
        <f>G14/F14</f>
        <v>477190395.45438761</v>
      </c>
      <c r="I14">
        <f>H14/H15</f>
        <v>101.32394755335602</v>
      </c>
      <c r="J14">
        <f>_xlfn.F.DIST.RT(I14,F14,F15)</f>
        <v>5.4156089723506389E-14</v>
      </c>
      <c r="K14" s="11" t="str">
        <f>IF(J14&lt;J12,"yes","no")</f>
        <v>yes</v>
      </c>
    </row>
    <row r="15" spans="1:11" x14ac:dyDescent="0.25">
      <c r="A15">
        <v>82290</v>
      </c>
      <c r="B15">
        <v>9874.7999999999993</v>
      </c>
      <c r="C15" cm="1">
        <f t="array" ref="C15">$F$19+MMULT(A15,$F$20)</f>
        <v>13436.716351049228</v>
      </c>
      <c r="E15" t="s">
        <v>241</v>
      </c>
      <c r="F15">
        <f>F16-F14</f>
        <v>54</v>
      </c>
      <c r="G15">
        <f>G16-G14</f>
        <v>254315805.65855521</v>
      </c>
      <c r="H15">
        <f>G15/F15</f>
        <v>4709551.956639911</v>
      </c>
    </row>
    <row r="16" spans="1:11" x14ac:dyDescent="0.25">
      <c r="A16">
        <v>38921</v>
      </c>
      <c r="B16">
        <v>4670.5200000000004</v>
      </c>
      <c r="C16" cm="1">
        <f t="array" ref="C16">$F$19+MMULT(A16,$F$20)</f>
        <v>7024.6190339633758</v>
      </c>
      <c r="E16" s="10" t="s">
        <v>242</v>
      </c>
      <c r="F16" s="10">
        <f>F10-1</f>
        <v>55</v>
      </c>
      <c r="G16" s="10">
        <f>DEVSQ(B2:B57)</f>
        <v>731506201.11294281</v>
      </c>
      <c r="H16" s="10"/>
      <c r="I16" s="10"/>
      <c r="J16" s="10"/>
      <c r="K16" s="10"/>
    </row>
    <row r="17" spans="1:11" ht="15.75" thickBot="1" x14ac:dyDescent="0.3">
      <c r="A17">
        <v>80960</v>
      </c>
      <c r="B17">
        <v>17001.599999999999</v>
      </c>
      <c r="C17" cm="1">
        <f t="array" ref="C17">$F$19+MMULT(A17,$F$20)</f>
        <v>13240.076137262326</v>
      </c>
    </row>
    <row r="18" spans="1:11" ht="15.75" thickTop="1" x14ac:dyDescent="0.25">
      <c r="A18">
        <v>37107</v>
      </c>
      <c r="B18">
        <v>8163.54</v>
      </c>
      <c r="C18" cm="1">
        <f t="array" ref="C18">$F$19+MMULT(A18,$F$20)</f>
        <v>6756.4195243322174</v>
      </c>
      <c r="E18" s="12"/>
      <c r="F18" s="12" t="s">
        <v>243</v>
      </c>
      <c r="G18" s="12" t="s">
        <v>244</v>
      </c>
      <c r="H18" s="12" t="s">
        <v>245</v>
      </c>
      <c r="I18" s="12" t="s">
        <v>238</v>
      </c>
      <c r="J18" s="12" t="s">
        <v>246</v>
      </c>
      <c r="K18" s="12" t="s">
        <v>247</v>
      </c>
    </row>
    <row r="19" spans="1:11" x14ac:dyDescent="0.25">
      <c r="A19">
        <v>80531</v>
      </c>
      <c r="B19">
        <v>14495.58</v>
      </c>
      <c r="C19" cm="1">
        <f t="array" ref="C19">$F$19+MMULT(A19,$F$20)</f>
        <v>13176.64857958219</v>
      </c>
      <c r="E19" t="s">
        <v>218</v>
      </c>
      <c r="F19">
        <f t="array" ref="F19:G20">[1]!RegCoeff(A2:A57,B2:B57)</f>
        <v>1270.1575596776311</v>
      </c>
      <c r="G19">
        <v>946.52113858995813</v>
      </c>
      <c r="H19">
        <f>F19/G19</f>
        <v>1.3419220214878638</v>
      </c>
      <c r="I19" s="15">
        <f>_xlfn.T.DIST.2T(ABS(H19),$F$15)</f>
        <v>0.18523680178755275</v>
      </c>
      <c r="J19">
        <f>F19-_xlfn.T.INV.2T(J$12,$F$15)*G19</f>
        <v>-627.50306691355422</v>
      </c>
      <c r="K19">
        <f>F19+_xlfn.T.INV.2T(J$12,$F$15)*G19</f>
        <v>3167.8181862688161</v>
      </c>
    </row>
    <row r="20" spans="1:11" x14ac:dyDescent="0.25">
      <c r="A20">
        <v>79760</v>
      </c>
      <c r="B20">
        <v>13559.2</v>
      </c>
      <c r="C20" cm="1">
        <f t="array" ref="C20">$F$19+MMULT(A20,$F$20)</f>
        <v>13062.656395499707</v>
      </c>
      <c r="E20" s="10" t="str">
        <f t="array" ref="E20">TRANSPOSE(A1)</f>
        <v>Income</v>
      </c>
      <c r="F20" s="10">
        <v>0.1478497848021825</v>
      </c>
      <c r="G20" s="10">
        <v>1.4688067037580131E-2</v>
      </c>
      <c r="H20" s="10">
        <f>F20/G20</f>
        <v>10.065979711550993</v>
      </c>
      <c r="I20" s="16">
        <f>_xlfn.T.DIST.2T(ABS(H20),$F$15)</f>
        <v>5.4156089723504458E-14</v>
      </c>
      <c r="J20" s="10">
        <f>F20-_xlfn.T.INV.2T(J$12,$F$15)*G20</f>
        <v>0.11840198341502037</v>
      </c>
      <c r="K20" s="10">
        <f>F20+_xlfn.T.INV.2T(J$12,$F$15)*G20</f>
        <v>0.17729758618934463</v>
      </c>
    </row>
    <row r="21" spans="1:11" x14ac:dyDescent="0.25">
      <c r="A21">
        <v>57427</v>
      </c>
      <c r="B21">
        <v>12633.94</v>
      </c>
      <c r="C21" cm="1">
        <f t="array" ref="C21">$F$19+MMULT(A21,$F$20)</f>
        <v>9760.7271515125649</v>
      </c>
    </row>
    <row r="22" spans="1:11" x14ac:dyDescent="0.25">
      <c r="A22">
        <v>67657</v>
      </c>
      <c r="B22">
        <v>9471.98</v>
      </c>
      <c r="C22" cm="1">
        <f t="array" ref="C22">$F$19+MMULT(A22,$F$20)</f>
        <v>11273.230450038893</v>
      </c>
    </row>
    <row r="23" spans="1:11" x14ac:dyDescent="0.25">
      <c r="A23">
        <v>75449</v>
      </c>
      <c r="B23">
        <v>14335.31</v>
      </c>
      <c r="C23" cm="1">
        <f t="array" ref="C23">$F$19+MMULT(A23,$F$20)</f>
        <v>12425.275973217498</v>
      </c>
    </row>
    <row r="24" spans="1:11" x14ac:dyDescent="0.25">
      <c r="A24">
        <v>71390</v>
      </c>
      <c r="B24">
        <v>10708.5</v>
      </c>
      <c r="C24" cm="1">
        <f t="array" ref="C24">$F$19+MMULT(A24,$F$20)</f>
        <v>11825.15369670544</v>
      </c>
    </row>
    <row r="25" spans="1:11" x14ac:dyDescent="0.25">
      <c r="A25">
        <v>68327</v>
      </c>
      <c r="B25">
        <v>14348.67</v>
      </c>
      <c r="C25" cm="1">
        <f t="array" ref="C25">$F$19+MMULT(A25,$F$20)</f>
        <v>11372.289805856355</v>
      </c>
    </row>
    <row r="26" spans="1:11" x14ac:dyDescent="0.25">
      <c r="A26">
        <v>38358</v>
      </c>
      <c r="B26">
        <v>6520.86</v>
      </c>
      <c r="C26" cm="1">
        <f t="array" ref="C26">$F$19+MMULT(A26,$F$20)</f>
        <v>6941.3796051197478</v>
      </c>
    </row>
    <row r="27" spans="1:11" x14ac:dyDescent="0.25">
      <c r="A27">
        <v>50206</v>
      </c>
      <c r="B27">
        <v>8032.96</v>
      </c>
      <c r="C27" cm="1">
        <f t="array" ref="C27">$F$19+MMULT(A27,$F$20)</f>
        <v>8693.1038554560055</v>
      </c>
    </row>
    <row r="28" spans="1:11" x14ac:dyDescent="0.25">
      <c r="A28">
        <v>89366</v>
      </c>
      <c r="B28">
        <v>10723.92</v>
      </c>
      <c r="C28" cm="1">
        <f t="array" ref="C28">$F$19+MMULT(A28,$F$20)</f>
        <v>14482.901428309473</v>
      </c>
    </row>
    <row r="29" spans="1:11" x14ac:dyDescent="0.25">
      <c r="A29">
        <v>77145</v>
      </c>
      <c r="B29">
        <v>11571.75</v>
      </c>
      <c r="C29" cm="1">
        <f t="array" ref="C29">$F$19+MMULT(A29,$F$20)</f>
        <v>12676.029208242</v>
      </c>
    </row>
    <row r="30" spans="1:11" x14ac:dyDescent="0.25">
      <c r="A30">
        <v>88035</v>
      </c>
      <c r="B30">
        <v>11444.55</v>
      </c>
      <c r="C30" cm="1">
        <f t="array" ref="C30">$F$19+MMULT(A30,$F$20)</f>
        <v>14286.113364737766</v>
      </c>
    </row>
    <row r="31" spans="1:11" x14ac:dyDescent="0.25">
      <c r="A31">
        <v>62129</v>
      </c>
      <c r="B31">
        <v>9319.35</v>
      </c>
      <c r="C31" cm="1">
        <f t="array" ref="C31">$F$19+MMULT(A31,$F$20)</f>
        <v>10455.916839652427</v>
      </c>
    </row>
    <row r="32" spans="1:11" x14ac:dyDescent="0.25">
      <c r="A32">
        <v>65966</v>
      </c>
      <c r="B32">
        <v>9235.24</v>
      </c>
      <c r="C32" cm="1">
        <f t="array" ref="C32">$F$19+MMULT(A32,$F$20)</f>
        <v>11023.216463938401</v>
      </c>
    </row>
    <row r="33" spans="1:3" x14ac:dyDescent="0.25">
      <c r="A33">
        <v>73839</v>
      </c>
      <c r="B33">
        <v>14029.41</v>
      </c>
      <c r="C33" cm="1">
        <f t="array" ref="C33">$F$19+MMULT(A33,$F$20)</f>
        <v>12187.237819685985</v>
      </c>
    </row>
    <row r="34" spans="1:3" x14ac:dyDescent="0.25">
      <c r="A34">
        <v>33849</v>
      </c>
      <c r="B34">
        <v>7446.78</v>
      </c>
      <c r="C34" cm="1">
        <f t="array" ref="C34">$F$19+MMULT(A34,$F$20)</f>
        <v>6274.724925446706</v>
      </c>
    </row>
    <row r="35" spans="1:3" x14ac:dyDescent="0.25">
      <c r="A35">
        <v>96093</v>
      </c>
      <c r="B35">
        <v>19218.599999999999</v>
      </c>
      <c r="C35" cm="1">
        <f t="array" ref="C35">$F$19+MMULT(A35,$F$20)</f>
        <v>15477.486930673755</v>
      </c>
    </row>
    <row r="36" spans="1:3" x14ac:dyDescent="0.25">
      <c r="A36">
        <v>94732</v>
      </c>
      <c r="B36">
        <v>13262.48</v>
      </c>
      <c r="C36" cm="1">
        <f t="array" ref="C36">$F$19+MMULT(A36,$F$20)</f>
        <v>15276.263373557984</v>
      </c>
    </row>
    <row r="37" spans="1:3" x14ac:dyDescent="0.25">
      <c r="A37">
        <v>40172</v>
      </c>
      <c r="B37">
        <v>7230.96</v>
      </c>
      <c r="C37" cm="1">
        <f t="array" ref="C37">$F$19+MMULT(A37,$F$20)</f>
        <v>7209.5791147509062</v>
      </c>
    </row>
    <row r="38" spans="1:3" x14ac:dyDescent="0.25">
      <c r="A38">
        <v>60071</v>
      </c>
      <c r="B38">
        <v>7208.52</v>
      </c>
      <c r="C38" cm="1">
        <f t="array" ref="C38">$F$19+MMULT(A38,$F$20)</f>
        <v>10151.641982529536</v>
      </c>
    </row>
    <row r="39" spans="1:3" x14ac:dyDescent="0.25">
      <c r="A39">
        <v>98200</v>
      </c>
      <c r="B39">
        <v>18658</v>
      </c>
      <c r="C39" cm="1">
        <f t="array" ref="C39">$F$19+MMULT(A39,$F$20)</f>
        <v>15789.006427251952</v>
      </c>
    </row>
    <row r="40" spans="1:3" x14ac:dyDescent="0.25">
      <c r="A40">
        <v>37722</v>
      </c>
      <c r="B40">
        <v>7167.18</v>
      </c>
      <c r="C40" cm="1">
        <f t="array" ref="C40">$F$19+MMULT(A40,$F$20)</f>
        <v>6847.3471419855596</v>
      </c>
    </row>
    <row r="41" spans="1:3" x14ac:dyDescent="0.25">
      <c r="A41">
        <v>37649</v>
      </c>
      <c r="B41">
        <v>7153.31</v>
      </c>
      <c r="C41" cm="1">
        <f t="array" ref="C41">$F$19+MMULT(A41,$F$20)</f>
        <v>6836.5541076950003</v>
      </c>
    </row>
    <row r="42" spans="1:3" x14ac:dyDescent="0.25">
      <c r="A42">
        <v>80003</v>
      </c>
      <c r="B42">
        <v>10400.39</v>
      </c>
      <c r="C42" cm="1">
        <f t="array" ref="C42">$F$19+MMULT(A42,$F$20)</f>
        <v>13098.583893206638</v>
      </c>
    </row>
    <row r="43" spans="1:3" x14ac:dyDescent="0.25">
      <c r="A43">
        <v>82966</v>
      </c>
      <c r="B43">
        <v>18252.52</v>
      </c>
      <c r="C43" cm="1">
        <f t="array" ref="C43">$F$19+MMULT(A43,$F$20)</f>
        <v>13536.662805575505</v>
      </c>
    </row>
    <row r="44" spans="1:3" x14ac:dyDescent="0.25">
      <c r="A44">
        <v>50333</v>
      </c>
      <c r="B44">
        <v>10569.93</v>
      </c>
      <c r="C44" cm="1">
        <f t="array" ref="C44">$F$19+MMULT(A44,$F$20)</f>
        <v>8711.8807781258838</v>
      </c>
    </row>
    <row r="45" spans="1:3" x14ac:dyDescent="0.25">
      <c r="A45">
        <v>30736</v>
      </c>
      <c r="B45">
        <v>6454.56</v>
      </c>
      <c r="C45" cm="1">
        <f t="array" ref="C45">$F$19+MMULT(A45,$F$20)</f>
        <v>5814.4685453575121</v>
      </c>
    </row>
    <row r="46" spans="1:3" x14ac:dyDescent="0.25">
      <c r="A46">
        <v>45539</v>
      </c>
      <c r="B46">
        <v>7741.63</v>
      </c>
      <c r="C46" cm="1">
        <f t="array" ref="C46">$F$19+MMULT(A46,$F$20)</f>
        <v>8003.08890978422</v>
      </c>
    </row>
    <row r="47" spans="1:3" x14ac:dyDescent="0.25">
      <c r="A47">
        <v>33701</v>
      </c>
      <c r="B47">
        <v>4381.13</v>
      </c>
      <c r="C47" cm="1">
        <f t="array" ref="C47">$F$19+MMULT(A47,$F$20)</f>
        <v>6252.8431572959835</v>
      </c>
    </row>
    <row r="48" spans="1:3" x14ac:dyDescent="0.25">
      <c r="A48">
        <v>53582</v>
      </c>
      <c r="B48">
        <v>7501.48</v>
      </c>
      <c r="C48" cm="1">
        <f t="array" ref="C48">$F$19+MMULT(A48,$F$20)</f>
        <v>9192.2447289481734</v>
      </c>
    </row>
    <row r="49" spans="1:3" x14ac:dyDescent="0.25">
      <c r="A49">
        <v>33580</v>
      </c>
      <c r="B49">
        <v>4029.6</v>
      </c>
      <c r="C49" cm="1">
        <f t="array" ref="C49">$F$19+MMULT(A49,$F$20)</f>
        <v>6234.9533333349191</v>
      </c>
    </row>
    <row r="50" spans="1:3" x14ac:dyDescent="0.25">
      <c r="A50">
        <v>67596</v>
      </c>
      <c r="B50">
        <v>14871.12</v>
      </c>
      <c r="C50" cm="1">
        <f t="array" ref="C50">$F$19+MMULT(A50,$F$20)</f>
        <v>11264.211613165959</v>
      </c>
    </row>
    <row r="51" spans="1:3" x14ac:dyDescent="0.25">
      <c r="A51">
        <v>39126</v>
      </c>
      <c r="B51">
        <v>7433.94</v>
      </c>
      <c r="C51" cm="1">
        <f t="array" ref="C51">$F$19+MMULT(A51,$F$20)</f>
        <v>7054.9282398478235</v>
      </c>
    </row>
    <row r="52" spans="1:3" x14ac:dyDescent="0.25">
      <c r="A52">
        <v>97251</v>
      </c>
      <c r="B52">
        <v>11670.12</v>
      </c>
      <c r="C52" cm="1">
        <f t="array" ref="C52">$F$19+MMULT(A52,$F$20)</f>
        <v>15648.696981474681</v>
      </c>
    </row>
    <row r="53" spans="1:3" x14ac:dyDescent="0.25">
      <c r="A53">
        <v>48206</v>
      </c>
      <c r="B53">
        <v>5784.72</v>
      </c>
      <c r="C53" cm="1">
        <f t="array" ref="C53">$F$19+MMULT(A53,$F$20)</f>
        <v>8397.4042858516405</v>
      </c>
    </row>
    <row r="54" spans="1:3" x14ac:dyDescent="0.25">
      <c r="A54">
        <v>44122</v>
      </c>
      <c r="B54">
        <v>7941.96</v>
      </c>
      <c r="C54" cm="1">
        <f t="array" ref="C54">$F$19+MMULT(A54,$F$20)</f>
        <v>7793.5857647195271</v>
      </c>
    </row>
    <row r="55" spans="1:3" x14ac:dyDescent="0.25">
      <c r="A55">
        <v>42256</v>
      </c>
      <c r="B55">
        <v>8451.2000000000007</v>
      </c>
      <c r="C55" cm="1">
        <f t="array" ref="C55">$F$19+MMULT(A55,$F$20)</f>
        <v>7517.6980662786546</v>
      </c>
    </row>
    <row r="56" spans="1:3" x14ac:dyDescent="0.25">
      <c r="A56">
        <v>59291</v>
      </c>
      <c r="B56">
        <v>11858.2</v>
      </c>
      <c r="C56" cm="1">
        <f t="array" ref="C56">$F$19+MMULT(A56,$F$20)</f>
        <v>10036.319150383833</v>
      </c>
    </row>
    <row r="57" spans="1:3" x14ac:dyDescent="0.25">
      <c r="A57">
        <v>62636</v>
      </c>
      <c r="B57">
        <v>11900.84</v>
      </c>
      <c r="C57" cm="1">
        <f t="array" ref="C57">$F$19+MMULT(A57,$F$20)</f>
        <v>10530.876680547133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9911-BBB8-4C07-88BE-10DC7DCB13E5}">
  <dimension ref="A1:R41"/>
  <sheetViews>
    <sheetView topLeftCell="H6" workbookViewId="0">
      <selection activeCell="K27" sqref="K27:K29"/>
    </sheetView>
  </sheetViews>
  <sheetFormatPr baseColWidth="10" defaultRowHeight="15" x14ac:dyDescent="0.25"/>
  <cols>
    <col min="1" max="1" width="17.5703125" bestFit="1" customWidth="1"/>
    <col min="2" max="2" width="10.5703125" bestFit="1" customWidth="1"/>
    <col min="12" max="12" width="21.7109375" customWidth="1"/>
    <col min="13" max="13" width="20" customWidth="1"/>
  </cols>
  <sheetData>
    <row r="1" spans="1:15" x14ac:dyDescent="0.25">
      <c r="A1" t="s">
        <v>255</v>
      </c>
      <c r="B1" t="s">
        <v>256</v>
      </c>
    </row>
    <row r="2" spans="1:15" x14ac:dyDescent="0.25">
      <c r="A2">
        <v>11</v>
      </c>
      <c r="B2">
        <v>3934300</v>
      </c>
    </row>
    <row r="3" spans="1:15" x14ac:dyDescent="0.25">
      <c r="A3">
        <v>13</v>
      </c>
      <c r="B3">
        <v>4620500</v>
      </c>
      <c r="J3" t="s">
        <v>329</v>
      </c>
    </row>
    <row r="4" spans="1:15" ht="15.75" thickBot="1" x14ac:dyDescent="0.3">
      <c r="A4">
        <v>15</v>
      </c>
      <c r="B4">
        <v>3773100</v>
      </c>
    </row>
    <row r="5" spans="1:15" x14ac:dyDescent="0.25">
      <c r="A5">
        <v>20</v>
      </c>
      <c r="B5">
        <v>4352500</v>
      </c>
      <c r="J5" s="54" t="s">
        <v>330</v>
      </c>
      <c r="K5" s="54"/>
    </row>
    <row r="6" spans="1:15" x14ac:dyDescent="0.25">
      <c r="A6">
        <v>22</v>
      </c>
      <c r="B6">
        <v>3989100</v>
      </c>
      <c r="J6" s="52" t="s">
        <v>331</v>
      </c>
      <c r="K6" s="52">
        <v>0.97702193565867856</v>
      </c>
    </row>
    <row r="7" spans="1:15" x14ac:dyDescent="0.25">
      <c r="A7">
        <v>29</v>
      </c>
      <c r="B7">
        <v>5664200</v>
      </c>
      <c r="J7" s="52" t="s">
        <v>332</v>
      </c>
      <c r="K7" s="52">
        <v>0.95457186275823114</v>
      </c>
    </row>
    <row r="8" spans="1:15" x14ac:dyDescent="0.25">
      <c r="A8">
        <v>30</v>
      </c>
      <c r="B8">
        <v>6015000</v>
      </c>
      <c r="J8" s="52" t="s">
        <v>333</v>
      </c>
      <c r="K8" s="52">
        <v>0.95288933915668417</v>
      </c>
    </row>
    <row r="9" spans="1:15" x14ac:dyDescent="0.25">
      <c r="A9">
        <v>32</v>
      </c>
      <c r="B9">
        <v>5444500</v>
      </c>
      <c r="J9" s="52" t="s">
        <v>270</v>
      </c>
      <c r="K9" s="52">
        <v>585929.63676990278</v>
      </c>
    </row>
    <row r="10" spans="1:15" ht="15.75" thickBot="1" x14ac:dyDescent="0.3">
      <c r="A10">
        <v>32</v>
      </c>
      <c r="B10">
        <v>6444500</v>
      </c>
      <c r="J10" s="53" t="s">
        <v>334</v>
      </c>
      <c r="K10" s="53">
        <v>29</v>
      </c>
    </row>
    <row r="11" spans="1:15" x14ac:dyDescent="0.25">
      <c r="A11">
        <v>37</v>
      </c>
      <c r="B11">
        <v>5718900</v>
      </c>
    </row>
    <row r="12" spans="1:15" ht="15.75" thickBot="1" x14ac:dyDescent="0.3">
      <c r="A12">
        <v>39</v>
      </c>
      <c r="B12">
        <v>6321800</v>
      </c>
      <c r="J12" t="s">
        <v>335</v>
      </c>
    </row>
    <row r="13" spans="1:15" x14ac:dyDescent="0.25">
      <c r="A13">
        <v>40</v>
      </c>
      <c r="B13">
        <v>5579400</v>
      </c>
      <c r="J13" s="55"/>
      <c r="K13" s="55" t="s">
        <v>338</v>
      </c>
      <c r="L13" s="55" t="s">
        <v>339</v>
      </c>
      <c r="M13" s="55" t="s">
        <v>340</v>
      </c>
      <c r="N13" s="55" t="s">
        <v>237</v>
      </c>
      <c r="O13" s="55" t="s">
        <v>341</v>
      </c>
    </row>
    <row r="14" spans="1:15" x14ac:dyDescent="0.25">
      <c r="A14">
        <v>40</v>
      </c>
      <c r="B14">
        <v>5695700</v>
      </c>
      <c r="J14" s="52" t="s">
        <v>258</v>
      </c>
      <c r="K14" s="52">
        <v>1</v>
      </c>
      <c r="L14" s="52">
        <v>194777323994859.31</v>
      </c>
      <c r="M14" s="52">
        <v>194777323994859.31</v>
      </c>
      <c r="N14" s="52">
        <v>567.34530313901689</v>
      </c>
      <c r="O14" s="52">
        <v>1.1628135041652303E-19</v>
      </c>
    </row>
    <row r="15" spans="1:15" x14ac:dyDescent="0.25">
      <c r="A15">
        <v>41</v>
      </c>
      <c r="B15">
        <v>5708100</v>
      </c>
      <c r="J15" s="52" t="s">
        <v>336</v>
      </c>
      <c r="K15" s="52">
        <v>27</v>
      </c>
      <c r="L15" s="52">
        <v>9269465559623.377</v>
      </c>
      <c r="M15" s="52">
        <v>343313539245.31024</v>
      </c>
      <c r="N15" s="52"/>
      <c r="O15" s="52"/>
    </row>
    <row r="16" spans="1:15" ht="15.75" thickBot="1" x14ac:dyDescent="0.3">
      <c r="A16">
        <v>45</v>
      </c>
      <c r="B16">
        <v>6111100</v>
      </c>
      <c r="J16" s="53" t="s">
        <v>242</v>
      </c>
      <c r="K16" s="53">
        <v>28</v>
      </c>
      <c r="L16" s="53">
        <v>204046789554482.69</v>
      </c>
      <c r="M16" s="53"/>
      <c r="N16" s="53"/>
      <c r="O16" s="53"/>
    </row>
    <row r="17" spans="1:18" ht="15.75" thickBot="1" x14ac:dyDescent="0.3">
      <c r="A17">
        <v>49</v>
      </c>
      <c r="B17">
        <v>6793800</v>
      </c>
    </row>
    <row r="18" spans="1:18" x14ac:dyDescent="0.25">
      <c r="A18">
        <v>51</v>
      </c>
      <c r="B18">
        <v>6602900</v>
      </c>
      <c r="J18" s="55"/>
      <c r="K18" s="55" t="s">
        <v>342</v>
      </c>
      <c r="L18" s="55" t="s">
        <v>270</v>
      </c>
      <c r="M18" s="55" t="s">
        <v>343</v>
      </c>
      <c r="N18" s="55" t="s">
        <v>344</v>
      </c>
      <c r="O18" s="55" t="s">
        <v>345</v>
      </c>
      <c r="P18" s="55" t="s">
        <v>346</v>
      </c>
      <c r="Q18" s="55" t="s">
        <v>347</v>
      </c>
      <c r="R18" s="55" t="s">
        <v>348</v>
      </c>
    </row>
    <row r="19" spans="1:18" x14ac:dyDescent="0.25">
      <c r="A19">
        <v>53</v>
      </c>
      <c r="B19">
        <v>8308800</v>
      </c>
      <c r="J19" s="52" t="s">
        <v>337</v>
      </c>
      <c r="K19" s="52">
        <v>2533445.9295058753</v>
      </c>
      <c r="L19" s="52">
        <v>243671.17214493654</v>
      </c>
      <c r="M19" s="52">
        <v>10.396986673495263</v>
      </c>
      <c r="N19" s="52">
        <v>6.1187724123087088E-11</v>
      </c>
      <c r="O19" s="52">
        <v>2033473.9825123735</v>
      </c>
      <c r="P19" s="52">
        <v>3033417.8764993772</v>
      </c>
      <c r="Q19" s="52">
        <v>2033473.9825123735</v>
      </c>
      <c r="R19" s="52">
        <v>3033417.8764993772</v>
      </c>
    </row>
    <row r="20" spans="1:18" ht="15.75" thickBot="1" x14ac:dyDescent="0.3">
      <c r="A20">
        <v>59</v>
      </c>
      <c r="B20">
        <v>8136300</v>
      </c>
      <c r="J20" s="53">
        <v>11</v>
      </c>
      <c r="K20" s="53">
        <v>95138.830097491853</v>
      </c>
      <c r="L20" s="53">
        <v>3994.2392477225108</v>
      </c>
      <c r="M20" s="53">
        <v>23.819011380387241</v>
      </c>
      <c r="N20" s="53">
        <v>1.1628135041652303E-19</v>
      </c>
      <c r="O20" s="53">
        <v>86943.328118891543</v>
      </c>
      <c r="P20" s="53">
        <v>103334.33207609216</v>
      </c>
      <c r="Q20" s="53">
        <v>86943.328118891543</v>
      </c>
      <c r="R20" s="53">
        <v>103334.33207609216</v>
      </c>
    </row>
    <row r="21" spans="1:18" x14ac:dyDescent="0.25">
      <c r="A21">
        <v>60</v>
      </c>
      <c r="B21">
        <v>9394000</v>
      </c>
    </row>
    <row r="22" spans="1:18" x14ac:dyDescent="0.25">
      <c r="A22">
        <v>68</v>
      </c>
      <c r="B22">
        <v>9173800</v>
      </c>
    </row>
    <row r="23" spans="1:18" x14ac:dyDescent="0.25">
      <c r="A23">
        <v>71</v>
      </c>
      <c r="B23">
        <v>9827300</v>
      </c>
    </row>
    <row r="24" spans="1:18" x14ac:dyDescent="0.25">
      <c r="A24">
        <v>79</v>
      </c>
      <c r="B24">
        <v>10130200</v>
      </c>
      <c r="J24" t="s">
        <v>222</v>
      </c>
    </row>
    <row r="25" spans="1:18" x14ac:dyDescent="0.25">
      <c r="A25">
        <v>82</v>
      </c>
      <c r="B25">
        <v>11381200</v>
      </c>
    </row>
    <row r="26" spans="1:18" ht="15.75" thickBot="1" x14ac:dyDescent="0.3">
      <c r="A26">
        <v>87</v>
      </c>
      <c r="B26">
        <v>10943100</v>
      </c>
      <c r="J26" s="9" t="s">
        <v>223</v>
      </c>
      <c r="K26" s="9"/>
      <c r="M26" s="9"/>
      <c r="N26" s="9"/>
    </row>
    <row r="27" spans="1:18" ht="15.75" thickTop="1" x14ac:dyDescent="0.25">
      <c r="A27">
        <v>90</v>
      </c>
      <c r="B27">
        <v>10558200</v>
      </c>
      <c r="J27" t="s">
        <v>224</v>
      </c>
      <c r="K27" s="76">
        <f>SQRT(K28)</f>
        <v>0.97702193565867868</v>
      </c>
      <c r="M27" t="s">
        <v>229</v>
      </c>
      <c r="N27">
        <f>K31*LN(L36/K31)+2*(K35+1)</f>
        <v>772.22307932405454</v>
      </c>
    </row>
    <row r="28" spans="1:18" x14ac:dyDescent="0.25">
      <c r="A28">
        <v>95</v>
      </c>
      <c r="B28">
        <v>11696900</v>
      </c>
      <c r="J28" t="s">
        <v>225</v>
      </c>
      <c r="K28" s="76">
        <f>L35/L37</f>
        <v>0.95457186275823125</v>
      </c>
      <c r="M28" t="s">
        <v>230</v>
      </c>
      <c r="N28">
        <f>N27+2*(K35+2)*(K35+3)/(K31-K35-3)</f>
        <v>773.18307932405457</v>
      </c>
    </row>
    <row r="29" spans="1:18" x14ac:dyDescent="0.25">
      <c r="A29">
        <v>96</v>
      </c>
      <c r="B29">
        <v>11263500</v>
      </c>
      <c r="J29" t="s">
        <v>226</v>
      </c>
      <c r="K29" s="76">
        <f>1-(1-K28)*(K31-1)/(K31-K35-1)</f>
        <v>0.95288933915668428</v>
      </c>
      <c r="M29" s="10" t="s">
        <v>231</v>
      </c>
      <c r="N29" s="10">
        <f>K31*LN(L36/K31)+(K35+1)*LN(K31)</f>
        <v>774.95767098402746</v>
      </c>
    </row>
    <row r="30" spans="1:18" x14ac:dyDescent="0.25">
      <c r="A30">
        <v>103</v>
      </c>
      <c r="B30">
        <v>12239100</v>
      </c>
      <c r="J30" t="s">
        <v>227</v>
      </c>
      <c r="K30">
        <f>SQRT(M36)</f>
        <v>585929.63676990173</v>
      </c>
    </row>
    <row r="31" spans="1:18" x14ac:dyDescent="0.25">
      <c r="A31">
        <v>105</v>
      </c>
      <c r="B31">
        <v>12187200</v>
      </c>
      <c r="J31" s="10" t="s">
        <v>228</v>
      </c>
      <c r="K31" s="10">
        <f>COUNT(B3:B31)</f>
        <v>29</v>
      </c>
    </row>
    <row r="33" spans="10:16" ht="15.75" thickBot="1" x14ac:dyDescent="0.3">
      <c r="J33" t="s">
        <v>232</v>
      </c>
      <c r="N33" s="11" t="s">
        <v>233</v>
      </c>
      <c r="O33" s="11">
        <v>0.05</v>
      </c>
    </row>
    <row r="34" spans="10:16" ht="15.75" thickTop="1" x14ac:dyDescent="0.25">
      <c r="J34" s="12"/>
      <c r="K34" s="12" t="s">
        <v>234</v>
      </c>
      <c r="L34" s="12" t="s">
        <v>235</v>
      </c>
      <c r="M34" s="12" t="s">
        <v>236</v>
      </c>
      <c r="N34" s="12" t="s">
        <v>237</v>
      </c>
      <c r="O34" s="12" t="s">
        <v>238</v>
      </c>
      <c r="P34" s="12" t="s">
        <v>239</v>
      </c>
    </row>
    <row r="35" spans="10:16" x14ac:dyDescent="0.25">
      <c r="J35" t="s">
        <v>240</v>
      </c>
      <c r="K35">
        <f>COUNT(A3)</f>
        <v>1</v>
      </c>
      <c r="L35">
        <f>DEVSQ(MMULT([1]!DESIGN(A3:A31),K40:K41))</f>
        <v>194777323994859.34</v>
      </c>
      <c r="M35">
        <f>L35/K35</f>
        <v>194777323994859.34</v>
      </c>
      <c r="N35">
        <f>M35/M36</f>
        <v>567.34530313901905</v>
      </c>
      <c r="O35">
        <f>_xlfn.F.DIST.RT(N35,K35,K36)</f>
        <v>1.1628135041651807E-19</v>
      </c>
      <c r="P35" s="11" t="str">
        <f>IF(O35&lt;O33,"yes","no")</f>
        <v>yes</v>
      </c>
    </row>
    <row r="36" spans="10:16" x14ac:dyDescent="0.25">
      <c r="J36" t="s">
        <v>241</v>
      </c>
      <c r="K36">
        <f>K37-K35</f>
        <v>27</v>
      </c>
      <c r="L36">
        <f>L37-L35</f>
        <v>9269465559623.3438</v>
      </c>
      <c r="M36">
        <f>L36/K36</f>
        <v>343313539245.30902</v>
      </c>
    </row>
    <row r="37" spans="10:16" x14ac:dyDescent="0.25">
      <c r="J37" s="10" t="s">
        <v>242</v>
      </c>
      <c r="K37" s="10">
        <f>K31-1</f>
        <v>28</v>
      </c>
      <c r="L37" s="10">
        <f>DEVSQ(B3:B31)</f>
        <v>204046789554482.69</v>
      </c>
      <c r="M37" s="10"/>
      <c r="N37" s="10"/>
      <c r="O37" s="10"/>
      <c r="P37" s="10"/>
    </row>
    <row r="38" spans="10:16" ht="15.75" thickBot="1" x14ac:dyDescent="0.3"/>
    <row r="39" spans="10:16" ht="15.75" thickTop="1" x14ac:dyDescent="0.25">
      <c r="J39" s="12"/>
      <c r="K39" s="12" t="s">
        <v>243</v>
      </c>
      <c r="L39" s="12" t="s">
        <v>244</v>
      </c>
      <c r="M39" s="12" t="s">
        <v>245</v>
      </c>
      <c r="N39" s="12" t="s">
        <v>238</v>
      </c>
      <c r="O39" s="12" t="s">
        <v>246</v>
      </c>
      <c r="P39" s="12" t="s">
        <v>247</v>
      </c>
    </row>
    <row r="40" spans="10:16" x14ac:dyDescent="0.25">
      <c r="J40" t="s">
        <v>218</v>
      </c>
      <c r="K40">
        <f t="array" ref="K40:L41">[1]!RegCoeff(A3:A31,B3:B31)</f>
        <v>2533445.9295058753</v>
      </c>
      <c r="L40">
        <v>243671.17214493654</v>
      </c>
      <c r="M40">
        <f>K40/L40</f>
        <v>10.396986673495263</v>
      </c>
      <c r="N40" s="76">
        <f>_xlfn.T.DIST.2T(ABS(M40),$K$36)</f>
        <v>6.1187724123087088E-11</v>
      </c>
      <c r="O40">
        <f>K40-_xlfn.T.INV.2T(O$33,$K$36)*L40</f>
        <v>2033473.9825123735</v>
      </c>
      <c r="P40">
        <f>K40+_xlfn.T.INV.2T(O$33,$K$36)*L40</f>
        <v>3033417.8764993772</v>
      </c>
    </row>
    <row r="41" spans="10:16" x14ac:dyDescent="0.25">
      <c r="J41" s="10">
        <f t="array" ref="J41">TRANSPOSE(A2)</f>
        <v>11</v>
      </c>
      <c r="K41" s="10">
        <v>95138.830097491853</v>
      </c>
      <c r="L41" s="10">
        <v>3994.2392477225108</v>
      </c>
      <c r="M41" s="10">
        <f>K41/L41</f>
        <v>23.819011380387241</v>
      </c>
      <c r="N41" s="75">
        <f>_xlfn.T.DIST.2T(ABS(M41),$K$36)</f>
        <v>1.1628135041652303E-19</v>
      </c>
      <c r="O41" s="10">
        <f>K41-_xlfn.T.INV.2T(O$33,$K$36)*L41</f>
        <v>86943.328118891543</v>
      </c>
      <c r="P41" s="10">
        <f>K41+_xlfn.T.INV.2T(O$33,$K$36)*L41</f>
        <v>103334.33207609216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4EB4-92B6-4D6B-BF26-87821B06EC87}">
  <dimension ref="A1:K31"/>
  <sheetViews>
    <sheetView workbookViewId="0">
      <selection activeCell="O29" sqref="O29"/>
    </sheetView>
  </sheetViews>
  <sheetFormatPr baseColWidth="10" defaultRowHeight="15" x14ac:dyDescent="0.25"/>
  <cols>
    <col min="1" max="1" width="17.5703125" bestFit="1" customWidth="1"/>
    <col min="2" max="2" width="10.5703125" bestFit="1" customWidth="1"/>
    <col min="7" max="7" width="25.7109375" customWidth="1"/>
    <col min="8" max="8" width="22.5703125" customWidth="1"/>
  </cols>
  <sheetData>
    <row r="1" spans="1:11" x14ac:dyDescent="0.25">
      <c r="A1" t="s">
        <v>255</v>
      </c>
      <c r="B1" t="s">
        <v>256</v>
      </c>
      <c r="C1" t="s">
        <v>249</v>
      </c>
    </row>
    <row r="2" spans="1:11" x14ac:dyDescent="0.25">
      <c r="A2">
        <v>11</v>
      </c>
      <c r="B2">
        <v>3934300</v>
      </c>
      <c r="C2" cm="1">
        <f t="array" ref="C2">$F$20+MMULT(Salary_Data[[#This Row],[YearsExperience]],$F$21)</f>
        <v>3618715.8752269261</v>
      </c>
    </row>
    <row r="3" spans="1:11" x14ac:dyDescent="0.25">
      <c r="A3">
        <v>13</v>
      </c>
      <c r="B3">
        <v>4620500</v>
      </c>
      <c r="C3" cm="1">
        <f t="array" ref="C3">$F$20+MMULT(Salary_Data[[#This Row],[YearsExperience]],$F$21)</f>
        <v>3807715.1216560276</v>
      </c>
    </row>
    <row r="4" spans="1:11" x14ac:dyDescent="0.25">
      <c r="A4">
        <v>15</v>
      </c>
      <c r="B4">
        <v>3773100</v>
      </c>
      <c r="C4" cm="1">
        <f t="array" ref="C4">$F$20+MMULT(Salary_Data[[#This Row],[YearsExperience]],$F$21)</f>
        <v>3996714.3680851292</v>
      </c>
      <c r="E4" t="s">
        <v>222</v>
      </c>
    </row>
    <row r="5" spans="1:11" x14ac:dyDescent="0.25">
      <c r="A5">
        <v>20</v>
      </c>
      <c r="B5">
        <v>4352500</v>
      </c>
      <c r="C5" cm="1">
        <f t="array" ref="C5">$F$20+MMULT(Salary_Data[[#This Row],[YearsExperience]],$F$21)</f>
        <v>4469212.4841578826</v>
      </c>
    </row>
    <row r="6" spans="1:11" ht="15.75" thickBot="1" x14ac:dyDescent="0.3">
      <c r="A6">
        <v>22</v>
      </c>
      <c r="B6">
        <v>3989100</v>
      </c>
      <c r="C6" cm="1">
        <f t="array" ref="C6">$F$20+MMULT(Salary_Data[[#This Row],[YearsExperience]],$F$21)</f>
        <v>4658211.7305869851</v>
      </c>
      <c r="E6" s="9" t="s">
        <v>223</v>
      </c>
      <c r="F6" s="9"/>
      <c r="H6" s="9"/>
      <c r="I6" s="9"/>
    </row>
    <row r="7" spans="1:11" ht="15.75" thickTop="1" x14ac:dyDescent="0.25">
      <c r="A7">
        <v>29</v>
      </c>
      <c r="B7">
        <v>5664200</v>
      </c>
      <c r="C7" cm="1">
        <f t="array" ref="C7">$F$20+MMULT(Salary_Data[[#This Row],[YearsExperience]],$F$21)</f>
        <v>5319709.0930888411</v>
      </c>
      <c r="E7" t="s">
        <v>224</v>
      </c>
      <c r="F7" s="15">
        <f>SQRT(F8)</f>
        <v>0.97824161848876046</v>
      </c>
      <c r="H7" t="s">
        <v>229</v>
      </c>
      <c r="I7">
        <f>F11*LN(G16/F11)+2*(F15+1)</f>
        <v>798.05621609743639</v>
      </c>
    </row>
    <row r="8" spans="1:11" x14ac:dyDescent="0.25">
      <c r="A8">
        <v>30</v>
      </c>
      <c r="B8">
        <v>6015000</v>
      </c>
      <c r="C8" cm="1">
        <f t="array" ref="C8">$F$20+MMULT(Salary_Data[[#This Row],[YearsExperience]],$F$21)</f>
        <v>5414208.7163033914</v>
      </c>
      <c r="E8" s="18" t="s">
        <v>225</v>
      </c>
      <c r="F8" s="17">
        <f>G15/G17</f>
        <v>0.95695666414350955</v>
      </c>
      <c r="H8" t="s">
        <v>230</v>
      </c>
      <c r="I8">
        <f>I7+2*(F15+2)*(F15+3)/(F11-F15-3)</f>
        <v>798.9792930205133</v>
      </c>
    </row>
    <row r="9" spans="1:11" x14ac:dyDescent="0.25">
      <c r="A9">
        <v>32</v>
      </c>
      <c r="B9">
        <v>5444500</v>
      </c>
      <c r="C9" cm="1">
        <f t="array" ref="C9">$F$20+MMULT(Salary_Data[[#This Row],[YearsExperience]],$F$21)</f>
        <v>5603207.9627324929</v>
      </c>
      <c r="E9" t="s">
        <v>226</v>
      </c>
      <c r="F9" s="15">
        <f>1-(1-F8)*(F11-1)/(F11-F15-1)</f>
        <v>0.95541940214863486</v>
      </c>
      <c r="H9" s="10" t="s">
        <v>231</v>
      </c>
      <c r="I9" s="10">
        <f>F11*LN(G16/F11)+(F15+1)*LN(F11)</f>
        <v>800.85861086076068</v>
      </c>
    </row>
    <row r="10" spans="1:11" x14ac:dyDescent="0.25">
      <c r="A10">
        <v>32</v>
      </c>
      <c r="B10">
        <v>6444500</v>
      </c>
      <c r="C10" cm="1">
        <f t="array" ref="C10">$F$20+MMULT(Salary_Data[[#This Row],[YearsExperience]],$F$21)</f>
        <v>5603207.9627324929</v>
      </c>
      <c r="E10" t="s">
        <v>227</v>
      </c>
      <c r="F10">
        <f>SQRT(H16)</f>
        <v>578831.50511193241</v>
      </c>
    </row>
    <row r="11" spans="1:11" x14ac:dyDescent="0.25">
      <c r="A11">
        <v>37</v>
      </c>
      <c r="B11">
        <v>5718900</v>
      </c>
      <c r="C11" cm="1">
        <f t="array" ref="C11">$F$20+MMULT(Salary_Data[[#This Row],[YearsExperience]],$F$21)</f>
        <v>6075706.0788052473</v>
      </c>
      <c r="E11" s="10" t="s">
        <v>228</v>
      </c>
      <c r="F11" s="10">
        <f>COUNT(B2:B31)</f>
        <v>30</v>
      </c>
    </row>
    <row r="12" spans="1:11" x14ac:dyDescent="0.25">
      <c r="A12">
        <v>39</v>
      </c>
      <c r="B12">
        <v>6321800</v>
      </c>
      <c r="C12" cm="1">
        <f t="array" ref="C12">$F$20+MMULT(Salary_Data[[#This Row],[YearsExperience]],$F$21)</f>
        <v>6264705.325234348</v>
      </c>
    </row>
    <row r="13" spans="1:11" ht="15.75" thickBot="1" x14ac:dyDescent="0.3">
      <c r="A13">
        <v>40</v>
      </c>
      <c r="B13">
        <v>5579400</v>
      </c>
      <c r="C13" cm="1">
        <f t="array" ref="C13">$F$20+MMULT(Salary_Data[[#This Row],[YearsExperience]],$F$21)</f>
        <v>6359204.9484488992</v>
      </c>
      <c r="E13" t="s">
        <v>232</v>
      </c>
      <c r="I13" s="11" t="s">
        <v>233</v>
      </c>
      <c r="J13" s="11">
        <v>0.05</v>
      </c>
    </row>
    <row r="14" spans="1:11" ht="15.75" thickTop="1" x14ac:dyDescent="0.25">
      <c r="A14">
        <v>40</v>
      </c>
      <c r="B14">
        <v>5695700</v>
      </c>
      <c r="C14" cm="1">
        <f t="array" ref="C14">$F$20+MMULT(Salary_Data[[#This Row],[YearsExperience]],$F$21)</f>
        <v>6359204.9484488992</v>
      </c>
      <c r="E14" s="12"/>
      <c r="F14" s="12" t="s">
        <v>234</v>
      </c>
      <c r="G14" s="12" t="s">
        <v>235</v>
      </c>
      <c r="H14" s="12" t="s">
        <v>236</v>
      </c>
      <c r="I14" s="12" t="s">
        <v>237</v>
      </c>
      <c r="J14" s="12" t="s">
        <v>238</v>
      </c>
      <c r="K14" s="12" t="s">
        <v>239</v>
      </c>
    </row>
    <row r="15" spans="1:11" x14ac:dyDescent="0.25">
      <c r="A15">
        <v>41</v>
      </c>
      <c r="B15">
        <v>5708100</v>
      </c>
      <c r="C15" cm="1">
        <f t="array" ref="C15">$F$20+MMULT(Salary_Data[[#This Row],[YearsExperience]],$F$21)</f>
        <v>6453704.5716634504</v>
      </c>
      <c r="E15" t="s">
        <v>240</v>
      </c>
      <c r="F15">
        <f>COUNT(A2)</f>
        <v>1</v>
      </c>
      <c r="G15">
        <f>DEVSQ(MMULT([1]!DESIGN(A2:A31),F20:F21))</f>
        <v>208568493003315.94</v>
      </c>
      <c r="H15">
        <f>G15/F15</f>
        <v>208568493003315.94</v>
      </c>
      <c r="I15">
        <f>H15/H16</f>
        <v>622.5072026330397</v>
      </c>
      <c r="J15">
        <f>_xlfn.F.DIST.RT(I15,F15,F16)</f>
        <v>1.1430681092267523E-20</v>
      </c>
      <c r="K15" s="11" t="str">
        <f>IF(J15&lt;J13,"yes","no")</f>
        <v>yes</v>
      </c>
    </row>
    <row r="16" spans="1:11" x14ac:dyDescent="0.25">
      <c r="A16">
        <v>45</v>
      </c>
      <c r="B16">
        <v>6111100</v>
      </c>
      <c r="C16" cm="1">
        <f t="array" ref="C16">$F$20+MMULT(Salary_Data[[#This Row],[YearsExperience]],$F$21)</f>
        <v>6831703.0645216536</v>
      </c>
      <c r="E16" t="s">
        <v>241</v>
      </c>
      <c r="F16">
        <f>F17-F15</f>
        <v>28</v>
      </c>
      <c r="G16">
        <f>G17-G15</f>
        <v>9381285516684.0625</v>
      </c>
      <c r="H16">
        <f>G16/F16</f>
        <v>335045911310.14508</v>
      </c>
    </row>
    <row r="17" spans="1:11" x14ac:dyDescent="0.25">
      <c r="A17">
        <v>49</v>
      </c>
      <c r="B17">
        <v>6793800</v>
      </c>
      <c r="C17" cm="1">
        <f t="array" ref="C17">$F$20+MMULT(Salary_Data[[#This Row],[YearsExperience]],$F$21)</f>
        <v>7209701.5573798567</v>
      </c>
      <c r="E17" s="10" t="s">
        <v>242</v>
      </c>
      <c r="F17" s="10">
        <f>F11-1</f>
        <v>29</v>
      </c>
      <c r="G17" s="10">
        <f>DEVSQ(B2:B31)</f>
        <v>217949778520000</v>
      </c>
      <c r="H17" s="10"/>
      <c r="I17" s="10"/>
      <c r="J17" s="10"/>
      <c r="K17" s="10"/>
    </row>
    <row r="18" spans="1:11" ht="15.75" thickBot="1" x14ac:dyDescent="0.3">
      <c r="A18">
        <v>51</v>
      </c>
      <c r="B18">
        <v>6602900</v>
      </c>
      <c r="C18" cm="1">
        <f t="array" ref="C18">$F$20+MMULT(Salary_Data[[#This Row],[YearsExperience]],$F$21)</f>
        <v>7398700.8038089583</v>
      </c>
    </row>
    <row r="19" spans="1:11" ht="15.75" thickTop="1" x14ac:dyDescent="0.25">
      <c r="A19">
        <v>53</v>
      </c>
      <c r="B19">
        <v>8308800</v>
      </c>
      <c r="C19" cm="1">
        <f t="array" ref="C19">$F$20+MMULT(Salary_Data[[#This Row],[YearsExperience]],$F$21)</f>
        <v>7587700.0502380598</v>
      </c>
      <c r="E19" s="12"/>
      <c r="F19" s="12" t="s">
        <v>243</v>
      </c>
      <c r="G19" s="12" t="s">
        <v>244</v>
      </c>
      <c r="H19" s="12" t="s">
        <v>245</v>
      </c>
      <c r="I19" s="21" t="s">
        <v>238</v>
      </c>
      <c r="J19" s="12" t="s">
        <v>246</v>
      </c>
      <c r="K19" s="12" t="s">
        <v>247</v>
      </c>
    </row>
    <row r="20" spans="1:11" x14ac:dyDescent="0.25">
      <c r="A20">
        <v>59</v>
      </c>
      <c r="B20">
        <v>8136300</v>
      </c>
      <c r="C20" cm="1">
        <f t="array" ref="C20">$F$20+MMULT(Salary_Data[[#This Row],[YearsExperience]],$F$21)</f>
        <v>8154697.7895253645</v>
      </c>
      <c r="E20" t="s">
        <v>218</v>
      </c>
      <c r="F20">
        <f t="array" ref="F20:G21">[1]!RegCoeff(A2:A31,B2:B31)</f>
        <v>2579220.019866867</v>
      </c>
      <c r="G20">
        <v>227305.34325816049</v>
      </c>
      <c r="H20">
        <f>F20/G20</f>
        <v>11.346939684288616</v>
      </c>
      <c r="I20" s="17">
        <f>_xlfn.T.DIST.2T(ABS(H20),$F$16)</f>
        <v>5.5119502709562786E-12</v>
      </c>
      <c r="J20">
        <f>F20-_xlfn.T.INV.2T(J$13,$F$16)*G20</f>
        <v>2113606.1313686315</v>
      </c>
      <c r="K20">
        <f>F20+_xlfn.T.INV.2T(J$13,$F$16)*G20</f>
        <v>3044833.9083651025</v>
      </c>
    </row>
    <row r="21" spans="1:11" x14ac:dyDescent="0.25">
      <c r="A21">
        <v>60</v>
      </c>
      <c r="B21">
        <v>9394000</v>
      </c>
      <c r="C21" cm="1">
        <f t="array" ref="C21">$F$20+MMULT(Salary_Data[[#This Row],[YearsExperience]],$F$21)</f>
        <v>8249197.4127399158</v>
      </c>
      <c r="E21" s="10" t="str">
        <f t="array" ref="E21">TRANSPOSE(A1)</f>
        <v>YearsExperience</v>
      </c>
      <c r="F21" s="10">
        <v>94499.623214550811</v>
      </c>
      <c r="G21" s="10">
        <v>3787.5457423882099</v>
      </c>
      <c r="H21" s="10">
        <f>F21/G21</f>
        <v>24.950094240964798</v>
      </c>
      <c r="I21" s="23">
        <f>_xlfn.T.DIST.2T(ABS(H21),$F$16)</f>
        <v>1.1430681092271104E-20</v>
      </c>
      <c r="J21" s="10">
        <f>F21-_xlfn.T.INV.2T(J$13,$F$16)*G21</f>
        <v>86741.187465966636</v>
      </c>
      <c r="K21" s="10">
        <f>F21+_xlfn.T.INV.2T(J$13,$F$16)*G21</f>
        <v>102258.05896313499</v>
      </c>
    </row>
    <row r="22" spans="1:11" x14ac:dyDescent="0.25">
      <c r="A22">
        <v>68</v>
      </c>
      <c r="B22">
        <v>9173800</v>
      </c>
      <c r="C22" cm="1">
        <f t="array" ref="C22">$F$20+MMULT(Salary_Data[[#This Row],[YearsExperience]],$F$21)</f>
        <v>9005194.398456322</v>
      </c>
    </row>
    <row r="23" spans="1:11" x14ac:dyDescent="0.25">
      <c r="A23">
        <v>71</v>
      </c>
      <c r="B23">
        <v>9827300</v>
      </c>
      <c r="C23" cm="1">
        <f t="array" ref="C23">$F$20+MMULT(Salary_Data[[#This Row],[YearsExperience]],$F$21)</f>
        <v>9288693.2680999748</v>
      </c>
    </row>
    <row r="24" spans="1:11" x14ac:dyDescent="0.25">
      <c r="A24">
        <v>79</v>
      </c>
      <c r="B24">
        <v>10130200</v>
      </c>
      <c r="C24" cm="1">
        <f t="array" ref="C24">$F$20+MMULT(Salary_Data[[#This Row],[YearsExperience]],$F$21)</f>
        <v>10044690.253816381</v>
      </c>
    </row>
    <row r="25" spans="1:11" x14ac:dyDescent="0.25">
      <c r="A25">
        <v>82</v>
      </c>
      <c r="B25">
        <v>11381200</v>
      </c>
      <c r="C25" cm="1">
        <f t="array" ref="C25">$F$20+MMULT(Salary_Data[[#This Row],[YearsExperience]],$F$21)</f>
        <v>10328189.123460034</v>
      </c>
    </row>
    <row r="26" spans="1:11" x14ac:dyDescent="0.25">
      <c r="A26">
        <v>87</v>
      </c>
      <c r="B26">
        <v>10943100</v>
      </c>
      <c r="C26" cm="1">
        <f t="array" ref="C26">$F$20+MMULT(Salary_Data[[#This Row],[YearsExperience]],$F$21)</f>
        <v>10800687.239532787</v>
      </c>
    </row>
    <row r="27" spans="1:11" x14ac:dyDescent="0.25">
      <c r="A27">
        <v>90</v>
      </c>
      <c r="B27">
        <v>10558200</v>
      </c>
      <c r="C27" cm="1">
        <f t="array" ref="C27">$F$20+MMULT(Salary_Data[[#This Row],[YearsExperience]],$F$21)</f>
        <v>11084186.10917644</v>
      </c>
    </row>
    <row r="28" spans="1:11" x14ac:dyDescent="0.25">
      <c r="A28">
        <v>95</v>
      </c>
      <c r="B28">
        <v>11696900</v>
      </c>
      <c r="C28" cm="1">
        <f t="array" ref="C28">$F$20+MMULT(Salary_Data[[#This Row],[YearsExperience]],$F$21)</f>
        <v>11556684.225249194</v>
      </c>
    </row>
    <row r="29" spans="1:11" x14ac:dyDescent="0.25">
      <c r="A29">
        <v>96</v>
      </c>
      <c r="B29">
        <v>11263500</v>
      </c>
      <c r="C29" cm="1">
        <f t="array" ref="C29">$F$20+MMULT(Salary_Data[[#This Row],[YearsExperience]],$F$21)</f>
        <v>11651183.848463746</v>
      </c>
    </row>
    <row r="30" spans="1:11" x14ac:dyDescent="0.25">
      <c r="A30">
        <v>103</v>
      </c>
      <c r="B30">
        <v>12239100</v>
      </c>
      <c r="C30" cm="1">
        <f t="array" ref="C30">$F$20+MMULT(Salary_Data[[#This Row],[YearsExperience]],$F$21)</f>
        <v>12312681.2109656</v>
      </c>
    </row>
    <row r="31" spans="1:11" x14ac:dyDescent="0.25">
      <c r="A31">
        <v>105</v>
      </c>
      <c r="B31">
        <v>12187200</v>
      </c>
      <c r="C31" cm="1">
        <f t="array" ref="C31">$F$20+MMULT(Salary_Data[[#This Row],[YearsExperience]],$F$21)</f>
        <v>12501680.457394702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5CCF-87C3-4B2A-9DEE-99921B0A9C07}">
  <dimension ref="B1:H393"/>
  <sheetViews>
    <sheetView zoomScaleNormal="100" workbookViewId="0">
      <selection activeCell="L8" sqref="L8"/>
    </sheetView>
  </sheetViews>
  <sheetFormatPr baseColWidth="10" defaultRowHeight="15" x14ac:dyDescent="0.25"/>
  <cols>
    <col min="2" max="6" width="7.5703125" bestFit="1" customWidth="1"/>
    <col min="7" max="7" width="5.42578125" bestFit="1" customWidth="1"/>
  </cols>
  <sheetData>
    <row r="1" spans="2: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2:8" x14ac:dyDescent="0.25">
      <c r="B2">
        <v>8</v>
      </c>
      <c r="C2">
        <v>304</v>
      </c>
      <c r="D2">
        <v>193</v>
      </c>
      <c r="E2">
        <v>4732</v>
      </c>
      <c r="F2">
        <v>18.5</v>
      </c>
      <c r="H2">
        <v>9</v>
      </c>
    </row>
    <row r="3" spans="2:8" x14ac:dyDescent="0.25">
      <c r="B3">
        <v>8</v>
      </c>
      <c r="C3">
        <v>307</v>
      </c>
      <c r="D3">
        <v>200</v>
      </c>
      <c r="E3">
        <v>4376</v>
      </c>
      <c r="F3">
        <v>15</v>
      </c>
      <c r="H3">
        <v>10</v>
      </c>
    </row>
    <row r="4" spans="2:8" x14ac:dyDescent="0.25">
      <c r="B4">
        <v>8</v>
      </c>
      <c r="C4">
        <v>360</v>
      </c>
      <c r="D4">
        <v>215</v>
      </c>
      <c r="E4">
        <v>4615</v>
      </c>
      <c r="F4">
        <v>14</v>
      </c>
      <c r="H4">
        <v>10</v>
      </c>
    </row>
    <row r="5" spans="2:8" x14ac:dyDescent="0.25">
      <c r="B5">
        <v>8</v>
      </c>
      <c r="C5">
        <v>400</v>
      </c>
      <c r="D5">
        <v>150</v>
      </c>
      <c r="E5">
        <v>4997</v>
      </c>
      <c r="F5">
        <v>14</v>
      </c>
      <c r="H5">
        <v>11</v>
      </c>
    </row>
    <row r="6" spans="2:8" x14ac:dyDescent="0.25">
      <c r="B6">
        <v>8</v>
      </c>
      <c r="C6">
        <v>350</v>
      </c>
      <c r="D6">
        <v>180</v>
      </c>
      <c r="E6">
        <v>3664</v>
      </c>
      <c r="F6">
        <v>11</v>
      </c>
      <c r="H6">
        <v>11</v>
      </c>
    </row>
    <row r="7" spans="2:8" x14ac:dyDescent="0.25">
      <c r="B7">
        <v>8</v>
      </c>
      <c r="C7">
        <v>429</v>
      </c>
      <c r="D7">
        <v>208</v>
      </c>
      <c r="E7">
        <v>4633</v>
      </c>
      <c r="F7">
        <v>11</v>
      </c>
      <c r="H7">
        <v>11</v>
      </c>
    </row>
    <row r="8" spans="2:8" x14ac:dyDescent="0.25">
      <c r="B8">
        <v>8</v>
      </c>
      <c r="C8">
        <v>318</v>
      </c>
      <c r="D8">
        <v>210</v>
      </c>
      <c r="E8">
        <v>4382</v>
      </c>
      <c r="F8">
        <v>13.5</v>
      </c>
      <c r="H8">
        <v>11</v>
      </c>
    </row>
    <row r="9" spans="2:8" x14ac:dyDescent="0.25">
      <c r="B9">
        <v>8</v>
      </c>
      <c r="C9">
        <v>350</v>
      </c>
      <c r="D9">
        <v>160</v>
      </c>
      <c r="E9">
        <v>4456</v>
      </c>
      <c r="F9">
        <v>13.5</v>
      </c>
      <c r="H9">
        <v>12</v>
      </c>
    </row>
    <row r="10" spans="2:8" x14ac:dyDescent="0.25">
      <c r="B10">
        <v>8</v>
      </c>
      <c r="C10">
        <v>400</v>
      </c>
      <c r="D10">
        <v>167</v>
      </c>
      <c r="E10">
        <v>4906</v>
      </c>
      <c r="F10">
        <v>12.5</v>
      </c>
      <c r="H10">
        <v>12</v>
      </c>
    </row>
    <row r="11" spans="2:8" x14ac:dyDescent="0.25">
      <c r="B11">
        <v>8</v>
      </c>
      <c r="C11">
        <v>383</v>
      </c>
      <c r="D11">
        <v>180</v>
      </c>
      <c r="E11">
        <v>4955</v>
      </c>
      <c r="F11">
        <v>11.5</v>
      </c>
      <c r="H11">
        <v>12</v>
      </c>
    </row>
    <row r="12" spans="2:8" x14ac:dyDescent="0.25">
      <c r="B12">
        <v>8</v>
      </c>
      <c r="C12">
        <v>350</v>
      </c>
      <c r="D12">
        <v>180</v>
      </c>
      <c r="E12">
        <v>4499</v>
      </c>
      <c r="F12">
        <v>12.5</v>
      </c>
      <c r="H12">
        <v>12</v>
      </c>
    </row>
    <row r="13" spans="2:8" x14ac:dyDescent="0.25">
      <c r="B13">
        <v>8</v>
      </c>
      <c r="C13">
        <v>429</v>
      </c>
      <c r="D13">
        <v>198</v>
      </c>
      <c r="E13">
        <v>4952</v>
      </c>
      <c r="F13">
        <v>11.5</v>
      </c>
      <c r="H13">
        <v>12</v>
      </c>
    </row>
    <row r="14" spans="2:8" x14ac:dyDescent="0.25">
      <c r="B14">
        <v>8</v>
      </c>
      <c r="C14">
        <v>455</v>
      </c>
      <c r="D14">
        <v>225</v>
      </c>
      <c r="E14">
        <v>4951</v>
      </c>
      <c r="F14">
        <v>11</v>
      </c>
      <c r="H14">
        <v>12</v>
      </c>
    </row>
    <row r="15" spans="2:8" x14ac:dyDescent="0.25">
      <c r="B15">
        <v>8</v>
      </c>
      <c r="C15">
        <v>302</v>
      </c>
      <c r="D15">
        <v>129</v>
      </c>
      <c r="E15">
        <v>3169</v>
      </c>
      <c r="F15">
        <v>12</v>
      </c>
      <c r="H15">
        <v>13</v>
      </c>
    </row>
    <row r="16" spans="2:8" x14ac:dyDescent="0.25">
      <c r="B16">
        <v>8</v>
      </c>
      <c r="C16">
        <v>307</v>
      </c>
      <c r="D16">
        <v>130</v>
      </c>
      <c r="E16">
        <v>4098</v>
      </c>
      <c r="F16">
        <v>14</v>
      </c>
      <c r="H16">
        <v>13</v>
      </c>
    </row>
    <row r="17" spans="2:8" x14ac:dyDescent="0.25">
      <c r="B17">
        <v>8</v>
      </c>
      <c r="C17">
        <v>302</v>
      </c>
      <c r="D17">
        <v>130</v>
      </c>
      <c r="E17">
        <v>3870</v>
      </c>
      <c r="F17">
        <v>15</v>
      </c>
      <c r="H17">
        <v>13</v>
      </c>
    </row>
    <row r="18" spans="2:8" x14ac:dyDescent="0.25">
      <c r="B18">
        <v>8</v>
      </c>
      <c r="C18">
        <v>302</v>
      </c>
      <c r="D18">
        <v>140</v>
      </c>
      <c r="E18">
        <v>4294</v>
      </c>
      <c r="F18">
        <v>16</v>
      </c>
      <c r="H18">
        <v>13</v>
      </c>
    </row>
    <row r="19" spans="2:8" x14ac:dyDescent="0.25">
      <c r="B19">
        <v>8</v>
      </c>
      <c r="C19">
        <v>350</v>
      </c>
      <c r="D19">
        <v>145</v>
      </c>
      <c r="E19">
        <v>3988</v>
      </c>
      <c r="F19">
        <v>13</v>
      </c>
      <c r="H19">
        <v>13</v>
      </c>
    </row>
    <row r="20" spans="2:8" x14ac:dyDescent="0.25">
      <c r="B20">
        <v>8</v>
      </c>
      <c r="C20">
        <v>350</v>
      </c>
      <c r="D20">
        <v>145</v>
      </c>
      <c r="E20">
        <v>4055</v>
      </c>
      <c r="F20">
        <v>12</v>
      </c>
      <c r="H20">
        <v>13</v>
      </c>
    </row>
    <row r="21" spans="2:8" x14ac:dyDescent="0.25">
      <c r="B21">
        <v>8</v>
      </c>
      <c r="C21">
        <v>400</v>
      </c>
      <c r="D21">
        <v>150</v>
      </c>
      <c r="E21">
        <v>4464</v>
      </c>
      <c r="F21">
        <v>12</v>
      </c>
      <c r="H21">
        <v>13</v>
      </c>
    </row>
    <row r="22" spans="2:8" x14ac:dyDescent="0.25">
      <c r="B22">
        <v>8</v>
      </c>
      <c r="C22">
        <v>350</v>
      </c>
      <c r="D22">
        <v>150</v>
      </c>
      <c r="E22">
        <v>4699</v>
      </c>
      <c r="F22">
        <v>14.5</v>
      </c>
      <c r="H22">
        <v>13</v>
      </c>
    </row>
    <row r="23" spans="2:8" x14ac:dyDescent="0.25">
      <c r="B23">
        <v>8</v>
      </c>
      <c r="C23">
        <v>318</v>
      </c>
      <c r="D23">
        <v>150</v>
      </c>
      <c r="E23">
        <v>3940</v>
      </c>
      <c r="F23">
        <v>13.2</v>
      </c>
      <c r="H23">
        <v>13</v>
      </c>
    </row>
    <row r="24" spans="2:8" x14ac:dyDescent="0.25">
      <c r="B24">
        <v>8</v>
      </c>
      <c r="C24">
        <v>318</v>
      </c>
      <c r="D24">
        <v>150</v>
      </c>
      <c r="E24">
        <v>3755</v>
      </c>
      <c r="F24">
        <v>14</v>
      </c>
      <c r="H24">
        <v>13</v>
      </c>
    </row>
    <row r="25" spans="2:8" x14ac:dyDescent="0.25">
      <c r="B25">
        <v>8</v>
      </c>
      <c r="C25">
        <v>350</v>
      </c>
      <c r="D25">
        <v>155</v>
      </c>
      <c r="E25">
        <v>4502</v>
      </c>
      <c r="F25">
        <v>13.5</v>
      </c>
      <c r="H25">
        <v>13</v>
      </c>
    </row>
    <row r="26" spans="2:8" x14ac:dyDescent="0.25">
      <c r="B26">
        <v>8</v>
      </c>
      <c r="C26">
        <v>351</v>
      </c>
      <c r="D26">
        <v>158</v>
      </c>
      <c r="E26">
        <v>4363</v>
      </c>
      <c r="F26">
        <v>13</v>
      </c>
      <c r="H26">
        <v>13</v>
      </c>
    </row>
    <row r="27" spans="2:8" x14ac:dyDescent="0.25">
      <c r="B27">
        <v>8</v>
      </c>
      <c r="C27">
        <v>350</v>
      </c>
      <c r="D27">
        <v>165</v>
      </c>
      <c r="E27">
        <v>4274</v>
      </c>
      <c r="F27">
        <v>12</v>
      </c>
      <c r="H27">
        <v>13</v>
      </c>
    </row>
    <row r="28" spans="2:8" x14ac:dyDescent="0.25">
      <c r="B28">
        <v>8</v>
      </c>
      <c r="C28">
        <v>400</v>
      </c>
      <c r="D28">
        <v>170</v>
      </c>
      <c r="E28">
        <v>4746</v>
      </c>
      <c r="F28">
        <v>12</v>
      </c>
      <c r="H28">
        <v>13</v>
      </c>
    </row>
    <row r="29" spans="2:8" x14ac:dyDescent="0.25">
      <c r="B29">
        <v>8</v>
      </c>
      <c r="C29">
        <v>360</v>
      </c>
      <c r="D29">
        <v>170</v>
      </c>
      <c r="E29">
        <v>4654</v>
      </c>
      <c r="F29">
        <v>13</v>
      </c>
      <c r="H29">
        <v>13</v>
      </c>
    </row>
    <row r="30" spans="2:8" x14ac:dyDescent="0.25">
      <c r="B30">
        <v>8</v>
      </c>
      <c r="C30">
        <v>400</v>
      </c>
      <c r="D30">
        <v>175</v>
      </c>
      <c r="E30">
        <v>5140</v>
      </c>
      <c r="F30">
        <v>12</v>
      </c>
      <c r="H30">
        <v>13</v>
      </c>
    </row>
    <row r="31" spans="2:8" x14ac:dyDescent="0.25">
      <c r="B31">
        <v>8</v>
      </c>
      <c r="C31">
        <v>350</v>
      </c>
      <c r="D31">
        <v>175</v>
      </c>
      <c r="E31">
        <v>4100</v>
      </c>
      <c r="F31">
        <v>13</v>
      </c>
      <c r="H31">
        <v>13</v>
      </c>
    </row>
    <row r="32" spans="2:8" x14ac:dyDescent="0.25">
      <c r="B32">
        <v>8</v>
      </c>
      <c r="C32">
        <v>360</v>
      </c>
      <c r="D32">
        <v>175</v>
      </c>
      <c r="E32">
        <v>3821</v>
      </c>
      <c r="F32">
        <v>11</v>
      </c>
      <c r="H32">
        <v>13</v>
      </c>
    </row>
    <row r="33" spans="2:8" x14ac:dyDescent="0.25">
      <c r="B33">
        <v>8</v>
      </c>
      <c r="C33">
        <v>400</v>
      </c>
      <c r="D33">
        <v>190</v>
      </c>
      <c r="E33">
        <v>4422</v>
      </c>
      <c r="F33">
        <v>12.5</v>
      </c>
      <c r="H33">
        <v>13</v>
      </c>
    </row>
    <row r="34" spans="2:8" x14ac:dyDescent="0.25">
      <c r="B34">
        <v>8</v>
      </c>
      <c r="C34">
        <v>440</v>
      </c>
      <c r="D34">
        <v>215</v>
      </c>
      <c r="E34">
        <v>4735</v>
      </c>
      <c r="F34">
        <v>11</v>
      </c>
      <c r="H34">
        <v>13</v>
      </c>
    </row>
    <row r="35" spans="2:8" x14ac:dyDescent="0.25">
      <c r="B35">
        <v>8</v>
      </c>
      <c r="C35">
        <v>302</v>
      </c>
      <c r="D35">
        <v>137</v>
      </c>
      <c r="E35">
        <v>4042</v>
      </c>
      <c r="F35">
        <v>14.5</v>
      </c>
      <c r="H35">
        <v>14</v>
      </c>
    </row>
    <row r="36" spans="2:8" x14ac:dyDescent="0.25">
      <c r="B36">
        <v>8</v>
      </c>
      <c r="C36">
        <v>302</v>
      </c>
      <c r="D36">
        <v>140</v>
      </c>
      <c r="E36">
        <v>4638</v>
      </c>
      <c r="F36">
        <v>16</v>
      </c>
      <c r="H36">
        <v>14</v>
      </c>
    </row>
    <row r="37" spans="2:8" x14ac:dyDescent="0.25">
      <c r="B37">
        <v>8</v>
      </c>
      <c r="C37">
        <v>351</v>
      </c>
      <c r="D37">
        <v>148</v>
      </c>
      <c r="E37">
        <v>4657</v>
      </c>
      <c r="F37">
        <v>13.5</v>
      </c>
      <c r="H37">
        <v>14</v>
      </c>
    </row>
    <row r="38" spans="2:8" x14ac:dyDescent="0.25">
      <c r="B38">
        <v>8</v>
      </c>
      <c r="C38">
        <v>318</v>
      </c>
      <c r="D38">
        <v>150</v>
      </c>
      <c r="E38">
        <v>4096</v>
      </c>
      <c r="F38">
        <v>13</v>
      </c>
      <c r="H38">
        <v>14</v>
      </c>
    </row>
    <row r="39" spans="2:8" x14ac:dyDescent="0.25">
      <c r="B39">
        <v>8</v>
      </c>
      <c r="C39">
        <v>318</v>
      </c>
      <c r="D39">
        <v>150</v>
      </c>
      <c r="E39">
        <v>4077</v>
      </c>
      <c r="F39">
        <v>14</v>
      </c>
      <c r="H39">
        <v>14</v>
      </c>
    </row>
    <row r="40" spans="2:8" x14ac:dyDescent="0.25">
      <c r="B40">
        <v>8</v>
      </c>
      <c r="C40">
        <v>304</v>
      </c>
      <c r="D40">
        <v>150</v>
      </c>
      <c r="E40">
        <v>3672</v>
      </c>
      <c r="F40">
        <v>11.5</v>
      </c>
      <c r="H40">
        <v>14</v>
      </c>
    </row>
    <row r="41" spans="2:8" x14ac:dyDescent="0.25">
      <c r="B41">
        <v>8</v>
      </c>
      <c r="C41">
        <v>318</v>
      </c>
      <c r="D41">
        <v>150</v>
      </c>
      <c r="E41">
        <v>4237</v>
      </c>
      <c r="F41">
        <v>14.5</v>
      </c>
      <c r="H41">
        <v>14</v>
      </c>
    </row>
    <row r="42" spans="2:8" x14ac:dyDescent="0.25">
      <c r="B42">
        <v>8</v>
      </c>
      <c r="C42">
        <v>318</v>
      </c>
      <c r="D42">
        <v>150</v>
      </c>
      <c r="E42">
        <v>4457</v>
      </c>
      <c r="F42">
        <v>13.5</v>
      </c>
      <c r="H42">
        <v>14</v>
      </c>
    </row>
    <row r="43" spans="2:8" x14ac:dyDescent="0.25">
      <c r="B43">
        <v>8</v>
      </c>
      <c r="C43">
        <v>304</v>
      </c>
      <c r="D43">
        <v>150</v>
      </c>
      <c r="E43">
        <v>4257</v>
      </c>
      <c r="F43">
        <v>15.5</v>
      </c>
      <c r="H43">
        <v>14</v>
      </c>
    </row>
    <row r="44" spans="2:8" x14ac:dyDescent="0.25">
      <c r="B44">
        <v>8</v>
      </c>
      <c r="C44">
        <v>351</v>
      </c>
      <c r="D44">
        <v>153</v>
      </c>
      <c r="E44">
        <v>4154</v>
      </c>
      <c r="F44">
        <v>13.5</v>
      </c>
      <c r="H44">
        <v>14</v>
      </c>
    </row>
    <row r="45" spans="2:8" x14ac:dyDescent="0.25">
      <c r="B45">
        <v>8</v>
      </c>
      <c r="C45">
        <v>351</v>
      </c>
      <c r="D45">
        <v>153</v>
      </c>
      <c r="E45">
        <v>4129</v>
      </c>
      <c r="F45">
        <v>13</v>
      </c>
      <c r="H45">
        <v>14</v>
      </c>
    </row>
    <row r="46" spans="2:8" x14ac:dyDescent="0.25">
      <c r="B46">
        <v>8</v>
      </c>
      <c r="C46">
        <v>340</v>
      </c>
      <c r="D46">
        <v>160</v>
      </c>
      <c r="E46">
        <v>3609</v>
      </c>
      <c r="F46">
        <v>8</v>
      </c>
      <c r="H46">
        <v>14</v>
      </c>
    </row>
    <row r="47" spans="2:8" x14ac:dyDescent="0.25">
      <c r="B47">
        <v>8</v>
      </c>
      <c r="C47">
        <v>350</v>
      </c>
      <c r="D47">
        <v>165</v>
      </c>
      <c r="E47">
        <v>4209</v>
      </c>
      <c r="F47">
        <v>12</v>
      </c>
      <c r="H47">
        <v>14</v>
      </c>
    </row>
    <row r="48" spans="2:8" x14ac:dyDescent="0.25">
      <c r="B48">
        <v>8</v>
      </c>
      <c r="C48">
        <v>400</v>
      </c>
      <c r="D48">
        <v>175</v>
      </c>
      <c r="E48">
        <v>4464</v>
      </c>
      <c r="F48">
        <v>11.5</v>
      </c>
      <c r="H48">
        <v>14</v>
      </c>
    </row>
    <row r="49" spans="2:8" x14ac:dyDescent="0.25">
      <c r="B49">
        <v>8</v>
      </c>
      <c r="C49">
        <v>400</v>
      </c>
      <c r="D49">
        <v>175</v>
      </c>
      <c r="E49">
        <v>4385</v>
      </c>
      <c r="F49">
        <v>12</v>
      </c>
      <c r="H49">
        <v>14</v>
      </c>
    </row>
    <row r="50" spans="2:8" x14ac:dyDescent="0.25">
      <c r="B50">
        <v>8</v>
      </c>
      <c r="C50">
        <v>440</v>
      </c>
      <c r="D50">
        <v>215</v>
      </c>
      <c r="E50">
        <v>4312</v>
      </c>
      <c r="F50">
        <v>8.5</v>
      </c>
      <c r="H50">
        <v>14</v>
      </c>
    </row>
    <row r="51" spans="2:8" x14ac:dyDescent="0.25">
      <c r="B51">
        <v>8</v>
      </c>
      <c r="C51">
        <v>454</v>
      </c>
      <c r="D51">
        <v>220</v>
      </c>
      <c r="E51">
        <v>4354</v>
      </c>
      <c r="F51">
        <v>9</v>
      </c>
      <c r="H51">
        <v>14</v>
      </c>
    </row>
    <row r="52" spans="2:8" x14ac:dyDescent="0.25">
      <c r="B52">
        <v>8</v>
      </c>
      <c r="C52">
        <v>455</v>
      </c>
      <c r="D52">
        <v>225</v>
      </c>
      <c r="E52">
        <v>4425</v>
      </c>
      <c r="F52">
        <v>10</v>
      </c>
      <c r="H52">
        <v>14</v>
      </c>
    </row>
    <row r="53" spans="2:8" x14ac:dyDescent="0.25">
      <c r="B53">
        <v>8</v>
      </c>
      <c r="C53">
        <v>455</v>
      </c>
      <c r="D53">
        <v>225</v>
      </c>
      <c r="E53">
        <v>3086</v>
      </c>
      <c r="F53">
        <v>10</v>
      </c>
      <c r="H53">
        <v>14</v>
      </c>
    </row>
    <row r="54" spans="2:8" x14ac:dyDescent="0.25">
      <c r="B54">
        <v>8</v>
      </c>
      <c r="C54">
        <v>351</v>
      </c>
      <c r="D54">
        <v>152</v>
      </c>
      <c r="E54">
        <v>4215</v>
      </c>
      <c r="F54">
        <v>12.8</v>
      </c>
      <c r="H54">
        <v>14.5</v>
      </c>
    </row>
    <row r="55" spans="2:8" x14ac:dyDescent="0.25">
      <c r="B55">
        <v>6</v>
      </c>
      <c r="C55">
        <v>250</v>
      </c>
      <c r="D55">
        <v>72</v>
      </c>
      <c r="E55">
        <v>3432</v>
      </c>
      <c r="F55">
        <v>21</v>
      </c>
      <c r="H55">
        <v>15</v>
      </c>
    </row>
    <row r="56" spans="2:8" x14ac:dyDescent="0.25">
      <c r="B56">
        <v>6</v>
      </c>
      <c r="C56">
        <v>250</v>
      </c>
      <c r="D56">
        <v>72</v>
      </c>
      <c r="E56">
        <v>3158</v>
      </c>
      <c r="F56">
        <v>19.5</v>
      </c>
      <c r="H56">
        <v>15</v>
      </c>
    </row>
    <row r="57" spans="2:8" x14ac:dyDescent="0.25">
      <c r="B57">
        <v>6</v>
      </c>
      <c r="C57">
        <v>250</v>
      </c>
      <c r="D57">
        <v>100</v>
      </c>
      <c r="E57">
        <v>3336</v>
      </c>
      <c r="F57">
        <v>17</v>
      </c>
      <c r="H57">
        <v>15</v>
      </c>
    </row>
    <row r="58" spans="2:8" x14ac:dyDescent="0.25">
      <c r="B58">
        <v>6</v>
      </c>
      <c r="C58">
        <v>258</v>
      </c>
      <c r="D58">
        <v>110</v>
      </c>
      <c r="E58">
        <v>3730</v>
      </c>
      <c r="F58">
        <v>19</v>
      </c>
      <c r="H58">
        <v>15</v>
      </c>
    </row>
    <row r="59" spans="2:8" x14ac:dyDescent="0.25">
      <c r="B59">
        <v>8</v>
      </c>
      <c r="C59">
        <v>302</v>
      </c>
      <c r="D59">
        <v>130</v>
      </c>
      <c r="E59">
        <v>4295</v>
      </c>
      <c r="F59">
        <v>14.9</v>
      </c>
      <c r="H59">
        <v>15</v>
      </c>
    </row>
    <row r="60" spans="2:8" x14ac:dyDescent="0.25">
      <c r="B60">
        <v>8</v>
      </c>
      <c r="C60">
        <v>350</v>
      </c>
      <c r="D60">
        <v>145</v>
      </c>
      <c r="E60">
        <v>4082</v>
      </c>
      <c r="F60">
        <v>13</v>
      </c>
      <c r="H60">
        <v>15</v>
      </c>
    </row>
    <row r="61" spans="2:8" x14ac:dyDescent="0.25">
      <c r="B61">
        <v>8</v>
      </c>
      <c r="C61">
        <v>350</v>
      </c>
      <c r="D61">
        <v>145</v>
      </c>
      <c r="E61">
        <v>4440</v>
      </c>
      <c r="F61">
        <v>14</v>
      </c>
      <c r="H61">
        <v>15</v>
      </c>
    </row>
    <row r="62" spans="2:8" x14ac:dyDescent="0.25">
      <c r="B62">
        <v>8</v>
      </c>
      <c r="C62">
        <v>400</v>
      </c>
      <c r="D62">
        <v>150</v>
      </c>
      <c r="E62">
        <v>3761</v>
      </c>
      <c r="F62">
        <v>9.5</v>
      </c>
      <c r="H62">
        <v>15</v>
      </c>
    </row>
    <row r="63" spans="2:8" x14ac:dyDescent="0.25">
      <c r="B63">
        <v>8</v>
      </c>
      <c r="C63">
        <v>318</v>
      </c>
      <c r="D63">
        <v>150</v>
      </c>
      <c r="E63">
        <v>4135</v>
      </c>
      <c r="F63">
        <v>13.5</v>
      </c>
      <c r="H63">
        <v>15</v>
      </c>
    </row>
    <row r="64" spans="2:8" x14ac:dyDescent="0.25">
      <c r="B64">
        <v>8</v>
      </c>
      <c r="C64">
        <v>304</v>
      </c>
      <c r="D64">
        <v>150</v>
      </c>
      <c r="E64">
        <v>3892</v>
      </c>
      <c r="F64">
        <v>12.5</v>
      </c>
      <c r="H64">
        <v>15</v>
      </c>
    </row>
    <row r="65" spans="2:8" x14ac:dyDescent="0.25">
      <c r="B65">
        <v>8</v>
      </c>
      <c r="C65">
        <v>318</v>
      </c>
      <c r="D65">
        <v>150</v>
      </c>
      <c r="E65">
        <v>3777</v>
      </c>
      <c r="F65">
        <v>12.5</v>
      </c>
      <c r="H65">
        <v>15</v>
      </c>
    </row>
    <row r="66" spans="2:8" x14ac:dyDescent="0.25">
      <c r="B66">
        <v>8</v>
      </c>
      <c r="C66">
        <v>318</v>
      </c>
      <c r="D66">
        <v>150</v>
      </c>
      <c r="E66">
        <v>3399</v>
      </c>
      <c r="F66">
        <v>11</v>
      </c>
      <c r="H66">
        <v>15</v>
      </c>
    </row>
    <row r="67" spans="2:8" x14ac:dyDescent="0.25">
      <c r="B67">
        <v>8</v>
      </c>
      <c r="C67">
        <v>350</v>
      </c>
      <c r="D67">
        <v>165</v>
      </c>
      <c r="E67">
        <v>3693</v>
      </c>
      <c r="F67">
        <v>11.5</v>
      </c>
      <c r="H67">
        <v>15</v>
      </c>
    </row>
    <row r="68" spans="2:8" x14ac:dyDescent="0.25">
      <c r="B68">
        <v>8</v>
      </c>
      <c r="C68">
        <v>383</v>
      </c>
      <c r="D68">
        <v>170</v>
      </c>
      <c r="E68">
        <v>3563</v>
      </c>
      <c r="F68">
        <v>10</v>
      </c>
      <c r="H68">
        <v>15</v>
      </c>
    </row>
    <row r="69" spans="2:8" x14ac:dyDescent="0.25">
      <c r="B69">
        <v>8</v>
      </c>
      <c r="C69">
        <v>390</v>
      </c>
      <c r="D69">
        <v>190</v>
      </c>
      <c r="E69">
        <v>3850</v>
      </c>
      <c r="F69">
        <v>8.5</v>
      </c>
      <c r="H69">
        <v>15</v>
      </c>
    </row>
    <row r="70" spans="2:8" x14ac:dyDescent="0.25">
      <c r="B70">
        <v>8</v>
      </c>
      <c r="C70">
        <v>429</v>
      </c>
      <c r="D70">
        <v>198</v>
      </c>
      <c r="E70">
        <v>4341</v>
      </c>
      <c r="F70">
        <v>10</v>
      </c>
      <c r="H70">
        <v>15</v>
      </c>
    </row>
    <row r="71" spans="2:8" x14ac:dyDescent="0.25">
      <c r="B71">
        <v>8</v>
      </c>
      <c r="C71">
        <v>304</v>
      </c>
      <c r="D71">
        <v>120</v>
      </c>
      <c r="E71">
        <v>3962</v>
      </c>
      <c r="F71">
        <v>13.9</v>
      </c>
      <c r="H71">
        <v>15.5</v>
      </c>
    </row>
    <row r="72" spans="2:8" x14ac:dyDescent="0.25">
      <c r="B72">
        <v>8</v>
      </c>
      <c r="C72">
        <v>351</v>
      </c>
      <c r="D72">
        <v>142</v>
      </c>
      <c r="E72">
        <v>4054</v>
      </c>
      <c r="F72">
        <v>14.3</v>
      </c>
      <c r="H72">
        <v>15.5</v>
      </c>
    </row>
    <row r="73" spans="2:8" x14ac:dyDescent="0.25">
      <c r="B73">
        <v>8</v>
      </c>
      <c r="C73">
        <v>318</v>
      </c>
      <c r="D73">
        <v>145</v>
      </c>
      <c r="E73">
        <v>4140</v>
      </c>
      <c r="F73">
        <v>13.7</v>
      </c>
      <c r="H73">
        <v>15.5</v>
      </c>
    </row>
    <row r="74" spans="2:8" x14ac:dyDescent="0.25">
      <c r="B74">
        <v>8</v>
      </c>
      <c r="C74">
        <v>350</v>
      </c>
      <c r="D74">
        <v>170</v>
      </c>
      <c r="E74">
        <v>4165</v>
      </c>
      <c r="F74">
        <v>11.4</v>
      </c>
      <c r="H74">
        <v>15.5</v>
      </c>
    </row>
    <row r="75" spans="2:8" x14ac:dyDescent="0.25">
      <c r="B75">
        <v>8</v>
      </c>
      <c r="C75">
        <v>400</v>
      </c>
      <c r="D75">
        <v>190</v>
      </c>
      <c r="E75">
        <v>4325</v>
      </c>
      <c r="F75">
        <v>12.2</v>
      </c>
      <c r="H75">
        <v>15.5</v>
      </c>
    </row>
    <row r="76" spans="2:8" x14ac:dyDescent="0.25">
      <c r="B76">
        <v>6</v>
      </c>
      <c r="C76">
        <v>250</v>
      </c>
      <c r="D76">
        <v>100</v>
      </c>
      <c r="E76">
        <v>3278</v>
      </c>
      <c r="F76">
        <v>18</v>
      </c>
      <c r="H76">
        <v>16</v>
      </c>
    </row>
    <row r="77" spans="2:8" x14ac:dyDescent="0.25">
      <c r="B77">
        <v>6</v>
      </c>
      <c r="C77">
        <v>250</v>
      </c>
      <c r="D77">
        <v>100</v>
      </c>
      <c r="E77">
        <v>3781</v>
      </c>
      <c r="F77">
        <v>17</v>
      </c>
      <c r="H77">
        <v>16</v>
      </c>
    </row>
    <row r="78" spans="2:8" x14ac:dyDescent="0.25">
      <c r="B78">
        <v>6</v>
      </c>
      <c r="C78">
        <v>225</v>
      </c>
      <c r="D78">
        <v>105</v>
      </c>
      <c r="E78">
        <v>3439</v>
      </c>
      <c r="F78">
        <v>15.5</v>
      </c>
      <c r="H78">
        <v>16</v>
      </c>
    </row>
    <row r="79" spans="2:8" x14ac:dyDescent="0.25">
      <c r="B79">
        <v>6</v>
      </c>
      <c r="C79">
        <v>250</v>
      </c>
      <c r="D79">
        <v>105</v>
      </c>
      <c r="E79">
        <v>3897</v>
      </c>
      <c r="F79">
        <v>18.5</v>
      </c>
      <c r="H79">
        <v>16</v>
      </c>
    </row>
    <row r="80" spans="2:8" x14ac:dyDescent="0.25">
      <c r="B80">
        <v>6</v>
      </c>
      <c r="C80">
        <v>258</v>
      </c>
      <c r="D80">
        <v>110</v>
      </c>
      <c r="E80">
        <v>3632</v>
      </c>
      <c r="F80">
        <v>18</v>
      </c>
      <c r="H80">
        <v>16</v>
      </c>
    </row>
    <row r="81" spans="2:8" x14ac:dyDescent="0.25">
      <c r="B81">
        <v>8</v>
      </c>
      <c r="C81">
        <v>302</v>
      </c>
      <c r="D81">
        <v>140</v>
      </c>
      <c r="E81">
        <v>4141</v>
      </c>
      <c r="F81">
        <v>14</v>
      </c>
      <c r="H81">
        <v>16</v>
      </c>
    </row>
    <row r="82" spans="2:8" x14ac:dyDescent="0.25">
      <c r="B82">
        <v>8</v>
      </c>
      <c r="C82">
        <v>351</v>
      </c>
      <c r="D82">
        <v>149</v>
      </c>
      <c r="E82">
        <v>4335</v>
      </c>
      <c r="F82">
        <v>14.5</v>
      </c>
      <c r="H82">
        <v>16</v>
      </c>
    </row>
    <row r="83" spans="2:8" x14ac:dyDescent="0.25">
      <c r="B83">
        <v>8</v>
      </c>
      <c r="C83">
        <v>304</v>
      </c>
      <c r="D83">
        <v>150</v>
      </c>
      <c r="E83">
        <v>3433</v>
      </c>
      <c r="F83">
        <v>12</v>
      </c>
      <c r="H83">
        <v>16</v>
      </c>
    </row>
    <row r="84" spans="2:8" x14ac:dyDescent="0.25">
      <c r="B84">
        <v>8</v>
      </c>
      <c r="C84">
        <v>318</v>
      </c>
      <c r="D84">
        <v>150</v>
      </c>
      <c r="E84">
        <v>4498</v>
      </c>
      <c r="F84">
        <v>14.5</v>
      </c>
      <c r="H84">
        <v>16</v>
      </c>
    </row>
    <row r="85" spans="2:8" x14ac:dyDescent="0.25">
      <c r="B85">
        <v>8</v>
      </c>
      <c r="C85">
        <v>318</v>
      </c>
      <c r="D85">
        <v>150</v>
      </c>
      <c r="E85">
        <v>4190</v>
      </c>
      <c r="F85">
        <v>13</v>
      </c>
      <c r="H85">
        <v>16</v>
      </c>
    </row>
    <row r="86" spans="2:8" x14ac:dyDescent="0.25">
      <c r="B86">
        <v>8</v>
      </c>
      <c r="C86">
        <v>400</v>
      </c>
      <c r="D86">
        <v>170</v>
      </c>
      <c r="E86">
        <v>4668</v>
      </c>
      <c r="F86">
        <v>11.5</v>
      </c>
      <c r="H86">
        <v>16</v>
      </c>
    </row>
    <row r="87" spans="2:8" x14ac:dyDescent="0.25">
      <c r="B87">
        <v>8</v>
      </c>
      <c r="C87">
        <v>400</v>
      </c>
      <c r="D87">
        <v>180</v>
      </c>
      <c r="E87">
        <v>4220</v>
      </c>
      <c r="F87">
        <v>11.1</v>
      </c>
      <c r="H87">
        <v>16</v>
      </c>
    </row>
    <row r="88" spans="2:8" x14ac:dyDescent="0.25">
      <c r="B88">
        <v>8</v>
      </c>
      <c r="C88">
        <v>400</v>
      </c>
      <c r="D88">
        <v>230</v>
      </c>
      <c r="E88">
        <v>4278</v>
      </c>
      <c r="F88">
        <v>9.5</v>
      </c>
      <c r="H88">
        <v>16</v>
      </c>
    </row>
    <row r="89" spans="2:8" x14ac:dyDescent="0.25">
      <c r="B89">
        <v>6</v>
      </c>
      <c r="C89">
        <v>163</v>
      </c>
      <c r="D89">
        <v>133</v>
      </c>
      <c r="E89">
        <v>3410</v>
      </c>
      <c r="F89">
        <v>15.8</v>
      </c>
      <c r="H89">
        <v>16.2</v>
      </c>
    </row>
    <row r="90" spans="2:8" x14ac:dyDescent="0.25">
      <c r="B90">
        <v>6</v>
      </c>
      <c r="C90">
        <v>168</v>
      </c>
      <c r="D90">
        <v>120</v>
      </c>
      <c r="E90">
        <v>3820</v>
      </c>
      <c r="F90">
        <v>16.7</v>
      </c>
      <c r="H90">
        <v>16.5</v>
      </c>
    </row>
    <row r="91" spans="2:8" x14ac:dyDescent="0.25">
      <c r="B91">
        <v>8</v>
      </c>
      <c r="C91">
        <v>351</v>
      </c>
      <c r="D91">
        <v>138</v>
      </c>
      <c r="E91">
        <v>3955</v>
      </c>
      <c r="F91">
        <v>13.2</v>
      </c>
      <c r="H91">
        <v>16.5</v>
      </c>
    </row>
    <row r="92" spans="2:8" x14ac:dyDescent="0.25">
      <c r="B92">
        <v>8</v>
      </c>
      <c r="C92">
        <v>350</v>
      </c>
      <c r="D92">
        <v>180</v>
      </c>
      <c r="E92">
        <v>4380</v>
      </c>
      <c r="F92">
        <v>12.1</v>
      </c>
      <c r="H92">
        <v>16.5</v>
      </c>
    </row>
    <row r="93" spans="2:8" x14ac:dyDescent="0.25">
      <c r="B93">
        <v>8</v>
      </c>
      <c r="C93">
        <v>350</v>
      </c>
      <c r="D93">
        <v>155</v>
      </c>
      <c r="E93">
        <v>4360</v>
      </c>
      <c r="F93">
        <v>14.9</v>
      </c>
      <c r="H93">
        <v>16.899999999999999</v>
      </c>
    </row>
    <row r="94" spans="2:8" x14ac:dyDescent="0.25">
      <c r="B94">
        <v>6</v>
      </c>
      <c r="C94">
        <v>250</v>
      </c>
      <c r="D94">
        <v>100</v>
      </c>
      <c r="E94">
        <v>3329</v>
      </c>
      <c r="F94">
        <v>15.5</v>
      </c>
      <c r="H94">
        <v>17</v>
      </c>
    </row>
    <row r="95" spans="2:8" x14ac:dyDescent="0.25">
      <c r="B95">
        <v>6</v>
      </c>
      <c r="C95">
        <v>231</v>
      </c>
      <c r="D95">
        <v>110</v>
      </c>
      <c r="E95">
        <v>3907</v>
      </c>
      <c r="F95">
        <v>21</v>
      </c>
      <c r="H95">
        <v>17</v>
      </c>
    </row>
    <row r="96" spans="2:8" x14ac:dyDescent="0.25">
      <c r="B96">
        <v>6</v>
      </c>
      <c r="C96">
        <v>163</v>
      </c>
      <c r="D96">
        <v>125</v>
      </c>
      <c r="E96">
        <v>3140</v>
      </c>
      <c r="F96">
        <v>13.6</v>
      </c>
      <c r="H96">
        <v>17</v>
      </c>
    </row>
    <row r="97" spans="2:8" x14ac:dyDescent="0.25">
      <c r="B97">
        <v>8</v>
      </c>
      <c r="C97">
        <v>260</v>
      </c>
      <c r="D97">
        <v>110</v>
      </c>
      <c r="E97">
        <v>4060</v>
      </c>
      <c r="F97">
        <v>19</v>
      </c>
      <c r="H97">
        <v>17</v>
      </c>
    </row>
    <row r="98" spans="2:8" x14ac:dyDescent="0.25">
      <c r="B98">
        <v>8</v>
      </c>
      <c r="C98">
        <v>305</v>
      </c>
      <c r="D98">
        <v>130</v>
      </c>
      <c r="E98">
        <v>3840</v>
      </c>
      <c r="F98">
        <v>15.4</v>
      </c>
      <c r="H98">
        <v>17</v>
      </c>
    </row>
    <row r="99" spans="2:8" x14ac:dyDescent="0.25">
      <c r="B99">
        <v>8</v>
      </c>
      <c r="C99">
        <v>302</v>
      </c>
      <c r="D99">
        <v>140</v>
      </c>
      <c r="E99">
        <v>3449</v>
      </c>
      <c r="F99">
        <v>10.5</v>
      </c>
      <c r="H99">
        <v>17</v>
      </c>
    </row>
    <row r="100" spans="2:8" x14ac:dyDescent="0.25">
      <c r="B100">
        <v>8</v>
      </c>
      <c r="C100">
        <v>304</v>
      </c>
      <c r="D100">
        <v>150</v>
      </c>
      <c r="E100">
        <v>3672</v>
      </c>
      <c r="F100">
        <v>11.5</v>
      </c>
      <c r="H100">
        <v>17</v>
      </c>
    </row>
    <row r="101" spans="2:8" x14ac:dyDescent="0.25">
      <c r="B101">
        <v>6</v>
      </c>
      <c r="C101">
        <v>258</v>
      </c>
      <c r="D101">
        <v>95</v>
      </c>
      <c r="E101">
        <v>3193</v>
      </c>
      <c r="F101">
        <v>17.8</v>
      </c>
      <c r="H101">
        <v>17.5</v>
      </c>
    </row>
    <row r="102" spans="2:8" x14ac:dyDescent="0.25">
      <c r="B102">
        <v>6</v>
      </c>
      <c r="C102">
        <v>250</v>
      </c>
      <c r="D102">
        <v>110</v>
      </c>
      <c r="E102">
        <v>3520</v>
      </c>
      <c r="F102">
        <v>16.399999999999999</v>
      </c>
      <c r="H102">
        <v>17.5</v>
      </c>
    </row>
    <row r="103" spans="2:8" x14ac:dyDescent="0.25">
      <c r="B103">
        <v>8</v>
      </c>
      <c r="C103">
        <v>305</v>
      </c>
      <c r="D103">
        <v>140</v>
      </c>
      <c r="E103">
        <v>4215</v>
      </c>
      <c r="F103">
        <v>13</v>
      </c>
      <c r="H103">
        <v>17.5</v>
      </c>
    </row>
    <row r="104" spans="2:8" x14ac:dyDescent="0.25">
      <c r="B104">
        <v>8</v>
      </c>
      <c r="C104">
        <v>318</v>
      </c>
      <c r="D104">
        <v>140</v>
      </c>
      <c r="E104">
        <v>4080</v>
      </c>
      <c r="F104">
        <v>13.7</v>
      </c>
      <c r="H104">
        <v>17.5</v>
      </c>
    </row>
    <row r="105" spans="2:8" x14ac:dyDescent="0.25">
      <c r="B105">
        <v>8</v>
      </c>
      <c r="C105">
        <v>305</v>
      </c>
      <c r="D105">
        <v>145</v>
      </c>
      <c r="E105">
        <v>3880</v>
      </c>
      <c r="F105">
        <v>12.5</v>
      </c>
      <c r="H105">
        <v>17.5</v>
      </c>
    </row>
    <row r="106" spans="2:8" x14ac:dyDescent="0.25">
      <c r="B106">
        <v>6</v>
      </c>
      <c r="C106">
        <v>225</v>
      </c>
      <c r="D106">
        <v>85</v>
      </c>
      <c r="E106">
        <v>3465</v>
      </c>
      <c r="F106">
        <v>16.600000000000001</v>
      </c>
      <c r="H106">
        <v>17.600000000000001</v>
      </c>
    </row>
    <row r="107" spans="2:8" x14ac:dyDescent="0.25">
      <c r="B107">
        <v>8</v>
      </c>
      <c r="C107">
        <v>302</v>
      </c>
      <c r="D107">
        <v>129</v>
      </c>
      <c r="E107">
        <v>3725</v>
      </c>
      <c r="F107">
        <v>13.4</v>
      </c>
      <c r="H107">
        <v>17.600000000000001</v>
      </c>
    </row>
    <row r="108" spans="2:8" x14ac:dyDescent="0.25">
      <c r="B108">
        <v>6</v>
      </c>
      <c r="C108">
        <v>231</v>
      </c>
      <c r="D108">
        <v>165</v>
      </c>
      <c r="E108">
        <v>3445</v>
      </c>
      <c r="F108">
        <v>13.4</v>
      </c>
      <c r="H108">
        <v>17.7</v>
      </c>
    </row>
    <row r="109" spans="2:8" x14ac:dyDescent="0.25">
      <c r="B109">
        <v>3</v>
      </c>
      <c r="C109">
        <v>70</v>
      </c>
      <c r="D109">
        <v>90</v>
      </c>
      <c r="E109">
        <v>2124</v>
      </c>
      <c r="F109">
        <v>13.5</v>
      </c>
      <c r="H109">
        <v>18</v>
      </c>
    </row>
    <row r="110" spans="2:8" x14ac:dyDescent="0.25">
      <c r="B110">
        <v>4</v>
      </c>
      <c r="C110">
        <v>121</v>
      </c>
      <c r="D110">
        <v>112</v>
      </c>
      <c r="E110">
        <v>2933</v>
      </c>
      <c r="F110">
        <v>14.5</v>
      </c>
      <c r="H110">
        <v>18</v>
      </c>
    </row>
    <row r="111" spans="2:8" x14ac:dyDescent="0.25">
      <c r="B111">
        <v>6</v>
      </c>
      <c r="C111">
        <v>250</v>
      </c>
      <c r="D111">
        <v>78</v>
      </c>
      <c r="E111">
        <v>3574</v>
      </c>
      <c r="F111">
        <v>21</v>
      </c>
      <c r="H111">
        <v>18</v>
      </c>
    </row>
    <row r="112" spans="2:8" x14ac:dyDescent="0.25">
      <c r="B112">
        <v>6</v>
      </c>
      <c r="C112">
        <v>250</v>
      </c>
      <c r="D112">
        <v>88</v>
      </c>
      <c r="E112">
        <v>3139</v>
      </c>
      <c r="F112">
        <v>14.5</v>
      </c>
      <c r="H112">
        <v>18</v>
      </c>
    </row>
    <row r="113" spans="2:8" x14ac:dyDescent="0.25">
      <c r="B113">
        <v>6</v>
      </c>
      <c r="C113">
        <v>250</v>
      </c>
      <c r="D113">
        <v>88</v>
      </c>
      <c r="E113">
        <v>3021</v>
      </c>
      <c r="F113">
        <v>16.5</v>
      </c>
      <c r="H113">
        <v>18</v>
      </c>
    </row>
    <row r="114" spans="2:8" x14ac:dyDescent="0.25">
      <c r="B114">
        <v>6</v>
      </c>
      <c r="C114">
        <v>225</v>
      </c>
      <c r="D114">
        <v>95</v>
      </c>
      <c r="E114">
        <v>3785</v>
      </c>
      <c r="F114">
        <v>19</v>
      </c>
      <c r="H114">
        <v>18</v>
      </c>
    </row>
    <row r="115" spans="2:8" x14ac:dyDescent="0.25">
      <c r="B115">
        <v>6</v>
      </c>
      <c r="C115">
        <v>199</v>
      </c>
      <c r="D115">
        <v>97</v>
      </c>
      <c r="E115">
        <v>2774</v>
      </c>
      <c r="F115">
        <v>15.5</v>
      </c>
      <c r="H115">
        <v>18</v>
      </c>
    </row>
    <row r="116" spans="2:8" x14ac:dyDescent="0.25">
      <c r="B116">
        <v>6</v>
      </c>
      <c r="C116">
        <v>171</v>
      </c>
      <c r="D116">
        <v>97</v>
      </c>
      <c r="E116">
        <v>2984</v>
      </c>
      <c r="F116">
        <v>14.5</v>
      </c>
      <c r="H116">
        <v>18</v>
      </c>
    </row>
    <row r="117" spans="2:8" x14ac:dyDescent="0.25">
      <c r="B117">
        <v>6</v>
      </c>
      <c r="C117">
        <v>232</v>
      </c>
      <c r="D117">
        <v>100</v>
      </c>
      <c r="E117">
        <v>3288</v>
      </c>
      <c r="F117">
        <v>15.5</v>
      </c>
      <c r="H117">
        <v>18</v>
      </c>
    </row>
    <row r="118" spans="2:8" x14ac:dyDescent="0.25">
      <c r="B118">
        <v>6</v>
      </c>
      <c r="C118">
        <v>232</v>
      </c>
      <c r="D118">
        <v>100</v>
      </c>
      <c r="E118">
        <v>2945</v>
      </c>
      <c r="F118">
        <v>16</v>
      </c>
      <c r="H118">
        <v>18</v>
      </c>
    </row>
    <row r="119" spans="2:8" x14ac:dyDescent="0.25">
      <c r="B119">
        <v>6</v>
      </c>
      <c r="C119">
        <v>232</v>
      </c>
      <c r="D119">
        <v>100</v>
      </c>
      <c r="E119">
        <v>2789</v>
      </c>
      <c r="F119">
        <v>15</v>
      </c>
      <c r="H119">
        <v>18</v>
      </c>
    </row>
    <row r="120" spans="2:8" x14ac:dyDescent="0.25">
      <c r="B120">
        <v>6</v>
      </c>
      <c r="C120">
        <v>225</v>
      </c>
      <c r="D120">
        <v>105</v>
      </c>
      <c r="E120">
        <v>3121</v>
      </c>
      <c r="F120">
        <v>16.5</v>
      </c>
      <c r="H120">
        <v>18</v>
      </c>
    </row>
    <row r="121" spans="2:8" x14ac:dyDescent="0.25">
      <c r="B121">
        <v>6</v>
      </c>
      <c r="C121">
        <v>225</v>
      </c>
      <c r="D121">
        <v>105</v>
      </c>
      <c r="E121">
        <v>3613</v>
      </c>
      <c r="F121">
        <v>16.5</v>
      </c>
      <c r="H121">
        <v>18</v>
      </c>
    </row>
    <row r="122" spans="2:8" x14ac:dyDescent="0.25">
      <c r="B122">
        <v>6</v>
      </c>
      <c r="C122">
        <v>250</v>
      </c>
      <c r="D122">
        <v>105</v>
      </c>
      <c r="E122">
        <v>3459</v>
      </c>
      <c r="F122">
        <v>16</v>
      </c>
      <c r="H122">
        <v>18</v>
      </c>
    </row>
    <row r="123" spans="2:8" x14ac:dyDescent="0.25">
      <c r="B123">
        <v>6</v>
      </c>
      <c r="C123">
        <v>258</v>
      </c>
      <c r="D123">
        <v>110</v>
      </c>
      <c r="E123">
        <v>2962</v>
      </c>
      <c r="F123">
        <v>13.5</v>
      </c>
      <c r="H123">
        <v>18</v>
      </c>
    </row>
    <row r="124" spans="2:8" x14ac:dyDescent="0.25">
      <c r="B124">
        <v>8</v>
      </c>
      <c r="C124">
        <v>307</v>
      </c>
      <c r="D124">
        <v>130</v>
      </c>
      <c r="E124">
        <v>3504</v>
      </c>
      <c r="F124">
        <v>12</v>
      </c>
      <c r="H124">
        <v>18</v>
      </c>
    </row>
    <row r="125" spans="2:8" x14ac:dyDescent="0.25">
      <c r="B125">
        <v>8</v>
      </c>
      <c r="C125">
        <v>318</v>
      </c>
      <c r="D125">
        <v>150</v>
      </c>
      <c r="E125">
        <v>3436</v>
      </c>
      <c r="F125">
        <v>11</v>
      </c>
      <c r="H125">
        <v>18</v>
      </c>
    </row>
    <row r="126" spans="2:8" x14ac:dyDescent="0.25">
      <c r="B126">
        <v>6</v>
      </c>
      <c r="C126">
        <v>258</v>
      </c>
      <c r="D126">
        <v>120</v>
      </c>
      <c r="E126">
        <v>3410</v>
      </c>
      <c r="F126">
        <v>15.1</v>
      </c>
      <c r="H126">
        <v>18.100000000000001</v>
      </c>
    </row>
    <row r="127" spans="2:8" x14ac:dyDescent="0.25">
      <c r="B127">
        <v>8</v>
      </c>
      <c r="C127">
        <v>302</v>
      </c>
      <c r="D127">
        <v>139</v>
      </c>
      <c r="E127">
        <v>3205</v>
      </c>
      <c r="F127">
        <v>11.2</v>
      </c>
      <c r="H127">
        <v>18.100000000000001</v>
      </c>
    </row>
    <row r="128" spans="2:8" x14ac:dyDescent="0.25">
      <c r="B128">
        <v>8</v>
      </c>
      <c r="C128">
        <v>318</v>
      </c>
      <c r="D128">
        <v>135</v>
      </c>
      <c r="E128">
        <v>3830</v>
      </c>
      <c r="F128">
        <v>15.2</v>
      </c>
      <c r="H128">
        <v>18.2</v>
      </c>
    </row>
    <row r="129" spans="2:8" x14ac:dyDescent="0.25">
      <c r="B129">
        <v>6</v>
      </c>
      <c r="C129">
        <v>250</v>
      </c>
      <c r="D129">
        <v>98</v>
      </c>
      <c r="E129">
        <v>3525</v>
      </c>
      <c r="F129">
        <v>19</v>
      </c>
      <c r="H129">
        <v>18.5</v>
      </c>
    </row>
    <row r="130" spans="2:8" x14ac:dyDescent="0.25">
      <c r="B130">
        <v>6</v>
      </c>
      <c r="C130">
        <v>250</v>
      </c>
      <c r="D130">
        <v>110</v>
      </c>
      <c r="E130">
        <v>3645</v>
      </c>
      <c r="F130">
        <v>16.2</v>
      </c>
      <c r="H130">
        <v>18.5</v>
      </c>
    </row>
    <row r="131" spans="2:8" x14ac:dyDescent="0.25">
      <c r="B131">
        <v>8</v>
      </c>
      <c r="C131">
        <v>360</v>
      </c>
      <c r="D131">
        <v>150</v>
      </c>
      <c r="E131">
        <v>3940</v>
      </c>
      <c r="F131">
        <v>13</v>
      </c>
      <c r="H131">
        <v>18.5</v>
      </c>
    </row>
    <row r="132" spans="2:8" x14ac:dyDescent="0.25">
      <c r="B132">
        <v>6</v>
      </c>
      <c r="C132">
        <v>225</v>
      </c>
      <c r="D132">
        <v>110</v>
      </c>
      <c r="E132">
        <v>3620</v>
      </c>
      <c r="F132">
        <v>18.7</v>
      </c>
      <c r="H132">
        <v>18.600000000000001</v>
      </c>
    </row>
    <row r="133" spans="2:8" x14ac:dyDescent="0.25">
      <c r="B133">
        <v>3</v>
      </c>
      <c r="C133">
        <v>70</v>
      </c>
      <c r="D133">
        <v>97</v>
      </c>
      <c r="E133">
        <v>2330</v>
      </c>
      <c r="F133">
        <v>13.5</v>
      </c>
      <c r="H133">
        <v>19</v>
      </c>
    </row>
    <row r="134" spans="2:8" x14ac:dyDescent="0.25">
      <c r="B134">
        <v>4</v>
      </c>
      <c r="C134">
        <v>122</v>
      </c>
      <c r="D134">
        <v>85</v>
      </c>
      <c r="E134">
        <v>2310</v>
      </c>
      <c r="F134">
        <v>18.5</v>
      </c>
      <c r="H134">
        <v>19</v>
      </c>
    </row>
    <row r="135" spans="2:8" x14ac:dyDescent="0.25">
      <c r="B135">
        <v>4</v>
      </c>
      <c r="C135">
        <v>120</v>
      </c>
      <c r="D135">
        <v>88</v>
      </c>
      <c r="E135">
        <v>3270</v>
      </c>
      <c r="F135">
        <v>21.9</v>
      </c>
      <c r="H135">
        <v>19</v>
      </c>
    </row>
    <row r="136" spans="2:8" x14ac:dyDescent="0.25">
      <c r="B136">
        <v>4</v>
      </c>
      <c r="C136">
        <v>121</v>
      </c>
      <c r="D136">
        <v>112</v>
      </c>
      <c r="E136">
        <v>2868</v>
      </c>
      <c r="F136">
        <v>15.5</v>
      </c>
      <c r="H136">
        <v>19</v>
      </c>
    </row>
    <row r="137" spans="2:8" x14ac:dyDescent="0.25">
      <c r="B137">
        <v>6</v>
      </c>
      <c r="C137">
        <v>250</v>
      </c>
      <c r="D137">
        <v>88</v>
      </c>
      <c r="E137">
        <v>3302</v>
      </c>
      <c r="F137">
        <v>15.5</v>
      </c>
      <c r="H137">
        <v>19</v>
      </c>
    </row>
    <row r="138" spans="2:8" x14ac:dyDescent="0.25">
      <c r="B138">
        <v>6</v>
      </c>
      <c r="C138">
        <v>232</v>
      </c>
      <c r="D138">
        <v>90</v>
      </c>
      <c r="E138">
        <v>3211</v>
      </c>
      <c r="F138">
        <v>17</v>
      </c>
      <c r="H138">
        <v>19</v>
      </c>
    </row>
    <row r="139" spans="2:8" x14ac:dyDescent="0.25">
      <c r="B139">
        <v>6</v>
      </c>
      <c r="C139">
        <v>225</v>
      </c>
      <c r="D139">
        <v>95</v>
      </c>
      <c r="E139">
        <v>3264</v>
      </c>
      <c r="F139">
        <v>16</v>
      </c>
      <c r="H139">
        <v>19</v>
      </c>
    </row>
    <row r="140" spans="2:8" x14ac:dyDescent="0.25">
      <c r="B140">
        <v>6</v>
      </c>
      <c r="C140">
        <v>232</v>
      </c>
      <c r="D140">
        <v>100</v>
      </c>
      <c r="E140">
        <v>2634</v>
      </c>
      <c r="F140">
        <v>13</v>
      </c>
      <c r="H140">
        <v>19</v>
      </c>
    </row>
    <row r="141" spans="2:8" x14ac:dyDescent="0.25">
      <c r="B141">
        <v>6</v>
      </c>
      <c r="C141">
        <v>250</v>
      </c>
      <c r="D141">
        <v>100</v>
      </c>
      <c r="E141">
        <v>3282</v>
      </c>
      <c r="F141">
        <v>15</v>
      </c>
      <c r="H141">
        <v>19</v>
      </c>
    </row>
    <row r="142" spans="2:8" x14ac:dyDescent="0.25">
      <c r="B142">
        <v>6</v>
      </c>
      <c r="C142">
        <v>232</v>
      </c>
      <c r="D142">
        <v>100</v>
      </c>
      <c r="E142">
        <v>2901</v>
      </c>
      <c r="F142">
        <v>16</v>
      </c>
      <c r="H142">
        <v>19</v>
      </c>
    </row>
    <row r="143" spans="2:8" x14ac:dyDescent="0.25">
      <c r="B143">
        <v>6</v>
      </c>
      <c r="C143">
        <v>225</v>
      </c>
      <c r="D143">
        <v>100</v>
      </c>
      <c r="E143">
        <v>3630</v>
      </c>
      <c r="F143">
        <v>17.7</v>
      </c>
      <c r="H143">
        <v>19</v>
      </c>
    </row>
    <row r="144" spans="2:8" x14ac:dyDescent="0.25">
      <c r="B144">
        <v>6</v>
      </c>
      <c r="C144">
        <v>156</v>
      </c>
      <c r="D144">
        <v>108</v>
      </c>
      <c r="E144">
        <v>2930</v>
      </c>
      <c r="F144">
        <v>15.5</v>
      </c>
      <c r="H144">
        <v>19</v>
      </c>
    </row>
    <row r="145" spans="2:8" x14ac:dyDescent="0.25">
      <c r="B145">
        <v>6</v>
      </c>
      <c r="C145">
        <v>225</v>
      </c>
      <c r="D145">
        <v>90</v>
      </c>
      <c r="E145">
        <v>3381</v>
      </c>
      <c r="F145">
        <v>18.7</v>
      </c>
      <c r="H145">
        <v>19.100000000000001</v>
      </c>
    </row>
    <row r="146" spans="2:8" x14ac:dyDescent="0.25">
      <c r="B146">
        <v>6</v>
      </c>
      <c r="C146">
        <v>231</v>
      </c>
      <c r="D146">
        <v>105</v>
      </c>
      <c r="E146">
        <v>3535</v>
      </c>
      <c r="F146">
        <v>19.2</v>
      </c>
      <c r="H146">
        <v>19.2</v>
      </c>
    </row>
    <row r="147" spans="2:8" x14ac:dyDescent="0.25">
      <c r="B147">
        <v>8</v>
      </c>
      <c r="C147">
        <v>267</v>
      </c>
      <c r="D147">
        <v>125</v>
      </c>
      <c r="E147">
        <v>3605</v>
      </c>
      <c r="F147">
        <v>15</v>
      </c>
      <c r="H147">
        <v>19.2</v>
      </c>
    </row>
    <row r="148" spans="2:8" x14ac:dyDescent="0.25">
      <c r="B148">
        <v>8</v>
      </c>
      <c r="C148">
        <v>305</v>
      </c>
      <c r="D148">
        <v>145</v>
      </c>
      <c r="E148">
        <v>3425</v>
      </c>
      <c r="F148">
        <v>13.2</v>
      </c>
      <c r="H148">
        <v>19.2</v>
      </c>
    </row>
    <row r="149" spans="2:8" x14ac:dyDescent="0.25">
      <c r="B149">
        <v>6</v>
      </c>
      <c r="C149">
        <v>232</v>
      </c>
      <c r="D149">
        <v>90</v>
      </c>
      <c r="E149">
        <v>3210</v>
      </c>
      <c r="F149">
        <v>17.2</v>
      </c>
      <c r="H149">
        <v>19.399999999999999</v>
      </c>
    </row>
    <row r="150" spans="2:8" x14ac:dyDescent="0.25">
      <c r="B150">
        <v>8</v>
      </c>
      <c r="C150">
        <v>318</v>
      </c>
      <c r="D150">
        <v>140</v>
      </c>
      <c r="E150">
        <v>3735</v>
      </c>
      <c r="F150">
        <v>13.2</v>
      </c>
      <c r="H150">
        <v>19.399999999999999</v>
      </c>
    </row>
    <row r="151" spans="2:8" x14ac:dyDescent="0.25">
      <c r="B151">
        <v>6</v>
      </c>
      <c r="C151">
        <v>200</v>
      </c>
      <c r="D151">
        <v>85</v>
      </c>
      <c r="E151">
        <v>2990</v>
      </c>
      <c r="F151">
        <v>18.2</v>
      </c>
      <c r="H151">
        <v>19.8</v>
      </c>
    </row>
    <row r="152" spans="2:8" x14ac:dyDescent="0.25">
      <c r="B152">
        <v>8</v>
      </c>
      <c r="C152">
        <v>260</v>
      </c>
      <c r="D152">
        <v>110</v>
      </c>
      <c r="E152">
        <v>3365</v>
      </c>
      <c r="F152">
        <v>15.5</v>
      </c>
      <c r="H152">
        <v>19.899999999999999</v>
      </c>
    </row>
    <row r="153" spans="2:8" x14ac:dyDescent="0.25">
      <c r="B153">
        <v>4</v>
      </c>
      <c r="C153">
        <v>97</v>
      </c>
      <c r="D153">
        <v>88</v>
      </c>
      <c r="E153">
        <v>2279</v>
      </c>
      <c r="F153">
        <v>19</v>
      </c>
      <c r="H153">
        <v>20</v>
      </c>
    </row>
    <row r="154" spans="2:8" x14ac:dyDescent="0.25">
      <c r="B154">
        <v>4</v>
      </c>
      <c r="C154">
        <v>140</v>
      </c>
      <c r="D154">
        <v>90</v>
      </c>
      <c r="E154">
        <v>2408</v>
      </c>
      <c r="F154">
        <v>19.5</v>
      </c>
      <c r="H154">
        <v>20</v>
      </c>
    </row>
    <row r="155" spans="2:8" x14ac:dyDescent="0.25">
      <c r="B155">
        <v>4</v>
      </c>
      <c r="C155">
        <v>114</v>
      </c>
      <c r="D155">
        <v>91</v>
      </c>
      <c r="E155">
        <v>2582</v>
      </c>
      <c r="F155">
        <v>14</v>
      </c>
      <c r="H155">
        <v>20</v>
      </c>
    </row>
    <row r="156" spans="2:8" x14ac:dyDescent="0.25">
      <c r="B156">
        <v>4</v>
      </c>
      <c r="C156">
        <v>130</v>
      </c>
      <c r="D156">
        <v>102</v>
      </c>
      <c r="E156">
        <v>3150</v>
      </c>
      <c r="F156">
        <v>15.7</v>
      </c>
      <c r="H156">
        <v>20</v>
      </c>
    </row>
    <row r="157" spans="2:8" x14ac:dyDescent="0.25">
      <c r="B157">
        <v>6</v>
      </c>
      <c r="C157">
        <v>198</v>
      </c>
      <c r="D157">
        <v>95</v>
      </c>
      <c r="E157">
        <v>3102</v>
      </c>
      <c r="F157">
        <v>16.5</v>
      </c>
      <c r="H157">
        <v>20</v>
      </c>
    </row>
    <row r="158" spans="2:8" x14ac:dyDescent="0.25">
      <c r="B158">
        <v>6</v>
      </c>
      <c r="C158">
        <v>232</v>
      </c>
      <c r="D158">
        <v>100</v>
      </c>
      <c r="E158">
        <v>2914</v>
      </c>
      <c r="F158">
        <v>16</v>
      </c>
      <c r="H158">
        <v>20</v>
      </c>
    </row>
    <row r="159" spans="2:8" x14ac:dyDescent="0.25">
      <c r="B159">
        <v>6</v>
      </c>
      <c r="C159">
        <v>225</v>
      </c>
      <c r="D159">
        <v>100</v>
      </c>
      <c r="E159">
        <v>3651</v>
      </c>
      <c r="F159">
        <v>17.7</v>
      </c>
      <c r="H159">
        <v>20</v>
      </c>
    </row>
    <row r="160" spans="2:8" x14ac:dyDescent="0.25">
      <c r="B160">
        <v>6</v>
      </c>
      <c r="C160">
        <v>156</v>
      </c>
      <c r="D160">
        <v>122</v>
      </c>
      <c r="E160">
        <v>2807</v>
      </c>
      <c r="F160">
        <v>13.5</v>
      </c>
      <c r="H160">
        <v>20</v>
      </c>
    </row>
    <row r="161" spans="2:8" x14ac:dyDescent="0.25">
      <c r="B161">
        <v>8</v>
      </c>
      <c r="C161">
        <v>262</v>
      </c>
      <c r="D161">
        <v>110</v>
      </c>
      <c r="E161">
        <v>3221</v>
      </c>
      <c r="F161">
        <v>13.5</v>
      </c>
      <c r="H161">
        <v>20</v>
      </c>
    </row>
    <row r="162" spans="2:8" x14ac:dyDescent="0.25">
      <c r="B162">
        <v>6</v>
      </c>
      <c r="C162">
        <v>200</v>
      </c>
      <c r="D162">
        <v>85</v>
      </c>
      <c r="E162">
        <v>2965</v>
      </c>
      <c r="F162">
        <v>15.8</v>
      </c>
      <c r="H162">
        <v>20.2</v>
      </c>
    </row>
    <row r="163" spans="2:8" x14ac:dyDescent="0.25">
      <c r="B163">
        <v>6</v>
      </c>
      <c r="C163">
        <v>200</v>
      </c>
      <c r="D163">
        <v>88</v>
      </c>
      <c r="E163">
        <v>3060</v>
      </c>
      <c r="F163">
        <v>17.100000000000001</v>
      </c>
      <c r="H163">
        <v>20.2</v>
      </c>
    </row>
    <row r="164" spans="2:8" x14ac:dyDescent="0.25">
      <c r="B164">
        <v>6</v>
      </c>
      <c r="C164">
        <v>232</v>
      </c>
      <c r="D164">
        <v>90</v>
      </c>
      <c r="E164">
        <v>3265</v>
      </c>
      <c r="F164">
        <v>18.2</v>
      </c>
      <c r="H164">
        <v>20.2</v>
      </c>
    </row>
    <row r="165" spans="2:8" x14ac:dyDescent="0.25">
      <c r="B165">
        <v>8</v>
      </c>
      <c r="C165">
        <v>302</v>
      </c>
      <c r="D165">
        <v>139</v>
      </c>
      <c r="E165">
        <v>3570</v>
      </c>
      <c r="F165">
        <v>12.8</v>
      </c>
      <c r="H165">
        <v>20.2</v>
      </c>
    </row>
    <row r="166" spans="2:8" x14ac:dyDescent="0.25">
      <c r="B166">
        <v>5</v>
      </c>
      <c r="C166">
        <v>131</v>
      </c>
      <c r="D166">
        <v>103</v>
      </c>
      <c r="E166">
        <v>2830</v>
      </c>
      <c r="F166">
        <v>15.9</v>
      </c>
      <c r="H166">
        <v>20.3</v>
      </c>
    </row>
    <row r="167" spans="2:8" x14ac:dyDescent="0.25">
      <c r="B167">
        <v>6</v>
      </c>
      <c r="C167">
        <v>200</v>
      </c>
      <c r="D167">
        <v>95</v>
      </c>
      <c r="E167">
        <v>3155</v>
      </c>
      <c r="F167">
        <v>18.2</v>
      </c>
      <c r="H167">
        <v>20.5</v>
      </c>
    </row>
    <row r="168" spans="2:8" x14ac:dyDescent="0.25">
      <c r="B168">
        <v>6</v>
      </c>
      <c r="C168">
        <v>225</v>
      </c>
      <c r="D168">
        <v>100</v>
      </c>
      <c r="E168">
        <v>3430</v>
      </c>
      <c r="F168">
        <v>17.2</v>
      </c>
      <c r="H168">
        <v>20.5</v>
      </c>
    </row>
    <row r="169" spans="2:8" x14ac:dyDescent="0.25">
      <c r="B169">
        <v>6</v>
      </c>
      <c r="C169">
        <v>231</v>
      </c>
      <c r="D169">
        <v>105</v>
      </c>
      <c r="E169">
        <v>3425</v>
      </c>
      <c r="F169">
        <v>16.899999999999999</v>
      </c>
      <c r="H169">
        <v>20.5</v>
      </c>
    </row>
    <row r="170" spans="2:8" x14ac:dyDescent="0.25">
      <c r="B170">
        <v>6</v>
      </c>
      <c r="C170">
        <v>231</v>
      </c>
      <c r="D170">
        <v>105</v>
      </c>
      <c r="E170">
        <v>3380</v>
      </c>
      <c r="F170">
        <v>15.8</v>
      </c>
      <c r="H170">
        <v>20.6</v>
      </c>
    </row>
    <row r="171" spans="2:8" x14ac:dyDescent="0.25">
      <c r="B171">
        <v>6</v>
      </c>
      <c r="C171">
        <v>225</v>
      </c>
      <c r="D171">
        <v>110</v>
      </c>
      <c r="E171">
        <v>3360</v>
      </c>
      <c r="F171">
        <v>16.600000000000001</v>
      </c>
      <c r="H171">
        <v>20.6</v>
      </c>
    </row>
    <row r="172" spans="2:8" x14ac:dyDescent="0.25">
      <c r="B172">
        <v>6</v>
      </c>
      <c r="C172">
        <v>200</v>
      </c>
      <c r="D172">
        <v>85</v>
      </c>
      <c r="E172">
        <v>3070</v>
      </c>
      <c r="F172">
        <v>16.7</v>
      </c>
      <c r="H172">
        <v>20.8</v>
      </c>
    </row>
    <row r="173" spans="2:8" x14ac:dyDescent="0.25">
      <c r="B173">
        <v>4</v>
      </c>
      <c r="C173">
        <v>140</v>
      </c>
      <c r="D173">
        <v>72</v>
      </c>
      <c r="E173">
        <v>2401</v>
      </c>
      <c r="F173">
        <v>19.5</v>
      </c>
      <c r="H173">
        <v>21</v>
      </c>
    </row>
    <row r="174" spans="2:8" x14ac:dyDescent="0.25">
      <c r="B174">
        <v>4</v>
      </c>
      <c r="C174">
        <v>122</v>
      </c>
      <c r="D174">
        <v>86</v>
      </c>
      <c r="E174">
        <v>2226</v>
      </c>
      <c r="F174">
        <v>16.5</v>
      </c>
      <c r="H174">
        <v>21</v>
      </c>
    </row>
    <row r="175" spans="2:8" x14ac:dyDescent="0.25">
      <c r="B175">
        <v>4</v>
      </c>
      <c r="C175">
        <v>120</v>
      </c>
      <c r="D175">
        <v>87</v>
      </c>
      <c r="E175">
        <v>2979</v>
      </c>
      <c r="F175">
        <v>19.5</v>
      </c>
      <c r="H175">
        <v>21</v>
      </c>
    </row>
    <row r="176" spans="2:8" x14ac:dyDescent="0.25">
      <c r="B176">
        <v>6</v>
      </c>
      <c r="C176">
        <v>200</v>
      </c>
      <c r="D176">
        <v>85</v>
      </c>
      <c r="E176">
        <v>2587</v>
      </c>
      <c r="F176">
        <v>16</v>
      </c>
      <c r="H176">
        <v>21</v>
      </c>
    </row>
    <row r="177" spans="2:8" x14ac:dyDescent="0.25">
      <c r="B177">
        <v>6</v>
      </c>
      <c r="C177">
        <v>199</v>
      </c>
      <c r="D177">
        <v>90</v>
      </c>
      <c r="E177">
        <v>2648</v>
      </c>
      <c r="F177">
        <v>15</v>
      </c>
      <c r="H177">
        <v>21</v>
      </c>
    </row>
    <row r="178" spans="2:8" x14ac:dyDescent="0.25">
      <c r="B178">
        <v>6</v>
      </c>
      <c r="C178">
        <v>155</v>
      </c>
      <c r="D178">
        <v>107</v>
      </c>
      <c r="E178">
        <v>2472</v>
      </c>
      <c r="F178">
        <v>14</v>
      </c>
      <c r="H178">
        <v>21</v>
      </c>
    </row>
    <row r="179" spans="2:8" x14ac:dyDescent="0.25">
      <c r="B179">
        <v>6</v>
      </c>
      <c r="C179">
        <v>231</v>
      </c>
      <c r="D179">
        <v>110</v>
      </c>
      <c r="E179">
        <v>3039</v>
      </c>
      <c r="F179">
        <v>15</v>
      </c>
      <c r="H179">
        <v>21</v>
      </c>
    </row>
    <row r="180" spans="2:8" x14ac:dyDescent="0.25">
      <c r="B180">
        <v>4</v>
      </c>
      <c r="C180">
        <v>134</v>
      </c>
      <c r="D180">
        <v>95</v>
      </c>
      <c r="E180">
        <v>2515</v>
      </c>
      <c r="F180">
        <v>14.8</v>
      </c>
      <c r="H180">
        <v>21.1</v>
      </c>
    </row>
    <row r="181" spans="2:8" x14ac:dyDescent="0.25">
      <c r="B181">
        <v>3</v>
      </c>
      <c r="C181">
        <v>80</v>
      </c>
      <c r="D181">
        <v>110</v>
      </c>
      <c r="E181">
        <v>2720</v>
      </c>
      <c r="F181">
        <v>13.5</v>
      </c>
      <c r="H181">
        <v>21.5</v>
      </c>
    </row>
    <row r="182" spans="2:8" x14ac:dyDescent="0.25">
      <c r="B182">
        <v>4</v>
      </c>
      <c r="C182">
        <v>121</v>
      </c>
      <c r="D182">
        <v>110</v>
      </c>
      <c r="E182">
        <v>2600</v>
      </c>
      <c r="F182">
        <v>12.8</v>
      </c>
      <c r="H182">
        <v>21.5</v>
      </c>
    </row>
    <row r="183" spans="2:8" x14ac:dyDescent="0.25">
      <c r="B183">
        <v>6</v>
      </c>
      <c r="C183">
        <v>231</v>
      </c>
      <c r="D183">
        <v>115</v>
      </c>
      <c r="E183">
        <v>3245</v>
      </c>
      <c r="F183">
        <v>15.4</v>
      </c>
      <c r="H183">
        <v>21.5</v>
      </c>
    </row>
    <row r="184" spans="2:8" x14ac:dyDescent="0.25">
      <c r="B184">
        <v>4</v>
      </c>
      <c r="C184">
        <v>121</v>
      </c>
      <c r="D184">
        <v>115</v>
      </c>
      <c r="E184">
        <v>2795</v>
      </c>
      <c r="F184">
        <v>15.7</v>
      </c>
      <c r="H184">
        <v>21.6</v>
      </c>
    </row>
    <row r="185" spans="2:8" x14ac:dyDescent="0.25">
      <c r="B185">
        <v>4</v>
      </c>
      <c r="C185">
        <v>140</v>
      </c>
      <c r="D185">
        <v>72</v>
      </c>
      <c r="E185">
        <v>2408</v>
      </c>
      <c r="F185">
        <v>19</v>
      </c>
      <c r="H185">
        <v>22</v>
      </c>
    </row>
    <row r="186" spans="2:8" x14ac:dyDescent="0.25">
      <c r="B186">
        <v>4</v>
      </c>
      <c r="C186">
        <v>121</v>
      </c>
      <c r="D186">
        <v>76</v>
      </c>
      <c r="E186">
        <v>2511</v>
      </c>
      <c r="F186">
        <v>18</v>
      </c>
      <c r="H186">
        <v>22</v>
      </c>
    </row>
    <row r="187" spans="2:8" x14ac:dyDescent="0.25">
      <c r="B187">
        <v>4</v>
      </c>
      <c r="C187">
        <v>122</v>
      </c>
      <c r="D187">
        <v>86</v>
      </c>
      <c r="E187">
        <v>2395</v>
      </c>
      <c r="F187">
        <v>16</v>
      </c>
      <c r="H187">
        <v>22</v>
      </c>
    </row>
    <row r="188" spans="2:8" x14ac:dyDescent="0.25">
      <c r="B188">
        <v>4</v>
      </c>
      <c r="C188">
        <v>108</v>
      </c>
      <c r="D188">
        <v>94</v>
      </c>
      <c r="E188">
        <v>2379</v>
      </c>
      <c r="F188">
        <v>16.5</v>
      </c>
      <c r="H188">
        <v>22</v>
      </c>
    </row>
    <row r="189" spans="2:8" x14ac:dyDescent="0.25">
      <c r="B189">
        <v>4</v>
      </c>
      <c r="C189">
        <v>121</v>
      </c>
      <c r="D189">
        <v>98</v>
      </c>
      <c r="E189">
        <v>2945</v>
      </c>
      <c r="F189">
        <v>14.5</v>
      </c>
      <c r="H189">
        <v>22</v>
      </c>
    </row>
    <row r="190" spans="2:8" x14ac:dyDescent="0.25">
      <c r="B190">
        <v>6</v>
      </c>
      <c r="C190">
        <v>198</v>
      </c>
      <c r="D190">
        <v>95</v>
      </c>
      <c r="E190">
        <v>2833</v>
      </c>
      <c r="F190">
        <v>15.5</v>
      </c>
      <c r="H190">
        <v>22</v>
      </c>
    </row>
    <row r="191" spans="2:8" x14ac:dyDescent="0.25">
      <c r="B191">
        <v>6</v>
      </c>
      <c r="C191">
        <v>146</v>
      </c>
      <c r="D191">
        <v>97</v>
      </c>
      <c r="E191">
        <v>2815</v>
      </c>
      <c r="F191">
        <v>14.5</v>
      </c>
      <c r="H191">
        <v>22</v>
      </c>
    </row>
    <row r="192" spans="2:8" x14ac:dyDescent="0.25">
      <c r="B192">
        <v>6</v>
      </c>
      <c r="C192">
        <v>225</v>
      </c>
      <c r="D192">
        <v>100</v>
      </c>
      <c r="E192">
        <v>3233</v>
      </c>
      <c r="F192">
        <v>15.4</v>
      </c>
      <c r="H192">
        <v>22</v>
      </c>
    </row>
    <row r="193" spans="2:8" x14ac:dyDescent="0.25">
      <c r="B193">
        <v>6</v>
      </c>
      <c r="C193">
        <v>250</v>
      </c>
      <c r="D193">
        <v>105</v>
      </c>
      <c r="E193">
        <v>3353</v>
      </c>
      <c r="F193">
        <v>14.5</v>
      </c>
      <c r="H193">
        <v>22</v>
      </c>
    </row>
    <row r="194" spans="2:8" x14ac:dyDescent="0.25">
      <c r="B194">
        <v>6</v>
      </c>
      <c r="C194">
        <v>232</v>
      </c>
      <c r="D194">
        <v>112</v>
      </c>
      <c r="E194">
        <v>2835</v>
      </c>
      <c r="F194">
        <v>14.7</v>
      </c>
      <c r="H194">
        <v>22</v>
      </c>
    </row>
    <row r="195" spans="2:8" x14ac:dyDescent="0.25">
      <c r="B195">
        <v>4</v>
      </c>
      <c r="C195">
        <v>140</v>
      </c>
      <c r="D195">
        <v>88</v>
      </c>
      <c r="E195">
        <v>2890</v>
      </c>
      <c r="F195">
        <v>17.3</v>
      </c>
      <c r="H195">
        <v>22.3</v>
      </c>
    </row>
    <row r="196" spans="2:8" x14ac:dyDescent="0.25">
      <c r="B196">
        <v>6</v>
      </c>
      <c r="C196">
        <v>231</v>
      </c>
      <c r="D196">
        <v>110</v>
      </c>
      <c r="E196">
        <v>3415</v>
      </c>
      <c r="F196">
        <v>15.8</v>
      </c>
      <c r="H196">
        <v>22.4</v>
      </c>
    </row>
    <row r="197" spans="2:8" x14ac:dyDescent="0.25">
      <c r="B197">
        <v>6</v>
      </c>
      <c r="C197">
        <v>232</v>
      </c>
      <c r="D197">
        <v>90</v>
      </c>
      <c r="E197">
        <v>3085</v>
      </c>
      <c r="F197">
        <v>17.600000000000001</v>
      </c>
      <c r="H197">
        <v>22.5</v>
      </c>
    </row>
    <row r="198" spans="2:8" x14ac:dyDescent="0.25">
      <c r="B198">
        <v>4</v>
      </c>
      <c r="C198">
        <v>97</v>
      </c>
      <c r="D198">
        <v>54</v>
      </c>
      <c r="E198">
        <v>2254</v>
      </c>
      <c r="F198">
        <v>23.5</v>
      </c>
      <c r="H198">
        <v>23</v>
      </c>
    </row>
    <row r="199" spans="2:8" x14ac:dyDescent="0.25">
      <c r="B199">
        <v>4</v>
      </c>
      <c r="C199">
        <v>140</v>
      </c>
      <c r="D199">
        <v>78</v>
      </c>
      <c r="E199">
        <v>2592</v>
      </c>
      <c r="F199">
        <v>18.5</v>
      </c>
      <c r="H199">
        <v>23</v>
      </c>
    </row>
    <row r="200" spans="2:8" x14ac:dyDescent="0.25">
      <c r="B200">
        <v>4</v>
      </c>
      <c r="C200">
        <v>140</v>
      </c>
      <c r="D200">
        <v>83</v>
      </c>
      <c r="E200">
        <v>2639</v>
      </c>
      <c r="F200">
        <v>17</v>
      </c>
      <c r="H200">
        <v>23</v>
      </c>
    </row>
    <row r="201" spans="2:8" x14ac:dyDescent="0.25">
      <c r="B201">
        <v>4</v>
      </c>
      <c r="C201">
        <v>122</v>
      </c>
      <c r="D201">
        <v>86</v>
      </c>
      <c r="E201">
        <v>2220</v>
      </c>
      <c r="F201">
        <v>14</v>
      </c>
      <c r="H201">
        <v>23</v>
      </c>
    </row>
    <row r="202" spans="2:8" x14ac:dyDescent="0.25">
      <c r="B202">
        <v>4</v>
      </c>
      <c r="C202">
        <v>120</v>
      </c>
      <c r="D202">
        <v>88</v>
      </c>
      <c r="E202">
        <v>2957</v>
      </c>
      <c r="F202">
        <v>17</v>
      </c>
      <c r="H202">
        <v>23</v>
      </c>
    </row>
    <row r="203" spans="2:8" x14ac:dyDescent="0.25">
      <c r="B203">
        <v>4</v>
      </c>
      <c r="C203">
        <v>115</v>
      </c>
      <c r="D203">
        <v>95</v>
      </c>
      <c r="E203">
        <v>2694</v>
      </c>
      <c r="F203">
        <v>15</v>
      </c>
      <c r="H203">
        <v>23</v>
      </c>
    </row>
    <row r="204" spans="2:8" x14ac:dyDescent="0.25">
      <c r="B204">
        <v>4</v>
      </c>
      <c r="C204">
        <v>120</v>
      </c>
      <c r="D204">
        <v>97</v>
      </c>
      <c r="E204">
        <v>2506</v>
      </c>
      <c r="F204">
        <v>14.5</v>
      </c>
      <c r="H204">
        <v>23</v>
      </c>
    </row>
    <row r="205" spans="2:8" x14ac:dyDescent="0.25">
      <c r="B205">
        <v>6</v>
      </c>
      <c r="C205">
        <v>198</v>
      </c>
      <c r="D205">
        <v>95</v>
      </c>
      <c r="E205">
        <v>2904</v>
      </c>
      <c r="F205">
        <v>16</v>
      </c>
      <c r="H205">
        <v>23</v>
      </c>
    </row>
    <row r="206" spans="2:8" x14ac:dyDescent="0.25">
      <c r="B206">
        <v>8</v>
      </c>
      <c r="C206">
        <v>350</v>
      </c>
      <c r="D206">
        <v>125</v>
      </c>
      <c r="E206">
        <v>3900</v>
      </c>
      <c r="F206">
        <v>17.399999999999999</v>
      </c>
      <c r="H206">
        <v>23</v>
      </c>
    </row>
    <row r="207" spans="2:8" x14ac:dyDescent="0.25">
      <c r="B207">
        <v>4</v>
      </c>
      <c r="C207">
        <v>156</v>
      </c>
      <c r="D207">
        <v>105</v>
      </c>
      <c r="E207">
        <v>2745</v>
      </c>
      <c r="F207">
        <v>16.7</v>
      </c>
      <c r="H207">
        <v>23.2</v>
      </c>
    </row>
    <row r="208" spans="2:8" x14ac:dyDescent="0.25">
      <c r="B208">
        <v>6</v>
      </c>
      <c r="C208">
        <v>173</v>
      </c>
      <c r="D208">
        <v>110</v>
      </c>
      <c r="E208">
        <v>2725</v>
      </c>
      <c r="F208">
        <v>12.6</v>
      </c>
      <c r="H208">
        <v>23.5</v>
      </c>
    </row>
    <row r="209" spans="2:8" x14ac:dyDescent="0.25">
      <c r="B209">
        <v>3</v>
      </c>
      <c r="C209">
        <v>70</v>
      </c>
      <c r="D209">
        <v>100</v>
      </c>
      <c r="E209">
        <v>2420</v>
      </c>
      <c r="F209">
        <v>12.5</v>
      </c>
      <c r="H209">
        <v>23.7</v>
      </c>
    </row>
    <row r="210" spans="2:8" x14ac:dyDescent="0.25">
      <c r="B210">
        <v>4</v>
      </c>
      <c r="C210">
        <v>151</v>
      </c>
      <c r="D210">
        <v>85</v>
      </c>
      <c r="E210">
        <v>2855</v>
      </c>
      <c r="F210">
        <v>17.600000000000001</v>
      </c>
      <c r="H210">
        <v>23.8</v>
      </c>
    </row>
    <row r="211" spans="2:8" x14ac:dyDescent="0.25">
      <c r="B211">
        <v>4</v>
      </c>
      <c r="C211">
        <v>119</v>
      </c>
      <c r="D211">
        <v>97</v>
      </c>
      <c r="E211">
        <v>2405</v>
      </c>
      <c r="F211">
        <v>14.9</v>
      </c>
      <c r="H211">
        <v>23.9</v>
      </c>
    </row>
    <row r="212" spans="2:8" x14ac:dyDescent="0.25">
      <c r="B212">
        <v>8</v>
      </c>
      <c r="C212">
        <v>260</v>
      </c>
      <c r="D212">
        <v>90</v>
      </c>
      <c r="E212">
        <v>3420</v>
      </c>
      <c r="F212">
        <v>22.2</v>
      </c>
      <c r="H212">
        <v>23.9</v>
      </c>
    </row>
    <row r="213" spans="2:8" x14ac:dyDescent="0.25">
      <c r="B213">
        <v>4</v>
      </c>
      <c r="C213">
        <v>116</v>
      </c>
      <c r="D213">
        <v>75</v>
      </c>
      <c r="E213">
        <v>2158</v>
      </c>
      <c r="F213">
        <v>15.5</v>
      </c>
      <c r="H213">
        <v>24</v>
      </c>
    </row>
    <row r="214" spans="2:8" x14ac:dyDescent="0.25">
      <c r="B214">
        <v>4</v>
      </c>
      <c r="C214">
        <v>90</v>
      </c>
      <c r="D214">
        <v>75</v>
      </c>
      <c r="E214">
        <v>2108</v>
      </c>
      <c r="F214">
        <v>15.5</v>
      </c>
      <c r="H214">
        <v>24</v>
      </c>
    </row>
    <row r="215" spans="2:8" x14ac:dyDescent="0.25">
      <c r="B215">
        <v>4</v>
      </c>
      <c r="C215">
        <v>107</v>
      </c>
      <c r="D215">
        <v>90</v>
      </c>
      <c r="E215">
        <v>2430</v>
      </c>
      <c r="F215">
        <v>14.5</v>
      </c>
      <c r="H215">
        <v>24</v>
      </c>
    </row>
    <row r="216" spans="2:8" x14ac:dyDescent="0.25">
      <c r="B216">
        <v>4</v>
      </c>
      <c r="C216">
        <v>140</v>
      </c>
      <c r="D216">
        <v>92</v>
      </c>
      <c r="E216">
        <v>2865</v>
      </c>
      <c r="F216">
        <v>16.399999999999999</v>
      </c>
      <c r="H216">
        <v>24</v>
      </c>
    </row>
    <row r="217" spans="2:8" x14ac:dyDescent="0.25">
      <c r="B217">
        <v>4</v>
      </c>
      <c r="C217">
        <v>113</v>
      </c>
      <c r="D217">
        <v>95</v>
      </c>
      <c r="E217">
        <v>2372</v>
      </c>
      <c r="F217">
        <v>15</v>
      </c>
      <c r="H217">
        <v>24</v>
      </c>
    </row>
    <row r="218" spans="2:8" x14ac:dyDescent="0.25">
      <c r="B218">
        <v>4</v>
      </c>
      <c r="C218">
        <v>113</v>
      </c>
      <c r="D218">
        <v>95</v>
      </c>
      <c r="E218">
        <v>2278</v>
      </c>
      <c r="F218">
        <v>15.5</v>
      </c>
      <c r="H218">
        <v>24</v>
      </c>
    </row>
    <row r="219" spans="2:8" x14ac:dyDescent="0.25">
      <c r="B219">
        <v>4</v>
      </c>
      <c r="C219">
        <v>134</v>
      </c>
      <c r="D219">
        <v>96</v>
      </c>
      <c r="E219">
        <v>2702</v>
      </c>
      <c r="F219">
        <v>13.5</v>
      </c>
      <c r="H219">
        <v>24</v>
      </c>
    </row>
    <row r="220" spans="2:8" x14ac:dyDescent="0.25">
      <c r="B220">
        <v>4</v>
      </c>
      <c r="C220">
        <v>120</v>
      </c>
      <c r="D220">
        <v>97</v>
      </c>
      <c r="E220">
        <v>2489</v>
      </c>
      <c r="F220">
        <v>15</v>
      </c>
      <c r="H220">
        <v>24</v>
      </c>
    </row>
    <row r="221" spans="2:8" x14ac:dyDescent="0.25">
      <c r="B221">
        <v>4</v>
      </c>
      <c r="C221">
        <v>119</v>
      </c>
      <c r="D221">
        <v>97</v>
      </c>
      <c r="E221">
        <v>2545</v>
      </c>
      <c r="F221">
        <v>17</v>
      </c>
      <c r="H221">
        <v>24</v>
      </c>
    </row>
    <row r="222" spans="2:8" x14ac:dyDescent="0.25">
      <c r="B222">
        <v>4</v>
      </c>
      <c r="C222">
        <v>121</v>
      </c>
      <c r="D222">
        <v>110</v>
      </c>
      <c r="E222">
        <v>2660</v>
      </c>
      <c r="F222">
        <v>14</v>
      </c>
      <c r="H222">
        <v>24</v>
      </c>
    </row>
    <row r="223" spans="2:8" x14ac:dyDescent="0.25">
      <c r="B223">
        <v>6</v>
      </c>
      <c r="C223">
        <v>200</v>
      </c>
      <c r="D223">
        <v>81</v>
      </c>
      <c r="E223">
        <v>3012</v>
      </c>
      <c r="F223">
        <v>17.600000000000001</v>
      </c>
      <c r="H223">
        <v>24</v>
      </c>
    </row>
    <row r="224" spans="2:8" x14ac:dyDescent="0.25">
      <c r="B224">
        <v>6</v>
      </c>
      <c r="C224">
        <v>146</v>
      </c>
      <c r="D224">
        <v>120</v>
      </c>
      <c r="E224">
        <v>2930</v>
      </c>
      <c r="F224">
        <v>13.8</v>
      </c>
      <c r="H224">
        <v>24.2</v>
      </c>
    </row>
    <row r="225" spans="2:8" x14ac:dyDescent="0.25">
      <c r="B225">
        <v>4</v>
      </c>
      <c r="C225">
        <v>151</v>
      </c>
      <c r="D225">
        <v>90</v>
      </c>
      <c r="E225">
        <v>3003</v>
      </c>
      <c r="F225">
        <v>20.100000000000001</v>
      </c>
      <c r="H225">
        <v>24.3</v>
      </c>
    </row>
    <row r="226" spans="2:8" x14ac:dyDescent="0.25">
      <c r="B226">
        <v>4</v>
      </c>
      <c r="C226">
        <v>98</v>
      </c>
      <c r="D226">
        <v>60</v>
      </c>
      <c r="E226">
        <v>2164</v>
      </c>
      <c r="F226">
        <v>22.1</v>
      </c>
      <c r="H226">
        <v>24.5</v>
      </c>
    </row>
    <row r="227" spans="2:8" x14ac:dyDescent="0.25">
      <c r="B227">
        <v>4</v>
      </c>
      <c r="C227">
        <v>151</v>
      </c>
      <c r="D227">
        <v>88</v>
      </c>
      <c r="E227">
        <v>2740</v>
      </c>
      <c r="F227">
        <v>16</v>
      </c>
      <c r="H227">
        <v>24.5</v>
      </c>
    </row>
    <row r="228" spans="2:8" x14ac:dyDescent="0.25">
      <c r="B228">
        <v>4</v>
      </c>
      <c r="C228">
        <v>90</v>
      </c>
      <c r="D228">
        <v>71</v>
      </c>
      <c r="E228">
        <v>2223</v>
      </c>
      <c r="F228">
        <v>16.5</v>
      </c>
      <c r="H228">
        <v>25</v>
      </c>
    </row>
    <row r="229" spans="2:8" x14ac:dyDescent="0.25">
      <c r="B229">
        <v>4</v>
      </c>
      <c r="C229">
        <v>140</v>
      </c>
      <c r="D229">
        <v>75</v>
      </c>
      <c r="E229">
        <v>2542</v>
      </c>
      <c r="F229">
        <v>17</v>
      </c>
      <c r="H229">
        <v>25</v>
      </c>
    </row>
    <row r="230" spans="2:8" x14ac:dyDescent="0.25">
      <c r="B230">
        <v>4</v>
      </c>
      <c r="C230">
        <v>97.5</v>
      </c>
      <c r="D230">
        <v>80</v>
      </c>
      <c r="E230">
        <v>2126</v>
      </c>
      <c r="F230">
        <v>17</v>
      </c>
      <c r="H230">
        <v>25</v>
      </c>
    </row>
    <row r="231" spans="2:8" x14ac:dyDescent="0.25">
      <c r="B231">
        <v>4</v>
      </c>
      <c r="C231">
        <v>116</v>
      </c>
      <c r="D231">
        <v>81</v>
      </c>
      <c r="E231">
        <v>2220</v>
      </c>
      <c r="F231">
        <v>16.899999999999999</v>
      </c>
      <c r="H231">
        <v>25</v>
      </c>
    </row>
    <row r="232" spans="2:8" x14ac:dyDescent="0.25">
      <c r="B232">
        <v>4</v>
      </c>
      <c r="C232">
        <v>110</v>
      </c>
      <c r="D232">
        <v>87</v>
      </c>
      <c r="E232">
        <v>2672</v>
      </c>
      <c r="F232">
        <v>17.5</v>
      </c>
      <c r="H232">
        <v>25</v>
      </c>
    </row>
    <row r="233" spans="2:8" x14ac:dyDescent="0.25">
      <c r="B233">
        <v>4</v>
      </c>
      <c r="C233">
        <v>140</v>
      </c>
      <c r="D233">
        <v>92</v>
      </c>
      <c r="E233">
        <v>2572</v>
      </c>
      <c r="F233">
        <v>14.9</v>
      </c>
      <c r="H233">
        <v>25</v>
      </c>
    </row>
    <row r="234" spans="2:8" x14ac:dyDescent="0.25">
      <c r="B234">
        <v>4</v>
      </c>
      <c r="C234">
        <v>104</v>
      </c>
      <c r="D234">
        <v>95</v>
      </c>
      <c r="E234">
        <v>2375</v>
      </c>
      <c r="F234">
        <v>17.5</v>
      </c>
      <c r="H234">
        <v>25</v>
      </c>
    </row>
    <row r="235" spans="2:8" x14ac:dyDescent="0.25">
      <c r="B235">
        <v>4</v>
      </c>
      <c r="C235">
        <v>113</v>
      </c>
      <c r="D235">
        <v>95</v>
      </c>
      <c r="E235">
        <v>2228</v>
      </c>
      <c r="F235">
        <v>14</v>
      </c>
      <c r="H235">
        <v>25</v>
      </c>
    </row>
    <row r="236" spans="2:8" x14ac:dyDescent="0.25">
      <c r="B236">
        <v>4</v>
      </c>
      <c r="C236">
        <v>121</v>
      </c>
      <c r="D236">
        <v>115</v>
      </c>
      <c r="E236">
        <v>2671</v>
      </c>
      <c r="F236">
        <v>13.5</v>
      </c>
      <c r="H236">
        <v>25</v>
      </c>
    </row>
    <row r="237" spans="2:8" x14ac:dyDescent="0.25">
      <c r="B237">
        <v>6</v>
      </c>
      <c r="C237">
        <v>181</v>
      </c>
      <c r="D237">
        <v>110</v>
      </c>
      <c r="E237">
        <v>2945</v>
      </c>
      <c r="F237">
        <v>16.399999999999999</v>
      </c>
      <c r="H237">
        <v>25</v>
      </c>
    </row>
    <row r="238" spans="2:8" x14ac:dyDescent="0.25">
      <c r="B238">
        <v>4</v>
      </c>
      <c r="C238">
        <v>140</v>
      </c>
      <c r="D238">
        <v>88</v>
      </c>
      <c r="E238">
        <v>2720</v>
      </c>
      <c r="F238">
        <v>15.4</v>
      </c>
      <c r="H238">
        <v>25.1</v>
      </c>
    </row>
    <row r="239" spans="2:8" x14ac:dyDescent="0.25">
      <c r="B239">
        <v>5</v>
      </c>
      <c r="C239">
        <v>183</v>
      </c>
      <c r="D239">
        <v>77</v>
      </c>
      <c r="E239">
        <v>3530</v>
      </c>
      <c r="F239">
        <v>20.100000000000001</v>
      </c>
      <c r="H239">
        <v>25.4</v>
      </c>
    </row>
    <row r="240" spans="2:8" x14ac:dyDescent="0.25">
      <c r="B240">
        <v>6</v>
      </c>
      <c r="C240">
        <v>168</v>
      </c>
      <c r="D240">
        <v>116</v>
      </c>
      <c r="E240">
        <v>2900</v>
      </c>
      <c r="F240">
        <v>12.6</v>
      </c>
      <c r="H240">
        <v>25.4</v>
      </c>
    </row>
    <row r="241" spans="2:8" x14ac:dyDescent="0.25">
      <c r="B241">
        <v>4</v>
      </c>
      <c r="C241">
        <v>140</v>
      </c>
      <c r="D241">
        <v>89</v>
      </c>
      <c r="E241">
        <v>2755</v>
      </c>
      <c r="F241">
        <v>15.8</v>
      </c>
      <c r="H241">
        <v>25.5</v>
      </c>
    </row>
    <row r="242" spans="2:8" x14ac:dyDescent="0.25">
      <c r="B242">
        <v>4</v>
      </c>
      <c r="C242">
        <v>122</v>
      </c>
      <c r="D242">
        <v>96</v>
      </c>
      <c r="E242">
        <v>2300</v>
      </c>
      <c r="F242">
        <v>15.5</v>
      </c>
      <c r="H242">
        <v>25.5</v>
      </c>
    </row>
    <row r="243" spans="2:8" x14ac:dyDescent="0.25">
      <c r="B243">
        <v>4</v>
      </c>
      <c r="C243">
        <v>156</v>
      </c>
      <c r="D243">
        <v>92</v>
      </c>
      <c r="E243">
        <v>2620</v>
      </c>
      <c r="F243">
        <v>14.4</v>
      </c>
      <c r="H243">
        <v>25.8</v>
      </c>
    </row>
    <row r="244" spans="2:8" x14ac:dyDescent="0.25">
      <c r="B244">
        <v>4</v>
      </c>
      <c r="C244">
        <v>97</v>
      </c>
      <c r="D244">
        <v>46</v>
      </c>
      <c r="E244">
        <v>1835</v>
      </c>
      <c r="F244">
        <v>20.5</v>
      </c>
      <c r="H244">
        <v>26</v>
      </c>
    </row>
    <row r="245" spans="2:8" x14ac:dyDescent="0.25">
      <c r="B245">
        <v>4</v>
      </c>
      <c r="C245">
        <v>97</v>
      </c>
      <c r="D245">
        <v>46</v>
      </c>
      <c r="E245">
        <v>1950</v>
      </c>
      <c r="F245">
        <v>21</v>
      </c>
      <c r="H245">
        <v>26</v>
      </c>
    </row>
    <row r="246" spans="2:8" x14ac:dyDescent="0.25">
      <c r="B246">
        <v>4</v>
      </c>
      <c r="C246">
        <v>79</v>
      </c>
      <c r="D246">
        <v>67</v>
      </c>
      <c r="E246">
        <v>1963</v>
      </c>
      <c r="F246">
        <v>15.5</v>
      </c>
      <c r="H246">
        <v>26</v>
      </c>
    </row>
    <row r="247" spans="2:8" x14ac:dyDescent="0.25">
      <c r="B247">
        <v>4</v>
      </c>
      <c r="C247">
        <v>96</v>
      </c>
      <c r="D247">
        <v>69</v>
      </c>
      <c r="E247">
        <v>2189</v>
      </c>
      <c r="F247">
        <v>18</v>
      </c>
      <c r="H247">
        <v>26</v>
      </c>
    </row>
    <row r="248" spans="2:8" x14ac:dyDescent="0.25">
      <c r="B248">
        <v>4</v>
      </c>
      <c r="C248">
        <v>91</v>
      </c>
      <c r="D248">
        <v>70</v>
      </c>
      <c r="E248">
        <v>1955</v>
      </c>
      <c r="F248">
        <v>20.5</v>
      </c>
      <c r="H248">
        <v>26</v>
      </c>
    </row>
    <row r="249" spans="2:8" x14ac:dyDescent="0.25">
      <c r="B249">
        <v>4</v>
      </c>
      <c r="C249">
        <v>116</v>
      </c>
      <c r="D249">
        <v>75</v>
      </c>
      <c r="E249">
        <v>2246</v>
      </c>
      <c r="F249">
        <v>14</v>
      </c>
      <c r="H249">
        <v>26</v>
      </c>
    </row>
    <row r="250" spans="2:8" x14ac:dyDescent="0.25">
      <c r="B250">
        <v>4</v>
      </c>
      <c r="C250">
        <v>97</v>
      </c>
      <c r="D250">
        <v>75</v>
      </c>
      <c r="E250">
        <v>2265</v>
      </c>
      <c r="F250">
        <v>18.2</v>
      </c>
      <c r="H250">
        <v>26</v>
      </c>
    </row>
    <row r="251" spans="2:8" x14ac:dyDescent="0.25">
      <c r="B251">
        <v>4</v>
      </c>
      <c r="C251">
        <v>97</v>
      </c>
      <c r="D251">
        <v>78</v>
      </c>
      <c r="E251">
        <v>2300</v>
      </c>
      <c r="F251">
        <v>14.5</v>
      </c>
      <c r="H251">
        <v>26</v>
      </c>
    </row>
    <row r="252" spans="2:8" x14ac:dyDescent="0.25">
      <c r="B252">
        <v>4</v>
      </c>
      <c r="C252">
        <v>98</v>
      </c>
      <c r="D252">
        <v>79</v>
      </c>
      <c r="E252">
        <v>2255</v>
      </c>
      <c r="F252">
        <v>17.7</v>
      </c>
      <c r="H252">
        <v>26</v>
      </c>
    </row>
    <row r="253" spans="2:8" x14ac:dyDescent="0.25">
      <c r="B253">
        <v>4</v>
      </c>
      <c r="C253">
        <v>122</v>
      </c>
      <c r="D253">
        <v>80</v>
      </c>
      <c r="E253">
        <v>2451</v>
      </c>
      <c r="F253">
        <v>16.5</v>
      </c>
      <c r="H253">
        <v>26</v>
      </c>
    </row>
    <row r="254" spans="2:8" x14ac:dyDescent="0.25">
      <c r="B254">
        <v>4</v>
      </c>
      <c r="C254">
        <v>98</v>
      </c>
      <c r="D254">
        <v>90</v>
      </c>
      <c r="E254">
        <v>2265</v>
      </c>
      <c r="F254">
        <v>15.5</v>
      </c>
      <c r="H254">
        <v>26</v>
      </c>
    </row>
    <row r="255" spans="2:8" x14ac:dyDescent="0.25">
      <c r="B255">
        <v>4</v>
      </c>
      <c r="C255">
        <v>156</v>
      </c>
      <c r="D255">
        <v>92</v>
      </c>
      <c r="E255">
        <v>2585</v>
      </c>
      <c r="F255">
        <v>14.5</v>
      </c>
      <c r="H255">
        <v>26</v>
      </c>
    </row>
    <row r="256" spans="2:8" x14ac:dyDescent="0.25">
      <c r="B256">
        <v>4</v>
      </c>
      <c r="C256">
        <v>108</v>
      </c>
      <c r="D256">
        <v>93</v>
      </c>
      <c r="E256">
        <v>2391</v>
      </c>
      <c r="F256">
        <v>15.5</v>
      </c>
      <c r="H256">
        <v>26</v>
      </c>
    </row>
    <row r="257" spans="2:8" x14ac:dyDescent="0.25">
      <c r="B257">
        <v>4</v>
      </c>
      <c r="C257">
        <v>121</v>
      </c>
      <c r="D257">
        <v>113</v>
      </c>
      <c r="E257">
        <v>2234</v>
      </c>
      <c r="F257">
        <v>12.5</v>
      </c>
      <c r="H257">
        <v>26</v>
      </c>
    </row>
    <row r="258" spans="2:8" x14ac:dyDescent="0.25">
      <c r="B258">
        <v>4</v>
      </c>
      <c r="C258">
        <v>140</v>
      </c>
      <c r="D258">
        <v>88</v>
      </c>
      <c r="E258">
        <v>2870</v>
      </c>
      <c r="F258">
        <v>18.100000000000001</v>
      </c>
      <c r="H258">
        <v>26.4</v>
      </c>
    </row>
    <row r="259" spans="2:8" x14ac:dyDescent="0.25">
      <c r="B259">
        <v>4</v>
      </c>
      <c r="C259">
        <v>140</v>
      </c>
      <c r="D259">
        <v>72</v>
      </c>
      <c r="E259">
        <v>2565</v>
      </c>
      <c r="F259">
        <v>13.6</v>
      </c>
      <c r="H259">
        <v>26.5</v>
      </c>
    </row>
    <row r="260" spans="2:8" x14ac:dyDescent="0.25">
      <c r="B260">
        <v>4</v>
      </c>
      <c r="C260">
        <v>151</v>
      </c>
      <c r="D260">
        <v>84</v>
      </c>
      <c r="E260">
        <v>2635</v>
      </c>
      <c r="F260">
        <v>16.399999999999999</v>
      </c>
      <c r="H260">
        <v>26.6</v>
      </c>
    </row>
    <row r="261" spans="2:8" x14ac:dyDescent="0.25">
      <c r="B261">
        <v>8</v>
      </c>
      <c r="C261">
        <v>350</v>
      </c>
      <c r="D261">
        <v>105</v>
      </c>
      <c r="E261">
        <v>3725</v>
      </c>
      <c r="F261">
        <v>19</v>
      </c>
      <c r="H261">
        <v>26.6</v>
      </c>
    </row>
    <row r="262" spans="2:8" x14ac:dyDescent="0.25">
      <c r="B262">
        <v>6</v>
      </c>
      <c r="C262">
        <v>173</v>
      </c>
      <c r="D262">
        <v>115</v>
      </c>
      <c r="E262">
        <v>2700</v>
      </c>
      <c r="F262">
        <v>12.9</v>
      </c>
      <c r="H262">
        <v>26.8</v>
      </c>
    </row>
    <row r="263" spans="2:8" x14ac:dyDescent="0.25">
      <c r="B263">
        <v>4</v>
      </c>
      <c r="C263">
        <v>97</v>
      </c>
      <c r="D263">
        <v>60</v>
      </c>
      <c r="E263">
        <v>1834</v>
      </c>
      <c r="F263">
        <v>19</v>
      </c>
      <c r="H263">
        <v>27</v>
      </c>
    </row>
    <row r="264" spans="2:8" x14ac:dyDescent="0.25">
      <c r="B264">
        <v>4</v>
      </c>
      <c r="C264">
        <v>101</v>
      </c>
      <c r="D264">
        <v>83</v>
      </c>
      <c r="E264">
        <v>2202</v>
      </c>
      <c r="F264">
        <v>15.3</v>
      </c>
      <c r="H264">
        <v>27</v>
      </c>
    </row>
    <row r="265" spans="2:8" x14ac:dyDescent="0.25">
      <c r="B265">
        <v>4</v>
      </c>
      <c r="C265">
        <v>140</v>
      </c>
      <c r="D265">
        <v>86</v>
      </c>
      <c r="E265">
        <v>2790</v>
      </c>
      <c r="F265">
        <v>15.6</v>
      </c>
      <c r="H265">
        <v>27</v>
      </c>
    </row>
    <row r="266" spans="2:8" x14ac:dyDescent="0.25">
      <c r="B266">
        <v>4</v>
      </c>
      <c r="C266">
        <v>97</v>
      </c>
      <c r="D266">
        <v>88</v>
      </c>
      <c r="E266">
        <v>2130</v>
      </c>
      <c r="F266">
        <v>14.5</v>
      </c>
      <c r="H266">
        <v>27</v>
      </c>
    </row>
    <row r="267" spans="2:8" x14ac:dyDescent="0.25">
      <c r="B267">
        <v>4</v>
      </c>
      <c r="C267">
        <v>97</v>
      </c>
      <c r="D267">
        <v>88</v>
      </c>
      <c r="E267">
        <v>2130</v>
      </c>
      <c r="F267">
        <v>14.5</v>
      </c>
      <c r="H267">
        <v>27</v>
      </c>
    </row>
    <row r="268" spans="2:8" x14ac:dyDescent="0.25">
      <c r="B268">
        <v>4</v>
      </c>
      <c r="C268">
        <v>97</v>
      </c>
      <c r="D268">
        <v>88</v>
      </c>
      <c r="E268">
        <v>2100</v>
      </c>
      <c r="F268">
        <v>16.5</v>
      </c>
      <c r="H268">
        <v>27</v>
      </c>
    </row>
    <row r="269" spans="2:8" x14ac:dyDescent="0.25">
      <c r="B269">
        <v>4</v>
      </c>
      <c r="C269">
        <v>112</v>
      </c>
      <c r="D269">
        <v>88</v>
      </c>
      <c r="E269">
        <v>2640</v>
      </c>
      <c r="F269">
        <v>18.600000000000001</v>
      </c>
      <c r="H269">
        <v>27</v>
      </c>
    </row>
    <row r="270" spans="2:8" x14ac:dyDescent="0.25">
      <c r="B270">
        <v>4</v>
      </c>
      <c r="C270">
        <v>151</v>
      </c>
      <c r="D270">
        <v>90</v>
      </c>
      <c r="E270">
        <v>2735</v>
      </c>
      <c r="F270">
        <v>18</v>
      </c>
      <c r="H270">
        <v>27</v>
      </c>
    </row>
    <row r="271" spans="2:8" x14ac:dyDescent="0.25">
      <c r="B271">
        <v>4</v>
      </c>
      <c r="C271">
        <v>151</v>
      </c>
      <c r="D271">
        <v>90</v>
      </c>
      <c r="E271">
        <v>2950</v>
      </c>
      <c r="F271">
        <v>17.3</v>
      </c>
      <c r="H271">
        <v>27</v>
      </c>
    </row>
    <row r="272" spans="2:8" x14ac:dyDescent="0.25">
      <c r="B272">
        <v>4</v>
      </c>
      <c r="C272">
        <v>141</v>
      </c>
      <c r="D272">
        <v>71</v>
      </c>
      <c r="E272">
        <v>3190</v>
      </c>
      <c r="F272">
        <v>24.8</v>
      </c>
      <c r="H272">
        <v>27.2</v>
      </c>
    </row>
    <row r="273" spans="2:8" x14ac:dyDescent="0.25">
      <c r="B273">
        <v>4</v>
      </c>
      <c r="C273">
        <v>135</v>
      </c>
      <c r="D273">
        <v>84</v>
      </c>
      <c r="E273">
        <v>2490</v>
      </c>
      <c r="F273">
        <v>15.7</v>
      </c>
      <c r="H273">
        <v>27.2</v>
      </c>
    </row>
    <row r="274" spans="2:8" x14ac:dyDescent="0.25">
      <c r="B274">
        <v>4</v>
      </c>
      <c r="C274">
        <v>119</v>
      </c>
      <c r="D274">
        <v>97</v>
      </c>
      <c r="E274">
        <v>2300</v>
      </c>
      <c r="F274">
        <v>14.7</v>
      </c>
      <c r="H274">
        <v>27.2</v>
      </c>
    </row>
    <row r="275" spans="2:8" x14ac:dyDescent="0.25">
      <c r="B275">
        <v>4</v>
      </c>
      <c r="C275">
        <v>121</v>
      </c>
      <c r="D275">
        <v>80</v>
      </c>
      <c r="E275">
        <v>2670</v>
      </c>
      <c r="F275">
        <v>15</v>
      </c>
      <c r="H275">
        <v>27.4</v>
      </c>
    </row>
    <row r="276" spans="2:8" x14ac:dyDescent="0.25">
      <c r="B276">
        <v>4</v>
      </c>
      <c r="C276">
        <v>134</v>
      </c>
      <c r="D276">
        <v>95</v>
      </c>
      <c r="E276">
        <v>2560</v>
      </c>
      <c r="F276">
        <v>14.2</v>
      </c>
      <c r="H276">
        <v>27.5</v>
      </c>
    </row>
    <row r="277" spans="2:8" x14ac:dyDescent="0.25">
      <c r="B277">
        <v>4</v>
      </c>
      <c r="C277">
        <v>156</v>
      </c>
      <c r="D277">
        <v>105</v>
      </c>
      <c r="E277">
        <v>2800</v>
      </c>
      <c r="F277">
        <v>14.4</v>
      </c>
      <c r="H277">
        <v>27.9</v>
      </c>
    </row>
    <row r="278" spans="2:8" x14ac:dyDescent="0.25">
      <c r="B278">
        <v>4</v>
      </c>
      <c r="C278">
        <v>90</v>
      </c>
      <c r="D278">
        <v>75</v>
      </c>
      <c r="E278">
        <v>2125</v>
      </c>
      <c r="F278">
        <v>14.5</v>
      </c>
      <c r="H278">
        <v>28</v>
      </c>
    </row>
    <row r="279" spans="2:8" x14ac:dyDescent="0.25">
      <c r="B279">
        <v>4</v>
      </c>
      <c r="C279">
        <v>97</v>
      </c>
      <c r="D279">
        <v>75</v>
      </c>
      <c r="E279">
        <v>2155</v>
      </c>
      <c r="F279">
        <v>16.399999999999999</v>
      </c>
      <c r="H279">
        <v>28</v>
      </c>
    </row>
    <row r="280" spans="2:8" x14ac:dyDescent="0.25">
      <c r="B280">
        <v>4</v>
      </c>
      <c r="C280">
        <v>120</v>
      </c>
      <c r="D280">
        <v>79</v>
      </c>
      <c r="E280">
        <v>2625</v>
      </c>
      <c r="F280">
        <v>18.600000000000001</v>
      </c>
      <c r="H280">
        <v>28</v>
      </c>
    </row>
    <row r="281" spans="2:8" x14ac:dyDescent="0.25">
      <c r="B281">
        <v>4</v>
      </c>
      <c r="C281">
        <v>98</v>
      </c>
      <c r="D281">
        <v>80</v>
      </c>
      <c r="E281">
        <v>2164</v>
      </c>
      <c r="F281">
        <v>15</v>
      </c>
      <c r="H281">
        <v>28</v>
      </c>
    </row>
    <row r="282" spans="2:8" x14ac:dyDescent="0.25">
      <c r="B282">
        <v>4</v>
      </c>
      <c r="C282">
        <v>107</v>
      </c>
      <c r="D282">
        <v>86</v>
      </c>
      <c r="E282">
        <v>2464</v>
      </c>
      <c r="F282">
        <v>15.5</v>
      </c>
      <c r="H282">
        <v>28</v>
      </c>
    </row>
    <row r="283" spans="2:8" x14ac:dyDescent="0.25">
      <c r="B283">
        <v>4</v>
      </c>
      <c r="C283">
        <v>112</v>
      </c>
      <c r="D283">
        <v>88</v>
      </c>
      <c r="E283">
        <v>2605</v>
      </c>
      <c r="F283">
        <v>19.600000000000001</v>
      </c>
      <c r="H283">
        <v>28</v>
      </c>
    </row>
    <row r="284" spans="2:8" x14ac:dyDescent="0.25">
      <c r="B284">
        <v>4</v>
      </c>
      <c r="C284">
        <v>140</v>
      </c>
      <c r="D284">
        <v>90</v>
      </c>
      <c r="E284">
        <v>2264</v>
      </c>
      <c r="F284">
        <v>15.5</v>
      </c>
      <c r="H284">
        <v>28</v>
      </c>
    </row>
    <row r="285" spans="2:8" x14ac:dyDescent="0.25">
      <c r="B285">
        <v>4</v>
      </c>
      <c r="C285">
        <v>116</v>
      </c>
      <c r="D285">
        <v>90</v>
      </c>
      <c r="E285">
        <v>2123</v>
      </c>
      <c r="F285">
        <v>14</v>
      </c>
      <c r="H285">
        <v>28</v>
      </c>
    </row>
    <row r="286" spans="2:8" x14ac:dyDescent="0.25">
      <c r="B286">
        <v>4</v>
      </c>
      <c r="C286">
        <v>151</v>
      </c>
      <c r="D286">
        <v>90</v>
      </c>
      <c r="E286">
        <v>2678</v>
      </c>
      <c r="F286">
        <v>16.5</v>
      </c>
      <c r="H286">
        <v>28</v>
      </c>
    </row>
    <row r="287" spans="2:8" x14ac:dyDescent="0.25">
      <c r="B287">
        <v>4</v>
      </c>
      <c r="C287">
        <v>97</v>
      </c>
      <c r="D287">
        <v>92</v>
      </c>
      <c r="E287">
        <v>2288</v>
      </c>
      <c r="F287">
        <v>17</v>
      </c>
      <c r="H287">
        <v>28</v>
      </c>
    </row>
    <row r="288" spans="2:8" x14ac:dyDescent="0.25">
      <c r="B288">
        <v>4</v>
      </c>
      <c r="C288">
        <v>141</v>
      </c>
      <c r="D288">
        <v>80</v>
      </c>
      <c r="E288">
        <v>3230</v>
      </c>
      <c r="F288">
        <v>20.399999999999999</v>
      </c>
      <c r="H288">
        <v>28.1</v>
      </c>
    </row>
    <row r="289" spans="2:8" x14ac:dyDescent="0.25">
      <c r="B289">
        <v>4</v>
      </c>
      <c r="C289">
        <v>151</v>
      </c>
      <c r="D289">
        <v>90</v>
      </c>
      <c r="E289">
        <v>2670</v>
      </c>
      <c r="F289">
        <v>16</v>
      </c>
      <c r="H289">
        <v>28.4</v>
      </c>
    </row>
    <row r="290" spans="2:8" x14ac:dyDescent="0.25">
      <c r="B290">
        <v>6</v>
      </c>
      <c r="C290">
        <v>173</v>
      </c>
      <c r="D290">
        <v>115</v>
      </c>
      <c r="E290">
        <v>2595</v>
      </c>
      <c r="F290">
        <v>11.3</v>
      </c>
      <c r="H290">
        <v>28.8</v>
      </c>
    </row>
    <row r="291" spans="2:8" x14ac:dyDescent="0.25">
      <c r="B291">
        <v>4</v>
      </c>
      <c r="C291">
        <v>68</v>
      </c>
      <c r="D291">
        <v>49</v>
      </c>
      <c r="E291">
        <v>1867</v>
      </c>
      <c r="F291">
        <v>19.5</v>
      </c>
      <c r="H291">
        <v>29</v>
      </c>
    </row>
    <row r="292" spans="2:8" x14ac:dyDescent="0.25">
      <c r="B292">
        <v>4</v>
      </c>
      <c r="C292">
        <v>85</v>
      </c>
      <c r="D292">
        <v>52</v>
      </c>
      <c r="E292">
        <v>2035</v>
      </c>
      <c r="F292">
        <v>22.2</v>
      </c>
      <c r="H292">
        <v>29</v>
      </c>
    </row>
    <row r="293" spans="2:8" x14ac:dyDescent="0.25">
      <c r="B293">
        <v>4</v>
      </c>
      <c r="C293">
        <v>90</v>
      </c>
      <c r="D293">
        <v>70</v>
      </c>
      <c r="E293">
        <v>1937</v>
      </c>
      <c r="F293">
        <v>14</v>
      </c>
      <c r="H293">
        <v>29</v>
      </c>
    </row>
    <row r="294" spans="2:8" x14ac:dyDescent="0.25">
      <c r="B294">
        <v>4</v>
      </c>
      <c r="C294">
        <v>90</v>
      </c>
      <c r="D294">
        <v>70</v>
      </c>
      <c r="E294">
        <v>1937</v>
      </c>
      <c r="F294">
        <v>14.2</v>
      </c>
      <c r="H294">
        <v>29</v>
      </c>
    </row>
    <row r="295" spans="2:8" x14ac:dyDescent="0.25">
      <c r="B295">
        <v>4</v>
      </c>
      <c r="C295">
        <v>97</v>
      </c>
      <c r="D295">
        <v>75</v>
      </c>
      <c r="E295">
        <v>2171</v>
      </c>
      <c r="F295">
        <v>16</v>
      </c>
      <c r="H295">
        <v>29</v>
      </c>
    </row>
    <row r="296" spans="2:8" x14ac:dyDescent="0.25">
      <c r="B296">
        <v>4</v>
      </c>
      <c r="C296">
        <v>97</v>
      </c>
      <c r="D296">
        <v>78</v>
      </c>
      <c r="E296">
        <v>1940</v>
      </c>
      <c r="F296">
        <v>14.5</v>
      </c>
      <c r="H296">
        <v>29</v>
      </c>
    </row>
    <row r="297" spans="2:8" x14ac:dyDescent="0.25">
      <c r="B297">
        <v>4</v>
      </c>
      <c r="C297">
        <v>98</v>
      </c>
      <c r="D297">
        <v>83</v>
      </c>
      <c r="E297">
        <v>2219</v>
      </c>
      <c r="F297">
        <v>16.5</v>
      </c>
      <c r="H297">
        <v>29</v>
      </c>
    </row>
    <row r="298" spans="2:8" x14ac:dyDescent="0.25">
      <c r="B298">
        <v>4</v>
      </c>
      <c r="C298">
        <v>135</v>
      </c>
      <c r="D298">
        <v>84</v>
      </c>
      <c r="E298">
        <v>2525</v>
      </c>
      <c r="F298">
        <v>16</v>
      </c>
      <c r="H298">
        <v>29</v>
      </c>
    </row>
    <row r="299" spans="2:8" x14ac:dyDescent="0.25">
      <c r="B299">
        <v>4</v>
      </c>
      <c r="C299">
        <v>98</v>
      </c>
      <c r="D299">
        <v>68</v>
      </c>
      <c r="E299">
        <v>2135</v>
      </c>
      <c r="F299">
        <v>16.600000000000001</v>
      </c>
      <c r="H299">
        <v>29.5</v>
      </c>
    </row>
    <row r="300" spans="2:8" x14ac:dyDescent="0.25">
      <c r="B300">
        <v>4</v>
      </c>
      <c r="C300">
        <v>97</v>
      </c>
      <c r="D300">
        <v>71</v>
      </c>
      <c r="E300">
        <v>1825</v>
      </c>
      <c r="F300">
        <v>12.2</v>
      </c>
      <c r="H300">
        <v>29.5</v>
      </c>
    </row>
    <row r="301" spans="2:8" x14ac:dyDescent="0.25">
      <c r="B301">
        <v>4</v>
      </c>
      <c r="C301">
        <v>89</v>
      </c>
      <c r="D301">
        <v>62</v>
      </c>
      <c r="E301">
        <v>1845</v>
      </c>
      <c r="F301">
        <v>15.3</v>
      </c>
      <c r="H301">
        <v>29.8</v>
      </c>
    </row>
    <row r="302" spans="2:8" x14ac:dyDescent="0.25">
      <c r="B302">
        <v>4</v>
      </c>
      <c r="C302">
        <v>134</v>
      </c>
      <c r="D302">
        <v>90</v>
      </c>
      <c r="E302">
        <v>2711</v>
      </c>
      <c r="F302">
        <v>15.5</v>
      </c>
      <c r="H302">
        <v>29.8</v>
      </c>
    </row>
    <row r="303" spans="2:8" x14ac:dyDescent="0.25">
      <c r="B303">
        <v>4</v>
      </c>
      <c r="C303">
        <v>98</v>
      </c>
      <c r="D303">
        <v>65</v>
      </c>
      <c r="E303">
        <v>2380</v>
      </c>
      <c r="F303">
        <v>20.7</v>
      </c>
      <c r="H303">
        <v>29.9</v>
      </c>
    </row>
    <row r="304" spans="2:8" x14ac:dyDescent="0.25">
      <c r="B304">
        <v>4</v>
      </c>
      <c r="C304">
        <v>97</v>
      </c>
      <c r="D304">
        <v>67</v>
      </c>
      <c r="E304">
        <v>1985</v>
      </c>
      <c r="F304">
        <v>16.399999999999999</v>
      </c>
      <c r="H304">
        <v>30</v>
      </c>
    </row>
    <row r="305" spans="2:8" x14ac:dyDescent="0.25">
      <c r="B305">
        <v>4</v>
      </c>
      <c r="C305">
        <v>146</v>
      </c>
      <c r="D305">
        <v>67</v>
      </c>
      <c r="E305">
        <v>3250</v>
      </c>
      <c r="F305">
        <v>21.8</v>
      </c>
      <c r="H305">
        <v>30</v>
      </c>
    </row>
    <row r="306" spans="2:8" x14ac:dyDescent="0.25">
      <c r="B306">
        <v>4</v>
      </c>
      <c r="C306">
        <v>98</v>
      </c>
      <c r="D306">
        <v>68</v>
      </c>
      <c r="E306">
        <v>2155</v>
      </c>
      <c r="F306">
        <v>16.5</v>
      </c>
      <c r="H306">
        <v>30</v>
      </c>
    </row>
    <row r="307" spans="2:8" x14ac:dyDescent="0.25">
      <c r="B307">
        <v>4</v>
      </c>
      <c r="C307">
        <v>79</v>
      </c>
      <c r="D307">
        <v>70</v>
      </c>
      <c r="E307">
        <v>2074</v>
      </c>
      <c r="F307">
        <v>19.5</v>
      </c>
      <c r="H307">
        <v>30</v>
      </c>
    </row>
    <row r="308" spans="2:8" x14ac:dyDescent="0.25">
      <c r="B308">
        <v>4</v>
      </c>
      <c r="C308">
        <v>88</v>
      </c>
      <c r="D308">
        <v>76</v>
      </c>
      <c r="E308">
        <v>2065</v>
      </c>
      <c r="F308">
        <v>14.5</v>
      </c>
      <c r="H308">
        <v>30</v>
      </c>
    </row>
    <row r="309" spans="2:8" x14ac:dyDescent="0.25">
      <c r="B309">
        <v>4</v>
      </c>
      <c r="C309">
        <v>111</v>
      </c>
      <c r="D309">
        <v>80</v>
      </c>
      <c r="E309">
        <v>2155</v>
      </c>
      <c r="F309">
        <v>14.8</v>
      </c>
      <c r="H309">
        <v>30</v>
      </c>
    </row>
    <row r="310" spans="2:8" x14ac:dyDescent="0.25">
      <c r="B310">
        <v>4</v>
      </c>
      <c r="C310">
        <v>135</v>
      </c>
      <c r="D310">
        <v>84</v>
      </c>
      <c r="E310">
        <v>2385</v>
      </c>
      <c r="F310">
        <v>12.9</v>
      </c>
      <c r="H310">
        <v>30</v>
      </c>
    </row>
    <row r="311" spans="2:8" x14ac:dyDescent="0.25">
      <c r="B311">
        <v>4</v>
      </c>
      <c r="C311">
        <v>98</v>
      </c>
      <c r="D311">
        <v>63</v>
      </c>
      <c r="E311">
        <v>2051</v>
      </c>
      <c r="F311">
        <v>17</v>
      </c>
      <c r="H311">
        <v>30.5</v>
      </c>
    </row>
    <row r="312" spans="2:8" x14ac:dyDescent="0.25">
      <c r="B312">
        <v>4</v>
      </c>
      <c r="C312">
        <v>97</v>
      </c>
      <c r="D312">
        <v>78</v>
      </c>
      <c r="E312">
        <v>2190</v>
      </c>
      <c r="F312">
        <v>14.1</v>
      </c>
      <c r="H312">
        <v>30.5</v>
      </c>
    </row>
    <row r="313" spans="2:8" x14ac:dyDescent="0.25">
      <c r="B313">
        <v>6</v>
      </c>
      <c r="C313">
        <v>145</v>
      </c>
      <c r="D313">
        <v>76</v>
      </c>
      <c r="E313">
        <v>3160</v>
      </c>
      <c r="F313">
        <v>19.600000000000001</v>
      </c>
      <c r="H313">
        <v>30.7</v>
      </c>
    </row>
    <row r="314" spans="2:8" x14ac:dyDescent="0.25">
      <c r="B314">
        <v>4</v>
      </c>
      <c r="C314">
        <v>105</v>
      </c>
      <c r="D314">
        <v>75</v>
      </c>
      <c r="E314">
        <v>2230</v>
      </c>
      <c r="F314">
        <v>14.5</v>
      </c>
      <c r="H314">
        <v>30.9</v>
      </c>
    </row>
    <row r="315" spans="2:8" x14ac:dyDescent="0.25">
      <c r="B315">
        <v>4</v>
      </c>
      <c r="C315">
        <v>76</v>
      </c>
      <c r="D315">
        <v>52</v>
      </c>
      <c r="E315">
        <v>1649</v>
      </c>
      <c r="F315">
        <v>16.5</v>
      </c>
      <c r="H315">
        <v>31</v>
      </c>
    </row>
    <row r="316" spans="2:8" x14ac:dyDescent="0.25">
      <c r="B316">
        <v>4</v>
      </c>
      <c r="C316">
        <v>71</v>
      </c>
      <c r="D316">
        <v>65</v>
      </c>
      <c r="E316">
        <v>1773</v>
      </c>
      <c r="F316">
        <v>19</v>
      </c>
      <c r="H316">
        <v>31</v>
      </c>
    </row>
    <row r="317" spans="2:8" x14ac:dyDescent="0.25">
      <c r="B317">
        <v>4</v>
      </c>
      <c r="C317">
        <v>79</v>
      </c>
      <c r="D317">
        <v>67</v>
      </c>
      <c r="E317">
        <v>1950</v>
      </c>
      <c r="F317">
        <v>19</v>
      </c>
      <c r="H317">
        <v>31</v>
      </c>
    </row>
    <row r="318" spans="2:8" x14ac:dyDescent="0.25">
      <c r="B318">
        <v>4</v>
      </c>
      <c r="C318">
        <v>79</v>
      </c>
      <c r="D318">
        <v>67</v>
      </c>
      <c r="E318">
        <v>2000</v>
      </c>
      <c r="F318">
        <v>16</v>
      </c>
      <c r="H318">
        <v>31</v>
      </c>
    </row>
    <row r="319" spans="2:8" x14ac:dyDescent="0.25">
      <c r="B319">
        <v>4</v>
      </c>
      <c r="C319">
        <v>91</v>
      </c>
      <c r="D319">
        <v>68</v>
      </c>
      <c r="E319">
        <v>1970</v>
      </c>
      <c r="F319">
        <v>17.600000000000001</v>
      </c>
      <c r="H319">
        <v>31</v>
      </c>
    </row>
    <row r="320" spans="2:8" x14ac:dyDescent="0.25">
      <c r="B320">
        <v>4</v>
      </c>
      <c r="C320">
        <v>119</v>
      </c>
      <c r="D320">
        <v>82</v>
      </c>
      <c r="E320">
        <v>2720</v>
      </c>
      <c r="F320">
        <v>19.399999999999999</v>
      </c>
      <c r="H320">
        <v>31</v>
      </c>
    </row>
    <row r="321" spans="2:8" x14ac:dyDescent="0.25">
      <c r="B321">
        <v>4</v>
      </c>
      <c r="C321">
        <v>112</v>
      </c>
      <c r="D321">
        <v>85</v>
      </c>
      <c r="E321">
        <v>2575</v>
      </c>
      <c r="F321">
        <v>16.2</v>
      </c>
      <c r="H321">
        <v>31</v>
      </c>
    </row>
    <row r="322" spans="2:8" x14ac:dyDescent="0.25">
      <c r="B322">
        <v>4</v>
      </c>
      <c r="C322">
        <v>120</v>
      </c>
      <c r="D322">
        <v>75</v>
      </c>
      <c r="E322">
        <v>2542</v>
      </c>
      <c r="F322">
        <v>17.5</v>
      </c>
      <c r="H322">
        <v>31.3</v>
      </c>
    </row>
    <row r="323" spans="2:8" x14ac:dyDescent="0.25">
      <c r="B323">
        <v>4</v>
      </c>
      <c r="C323">
        <v>98</v>
      </c>
      <c r="D323">
        <v>68</v>
      </c>
      <c r="E323">
        <v>2045</v>
      </c>
      <c r="F323">
        <v>18.5</v>
      </c>
      <c r="H323">
        <v>31.5</v>
      </c>
    </row>
    <row r="324" spans="2:8" x14ac:dyDescent="0.25">
      <c r="B324">
        <v>4</v>
      </c>
      <c r="C324">
        <v>89</v>
      </c>
      <c r="D324">
        <v>71</v>
      </c>
      <c r="E324">
        <v>1990</v>
      </c>
      <c r="F324">
        <v>14.9</v>
      </c>
      <c r="H324">
        <v>31.5</v>
      </c>
    </row>
    <row r="325" spans="2:8" x14ac:dyDescent="0.25">
      <c r="B325">
        <v>4</v>
      </c>
      <c r="C325">
        <v>120</v>
      </c>
      <c r="D325">
        <v>74</v>
      </c>
      <c r="E325">
        <v>2635</v>
      </c>
      <c r="F325">
        <v>18.3</v>
      </c>
      <c r="H325">
        <v>31.6</v>
      </c>
    </row>
    <row r="326" spans="2:8" x14ac:dyDescent="0.25">
      <c r="B326">
        <v>4</v>
      </c>
      <c r="C326">
        <v>85</v>
      </c>
      <c r="D326">
        <v>65</v>
      </c>
      <c r="E326">
        <v>2020</v>
      </c>
      <c r="F326">
        <v>19.2</v>
      </c>
      <c r="H326">
        <v>31.8</v>
      </c>
    </row>
    <row r="327" spans="2:8" x14ac:dyDescent="0.25">
      <c r="B327">
        <v>4</v>
      </c>
      <c r="C327">
        <v>89</v>
      </c>
      <c r="D327">
        <v>71</v>
      </c>
      <c r="E327">
        <v>1925</v>
      </c>
      <c r="F327">
        <v>14</v>
      </c>
      <c r="H327">
        <v>31.9</v>
      </c>
    </row>
    <row r="328" spans="2:8" x14ac:dyDescent="0.25">
      <c r="B328">
        <v>4</v>
      </c>
      <c r="C328">
        <v>83</v>
      </c>
      <c r="D328">
        <v>61</v>
      </c>
      <c r="E328">
        <v>2003</v>
      </c>
      <c r="F328">
        <v>19</v>
      </c>
      <c r="H328">
        <v>32</v>
      </c>
    </row>
    <row r="329" spans="2:8" x14ac:dyDescent="0.25">
      <c r="B329">
        <v>4</v>
      </c>
      <c r="C329">
        <v>71</v>
      </c>
      <c r="D329">
        <v>65</v>
      </c>
      <c r="E329">
        <v>1836</v>
      </c>
      <c r="F329">
        <v>21</v>
      </c>
      <c r="H329">
        <v>32</v>
      </c>
    </row>
    <row r="330" spans="2:8" x14ac:dyDescent="0.25">
      <c r="B330">
        <v>4</v>
      </c>
      <c r="C330">
        <v>91</v>
      </c>
      <c r="D330">
        <v>67</v>
      </c>
      <c r="E330">
        <v>1965</v>
      </c>
      <c r="F330">
        <v>15.7</v>
      </c>
      <c r="H330">
        <v>32</v>
      </c>
    </row>
    <row r="331" spans="2:8" x14ac:dyDescent="0.25">
      <c r="B331">
        <v>4</v>
      </c>
      <c r="C331">
        <v>85</v>
      </c>
      <c r="D331">
        <v>70</v>
      </c>
      <c r="E331">
        <v>1990</v>
      </c>
      <c r="F331">
        <v>17</v>
      </c>
      <c r="H331">
        <v>32</v>
      </c>
    </row>
    <row r="332" spans="2:8" x14ac:dyDescent="0.25">
      <c r="B332">
        <v>4</v>
      </c>
      <c r="C332">
        <v>135</v>
      </c>
      <c r="D332">
        <v>84</v>
      </c>
      <c r="E332">
        <v>2295</v>
      </c>
      <c r="F332">
        <v>11.6</v>
      </c>
      <c r="H332">
        <v>32</v>
      </c>
    </row>
    <row r="333" spans="2:8" x14ac:dyDescent="0.25">
      <c r="B333">
        <v>4</v>
      </c>
      <c r="C333">
        <v>144</v>
      </c>
      <c r="D333">
        <v>96</v>
      </c>
      <c r="E333">
        <v>2665</v>
      </c>
      <c r="F333">
        <v>13.9</v>
      </c>
      <c r="H333">
        <v>32</v>
      </c>
    </row>
    <row r="334" spans="2:8" x14ac:dyDescent="0.25">
      <c r="B334">
        <v>4</v>
      </c>
      <c r="C334">
        <v>98</v>
      </c>
      <c r="D334">
        <v>70</v>
      </c>
      <c r="E334">
        <v>2120</v>
      </c>
      <c r="F334">
        <v>15.5</v>
      </c>
      <c r="H334">
        <v>32.1</v>
      </c>
    </row>
    <row r="335" spans="2:8" x14ac:dyDescent="0.25">
      <c r="B335">
        <v>4</v>
      </c>
      <c r="C335">
        <v>108</v>
      </c>
      <c r="D335">
        <v>75</v>
      </c>
      <c r="E335">
        <v>2265</v>
      </c>
      <c r="F335">
        <v>15.2</v>
      </c>
      <c r="H335">
        <v>32.200000000000003</v>
      </c>
    </row>
    <row r="336" spans="2:8" x14ac:dyDescent="0.25">
      <c r="B336">
        <v>4</v>
      </c>
      <c r="C336">
        <v>97</v>
      </c>
      <c r="D336">
        <v>67</v>
      </c>
      <c r="E336">
        <v>2065</v>
      </c>
      <c r="F336">
        <v>17.8</v>
      </c>
      <c r="H336">
        <v>32.299999999999997</v>
      </c>
    </row>
    <row r="337" spans="2:8" x14ac:dyDescent="0.25">
      <c r="B337">
        <v>4</v>
      </c>
      <c r="C337">
        <v>107</v>
      </c>
      <c r="D337">
        <v>72</v>
      </c>
      <c r="E337">
        <v>2290</v>
      </c>
      <c r="F337">
        <v>17</v>
      </c>
      <c r="H337">
        <v>32.4</v>
      </c>
    </row>
    <row r="338" spans="2:8" x14ac:dyDescent="0.25">
      <c r="B338">
        <v>4</v>
      </c>
      <c r="C338">
        <v>108</v>
      </c>
      <c r="D338">
        <v>75</v>
      </c>
      <c r="E338">
        <v>2350</v>
      </c>
      <c r="F338">
        <v>16.8</v>
      </c>
      <c r="H338">
        <v>32.4</v>
      </c>
    </row>
    <row r="339" spans="2:8" x14ac:dyDescent="0.25">
      <c r="B339">
        <v>6</v>
      </c>
      <c r="C339">
        <v>168</v>
      </c>
      <c r="D339">
        <v>132</v>
      </c>
      <c r="E339">
        <v>2910</v>
      </c>
      <c r="F339">
        <v>11.4</v>
      </c>
      <c r="H339">
        <v>32.700000000000003</v>
      </c>
    </row>
    <row r="340" spans="2:8" x14ac:dyDescent="0.25">
      <c r="B340">
        <v>4</v>
      </c>
      <c r="C340">
        <v>78</v>
      </c>
      <c r="D340">
        <v>52</v>
      </c>
      <c r="E340">
        <v>1985</v>
      </c>
      <c r="F340">
        <v>19.399999999999999</v>
      </c>
      <c r="H340">
        <v>32.799999999999997</v>
      </c>
    </row>
    <row r="341" spans="2:8" x14ac:dyDescent="0.25">
      <c r="B341">
        <v>4</v>
      </c>
      <c r="C341">
        <v>119</v>
      </c>
      <c r="D341">
        <v>100</v>
      </c>
      <c r="E341">
        <v>2615</v>
      </c>
      <c r="F341">
        <v>14.8</v>
      </c>
      <c r="H341">
        <v>32.9</v>
      </c>
    </row>
    <row r="342" spans="2:8" x14ac:dyDescent="0.25">
      <c r="B342">
        <v>4</v>
      </c>
      <c r="C342">
        <v>91</v>
      </c>
      <c r="D342">
        <v>53</v>
      </c>
      <c r="E342">
        <v>1795</v>
      </c>
      <c r="F342">
        <v>17.5</v>
      </c>
      <c r="H342">
        <v>33</v>
      </c>
    </row>
    <row r="343" spans="2:8" x14ac:dyDescent="0.25">
      <c r="B343">
        <v>4</v>
      </c>
      <c r="C343">
        <v>91</v>
      </c>
      <c r="D343">
        <v>53</v>
      </c>
      <c r="E343">
        <v>1795</v>
      </c>
      <c r="F343">
        <v>17.399999999999999</v>
      </c>
      <c r="H343">
        <v>33</v>
      </c>
    </row>
    <row r="344" spans="2:8" x14ac:dyDescent="0.25">
      <c r="B344">
        <v>4</v>
      </c>
      <c r="C344">
        <v>105</v>
      </c>
      <c r="D344">
        <v>74</v>
      </c>
      <c r="E344">
        <v>2190</v>
      </c>
      <c r="F344">
        <v>14.2</v>
      </c>
      <c r="H344">
        <v>33</v>
      </c>
    </row>
    <row r="345" spans="2:8" x14ac:dyDescent="0.25">
      <c r="B345">
        <v>4</v>
      </c>
      <c r="C345">
        <v>85</v>
      </c>
      <c r="D345">
        <v>70</v>
      </c>
      <c r="E345">
        <v>1945</v>
      </c>
      <c r="F345">
        <v>16.8</v>
      </c>
      <c r="H345">
        <v>33.5</v>
      </c>
    </row>
    <row r="346" spans="2:8" x14ac:dyDescent="0.25">
      <c r="B346">
        <v>4</v>
      </c>
      <c r="C346">
        <v>98</v>
      </c>
      <c r="D346">
        <v>83</v>
      </c>
      <c r="E346">
        <v>2075</v>
      </c>
      <c r="F346">
        <v>15.9</v>
      </c>
      <c r="H346">
        <v>33.5</v>
      </c>
    </row>
    <row r="347" spans="2:8" x14ac:dyDescent="0.25">
      <c r="B347">
        <v>4</v>
      </c>
      <c r="C347">
        <v>151</v>
      </c>
      <c r="D347">
        <v>90</v>
      </c>
      <c r="E347">
        <v>2556</v>
      </c>
      <c r="F347">
        <v>13.2</v>
      </c>
      <c r="H347">
        <v>33.5</v>
      </c>
    </row>
    <row r="348" spans="2:8" x14ac:dyDescent="0.25">
      <c r="B348">
        <v>4</v>
      </c>
      <c r="C348">
        <v>107</v>
      </c>
      <c r="D348">
        <v>75</v>
      </c>
      <c r="E348">
        <v>2210</v>
      </c>
      <c r="F348">
        <v>14.4</v>
      </c>
      <c r="H348">
        <v>33.700000000000003</v>
      </c>
    </row>
    <row r="349" spans="2:8" x14ac:dyDescent="0.25">
      <c r="B349">
        <v>4</v>
      </c>
      <c r="C349">
        <v>97</v>
      </c>
      <c r="D349">
        <v>67</v>
      </c>
      <c r="E349">
        <v>2145</v>
      </c>
      <c r="F349">
        <v>18</v>
      </c>
      <c r="H349">
        <v>33.799999999999997</v>
      </c>
    </row>
    <row r="350" spans="2:8" x14ac:dyDescent="0.25">
      <c r="B350">
        <v>4</v>
      </c>
      <c r="C350">
        <v>108</v>
      </c>
      <c r="D350">
        <v>70</v>
      </c>
      <c r="E350">
        <v>2245</v>
      </c>
      <c r="F350">
        <v>16.899999999999999</v>
      </c>
      <c r="H350">
        <v>34</v>
      </c>
    </row>
    <row r="351" spans="2:8" x14ac:dyDescent="0.25">
      <c r="B351">
        <v>4</v>
      </c>
      <c r="C351">
        <v>112</v>
      </c>
      <c r="D351">
        <v>88</v>
      </c>
      <c r="E351">
        <v>2395</v>
      </c>
      <c r="F351">
        <v>18</v>
      </c>
      <c r="H351">
        <v>34</v>
      </c>
    </row>
    <row r="352" spans="2:8" x14ac:dyDescent="0.25">
      <c r="B352">
        <v>4</v>
      </c>
      <c r="C352">
        <v>86</v>
      </c>
      <c r="D352">
        <v>65</v>
      </c>
      <c r="E352">
        <v>1975</v>
      </c>
      <c r="F352">
        <v>15.2</v>
      </c>
      <c r="H352">
        <v>34.1</v>
      </c>
    </row>
    <row r="353" spans="2:8" x14ac:dyDescent="0.25">
      <c r="B353">
        <v>4</v>
      </c>
      <c r="C353">
        <v>91</v>
      </c>
      <c r="D353">
        <v>68</v>
      </c>
      <c r="E353">
        <v>1985</v>
      </c>
      <c r="F353">
        <v>16</v>
      </c>
      <c r="H353">
        <v>34.1</v>
      </c>
    </row>
    <row r="354" spans="2:8" x14ac:dyDescent="0.25">
      <c r="B354">
        <v>4</v>
      </c>
      <c r="C354">
        <v>105</v>
      </c>
      <c r="D354">
        <v>70</v>
      </c>
      <c r="E354">
        <v>2200</v>
      </c>
      <c r="F354">
        <v>13.2</v>
      </c>
      <c r="H354">
        <v>34.200000000000003</v>
      </c>
    </row>
    <row r="355" spans="2:8" x14ac:dyDescent="0.25">
      <c r="B355">
        <v>4</v>
      </c>
      <c r="C355">
        <v>97</v>
      </c>
      <c r="D355">
        <v>78</v>
      </c>
      <c r="E355">
        <v>2188</v>
      </c>
      <c r="F355">
        <v>15.8</v>
      </c>
      <c r="H355">
        <v>34.299999999999997</v>
      </c>
    </row>
    <row r="356" spans="2:8" x14ac:dyDescent="0.25">
      <c r="B356">
        <v>4</v>
      </c>
      <c r="C356">
        <v>98</v>
      </c>
      <c r="D356">
        <v>65</v>
      </c>
      <c r="E356">
        <v>2045</v>
      </c>
      <c r="F356">
        <v>16.2</v>
      </c>
      <c r="H356">
        <v>34.4</v>
      </c>
    </row>
    <row r="357" spans="2:8" x14ac:dyDescent="0.25">
      <c r="B357">
        <v>4</v>
      </c>
      <c r="C357">
        <v>105</v>
      </c>
      <c r="D357">
        <v>70</v>
      </c>
      <c r="E357">
        <v>2150</v>
      </c>
      <c r="F357">
        <v>14.9</v>
      </c>
      <c r="H357">
        <v>34.5</v>
      </c>
    </row>
    <row r="358" spans="2:8" x14ac:dyDescent="0.25">
      <c r="B358">
        <v>4</v>
      </c>
      <c r="C358">
        <v>105</v>
      </c>
      <c r="D358">
        <v>63</v>
      </c>
      <c r="E358">
        <v>2215</v>
      </c>
      <c r="F358">
        <v>14.9</v>
      </c>
      <c r="H358">
        <v>34.700000000000003</v>
      </c>
    </row>
    <row r="359" spans="2:8" x14ac:dyDescent="0.25">
      <c r="B359">
        <v>4</v>
      </c>
      <c r="C359">
        <v>72</v>
      </c>
      <c r="D359">
        <v>69</v>
      </c>
      <c r="E359">
        <v>1613</v>
      </c>
      <c r="F359">
        <v>18</v>
      </c>
      <c r="H359">
        <v>35</v>
      </c>
    </row>
    <row r="360" spans="2:8" x14ac:dyDescent="0.25">
      <c r="B360">
        <v>4</v>
      </c>
      <c r="C360">
        <v>122</v>
      </c>
      <c r="D360">
        <v>88</v>
      </c>
      <c r="E360">
        <v>2500</v>
      </c>
      <c r="F360">
        <v>15.1</v>
      </c>
      <c r="H360">
        <v>35</v>
      </c>
    </row>
    <row r="361" spans="2:8" x14ac:dyDescent="0.25">
      <c r="B361">
        <v>4</v>
      </c>
      <c r="C361">
        <v>81</v>
      </c>
      <c r="D361">
        <v>60</v>
      </c>
      <c r="E361">
        <v>1760</v>
      </c>
      <c r="F361">
        <v>16.100000000000001</v>
      </c>
      <c r="H361">
        <v>35.1</v>
      </c>
    </row>
    <row r="362" spans="2:8" x14ac:dyDescent="0.25">
      <c r="B362">
        <v>4</v>
      </c>
      <c r="C362">
        <v>98</v>
      </c>
      <c r="D362">
        <v>80</v>
      </c>
      <c r="E362">
        <v>1915</v>
      </c>
      <c r="F362">
        <v>14.4</v>
      </c>
      <c r="H362">
        <v>35.700000000000003</v>
      </c>
    </row>
    <row r="363" spans="2:8" x14ac:dyDescent="0.25">
      <c r="B363">
        <v>4</v>
      </c>
      <c r="C363">
        <v>79</v>
      </c>
      <c r="D363">
        <v>58</v>
      </c>
      <c r="E363">
        <v>1825</v>
      </c>
      <c r="F363">
        <v>18.600000000000001</v>
      </c>
      <c r="H363">
        <v>36</v>
      </c>
    </row>
    <row r="364" spans="2:8" x14ac:dyDescent="0.25">
      <c r="B364">
        <v>4</v>
      </c>
      <c r="C364">
        <v>98</v>
      </c>
      <c r="D364">
        <v>70</v>
      </c>
      <c r="E364">
        <v>2125</v>
      </c>
      <c r="F364">
        <v>17.3</v>
      </c>
      <c r="H364">
        <v>36</v>
      </c>
    </row>
    <row r="365" spans="2:8" x14ac:dyDescent="0.25">
      <c r="B365">
        <v>4</v>
      </c>
      <c r="C365">
        <v>105</v>
      </c>
      <c r="D365">
        <v>74</v>
      </c>
      <c r="E365">
        <v>1980</v>
      </c>
      <c r="F365">
        <v>15.3</v>
      </c>
      <c r="H365">
        <v>36</v>
      </c>
    </row>
    <row r="366" spans="2:8" x14ac:dyDescent="0.25">
      <c r="B366">
        <v>4</v>
      </c>
      <c r="C366">
        <v>107</v>
      </c>
      <c r="D366">
        <v>75</v>
      </c>
      <c r="E366">
        <v>2205</v>
      </c>
      <c r="F366">
        <v>14.5</v>
      </c>
      <c r="H366">
        <v>36</v>
      </c>
    </row>
    <row r="367" spans="2:8" x14ac:dyDescent="0.25">
      <c r="B367">
        <v>4</v>
      </c>
      <c r="C367">
        <v>135</v>
      </c>
      <c r="D367">
        <v>84</v>
      </c>
      <c r="E367">
        <v>2370</v>
      </c>
      <c r="F367">
        <v>13</v>
      </c>
      <c r="H367">
        <v>36</v>
      </c>
    </row>
    <row r="368" spans="2:8" x14ac:dyDescent="0.25">
      <c r="B368">
        <v>4</v>
      </c>
      <c r="C368">
        <v>120</v>
      </c>
      <c r="D368">
        <v>88</v>
      </c>
      <c r="E368">
        <v>2160</v>
      </c>
      <c r="F368">
        <v>14.5</v>
      </c>
      <c r="H368">
        <v>36</v>
      </c>
    </row>
    <row r="369" spans="2:8" x14ac:dyDescent="0.25">
      <c r="B369">
        <v>4</v>
      </c>
      <c r="C369">
        <v>91</v>
      </c>
      <c r="D369">
        <v>60</v>
      </c>
      <c r="E369">
        <v>1800</v>
      </c>
      <c r="F369">
        <v>16.399999999999999</v>
      </c>
      <c r="H369">
        <v>36.1</v>
      </c>
    </row>
    <row r="370" spans="2:8" x14ac:dyDescent="0.25">
      <c r="B370">
        <v>4</v>
      </c>
      <c r="C370">
        <v>98</v>
      </c>
      <c r="D370">
        <v>66</v>
      </c>
      <c r="E370">
        <v>1800</v>
      </c>
      <c r="F370">
        <v>14.4</v>
      </c>
      <c r="H370">
        <v>36.1</v>
      </c>
    </row>
    <row r="371" spans="2:8" x14ac:dyDescent="0.25">
      <c r="B371">
        <v>5</v>
      </c>
      <c r="C371">
        <v>121</v>
      </c>
      <c r="D371">
        <v>67</v>
      </c>
      <c r="E371">
        <v>2950</v>
      </c>
      <c r="F371">
        <v>19.899999999999999</v>
      </c>
      <c r="H371">
        <v>36.4</v>
      </c>
    </row>
    <row r="372" spans="2:8" x14ac:dyDescent="0.25">
      <c r="B372">
        <v>4</v>
      </c>
      <c r="C372">
        <v>85</v>
      </c>
      <c r="D372">
        <v>65</v>
      </c>
      <c r="E372">
        <v>1975</v>
      </c>
      <c r="F372">
        <v>19.399999999999999</v>
      </c>
      <c r="H372">
        <v>37</v>
      </c>
    </row>
    <row r="373" spans="2:8" x14ac:dyDescent="0.25">
      <c r="B373">
        <v>4</v>
      </c>
      <c r="C373">
        <v>91</v>
      </c>
      <c r="D373">
        <v>68</v>
      </c>
      <c r="E373">
        <v>2025</v>
      </c>
      <c r="F373">
        <v>18.2</v>
      </c>
      <c r="H373">
        <v>37</v>
      </c>
    </row>
    <row r="374" spans="2:8" x14ac:dyDescent="0.25">
      <c r="B374">
        <v>4</v>
      </c>
      <c r="C374">
        <v>119</v>
      </c>
      <c r="D374">
        <v>92</v>
      </c>
      <c r="E374">
        <v>2434</v>
      </c>
      <c r="F374">
        <v>15</v>
      </c>
      <c r="H374">
        <v>37</v>
      </c>
    </row>
    <row r="375" spans="2:8" x14ac:dyDescent="0.25">
      <c r="B375">
        <v>4</v>
      </c>
      <c r="C375">
        <v>86</v>
      </c>
      <c r="D375">
        <v>65</v>
      </c>
      <c r="E375">
        <v>2019</v>
      </c>
      <c r="F375">
        <v>16.399999999999999</v>
      </c>
      <c r="H375">
        <v>37.200000000000003</v>
      </c>
    </row>
    <row r="376" spans="2:8" x14ac:dyDescent="0.25">
      <c r="B376">
        <v>4</v>
      </c>
      <c r="C376">
        <v>91</v>
      </c>
      <c r="D376">
        <v>69</v>
      </c>
      <c r="E376">
        <v>2130</v>
      </c>
      <c r="F376">
        <v>14.7</v>
      </c>
      <c r="H376">
        <v>37.299999999999997</v>
      </c>
    </row>
    <row r="377" spans="2:8" x14ac:dyDescent="0.25">
      <c r="B377">
        <v>4</v>
      </c>
      <c r="C377">
        <v>89</v>
      </c>
      <c r="D377">
        <v>62</v>
      </c>
      <c r="E377">
        <v>2050</v>
      </c>
      <c r="F377">
        <v>17.3</v>
      </c>
      <c r="H377">
        <v>37.700000000000003</v>
      </c>
    </row>
    <row r="378" spans="2:8" x14ac:dyDescent="0.25">
      <c r="B378">
        <v>4</v>
      </c>
      <c r="C378">
        <v>105</v>
      </c>
      <c r="D378">
        <v>63</v>
      </c>
      <c r="E378">
        <v>2125</v>
      </c>
      <c r="F378">
        <v>14.7</v>
      </c>
      <c r="H378">
        <v>38</v>
      </c>
    </row>
    <row r="379" spans="2:8" x14ac:dyDescent="0.25">
      <c r="B379">
        <v>4</v>
      </c>
      <c r="C379">
        <v>91</v>
      </c>
      <c r="D379">
        <v>67</v>
      </c>
      <c r="E379">
        <v>1965</v>
      </c>
      <c r="F379">
        <v>15</v>
      </c>
      <c r="H379">
        <v>38</v>
      </c>
    </row>
    <row r="380" spans="2:8" x14ac:dyDescent="0.25">
      <c r="B380">
        <v>4</v>
      </c>
      <c r="C380">
        <v>91</v>
      </c>
      <c r="D380">
        <v>67</v>
      </c>
      <c r="E380">
        <v>1995</v>
      </c>
      <c r="F380">
        <v>16.2</v>
      </c>
      <c r="H380">
        <v>38</v>
      </c>
    </row>
    <row r="381" spans="2:8" x14ac:dyDescent="0.25">
      <c r="B381">
        <v>6</v>
      </c>
      <c r="C381">
        <v>262</v>
      </c>
      <c r="D381">
        <v>85</v>
      </c>
      <c r="E381">
        <v>3015</v>
      </c>
      <c r="F381">
        <v>17</v>
      </c>
      <c r="H381">
        <v>38</v>
      </c>
    </row>
    <row r="382" spans="2:8" x14ac:dyDescent="0.25">
      <c r="B382">
        <v>4</v>
      </c>
      <c r="C382">
        <v>89</v>
      </c>
      <c r="D382">
        <v>60</v>
      </c>
      <c r="E382">
        <v>1968</v>
      </c>
      <c r="F382">
        <v>18.8</v>
      </c>
      <c r="H382">
        <v>38.1</v>
      </c>
    </row>
    <row r="383" spans="2:8" x14ac:dyDescent="0.25">
      <c r="B383">
        <v>4</v>
      </c>
      <c r="C383">
        <v>86</v>
      </c>
      <c r="D383">
        <v>64</v>
      </c>
      <c r="E383">
        <v>1875</v>
      </c>
      <c r="F383">
        <v>16.399999999999999</v>
      </c>
      <c r="H383">
        <v>39</v>
      </c>
    </row>
    <row r="384" spans="2:8" x14ac:dyDescent="0.25">
      <c r="B384">
        <v>4</v>
      </c>
      <c r="C384">
        <v>79</v>
      </c>
      <c r="D384">
        <v>58</v>
      </c>
      <c r="E384">
        <v>1755</v>
      </c>
      <c r="F384">
        <v>16.899999999999999</v>
      </c>
      <c r="H384">
        <v>39.1</v>
      </c>
    </row>
    <row r="385" spans="2:8" x14ac:dyDescent="0.25">
      <c r="B385">
        <v>4</v>
      </c>
      <c r="C385">
        <v>85</v>
      </c>
      <c r="D385">
        <v>70</v>
      </c>
      <c r="E385">
        <v>2070</v>
      </c>
      <c r="F385">
        <v>18.600000000000001</v>
      </c>
      <c r="H385">
        <v>39.4</v>
      </c>
    </row>
    <row r="386" spans="2:8" x14ac:dyDescent="0.25">
      <c r="B386">
        <v>4</v>
      </c>
      <c r="C386">
        <v>85</v>
      </c>
      <c r="D386">
        <v>65</v>
      </c>
      <c r="E386">
        <v>2110</v>
      </c>
      <c r="F386">
        <v>19.2</v>
      </c>
      <c r="H386">
        <v>40.799999999999997</v>
      </c>
    </row>
    <row r="387" spans="2:8" x14ac:dyDescent="0.25">
      <c r="B387">
        <v>4</v>
      </c>
      <c r="C387">
        <v>98</v>
      </c>
      <c r="D387">
        <v>76</v>
      </c>
      <c r="E387">
        <v>2144</v>
      </c>
      <c r="F387">
        <v>14.7</v>
      </c>
      <c r="H387">
        <v>41.5</v>
      </c>
    </row>
    <row r="388" spans="2:8" x14ac:dyDescent="0.25">
      <c r="B388">
        <v>4</v>
      </c>
      <c r="C388">
        <v>90</v>
      </c>
      <c r="D388">
        <v>48</v>
      </c>
      <c r="E388">
        <v>1985</v>
      </c>
      <c r="F388">
        <v>21.5</v>
      </c>
      <c r="H388">
        <v>43.1</v>
      </c>
    </row>
    <row r="389" spans="2:8" x14ac:dyDescent="0.25">
      <c r="B389">
        <v>4</v>
      </c>
      <c r="C389">
        <v>90</v>
      </c>
      <c r="D389">
        <v>48</v>
      </c>
      <c r="E389">
        <v>2335</v>
      </c>
      <c r="F389">
        <v>23.7</v>
      </c>
      <c r="H389">
        <v>43.4</v>
      </c>
    </row>
    <row r="390" spans="2:8" x14ac:dyDescent="0.25">
      <c r="B390">
        <v>4</v>
      </c>
      <c r="C390">
        <v>97</v>
      </c>
      <c r="D390">
        <v>52</v>
      </c>
      <c r="E390">
        <v>2130</v>
      </c>
      <c r="F390">
        <v>24.6</v>
      </c>
      <c r="H390">
        <v>44</v>
      </c>
    </row>
    <row r="391" spans="2:8" x14ac:dyDescent="0.25">
      <c r="B391">
        <v>4</v>
      </c>
      <c r="C391">
        <v>90</v>
      </c>
      <c r="D391">
        <v>48</v>
      </c>
      <c r="E391">
        <v>2085</v>
      </c>
      <c r="F391">
        <v>21.7</v>
      </c>
      <c r="H391">
        <v>44.3</v>
      </c>
    </row>
    <row r="392" spans="2:8" x14ac:dyDescent="0.25">
      <c r="B392">
        <v>4</v>
      </c>
      <c r="C392">
        <v>91</v>
      </c>
      <c r="D392">
        <v>67</v>
      </c>
      <c r="E392">
        <v>1850</v>
      </c>
      <c r="F392">
        <v>13.8</v>
      </c>
      <c r="H392">
        <v>44.6</v>
      </c>
    </row>
    <row r="393" spans="2:8" x14ac:dyDescent="0.25">
      <c r="B393">
        <v>4</v>
      </c>
      <c r="C393">
        <v>86</v>
      </c>
      <c r="D393">
        <v>65</v>
      </c>
      <c r="E393">
        <v>2110</v>
      </c>
      <c r="F393">
        <v>17.899999999999999</v>
      </c>
      <c r="H393">
        <v>46.6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DAF3-E45E-4E63-9622-EFC87C8CB79C}">
  <dimension ref="B2:R394"/>
  <sheetViews>
    <sheetView zoomScaleNormal="100" workbookViewId="0">
      <selection sqref="A1:A1048576"/>
    </sheetView>
  </sheetViews>
  <sheetFormatPr baseColWidth="10" defaultRowHeight="15" x14ac:dyDescent="0.25"/>
  <cols>
    <col min="2" max="6" width="7.5703125" bestFit="1" customWidth="1"/>
    <col min="7" max="7" width="5.42578125" bestFit="1" customWidth="1"/>
  </cols>
  <sheetData>
    <row r="2" spans="2:1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251</v>
      </c>
    </row>
    <row r="3" spans="2:15" x14ac:dyDescent="0.25">
      <c r="B3">
        <v>8</v>
      </c>
      <c r="C3">
        <v>304</v>
      </c>
      <c r="D3">
        <v>193</v>
      </c>
      <c r="E3">
        <v>4732</v>
      </c>
      <c r="F3">
        <v>18.5</v>
      </c>
      <c r="H3">
        <v>9</v>
      </c>
      <c r="I3" s="19" cm="1">
        <f t="array" ref="I3">$L$24+MMULT(B3:F3,$L$25:$L$29)</f>
        <v>9.2380628560746558</v>
      </c>
    </row>
    <row r="4" spans="2:15" x14ac:dyDescent="0.25">
      <c r="B4">
        <v>8</v>
      </c>
      <c r="C4">
        <v>307</v>
      </c>
      <c r="D4">
        <v>200</v>
      </c>
      <c r="E4">
        <v>4376</v>
      </c>
      <c r="F4">
        <v>15</v>
      </c>
      <c r="H4">
        <v>10</v>
      </c>
      <c r="I4" s="19" cm="1">
        <f t="array" ref="I4">$L$24+MMULT(B4:F4,$L$25:$L$29)</f>
        <v>10.869422979367279</v>
      </c>
    </row>
    <row r="5" spans="2:15" x14ac:dyDescent="0.25">
      <c r="B5">
        <v>8</v>
      </c>
      <c r="C5">
        <v>360</v>
      </c>
      <c r="D5">
        <v>215</v>
      </c>
      <c r="E5">
        <v>4615</v>
      </c>
      <c r="F5">
        <v>14</v>
      </c>
      <c r="H5">
        <v>10</v>
      </c>
      <c r="I5" s="19" cm="1">
        <f t="array" ref="I5">$L$24+MMULT(B5:F5,$L$25:$L$29)</f>
        <v>8.9755923485378446</v>
      </c>
    </row>
    <row r="6" spans="2:15" x14ac:dyDescent="0.25">
      <c r="B6">
        <v>8</v>
      </c>
      <c r="C6">
        <v>400</v>
      </c>
      <c r="D6">
        <v>150</v>
      </c>
      <c r="E6">
        <v>4997</v>
      </c>
      <c r="F6">
        <v>14</v>
      </c>
      <c r="H6">
        <v>11</v>
      </c>
      <c r="I6" s="19" cm="1">
        <f t="array" ref="I6">$L$24+MMULT(B6:F6,$L$25:$L$29)</f>
        <v>9.9325749266659003</v>
      </c>
    </row>
    <row r="7" spans="2:15" x14ac:dyDescent="0.25">
      <c r="B7">
        <v>8</v>
      </c>
      <c r="C7">
        <v>350</v>
      </c>
      <c r="D7">
        <v>180</v>
      </c>
      <c r="E7">
        <v>3664</v>
      </c>
      <c r="F7">
        <v>11</v>
      </c>
      <c r="H7">
        <v>11</v>
      </c>
      <c r="I7" s="19" cm="1">
        <f t="array" ref="I7">$L$24+MMULT(B7:F7,$L$25:$L$29)</f>
        <v>15.580493994588153</v>
      </c>
    </row>
    <row r="8" spans="2:15" x14ac:dyDescent="0.25">
      <c r="B8">
        <v>8</v>
      </c>
      <c r="C8">
        <v>429</v>
      </c>
      <c r="D8">
        <v>208</v>
      </c>
      <c r="E8">
        <v>4633</v>
      </c>
      <c r="F8">
        <v>11</v>
      </c>
      <c r="H8">
        <v>11</v>
      </c>
      <c r="I8" s="19" cm="1">
        <f t="array" ref="I8">$L$24+MMULT(B8:F8,$L$25:$L$29)</f>
        <v>9.28060556087366</v>
      </c>
      <c r="K8" t="s">
        <v>222</v>
      </c>
    </row>
    <row r="9" spans="2:15" x14ac:dyDescent="0.25">
      <c r="B9">
        <v>8</v>
      </c>
      <c r="C9">
        <v>318</v>
      </c>
      <c r="D9">
        <v>210</v>
      </c>
      <c r="E9">
        <v>4382</v>
      </c>
      <c r="F9">
        <v>13.5</v>
      </c>
      <c r="H9">
        <v>11</v>
      </c>
      <c r="I9" s="19" cm="1">
        <f t="array" ref="I9">$L$24+MMULT(B9:F9,$L$25:$L$29)</f>
        <v>10.428473313414003</v>
      </c>
    </row>
    <row r="10" spans="2:15" ht="15.75" thickBot="1" x14ac:dyDescent="0.3">
      <c r="B10">
        <v>8</v>
      </c>
      <c r="C10">
        <v>350</v>
      </c>
      <c r="D10">
        <v>160</v>
      </c>
      <c r="E10">
        <v>4456</v>
      </c>
      <c r="F10">
        <v>13.5</v>
      </c>
      <c r="H10">
        <v>12</v>
      </c>
      <c r="I10" s="19" cm="1">
        <f t="array" ref="I10">$L$24+MMULT(B10:F10,$L$25:$L$29)</f>
        <v>12.304835273321501</v>
      </c>
      <c r="K10" s="9" t="s">
        <v>223</v>
      </c>
      <c r="L10" s="9"/>
      <c r="N10" s="9"/>
      <c r="O10" s="9"/>
    </row>
    <row r="11" spans="2:15" ht="15.75" thickTop="1" x14ac:dyDescent="0.25">
      <c r="B11">
        <v>8</v>
      </c>
      <c r="C11">
        <v>400</v>
      </c>
      <c r="D11">
        <v>167</v>
      </c>
      <c r="E11">
        <v>4906</v>
      </c>
      <c r="F11">
        <v>12.5</v>
      </c>
      <c r="H11">
        <v>12</v>
      </c>
      <c r="I11" s="19" cm="1">
        <f t="array" ref="I11">$L$24+MMULT(B11:F11,$L$25:$L$29)</f>
        <v>9.6788711137195165</v>
      </c>
      <c r="K11" t="s">
        <v>224</v>
      </c>
      <c r="L11" s="13">
        <f>SQRT(L12)</f>
        <v>0.84124469251047951</v>
      </c>
      <c r="N11" t="s">
        <v>229</v>
      </c>
      <c r="O11">
        <f>L15*LN(M20/L15)+2*(L19+1)</f>
        <v>1139.794718853133</v>
      </c>
    </row>
    <row r="12" spans="2:15" x14ac:dyDescent="0.25">
      <c r="B12">
        <v>8</v>
      </c>
      <c r="C12">
        <v>383</v>
      </c>
      <c r="D12">
        <v>180</v>
      </c>
      <c r="E12">
        <v>4955</v>
      </c>
      <c r="F12">
        <v>11.5</v>
      </c>
      <c r="H12">
        <v>12</v>
      </c>
      <c r="I12" s="19" cm="1">
        <f t="array" ref="I12">$L$24+MMULT(B12:F12,$L$25:$L$29)</f>
        <v>8.8668880477936867</v>
      </c>
      <c r="K12" s="18" t="s">
        <v>225</v>
      </c>
      <c r="L12" s="20">
        <f>M19/M21</f>
        <v>0.70769263267705129</v>
      </c>
      <c r="N12" t="s">
        <v>230</v>
      </c>
      <c r="O12">
        <f>O11+2*(L19+2)*(L19+3)/(L15-L19-3)</f>
        <v>1140.0863855197997</v>
      </c>
    </row>
    <row r="13" spans="2:15" x14ac:dyDescent="0.25">
      <c r="B13">
        <v>8</v>
      </c>
      <c r="C13">
        <v>350</v>
      </c>
      <c r="D13">
        <v>180</v>
      </c>
      <c r="E13">
        <v>4499</v>
      </c>
      <c r="F13">
        <v>12.5</v>
      </c>
      <c r="H13">
        <v>12</v>
      </c>
      <c r="I13" s="19" cm="1">
        <f t="array" ref="I13">$L$24+MMULT(B13:F13,$L$25:$L$29)</f>
        <v>11.205760938347623</v>
      </c>
      <c r="K13" t="s">
        <v>226</v>
      </c>
      <c r="L13" s="13">
        <f>1-(1-L12)*(L15-1)/(L15-L19-1)</f>
        <v>0.70390626781535515</v>
      </c>
      <c r="N13" s="10" t="s">
        <v>231</v>
      </c>
      <c r="O13" s="10">
        <f>L15*LN(M20/L15)+(L19+1)*LN(L15)</f>
        <v>1163.6222898918757</v>
      </c>
    </row>
    <row r="14" spans="2:15" x14ac:dyDescent="0.25">
      <c r="B14">
        <v>8</v>
      </c>
      <c r="C14">
        <v>429</v>
      </c>
      <c r="D14">
        <v>198</v>
      </c>
      <c r="E14">
        <v>4952</v>
      </c>
      <c r="F14">
        <v>11.5</v>
      </c>
      <c r="H14">
        <v>12</v>
      </c>
      <c r="I14" s="19" cm="1">
        <f t="array" ref="I14">$L$24+MMULT(B14:F14,$L$25:$L$29)</f>
        <v>8.0639973714990205</v>
      </c>
      <c r="K14" t="s">
        <v>227</v>
      </c>
      <c r="L14" s="13">
        <f>SQRT(N20)</f>
        <v>4.2470554485069218</v>
      </c>
    </row>
    <row r="15" spans="2:15" x14ac:dyDescent="0.25">
      <c r="B15">
        <v>8</v>
      </c>
      <c r="C15">
        <v>455</v>
      </c>
      <c r="D15">
        <v>225</v>
      </c>
      <c r="E15">
        <v>4951</v>
      </c>
      <c r="F15">
        <v>11</v>
      </c>
      <c r="H15">
        <v>12</v>
      </c>
      <c r="I15" s="19" cm="1">
        <f t="array" ref="I15">$L$24+MMULT(B15:F15,$L$25:$L$29)</f>
        <v>6.8596340985911937</v>
      </c>
      <c r="K15" s="10" t="s">
        <v>228</v>
      </c>
      <c r="L15" s="10">
        <f>COUNT(H3:H394)</f>
        <v>392</v>
      </c>
    </row>
    <row r="16" spans="2:15" x14ac:dyDescent="0.25">
      <c r="B16">
        <v>8</v>
      </c>
      <c r="C16">
        <v>302</v>
      </c>
      <c r="D16">
        <v>129</v>
      </c>
      <c r="E16">
        <v>3169</v>
      </c>
      <c r="F16">
        <v>12</v>
      </c>
      <c r="H16">
        <v>13</v>
      </c>
      <c r="I16" s="19" cm="1">
        <f t="array" ref="I16">$L$24+MMULT(B16:F16,$L$25:$L$29)</f>
        <v>20.431014701225102</v>
      </c>
    </row>
    <row r="17" spans="2:18" ht="15.75" thickBot="1" x14ac:dyDescent="0.3">
      <c r="B17">
        <v>8</v>
      </c>
      <c r="C17">
        <v>307</v>
      </c>
      <c r="D17">
        <v>130</v>
      </c>
      <c r="E17">
        <v>4098</v>
      </c>
      <c r="F17">
        <v>14</v>
      </c>
      <c r="H17">
        <v>13</v>
      </c>
      <c r="I17" s="19" cm="1">
        <f t="array" ref="I17">$L$24+MMULT(B17:F17,$L$25:$L$29)</f>
        <v>15.508486326552077</v>
      </c>
      <c r="K17" t="s">
        <v>232</v>
      </c>
      <c r="O17" s="11" t="s">
        <v>233</v>
      </c>
      <c r="P17" s="11">
        <v>0.05</v>
      </c>
    </row>
    <row r="18" spans="2:18" ht="15.75" thickTop="1" x14ac:dyDescent="0.25">
      <c r="B18">
        <v>8</v>
      </c>
      <c r="C18">
        <v>302</v>
      </c>
      <c r="D18">
        <v>130</v>
      </c>
      <c r="E18">
        <v>3870</v>
      </c>
      <c r="F18">
        <v>15</v>
      </c>
      <c r="H18">
        <v>13</v>
      </c>
      <c r="I18" s="19" cm="1">
        <f t="array" ref="I18">$L$24+MMULT(B18:F18,$L$25:$L$29)</f>
        <v>16.662414418428359</v>
      </c>
      <c r="K18" s="12"/>
      <c r="L18" s="12" t="s">
        <v>234</v>
      </c>
      <c r="M18" s="12" t="s">
        <v>235</v>
      </c>
      <c r="N18" s="12" t="s">
        <v>236</v>
      </c>
      <c r="O18" s="12" t="s">
        <v>237</v>
      </c>
      <c r="P18" s="12" t="s">
        <v>238</v>
      </c>
      <c r="Q18" s="12" t="s">
        <v>239</v>
      </c>
    </row>
    <row r="19" spans="2:18" x14ac:dyDescent="0.25">
      <c r="B19">
        <v>8</v>
      </c>
      <c r="C19">
        <v>302</v>
      </c>
      <c r="D19">
        <v>140</v>
      </c>
      <c r="E19">
        <v>4294</v>
      </c>
      <c r="F19">
        <v>16</v>
      </c>
      <c r="H19">
        <v>13</v>
      </c>
      <c r="I19" s="19" cm="1">
        <f t="array" ref="I19">$L$24+MMULT(B19:F19,$L$25:$L$29)</f>
        <v>13.981485947542687</v>
      </c>
      <c r="K19" t="s">
        <v>240</v>
      </c>
      <c r="L19">
        <f>COUNT(B3:F3)</f>
        <v>5</v>
      </c>
      <c r="M19">
        <f>DEVSQ(MMULT([1]!DESIGN(B3:F394),L24:L29))</f>
        <v>16856.526196068502</v>
      </c>
      <c r="N19">
        <f>M19/L19</f>
        <v>3371.3052392137006</v>
      </c>
      <c r="O19">
        <f>N19/N20</f>
        <v>186.90555678778856</v>
      </c>
      <c r="P19">
        <f>_xlfn.F.DIST.RT(O19,L19,L20)</f>
        <v>9.8204558029557872E-101</v>
      </c>
      <c r="Q19" s="11" t="str">
        <f>IF(P19&lt;P17,"yes","no")</f>
        <v>yes</v>
      </c>
    </row>
    <row r="20" spans="2:18" x14ac:dyDescent="0.25">
      <c r="B20">
        <v>8</v>
      </c>
      <c r="C20">
        <v>350</v>
      </c>
      <c r="D20">
        <v>145</v>
      </c>
      <c r="E20">
        <v>3988</v>
      </c>
      <c r="F20">
        <v>13</v>
      </c>
      <c r="H20">
        <v>13</v>
      </c>
      <c r="I20" s="19" cm="1">
        <f t="array" ref="I20">$L$24+MMULT(B20:F20,$L$25:$L$29)</f>
        <v>15.425721151261165</v>
      </c>
      <c r="K20" t="s">
        <v>241</v>
      </c>
      <c r="L20">
        <f>L21-L19</f>
        <v>386</v>
      </c>
      <c r="M20">
        <f>M21-M19</f>
        <v>6962.4672733192383</v>
      </c>
      <c r="N20">
        <f>M20/L20</f>
        <v>18.037479982692329</v>
      </c>
    </row>
    <row r="21" spans="2:18" x14ac:dyDescent="0.25">
      <c r="B21">
        <v>8</v>
      </c>
      <c r="C21">
        <v>350</v>
      </c>
      <c r="D21">
        <v>145</v>
      </c>
      <c r="E21">
        <v>4055</v>
      </c>
      <c r="F21">
        <v>12</v>
      </c>
      <c r="H21">
        <v>13</v>
      </c>
      <c r="I21" s="19" cm="1">
        <f t="array" ref="I21">$L$24+MMULT(B21:F21,$L$25:$L$29)</f>
        <v>15.107302402961402</v>
      </c>
      <c r="K21" s="10" t="s">
        <v>242</v>
      </c>
      <c r="L21" s="10">
        <f>L15-1</f>
        <v>391</v>
      </c>
      <c r="M21" s="10">
        <f>DEVSQ(H3:H394)</f>
        <v>23818.99346938774</v>
      </c>
      <c r="N21" s="10"/>
      <c r="O21" s="10"/>
      <c r="P21" s="10"/>
      <c r="Q21" s="10"/>
    </row>
    <row r="22" spans="2:18" ht="15.75" thickBot="1" x14ac:dyDescent="0.3">
      <c r="B22">
        <v>8</v>
      </c>
      <c r="C22">
        <v>400</v>
      </c>
      <c r="D22">
        <v>150</v>
      </c>
      <c r="E22">
        <v>4464</v>
      </c>
      <c r="F22">
        <v>12</v>
      </c>
      <c r="H22">
        <v>13</v>
      </c>
      <c r="I22" s="19" cm="1">
        <f t="array" ref="I22">$L$24+MMULT(B22:F22,$L$25:$L$29)</f>
        <v>12.755411300922972</v>
      </c>
    </row>
    <row r="23" spans="2:18" ht="15.75" thickTop="1" x14ac:dyDescent="0.25">
      <c r="B23">
        <v>8</v>
      </c>
      <c r="C23">
        <v>350</v>
      </c>
      <c r="D23">
        <v>150</v>
      </c>
      <c r="E23">
        <v>4699</v>
      </c>
      <c r="F23">
        <v>14.5</v>
      </c>
      <c r="H23">
        <v>13</v>
      </c>
      <c r="I23" s="19" cm="1">
        <f t="array" ref="I23">$L$24+MMULT(B23:F23,$L$25:$L$29)</f>
        <v>11.46788044537022</v>
      </c>
      <c r="K23" s="12"/>
      <c r="L23" s="12" t="s">
        <v>243</v>
      </c>
      <c r="M23" s="12" t="s">
        <v>244</v>
      </c>
      <c r="N23" s="12" t="s">
        <v>245</v>
      </c>
      <c r="O23" s="22" t="s">
        <v>238</v>
      </c>
      <c r="P23" s="12" t="s">
        <v>246</v>
      </c>
      <c r="Q23" s="12" t="s">
        <v>247</v>
      </c>
      <c r="R23" s="12" t="s">
        <v>248</v>
      </c>
    </row>
    <row r="24" spans="2:18" x14ac:dyDescent="0.25">
      <c r="B24">
        <v>8</v>
      </c>
      <c r="C24">
        <v>318</v>
      </c>
      <c r="D24">
        <v>150</v>
      </c>
      <c r="E24">
        <v>3940</v>
      </c>
      <c r="F24">
        <v>13.2</v>
      </c>
      <c r="H24">
        <v>13</v>
      </c>
      <c r="I24" s="19" cm="1">
        <f t="array" ref="I24">$L$24+MMULT(B24:F24,$L$25:$L$29)</f>
        <v>15.445247004305504</v>
      </c>
      <c r="K24" t="s">
        <v>218</v>
      </c>
      <c r="L24" s="15">
        <f t="array" ref="L24:M29">[1]!RegCoeff(B3:F394,H3:H394)</f>
        <v>46.264307852571015</v>
      </c>
      <c r="M24">
        <v>2.6694062856611502</v>
      </c>
      <c r="N24">
        <f>L24/M24</f>
        <v>17.331309999935964</v>
      </c>
      <c r="O24" s="17">
        <f>_xlfn.T.DIST.2T(ABS(N24),$L$20)</f>
        <v>3.4790516334492066E-50</v>
      </c>
      <c r="P24">
        <f>L24-_xlfn.T.INV.2T(P$17,$L$20)*M24</f>
        <v>41.015911401178421</v>
      </c>
      <c r="Q24">
        <f>L24+_xlfn.T.INV.2T(P$17,$L$20)*M24</f>
        <v>51.512704303963609</v>
      </c>
    </row>
    <row r="25" spans="2:18" x14ac:dyDescent="0.25">
      <c r="B25">
        <v>8</v>
      </c>
      <c r="C25">
        <v>318</v>
      </c>
      <c r="D25">
        <v>150</v>
      </c>
      <c r="E25">
        <v>3755</v>
      </c>
      <c r="F25">
        <v>14</v>
      </c>
      <c r="H25">
        <v>13</v>
      </c>
      <c r="I25" s="19" cm="1">
        <f t="array" ref="I25">$L$24+MMULT(B25:F25,$L$25:$L$29)</f>
        <v>16.381542942421415</v>
      </c>
      <c r="K25" t="str">
        <f t="array" ref="K25:K29">TRANSPOSE(B2:F2)</f>
        <v>cyl</v>
      </c>
      <c r="L25" s="15">
        <v>-0.39792835906421403</v>
      </c>
      <c r="M25">
        <v>0.41054438470037519</v>
      </c>
      <c r="N25">
        <f t="shared" ref="N25:N29" si="0">L25/M25</f>
        <v>-0.96927000805194641</v>
      </c>
      <c r="O25" s="17">
        <f t="shared" ref="O25:O29" si="1">_xlfn.T.DIST.2T(ABS(N25),$L$20)</f>
        <v>0.33301742390712408</v>
      </c>
      <c r="P25">
        <f t="shared" ref="P25:P29" si="2">L25-_xlfn.T.INV.2T(P$17,$L$20)*M25</f>
        <v>-1.2051114781625252</v>
      </c>
      <c r="Q25">
        <f t="shared" ref="Q25:Q29" si="3">L25+_xlfn.T.INV.2T(P$17,$L$20)*M25</f>
        <v>0.40925476003409705</v>
      </c>
      <c r="R25">
        <f>[1]!VIF(B3:F394,1)</f>
        <v>10.630870252969714</v>
      </c>
    </row>
    <row r="26" spans="2:18" x14ac:dyDescent="0.25">
      <c r="B26">
        <v>8</v>
      </c>
      <c r="C26">
        <v>350</v>
      </c>
      <c r="D26">
        <v>155</v>
      </c>
      <c r="E26">
        <v>4502</v>
      </c>
      <c r="F26">
        <v>13.5</v>
      </c>
      <c r="H26">
        <v>13</v>
      </c>
      <c r="I26" s="19" cm="1">
        <f t="array" ref="I26">$L$24+MMULT(B26:F26,$L$25:$L$29)</f>
        <v>12.292522476085587</v>
      </c>
      <c r="K26" t="str">
        <v>disp</v>
      </c>
      <c r="L26" s="15">
        <v>-8.3130122226037449E-5</v>
      </c>
      <c r="M26">
        <v>9.0717816645209254E-3</v>
      </c>
      <c r="N26">
        <f t="shared" si="0"/>
        <v>-9.1635938011111178E-3</v>
      </c>
      <c r="O26" s="24">
        <f t="shared" si="1"/>
        <v>0.99269334639060514</v>
      </c>
      <c r="P26">
        <f t="shared" si="2"/>
        <v>-1.7919420892811209E-2</v>
      </c>
      <c r="Q26">
        <f t="shared" si="3"/>
        <v>1.7753160648359131E-2</v>
      </c>
      <c r="R26">
        <f>[1]!VIF(B3:F394,2)</f>
        <v>19.535060947488954</v>
      </c>
    </row>
    <row r="27" spans="2:18" x14ac:dyDescent="0.25">
      <c r="B27">
        <v>8</v>
      </c>
      <c r="C27">
        <v>351</v>
      </c>
      <c r="D27">
        <v>158</v>
      </c>
      <c r="E27">
        <v>4363</v>
      </c>
      <c r="F27">
        <v>13</v>
      </c>
      <c r="H27">
        <v>13</v>
      </c>
      <c r="I27" s="19" cm="1">
        <f t="array" ref="I27">$L$24+MMULT(B27:F27,$L$25:$L$29)</f>
        <v>12.89220197382388</v>
      </c>
      <c r="K27" t="str">
        <v>HP</v>
      </c>
      <c r="L27" s="15">
        <v>-4.5257080150839062E-2</v>
      </c>
      <c r="M27">
        <v>1.6661879411204367E-2</v>
      </c>
      <c r="N27">
        <f t="shared" si="0"/>
        <v>-2.7162049990834589</v>
      </c>
      <c r="O27" s="17">
        <f t="shared" si="1"/>
        <v>6.9004412357507473E-3</v>
      </c>
      <c r="P27">
        <f t="shared" si="2"/>
        <v>-7.8016480338449476E-2</v>
      </c>
      <c r="Q27">
        <f t="shared" si="3"/>
        <v>-1.2497679963228647E-2</v>
      </c>
      <c r="R27">
        <f>[1]!VIF(B3:F394,3)</f>
        <v>8.9160165667673947</v>
      </c>
    </row>
    <row r="28" spans="2:18" x14ac:dyDescent="0.25">
      <c r="B28">
        <v>8</v>
      </c>
      <c r="C28">
        <v>350</v>
      </c>
      <c r="D28">
        <v>165</v>
      </c>
      <c r="E28">
        <v>4274</v>
      </c>
      <c r="F28">
        <v>12</v>
      </c>
      <c r="H28">
        <v>13</v>
      </c>
      <c r="I28" s="19" cm="1">
        <f t="array" ref="I28">$L$24+MMULT(B28:F28,$L$25:$L$29)</f>
        <v>13.066225900817798</v>
      </c>
      <c r="K28" t="str">
        <v>wt</v>
      </c>
      <c r="L28" s="15">
        <v>-5.1869173476110902E-3</v>
      </c>
      <c r="M28">
        <v>8.1664589932210058E-4</v>
      </c>
      <c r="N28">
        <f t="shared" si="0"/>
        <v>-6.3514888789826296</v>
      </c>
      <c r="O28" s="17">
        <f t="shared" si="1"/>
        <v>6.0033785087494249E-10</v>
      </c>
      <c r="P28">
        <f t="shared" si="2"/>
        <v>-6.7925483312007099E-3</v>
      </c>
      <c r="Q28">
        <f t="shared" si="3"/>
        <v>-3.5812863640214709E-3</v>
      </c>
      <c r="R28">
        <f>[1]!VIF(B3:F394,4)</f>
        <v>10.430271127533244</v>
      </c>
    </row>
    <row r="29" spans="2:18" x14ac:dyDescent="0.25">
      <c r="B29">
        <v>8</v>
      </c>
      <c r="C29">
        <v>400</v>
      </c>
      <c r="D29">
        <v>170</v>
      </c>
      <c r="E29">
        <v>4746</v>
      </c>
      <c r="F29">
        <v>12</v>
      </c>
      <c r="H29">
        <v>13</v>
      </c>
      <c r="I29" s="19" cm="1">
        <f t="array" ref="I29">$L$24+MMULT(B29:F29,$L$25:$L$29)</f>
        <v>10.387559005879865</v>
      </c>
      <c r="K29" s="10" t="str">
        <v>accel</v>
      </c>
      <c r="L29" s="16">
        <v>-2.9104713990179089E-2</v>
      </c>
      <c r="M29" s="10">
        <v>0.12576123088972666</v>
      </c>
      <c r="N29" s="10">
        <f t="shared" si="0"/>
        <v>-0.23142834865936918</v>
      </c>
      <c r="O29" s="25">
        <f t="shared" si="1"/>
        <v>0.81710467227798944</v>
      </c>
      <c r="P29" s="10">
        <f t="shared" si="2"/>
        <v>-0.27636748604172839</v>
      </c>
      <c r="Q29" s="10">
        <f t="shared" si="3"/>
        <v>0.2181580580613702</v>
      </c>
      <c r="R29" s="10">
        <f>[1]!VIF(B3:F394,5)</f>
        <v>2.6094866291261209</v>
      </c>
    </row>
    <row r="30" spans="2:18" x14ac:dyDescent="0.25">
      <c r="B30">
        <v>8</v>
      </c>
      <c r="C30">
        <v>360</v>
      </c>
      <c r="D30">
        <v>170</v>
      </c>
      <c r="E30">
        <v>4654</v>
      </c>
      <c r="F30">
        <v>13</v>
      </c>
      <c r="H30">
        <v>13</v>
      </c>
      <c r="I30" s="19" cm="1">
        <f t="array" ref="I30">$L$24+MMULT(B30:F30,$L$25:$L$29)</f>
        <v>10.838975892758945</v>
      </c>
    </row>
    <row r="31" spans="2:18" x14ac:dyDescent="0.25">
      <c r="B31">
        <v>8</v>
      </c>
      <c r="C31">
        <v>400</v>
      </c>
      <c r="D31">
        <v>175</v>
      </c>
      <c r="E31">
        <v>5140</v>
      </c>
      <c r="F31">
        <v>12</v>
      </c>
      <c r="H31">
        <v>13</v>
      </c>
      <c r="I31" s="19" cm="1">
        <f t="array" ref="I31">$L$24+MMULT(B31:F31,$L$25:$L$29)</f>
        <v>8.1176281701669026</v>
      </c>
    </row>
    <row r="32" spans="2:18" x14ac:dyDescent="0.25">
      <c r="B32">
        <v>8</v>
      </c>
      <c r="C32">
        <v>350</v>
      </c>
      <c r="D32">
        <v>175</v>
      </c>
      <c r="E32">
        <v>4100</v>
      </c>
      <c r="F32">
        <v>13</v>
      </c>
      <c r="H32">
        <v>13</v>
      </c>
      <c r="I32" s="19" cm="1">
        <f t="array" ref="I32">$L$24+MMULT(B32:F32,$L$25:$L$29)</f>
        <v>13.487074003803549</v>
      </c>
    </row>
    <row r="33" spans="2:9" x14ac:dyDescent="0.25">
      <c r="B33">
        <v>8</v>
      </c>
      <c r="C33">
        <v>360</v>
      </c>
      <c r="D33">
        <v>175</v>
      </c>
      <c r="E33">
        <v>3821</v>
      </c>
      <c r="F33">
        <v>11</v>
      </c>
      <c r="H33">
        <v>13</v>
      </c>
      <c r="I33" s="19" cm="1">
        <f t="array" ref="I33">$L$24+MMULT(B33:F33,$L$25:$L$29)</f>
        <v>14.991602070545149</v>
      </c>
    </row>
    <row r="34" spans="2:9" x14ac:dyDescent="0.25">
      <c r="B34">
        <v>8</v>
      </c>
      <c r="C34">
        <v>400</v>
      </c>
      <c r="D34">
        <v>190</v>
      </c>
      <c r="E34">
        <v>4422</v>
      </c>
      <c r="F34">
        <v>12.5</v>
      </c>
      <c r="H34">
        <v>13</v>
      </c>
      <c r="I34" s="19" cm="1">
        <f t="array" ref="I34">$L$24+MMULT(B34:F34,$L$25:$L$29)</f>
        <v>11.148426266493985</v>
      </c>
    </row>
    <row r="35" spans="2:9" x14ac:dyDescent="0.25">
      <c r="B35">
        <v>8</v>
      </c>
      <c r="C35">
        <v>440</v>
      </c>
      <c r="D35">
        <v>215</v>
      </c>
      <c r="E35">
        <v>4735</v>
      </c>
      <c r="F35">
        <v>11</v>
      </c>
      <c r="H35">
        <v>13</v>
      </c>
      <c r="I35" s="19" cm="1">
        <f t="array" ref="I35">$L$24+MMULT(B35:F35,$L$25:$L$29)</f>
        <v>8.4338259990169675</v>
      </c>
    </row>
    <row r="36" spans="2:9" x14ac:dyDescent="0.25">
      <c r="B36">
        <v>8</v>
      </c>
      <c r="C36">
        <v>302</v>
      </c>
      <c r="D36">
        <v>137</v>
      </c>
      <c r="E36">
        <v>4042</v>
      </c>
      <c r="F36">
        <v>14.5</v>
      </c>
      <c r="H36">
        <v>14</v>
      </c>
      <c r="I36" s="19" cm="1">
        <f t="array" ref="I36">$L$24+MMULT(B36:F36,$L$25:$L$29)</f>
        <v>15.468017430578467</v>
      </c>
    </row>
    <row r="37" spans="2:9" x14ac:dyDescent="0.25">
      <c r="B37">
        <v>8</v>
      </c>
      <c r="C37">
        <v>302</v>
      </c>
      <c r="D37">
        <v>140</v>
      </c>
      <c r="E37">
        <v>4638</v>
      </c>
      <c r="F37">
        <v>16</v>
      </c>
      <c r="H37">
        <v>14</v>
      </c>
      <c r="I37" s="19" cm="1">
        <f t="array" ref="I37">$L$24+MMULT(B37:F37,$L$25:$L$29)</f>
        <v>12.197186379964471</v>
      </c>
    </row>
    <row r="38" spans="2:9" x14ac:dyDescent="0.25">
      <c r="B38">
        <v>8</v>
      </c>
      <c r="C38">
        <v>351</v>
      </c>
      <c r="D38">
        <v>148</v>
      </c>
      <c r="E38">
        <v>4657</v>
      </c>
      <c r="F38">
        <v>13.5</v>
      </c>
      <c r="H38">
        <v>14</v>
      </c>
      <c r="I38" s="19" cm="1">
        <f t="array" ref="I38">$L$24+MMULT(B38:F38,$L$25:$L$29)</f>
        <v>11.805266718139521</v>
      </c>
    </row>
    <row r="39" spans="2:9" x14ac:dyDescent="0.25">
      <c r="B39">
        <v>8</v>
      </c>
      <c r="C39">
        <v>318</v>
      </c>
      <c r="D39">
        <v>150</v>
      </c>
      <c r="E39">
        <v>4096</v>
      </c>
      <c r="F39">
        <v>13</v>
      </c>
      <c r="H39">
        <v>14</v>
      </c>
      <c r="I39" s="19" cm="1">
        <f t="array" ref="I39">$L$24+MMULT(B39:F39,$L$25:$L$29)</f>
        <v>14.641908840876209</v>
      </c>
    </row>
    <row r="40" spans="2:9" x14ac:dyDescent="0.25">
      <c r="B40">
        <v>8</v>
      </c>
      <c r="C40">
        <v>318</v>
      </c>
      <c r="D40">
        <v>150</v>
      </c>
      <c r="E40">
        <v>4077</v>
      </c>
      <c r="F40">
        <v>14</v>
      </c>
      <c r="H40">
        <v>14</v>
      </c>
      <c r="I40" s="19" cm="1">
        <f t="array" ref="I40">$L$24+MMULT(B40:F40,$L$25:$L$29)</f>
        <v>14.711355556490645</v>
      </c>
    </row>
    <row r="41" spans="2:9" x14ac:dyDescent="0.25">
      <c r="B41">
        <v>8</v>
      </c>
      <c r="C41">
        <v>304</v>
      </c>
      <c r="D41">
        <v>150</v>
      </c>
      <c r="E41">
        <v>3672</v>
      </c>
      <c r="F41">
        <v>11.5</v>
      </c>
      <c r="H41">
        <v>14</v>
      </c>
      <c r="I41" s="19" cm="1">
        <f t="array" ref="I41">$L$24+MMULT(B41:F41,$L$25:$L$29)</f>
        <v>16.885982688959743</v>
      </c>
    </row>
    <row r="42" spans="2:9" x14ac:dyDescent="0.25">
      <c r="B42">
        <v>8</v>
      </c>
      <c r="C42">
        <v>318</v>
      </c>
      <c r="D42">
        <v>150</v>
      </c>
      <c r="E42">
        <v>4237</v>
      </c>
      <c r="F42">
        <v>14.5</v>
      </c>
      <c r="H42">
        <v>14</v>
      </c>
      <c r="I42" s="19" cm="1">
        <f t="array" ref="I42">$L$24+MMULT(B42:F42,$L$25:$L$29)</f>
        <v>13.866896423877776</v>
      </c>
    </row>
    <row r="43" spans="2:9" x14ac:dyDescent="0.25">
      <c r="B43">
        <v>8</v>
      </c>
      <c r="C43">
        <v>318</v>
      </c>
      <c r="D43">
        <v>150</v>
      </c>
      <c r="E43">
        <v>4457</v>
      </c>
      <c r="F43">
        <v>13.5</v>
      </c>
      <c r="H43">
        <v>14</v>
      </c>
      <c r="I43" s="19" cm="1">
        <f t="array" ref="I43">$L$24+MMULT(B43:F43,$L$25:$L$29)</f>
        <v>12.754879321393517</v>
      </c>
    </row>
    <row r="44" spans="2:9" x14ac:dyDescent="0.25">
      <c r="B44">
        <v>8</v>
      </c>
      <c r="C44">
        <v>304</v>
      </c>
      <c r="D44">
        <v>150</v>
      </c>
      <c r="E44">
        <v>4257</v>
      </c>
      <c r="F44">
        <v>15.5</v>
      </c>
      <c r="H44">
        <v>14</v>
      </c>
      <c r="I44" s="19" cm="1">
        <f t="array" ref="I44">$L$24+MMULT(B44:F44,$L$25:$L$29)</f>
        <v>13.735217184646537</v>
      </c>
    </row>
    <row r="45" spans="2:9" x14ac:dyDescent="0.25">
      <c r="B45">
        <v>8</v>
      </c>
      <c r="C45">
        <v>351</v>
      </c>
      <c r="D45">
        <v>153</v>
      </c>
      <c r="E45">
        <v>4154</v>
      </c>
      <c r="F45">
        <v>13.5</v>
      </c>
      <c r="H45">
        <v>14</v>
      </c>
      <c r="I45" s="19" cm="1">
        <f t="array" ref="I45">$L$24+MMULT(B45:F45,$L$25:$L$29)</f>
        <v>14.188000743233701</v>
      </c>
    </row>
    <row r="46" spans="2:9" x14ac:dyDescent="0.25">
      <c r="B46">
        <v>8</v>
      </c>
      <c r="C46">
        <v>351</v>
      </c>
      <c r="D46">
        <v>153</v>
      </c>
      <c r="E46">
        <v>4129</v>
      </c>
      <c r="F46">
        <v>13</v>
      </c>
      <c r="H46">
        <v>14</v>
      </c>
      <c r="I46" s="19" cm="1">
        <f t="array" ref="I46">$L$24+MMULT(B46:F46,$L$25:$L$29)</f>
        <v>14.332226033919063</v>
      </c>
    </row>
    <row r="47" spans="2:9" x14ac:dyDescent="0.25">
      <c r="B47">
        <v>8</v>
      </c>
      <c r="C47">
        <v>340</v>
      </c>
      <c r="D47">
        <v>160</v>
      </c>
      <c r="E47">
        <v>3609</v>
      </c>
      <c r="F47">
        <v>8</v>
      </c>
      <c r="H47">
        <v>14</v>
      </c>
      <c r="I47" s="19" cm="1">
        <f t="array" ref="I47">$L$24+MMULT(B47:F47,$L$25:$L$29)</f>
        <v>16.859061494916343</v>
      </c>
    </row>
    <row r="48" spans="2:9" x14ac:dyDescent="0.25">
      <c r="B48">
        <v>8</v>
      </c>
      <c r="C48">
        <v>350</v>
      </c>
      <c r="D48">
        <v>165</v>
      </c>
      <c r="E48">
        <v>4209</v>
      </c>
      <c r="F48">
        <v>12</v>
      </c>
      <c r="H48">
        <v>14</v>
      </c>
      <c r="I48" s="19" cm="1">
        <f t="array" ref="I48">$L$24+MMULT(B48:F48,$L$25:$L$29)</f>
        <v>13.403375528412518</v>
      </c>
    </row>
    <row r="49" spans="2:9" x14ac:dyDescent="0.25">
      <c r="B49">
        <v>8</v>
      </c>
      <c r="C49">
        <v>400</v>
      </c>
      <c r="D49">
        <v>175</v>
      </c>
      <c r="E49">
        <v>4464</v>
      </c>
      <c r="F49">
        <v>11.5</v>
      </c>
      <c r="H49">
        <v>14</v>
      </c>
      <c r="I49" s="19" cm="1">
        <f t="array" ref="I49">$L$24+MMULT(B49:F49,$L$25:$L$29)</f>
        <v>11.638536654147089</v>
      </c>
    </row>
    <row r="50" spans="2:9" x14ac:dyDescent="0.25">
      <c r="B50">
        <v>8</v>
      </c>
      <c r="C50">
        <v>400</v>
      </c>
      <c r="D50">
        <v>175</v>
      </c>
      <c r="E50">
        <v>4385</v>
      </c>
      <c r="F50">
        <v>12</v>
      </c>
      <c r="H50">
        <v>14</v>
      </c>
      <c r="I50" s="19" cm="1">
        <f t="array" ref="I50">$L$24+MMULT(B50:F50,$L$25:$L$29)</f>
        <v>12.03375076761327</v>
      </c>
    </row>
    <row r="51" spans="2:9" x14ac:dyDescent="0.25">
      <c r="B51">
        <v>8</v>
      </c>
      <c r="C51">
        <v>440</v>
      </c>
      <c r="D51">
        <v>215</v>
      </c>
      <c r="E51">
        <v>4312</v>
      </c>
      <c r="F51">
        <v>8.5</v>
      </c>
      <c r="H51">
        <v>14</v>
      </c>
      <c r="I51" s="19" cm="1">
        <f t="array" ref="I51">$L$24+MMULT(B51:F51,$L$25:$L$29)</f>
        <v>10.700653822031903</v>
      </c>
    </row>
    <row r="52" spans="2:9" x14ac:dyDescent="0.25">
      <c r="B52">
        <v>8</v>
      </c>
      <c r="C52">
        <v>454</v>
      </c>
      <c r="D52">
        <v>220</v>
      </c>
      <c r="E52">
        <v>4354</v>
      </c>
      <c r="F52">
        <v>9</v>
      </c>
      <c r="H52">
        <v>14</v>
      </c>
      <c r="I52" s="19" cm="1">
        <f t="array" ref="I52">$L$24+MMULT(B52:F52,$L$25:$L$29)</f>
        <v>10.240801713971784</v>
      </c>
    </row>
    <row r="53" spans="2:9" x14ac:dyDescent="0.25">
      <c r="B53">
        <v>8</v>
      </c>
      <c r="C53">
        <v>455</v>
      </c>
      <c r="D53">
        <v>225</v>
      </c>
      <c r="E53">
        <v>4425</v>
      </c>
      <c r="F53">
        <v>10</v>
      </c>
      <c r="H53">
        <v>14</v>
      </c>
      <c r="I53" s="19" cm="1">
        <f t="array" ref="I53">$L$24+MMULT(B53:F53,$L$25:$L$29)</f>
        <v>9.6170573374248036</v>
      </c>
    </row>
    <row r="54" spans="2:9" x14ac:dyDescent="0.25">
      <c r="B54">
        <v>8</v>
      </c>
      <c r="C54">
        <v>455</v>
      </c>
      <c r="D54">
        <v>225</v>
      </c>
      <c r="E54">
        <v>3086</v>
      </c>
      <c r="F54">
        <v>10</v>
      </c>
      <c r="H54">
        <v>14</v>
      </c>
      <c r="I54" s="19" cm="1">
        <f t="array" ref="I54">$L$24+MMULT(B54:F54,$L$25:$L$29)</f>
        <v>16.562339665876049</v>
      </c>
    </row>
    <row r="55" spans="2:9" x14ac:dyDescent="0.25">
      <c r="B55">
        <v>8</v>
      </c>
      <c r="C55">
        <v>351</v>
      </c>
      <c r="D55">
        <v>152</v>
      </c>
      <c r="E55">
        <v>4215</v>
      </c>
      <c r="F55">
        <v>12.8</v>
      </c>
      <c r="H55">
        <v>14.5</v>
      </c>
      <c r="I55" s="19" cm="1">
        <f t="array" ref="I55">$L$24+MMULT(B55:F55,$L$25:$L$29)</f>
        <v>13.937229164973388</v>
      </c>
    </row>
    <row r="56" spans="2:9" x14ac:dyDescent="0.25">
      <c r="B56">
        <v>6</v>
      </c>
      <c r="C56">
        <v>250</v>
      </c>
      <c r="D56">
        <v>72</v>
      </c>
      <c r="E56">
        <v>3432</v>
      </c>
      <c r="F56">
        <v>21</v>
      </c>
      <c r="H56">
        <v>15</v>
      </c>
      <c r="I56" s="19" cm="1">
        <f t="array" ref="I56">$L$24+MMULT(B56:F56,$L$25:$L$29)</f>
        <v>22.184746065973787</v>
      </c>
    </row>
    <row r="57" spans="2:9" x14ac:dyDescent="0.25">
      <c r="B57">
        <v>6</v>
      </c>
      <c r="C57">
        <v>250</v>
      </c>
      <c r="D57">
        <v>72</v>
      </c>
      <c r="E57">
        <v>3158</v>
      </c>
      <c r="F57">
        <v>19.5</v>
      </c>
      <c r="H57">
        <v>15</v>
      </c>
      <c r="I57" s="19" cm="1">
        <f t="array" ref="I57">$L$24+MMULT(B57:F57,$L$25:$L$29)</f>
        <v>23.649618490204496</v>
      </c>
    </row>
    <row r="58" spans="2:9" x14ac:dyDescent="0.25">
      <c r="B58">
        <v>6</v>
      </c>
      <c r="C58">
        <v>250</v>
      </c>
      <c r="D58">
        <v>100</v>
      </c>
      <c r="E58">
        <v>3336</v>
      </c>
      <c r="F58">
        <v>17</v>
      </c>
      <c r="H58">
        <v>15</v>
      </c>
      <c r="I58" s="19" cm="1">
        <f t="array" ref="I58">$L$24+MMULT(B58:F58,$L$25:$L$29)</f>
        <v>21.531910743081674</v>
      </c>
    </row>
    <row r="59" spans="2:9" x14ac:dyDescent="0.25">
      <c r="B59">
        <v>6</v>
      </c>
      <c r="C59">
        <v>258</v>
      </c>
      <c r="D59">
        <v>110</v>
      </c>
      <c r="E59">
        <v>3730</v>
      </c>
      <c r="F59">
        <v>19</v>
      </c>
      <c r="H59">
        <v>15</v>
      </c>
      <c r="I59" s="19" cm="1">
        <f t="array" ref="I59">$L$24+MMULT(B59:F59,$L$25:$L$29)</f>
        <v>18.976820037656349</v>
      </c>
    </row>
    <row r="60" spans="2:9" x14ac:dyDescent="0.25">
      <c r="B60">
        <v>8</v>
      </c>
      <c r="C60">
        <v>302</v>
      </c>
      <c r="D60">
        <v>130</v>
      </c>
      <c r="E60">
        <v>4295</v>
      </c>
      <c r="F60">
        <v>14.9</v>
      </c>
      <c r="H60">
        <v>15</v>
      </c>
      <c r="I60" s="19" cm="1">
        <f t="array" ref="I60">$L$24+MMULT(B60:F60,$L$25:$L$29)</f>
        <v>14.460885017092661</v>
      </c>
    </row>
    <row r="61" spans="2:9" x14ac:dyDescent="0.25">
      <c r="B61">
        <v>8</v>
      </c>
      <c r="C61">
        <v>350</v>
      </c>
      <c r="D61">
        <v>145</v>
      </c>
      <c r="E61">
        <v>4082</v>
      </c>
      <c r="F61">
        <v>13</v>
      </c>
      <c r="H61">
        <v>15</v>
      </c>
      <c r="I61" s="19" cm="1">
        <f t="array" ref="I61">$L$24+MMULT(B61:F61,$L$25:$L$29)</f>
        <v>14.938150920585727</v>
      </c>
    </row>
    <row r="62" spans="2:9" x14ac:dyDescent="0.25">
      <c r="B62">
        <v>8</v>
      </c>
      <c r="C62">
        <v>350</v>
      </c>
      <c r="D62">
        <v>145</v>
      </c>
      <c r="E62">
        <v>4440</v>
      </c>
      <c r="F62">
        <v>14</v>
      </c>
      <c r="H62">
        <v>15</v>
      </c>
      <c r="I62" s="19" cm="1">
        <f t="array" ref="I62">$L$24+MMULT(B62:F62,$L$25:$L$29)</f>
        <v>13.052129796150773</v>
      </c>
    </row>
    <row r="63" spans="2:9" x14ac:dyDescent="0.25">
      <c r="B63">
        <v>8</v>
      </c>
      <c r="C63">
        <v>400</v>
      </c>
      <c r="D63">
        <v>150</v>
      </c>
      <c r="E63">
        <v>3761</v>
      </c>
      <c r="F63">
        <v>9.5</v>
      </c>
      <c r="H63">
        <v>15</v>
      </c>
      <c r="I63" s="19" cm="1">
        <f t="array" ref="I63">$L$24+MMULT(B63:F63,$L$25:$L$29)</f>
        <v>16.474575981269016</v>
      </c>
    </row>
    <row r="64" spans="2:9" x14ac:dyDescent="0.25">
      <c r="B64">
        <v>8</v>
      </c>
      <c r="C64">
        <v>318</v>
      </c>
      <c r="D64">
        <v>150</v>
      </c>
      <c r="E64">
        <v>4135</v>
      </c>
      <c r="F64">
        <v>13.5</v>
      </c>
      <c r="H64">
        <v>15</v>
      </c>
      <c r="I64" s="19" cm="1">
        <f t="array" ref="I64">$L$24+MMULT(B64:F64,$L$25:$L$29)</f>
        <v>14.425066707324291</v>
      </c>
    </row>
    <row r="65" spans="2:9" x14ac:dyDescent="0.25">
      <c r="B65">
        <v>8</v>
      </c>
      <c r="C65">
        <v>304</v>
      </c>
      <c r="D65">
        <v>150</v>
      </c>
      <c r="E65">
        <v>3892</v>
      </c>
      <c r="F65">
        <v>12.5</v>
      </c>
      <c r="H65">
        <v>15</v>
      </c>
      <c r="I65" s="19" cm="1">
        <f t="array" ref="I65">$L$24+MMULT(B65:F65,$L$25:$L$29)</f>
        <v>15.715756158495125</v>
      </c>
    </row>
    <row r="66" spans="2:9" x14ac:dyDescent="0.25">
      <c r="B66">
        <v>8</v>
      </c>
      <c r="C66">
        <v>318</v>
      </c>
      <c r="D66">
        <v>150</v>
      </c>
      <c r="E66">
        <v>3777</v>
      </c>
      <c r="F66">
        <v>12.5</v>
      </c>
      <c r="H66">
        <v>15</v>
      </c>
      <c r="I66" s="19" cm="1">
        <f t="array" ref="I66">$L$24+MMULT(B66:F66,$L$25:$L$29)</f>
        <v>16.311087831759234</v>
      </c>
    </row>
    <row r="67" spans="2:9" x14ac:dyDescent="0.25">
      <c r="B67">
        <v>8</v>
      </c>
      <c r="C67">
        <v>318</v>
      </c>
      <c r="D67">
        <v>150</v>
      </c>
      <c r="E67">
        <v>3399</v>
      </c>
      <c r="F67">
        <v>11</v>
      </c>
      <c r="H67">
        <v>15</v>
      </c>
      <c r="I67" s="19" cm="1">
        <f t="array" ref="I67">$L$24+MMULT(B67:F67,$L$25:$L$29)</f>
        <v>18.315399660141498</v>
      </c>
    </row>
    <row r="68" spans="2:9" x14ac:dyDescent="0.25">
      <c r="B68">
        <v>8</v>
      </c>
      <c r="C68">
        <v>350</v>
      </c>
      <c r="D68">
        <v>165</v>
      </c>
      <c r="E68">
        <v>3693</v>
      </c>
      <c r="F68">
        <v>11.5</v>
      </c>
      <c r="H68">
        <v>15</v>
      </c>
      <c r="I68" s="19" cm="1">
        <f t="array" ref="I68">$L$24+MMULT(B68:F68,$L$25:$L$29)</f>
        <v>16.094377236774925</v>
      </c>
    </row>
    <row r="69" spans="2:9" x14ac:dyDescent="0.25">
      <c r="B69">
        <v>8</v>
      </c>
      <c r="C69">
        <v>383</v>
      </c>
      <c r="D69">
        <v>170</v>
      </c>
      <c r="E69">
        <v>3563</v>
      </c>
      <c r="F69">
        <v>10</v>
      </c>
      <c r="H69">
        <v>15</v>
      </c>
      <c r="I69" s="19" cm="1">
        <f t="array" ref="I69">$L$24+MMULT(B69:F69,$L$25:$L$29)</f>
        <v>16.583304868161981</v>
      </c>
    </row>
    <row r="70" spans="2:9" x14ac:dyDescent="0.25">
      <c r="B70">
        <v>8</v>
      </c>
      <c r="C70">
        <v>390</v>
      </c>
      <c r="D70">
        <v>190</v>
      </c>
      <c r="E70">
        <v>3850</v>
      </c>
      <c r="F70">
        <v>8.5</v>
      </c>
      <c r="H70">
        <v>15</v>
      </c>
      <c r="I70" s="19" cm="1">
        <f t="array" ref="I70">$L$24+MMULT(B70:F70,$L$25:$L$29)</f>
        <v>14.23259314651051</v>
      </c>
    </row>
    <row r="71" spans="2:9" x14ac:dyDescent="0.25">
      <c r="B71">
        <v>8</v>
      </c>
      <c r="C71">
        <v>429</v>
      </c>
      <c r="D71">
        <v>198</v>
      </c>
      <c r="E71">
        <v>4341</v>
      </c>
      <c r="F71">
        <v>10</v>
      </c>
      <c r="H71">
        <v>15</v>
      </c>
      <c r="I71" s="19" cm="1">
        <f t="array" ref="I71">$L$24+MMULT(B71:F71,$L$25:$L$29)</f>
        <v>11.276860941874666</v>
      </c>
    </row>
    <row r="72" spans="2:9" x14ac:dyDescent="0.25">
      <c r="B72">
        <v>8</v>
      </c>
      <c r="C72">
        <v>304</v>
      </c>
      <c r="D72">
        <v>120</v>
      </c>
      <c r="E72">
        <v>3962</v>
      </c>
      <c r="F72">
        <v>13.9</v>
      </c>
      <c r="H72">
        <v>15.5</v>
      </c>
      <c r="I72" s="19" cm="1">
        <f t="array" ref="I72">$L$24+MMULT(B72:F72,$L$25:$L$29)</f>
        <v>16.669637749101273</v>
      </c>
    </row>
    <row r="73" spans="2:9" x14ac:dyDescent="0.25">
      <c r="B73">
        <v>8</v>
      </c>
      <c r="C73">
        <v>351</v>
      </c>
      <c r="D73">
        <v>142</v>
      </c>
      <c r="E73">
        <v>4054</v>
      </c>
      <c r="F73">
        <v>14.3</v>
      </c>
      <c r="H73">
        <v>15.5</v>
      </c>
      <c r="I73" s="19" cm="1">
        <f t="array" ref="I73">$L$24+MMULT(B73:F73,$L$25:$L$29)</f>
        <v>15.1812365884619</v>
      </c>
    </row>
    <row r="74" spans="2:9" x14ac:dyDescent="0.25">
      <c r="B74">
        <v>8</v>
      </c>
      <c r="C74">
        <v>318</v>
      </c>
      <c r="D74">
        <v>145</v>
      </c>
      <c r="E74">
        <v>4140</v>
      </c>
      <c r="F74">
        <v>13.7</v>
      </c>
      <c r="H74">
        <v>15.5</v>
      </c>
      <c r="I74" s="19" cm="1">
        <f t="array" ref="I74">$L$24+MMULT(B74:F74,$L$25:$L$29)</f>
        <v>14.619596578542389</v>
      </c>
    </row>
    <row r="75" spans="2:9" x14ac:dyDescent="0.25">
      <c r="B75">
        <v>8</v>
      </c>
      <c r="C75">
        <v>350</v>
      </c>
      <c r="D75">
        <v>170</v>
      </c>
      <c r="E75">
        <v>4165</v>
      </c>
      <c r="F75">
        <v>11.4</v>
      </c>
      <c r="H75">
        <v>15.5</v>
      </c>
      <c r="I75" s="19" cm="1">
        <f t="array" ref="I75">$L$24+MMULT(B75:F75,$L$25:$L$29)</f>
        <v>13.422777319347318</v>
      </c>
    </row>
    <row r="76" spans="2:9" x14ac:dyDescent="0.25">
      <c r="B76">
        <v>8</v>
      </c>
      <c r="C76">
        <v>400</v>
      </c>
      <c r="D76">
        <v>190</v>
      </c>
      <c r="E76">
        <v>4325</v>
      </c>
      <c r="F76">
        <v>12.2</v>
      </c>
      <c r="H76">
        <v>15.5</v>
      </c>
      <c r="I76" s="19" cm="1">
        <f t="array" ref="I76">$L$24+MMULT(B76:F76,$L$25:$L$29)</f>
        <v>11.660288663409318</v>
      </c>
    </row>
    <row r="77" spans="2:9" x14ac:dyDescent="0.25">
      <c r="B77">
        <v>6</v>
      </c>
      <c r="C77">
        <v>250</v>
      </c>
      <c r="D77">
        <v>100</v>
      </c>
      <c r="E77">
        <v>3278</v>
      </c>
      <c r="F77">
        <v>18</v>
      </c>
      <c r="H77">
        <v>16</v>
      </c>
      <c r="I77" s="19" cm="1">
        <f t="array" ref="I77">$L$24+MMULT(B77:F77,$L$25:$L$29)</f>
        <v>21.803647235252939</v>
      </c>
    </row>
    <row r="78" spans="2:9" x14ac:dyDescent="0.25">
      <c r="B78">
        <v>6</v>
      </c>
      <c r="C78">
        <v>250</v>
      </c>
      <c r="D78">
        <v>100</v>
      </c>
      <c r="E78">
        <v>3781</v>
      </c>
      <c r="F78">
        <v>17</v>
      </c>
      <c r="H78">
        <v>16</v>
      </c>
      <c r="I78" s="19" cm="1">
        <f t="array" ref="I78">$L$24+MMULT(B78:F78,$L$25:$L$29)</f>
        <v>19.223732523394741</v>
      </c>
    </row>
    <row r="79" spans="2:9" x14ac:dyDescent="0.25">
      <c r="B79">
        <v>6</v>
      </c>
      <c r="C79">
        <v>225</v>
      </c>
      <c r="D79">
        <v>105</v>
      </c>
      <c r="E79">
        <v>3439</v>
      </c>
      <c r="F79">
        <v>15.5</v>
      </c>
      <c r="H79">
        <v>16</v>
      </c>
      <c r="I79" s="19" cm="1">
        <f t="array" ref="I79">$L$24+MMULT(B79:F79,$L$25:$L$29)</f>
        <v>20.817108179564457</v>
      </c>
    </row>
    <row r="80" spans="2:9" x14ac:dyDescent="0.25">
      <c r="B80">
        <v>6</v>
      </c>
      <c r="C80">
        <v>250</v>
      </c>
      <c r="D80">
        <v>105</v>
      </c>
      <c r="E80">
        <v>3897</v>
      </c>
      <c r="F80">
        <v>18.5</v>
      </c>
      <c r="H80">
        <v>16</v>
      </c>
      <c r="I80" s="19" cm="1">
        <f t="array" ref="I80">$L$24+MMULT(B80:F80,$L$25:$L$29)</f>
        <v>18.352107639332392</v>
      </c>
    </row>
    <row r="81" spans="2:9" x14ac:dyDescent="0.25">
      <c r="B81">
        <v>6</v>
      </c>
      <c r="C81">
        <v>258</v>
      </c>
      <c r="D81">
        <v>110</v>
      </c>
      <c r="E81">
        <v>3632</v>
      </c>
      <c r="F81">
        <v>18</v>
      </c>
      <c r="H81">
        <v>16</v>
      </c>
      <c r="I81" s="19" cm="1">
        <f t="array" ref="I81">$L$24+MMULT(B81:F81,$L$25:$L$29)</f>
        <v>19.514242651712415</v>
      </c>
    </row>
    <row r="82" spans="2:9" x14ac:dyDescent="0.25">
      <c r="B82">
        <v>8</v>
      </c>
      <c r="C82">
        <v>302</v>
      </c>
      <c r="D82">
        <v>140</v>
      </c>
      <c r="E82">
        <v>4141</v>
      </c>
      <c r="F82">
        <v>14</v>
      </c>
      <c r="H82">
        <v>16</v>
      </c>
      <c r="I82" s="19" cm="1">
        <f t="array" ref="I82">$L$24+MMULT(B82:F82,$L$25:$L$29)</f>
        <v>14.833293729707542</v>
      </c>
    </row>
    <row r="83" spans="2:9" x14ac:dyDescent="0.25">
      <c r="B83">
        <v>8</v>
      </c>
      <c r="C83">
        <v>351</v>
      </c>
      <c r="D83">
        <v>149</v>
      </c>
      <c r="E83">
        <v>4335</v>
      </c>
      <c r="F83">
        <v>14.5</v>
      </c>
      <c r="H83">
        <v>16</v>
      </c>
      <c r="I83" s="19" cm="1">
        <f t="array" ref="I83">$L$24+MMULT(B83:F83,$L$25:$L$29)</f>
        <v>13.401092309929268</v>
      </c>
    </row>
    <row r="84" spans="2:9" x14ac:dyDescent="0.25">
      <c r="B84">
        <v>8</v>
      </c>
      <c r="C84">
        <v>304</v>
      </c>
      <c r="D84">
        <v>150</v>
      </c>
      <c r="E84">
        <v>3433</v>
      </c>
      <c r="F84">
        <v>12</v>
      </c>
      <c r="H84">
        <v>16</v>
      </c>
      <c r="I84" s="19" cm="1">
        <f t="array" ref="I84">$L$24+MMULT(B84:F84,$L$25:$L$29)</f>
        <v>18.111103578043704</v>
      </c>
    </row>
    <row r="85" spans="2:9" x14ac:dyDescent="0.25">
      <c r="B85">
        <v>8</v>
      </c>
      <c r="C85">
        <v>318</v>
      </c>
      <c r="D85">
        <v>150</v>
      </c>
      <c r="E85">
        <v>4498</v>
      </c>
      <c r="F85">
        <v>14.5</v>
      </c>
      <c r="H85">
        <v>16</v>
      </c>
      <c r="I85" s="19" cm="1">
        <f t="array" ref="I85">$L$24+MMULT(B85:F85,$L$25:$L$29)</f>
        <v>12.513110996151283</v>
      </c>
    </row>
    <row r="86" spans="2:9" x14ac:dyDescent="0.25">
      <c r="B86">
        <v>8</v>
      </c>
      <c r="C86">
        <v>318</v>
      </c>
      <c r="D86">
        <v>150</v>
      </c>
      <c r="E86">
        <v>4190</v>
      </c>
      <c r="F86">
        <v>13</v>
      </c>
      <c r="H86">
        <v>16</v>
      </c>
      <c r="I86" s="19" cm="1">
        <f t="array" ref="I86">$L$24+MMULT(B86:F86,$L$25:$L$29)</f>
        <v>14.154338610200767</v>
      </c>
    </row>
    <row r="87" spans="2:9" x14ac:dyDescent="0.25">
      <c r="B87">
        <v>8</v>
      </c>
      <c r="C87">
        <v>400</v>
      </c>
      <c r="D87">
        <v>170</v>
      </c>
      <c r="E87">
        <v>4668</v>
      </c>
      <c r="F87">
        <v>11.5</v>
      </c>
      <c r="H87">
        <v>16</v>
      </c>
      <c r="I87" s="19" cm="1">
        <f t="array" ref="I87">$L$24+MMULT(B87:F87,$L$25:$L$29)</f>
        <v>10.806690915988618</v>
      </c>
    </row>
    <row r="88" spans="2:9" x14ac:dyDescent="0.25">
      <c r="B88">
        <v>8</v>
      </c>
      <c r="C88">
        <v>400</v>
      </c>
      <c r="D88">
        <v>180</v>
      </c>
      <c r="E88">
        <v>4220</v>
      </c>
      <c r="F88">
        <v>11.1</v>
      </c>
      <c r="H88">
        <v>16</v>
      </c>
      <c r="I88" s="19" cm="1">
        <f t="array" ref="I88">$L$24+MMULT(B88:F88,$L$25:$L$29)</f>
        <v>12.689500971806062</v>
      </c>
    </row>
    <row r="89" spans="2:9" x14ac:dyDescent="0.25">
      <c r="B89">
        <v>8</v>
      </c>
      <c r="C89">
        <v>400</v>
      </c>
      <c r="D89">
        <v>230</v>
      </c>
      <c r="E89">
        <v>4278</v>
      </c>
      <c r="F89">
        <v>9.5</v>
      </c>
      <c r="H89">
        <v>16</v>
      </c>
      <c r="I89" s="19" cm="1">
        <f t="array" ref="I89">$L$24+MMULT(B89:F89,$L$25:$L$29)</f>
        <v>10.172373300486953</v>
      </c>
    </row>
    <row r="90" spans="2:9" x14ac:dyDescent="0.25">
      <c r="B90">
        <v>6</v>
      </c>
      <c r="C90">
        <v>163</v>
      </c>
      <c r="D90">
        <v>133</v>
      </c>
      <c r="E90">
        <v>3410</v>
      </c>
      <c r="F90">
        <v>15.8</v>
      </c>
      <c r="H90">
        <v>16.2</v>
      </c>
      <c r="I90" s="19" cm="1">
        <f t="array" ref="I90">$L$24+MMULT(B90:F90,$L$25:$L$29)</f>
        <v>19.696753191802642</v>
      </c>
    </row>
    <row r="91" spans="2:9" x14ac:dyDescent="0.25">
      <c r="B91">
        <v>6</v>
      </c>
      <c r="C91">
        <v>168</v>
      </c>
      <c r="D91">
        <v>120</v>
      </c>
      <c r="E91">
        <v>3820</v>
      </c>
      <c r="F91">
        <v>16.7</v>
      </c>
      <c r="H91">
        <v>16.5</v>
      </c>
      <c r="I91" s="19" cm="1">
        <f t="array" ref="I91">$L$24+MMULT(B91:F91,$L$25:$L$29)</f>
        <v>18.131849228040711</v>
      </c>
    </row>
    <row r="92" spans="2:9" x14ac:dyDescent="0.25">
      <c r="B92">
        <v>8</v>
      </c>
      <c r="C92">
        <v>351</v>
      </c>
      <c r="D92">
        <v>138</v>
      </c>
      <c r="E92">
        <v>3955</v>
      </c>
      <c r="F92">
        <v>13.2</v>
      </c>
      <c r="H92">
        <v>16.5</v>
      </c>
      <c r="I92" s="19" cm="1">
        <f t="array" ref="I92">$L$24+MMULT(B92:F92,$L$25:$L$29)</f>
        <v>15.907784911867946</v>
      </c>
    </row>
    <row r="93" spans="2:9" x14ac:dyDescent="0.25">
      <c r="B93">
        <v>8</v>
      </c>
      <c r="C93">
        <v>350</v>
      </c>
      <c r="D93">
        <v>180</v>
      </c>
      <c r="E93">
        <v>4380</v>
      </c>
      <c r="F93">
        <v>12.1</v>
      </c>
      <c r="H93">
        <v>16.5</v>
      </c>
      <c r="I93" s="19" cm="1">
        <f t="array" ref="I93">$L$24+MMULT(B93:F93,$L$25:$L$29)</f>
        <v>11.834645988309411</v>
      </c>
    </row>
    <row r="94" spans="2:9" x14ac:dyDescent="0.25">
      <c r="B94">
        <v>8</v>
      </c>
      <c r="C94">
        <v>350</v>
      </c>
      <c r="D94">
        <v>155</v>
      </c>
      <c r="E94">
        <v>4360</v>
      </c>
      <c r="F94">
        <v>14.9</v>
      </c>
      <c r="H94">
        <v>16.899999999999999</v>
      </c>
      <c r="I94" s="19" cm="1">
        <f t="array" ref="I94">$L$24+MMULT(B94:F94,$L$25:$L$29)</f>
        <v>12.988318139860112</v>
      </c>
    </row>
    <row r="95" spans="2:9" x14ac:dyDescent="0.25">
      <c r="B95">
        <v>6</v>
      </c>
      <c r="C95">
        <v>250</v>
      </c>
      <c r="D95">
        <v>100</v>
      </c>
      <c r="E95">
        <v>3329</v>
      </c>
      <c r="F95">
        <v>15.5</v>
      </c>
      <c r="H95">
        <v>17</v>
      </c>
      <c r="I95" s="19" cm="1">
        <f t="array" ref="I95">$L$24+MMULT(B95:F95,$L$25:$L$29)</f>
        <v>21.611876235500223</v>
      </c>
    </row>
    <row r="96" spans="2:9" x14ac:dyDescent="0.25">
      <c r="B96">
        <v>6</v>
      </c>
      <c r="C96">
        <v>231</v>
      </c>
      <c r="D96">
        <v>110</v>
      </c>
      <c r="E96">
        <v>3907</v>
      </c>
      <c r="F96">
        <v>21</v>
      </c>
      <c r="H96">
        <v>17</v>
      </c>
      <c r="I96" s="19" cm="1">
        <f t="array" ref="I96">$L$24+MMULT(B96:F96,$L$25:$L$29)</f>
        <v>18.002770752448932</v>
      </c>
    </row>
    <row r="97" spans="2:9" x14ac:dyDescent="0.25">
      <c r="B97">
        <v>6</v>
      </c>
      <c r="C97">
        <v>163</v>
      </c>
      <c r="D97">
        <v>125</v>
      </c>
      <c r="E97">
        <v>3140</v>
      </c>
      <c r="F97">
        <v>13.6</v>
      </c>
      <c r="H97">
        <v>17</v>
      </c>
      <c r="I97" s="19" cm="1">
        <f t="array" ref="I97">$L$24+MMULT(B97:F97,$L$25:$L$29)</f>
        <v>21.523307887642744</v>
      </c>
    </row>
    <row r="98" spans="2:9" x14ac:dyDescent="0.25">
      <c r="B98">
        <v>8</v>
      </c>
      <c r="C98">
        <v>260</v>
      </c>
      <c r="D98">
        <v>110</v>
      </c>
      <c r="E98">
        <v>4060</v>
      </c>
      <c r="F98">
        <v>19</v>
      </c>
      <c r="H98">
        <v>17</v>
      </c>
      <c r="I98" s="19" cm="1">
        <f t="array" ref="I98">$L$24+MMULT(B98:F98,$L$25:$L$29)</f>
        <v>16.46911433457181</v>
      </c>
    </row>
    <row r="99" spans="2:9" x14ac:dyDescent="0.25">
      <c r="B99">
        <v>8</v>
      </c>
      <c r="C99">
        <v>305</v>
      </c>
      <c r="D99">
        <v>130</v>
      </c>
      <c r="E99">
        <v>3840</v>
      </c>
      <c r="F99">
        <v>15.4</v>
      </c>
      <c r="H99">
        <v>17</v>
      </c>
      <c r="I99" s="19" cm="1">
        <f t="array" ref="I99">$L$24+MMULT(B99:F99,$L$25:$L$29)</f>
        <v>16.806130662893938</v>
      </c>
    </row>
    <row r="100" spans="2:9" x14ac:dyDescent="0.25">
      <c r="B100">
        <v>8</v>
      </c>
      <c r="C100">
        <v>302</v>
      </c>
      <c r="D100">
        <v>140</v>
      </c>
      <c r="E100">
        <v>3449</v>
      </c>
      <c r="F100">
        <v>10.5</v>
      </c>
      <c r="H100">
        <v>17</v>
      </c>
      <c r="I100" s="19" cm="1">
        <f t="array" ref="I100">$L$24+MMULT(B100:F100,$L$25:$L$29)</f>
        <v>18.52450703322004</v>
      </c>
    </row>
    <row r="101" spans="2:9" x14ac:dyDescent="0.25">
      <c r="B101">
        <v>8</v>
      </c>
      <c r="C101">
        <v>304</v>
      </c>
      <c r="D101">
        <v>150</v>
      </c>
      <c r="E101">
        <v>3672</v>
      </c>
      <c r="F101">
        <v>11.5</v>
      </c>
      <c r="H101">
        <v>17</v>
      </c>
      <c r="I101" s="19" cm="1">
        <f t="array" ref="I101">$L$24+MMULT(B101:F101,$L$25:$L$29)</f>
        <v>16.885982688959743</v>
      </c>
    </row>
    <row r="102" spans="2:9" x14ac:dyDescent="0.25">
      <c r="B102">
        <v>6</v>
      </c>
      <c r="C102">
        <v>258</v>
      </c>
      <c r="D102">
        <v>95</v>
      </c>
      <c r="E102">
        <v>3193</v>
      </c>
      <c r="F102">
        <v>17.8</v>
      </c>
      <c r="H102">
        <v>17.5</v>
      </c>
      <c r="I102" s="19" cm="1">
        <f t="array" ref="I102">$L$24+MMULT(B102:F102,$L$25:$L$29)</f>
        <v>22.475976512374302</v>
      </c>
    </row>
    <row r="103" spans="2:9" x14ac:dyDescent="0.25">
      <c r="B103">
        <v>6</v>
      </c>
      <c r="C103">
        <v>250</v>
      </c>
      <c r="D103">
        <v>110</v>
      </c>
      <c r="E103">
        <v>3520</v>
      </c>
      <c r="F103">
        <v>16.399999999999999</v>
      </c>
      <c r="H103">
        <v>17.5</v>
      </c>
      <c r="I103" s="19" cm="1">
        <f t="array" ref="I103">$L$24+MMULT(B103:F103,$L$25:$L$29)</f>
        <v>20.142409978006949</v>
      </c>
    </row>
    <row r="104" spans="2:9" x14ac:dyDescent="0.25">
      <c r="B104">
        <v>8</v>
      </c>
      <c r="C104">
        <v>305</v>
      </c>
      <c r="D104">
        <v>140</v>
      </c>
      <c r="E104">
        <v>4215</v>
      </c>
      <c r="F104">
        <v>13</v>
      </c>
      <c r="H104">
        <v>17.5</v>
      </c>
      <c r="I104" s="19" cm="1">
        <f t="array" ref="I104">$L$24+MMULT(B104:F104,$L$25:$L$29)</f>
        <v>14.478317169607816</v>
      </c>
    </row>
    <row r="105" spans="2:9" x14ac:dyDescent="0.25">
      <c r="B105">
        <v>8</v>
      </c>
      <c r="C105">
        <v>318</v>
      </c>
      <c r="D105">
        <v>140</v>
      </c>
      <c r="E105">
        <v>4080</v>
      </c>
      <c r="F105">
        <v>13.7</v>
      </c>
      <c r="H105">
        <v>17.5</v>
      </c>
      <c r="I105" s="19" cm="1">
        <f t="array" ref="I105">$L$24+MMULT(B105:F105,$L$25:$L$29)</f>
        <v>15.157097020153252</v>
      </c>
    </row>
    <row r="106" spans="2:9" x14ac:dyDescent="0.25">
      <c r="B106">
        <v>8</v>
      </c>
      <c r="C106">
        <v>305</v>
      </c>
      <c r="D106">
        <v>145</v>
      </c>
      <c r="E106">
        <v>3880</v>
      </c>
      <c r="F106">
        <v>12.5</v>
      </c>
      <c r="H106">
        <v>17.5</v>
      </c>
      <c r="I106" s="19" cm="1">
        <f t="array" ref="I106">$L$24+MMULT(B106:F106,$L$25:$L$29)</f>
        <v>16.004201437298427</v>
      </c>
    </row>
    <row r="107" spans="2:9" x14ac:dyDescent="0.25">
      <c r="B107">
        <v>6</v>
      </c>
      <c r="C107">
        <v>225</v>
      </c>
      <c r="D107">
        <v>85</v>
      </c>
      <c r="E107">
        <v>3465</v>
      </c>
      <c r="F107">
        <v>16.600000000000001</v>
      </c>
      <c r="H107">
        <v>17.600000000000001</v>
      </c>
      <c r="I107" s="19" cm="1">
        <f t="array" ref="I107">$L$24+MMULT(B107:F107,$L$25:$L$29)</f>
        <v>21.555374746154151</v>
      </c>
    </row>
    <row r="108" spans="2:9" x14ac:dyDescent="0.25">
      <c r="B108">
        <v>8</v>
      </c>
      <c r="C108">
        <v>302</v>
      </c>
      <c r="D108">
        <v>129</v>
      </c>
      <c r="E108">
        <v>3725</v>
      </c>
      <c r="F108">
        <v>13.4</v>
      </c>
      <c r="H108">
        <v>17.600000000000001</v>
      </c>
      <c r="I108" s="19" cm="1">
        <f t="array" ref="I108">$L$24+MMULT(B108:F108,$L$25:$L$29)</f>
        <v>17.506342056367089</v>
      </c>
    </row>
    <row r="109" spans="2:9" x14ac:dyDescent="0.25">
      <c r="B109">
        <v>6</v>
      </c>
      <c r="C109">
        <v>231</v>
      </c>
      <c r="D109">
        <v>165</v>
      </c>
      <c r="E109">
        <v>3445</v>
      </c>
      <c r="F109">
        <v>13.4</v>
      </c>
      <c r="H109">
        <v>17.7</v>
      </c>
      <c r="I109" s="19" cm="1">
        <f t="array" ref="I109">$L$24+MMULT(B109:F109,$L$25:$L$29)</f>
        <v>18.131182985074467</v>
      </c>
    </row>
    <row r="110" spans="2:9" x14ac:dyDescent="0.25">
      <c r="B110">
        <v>3</v>
      </c>
      <c r="C110">
        <v>70</v>
      </c>
      <c r="D110">
        <v>90</v>
      </c>
      <c r="E110">
        <v>2124</v>
      </c>
      <c r="F110">
        <v>13.5</v>
      </c>
      <c r="H110">
        <v>18</v>
      </c>
      <c r="I110" s="19" cm="1">
        <f t="array" ref="I110">$L$24+MMULT(B110:F110,$L$25:$L$29)</f>
        <v>29.581640368053662</v>
      </c>
    </row>
    <row r="111" spans="2:9" x14ac:dyDescent="0.25">
      <c r="B111">
        <v>4</v>
      </c>
      <c r="C111">
        <v>121</v>
      </c>
      <c r="D111">
        <v>112</v>
      </c>
      <c r="E111">
        <v>2933</v>
      </c>
      <c r="F111">
        <v>14.5</v>
      </c>
      <c r="H111">
        <v>18</v>
      </c>
      <c r="I111" s="19" cm="1">
        <f t="array" ref="I111">$L$24+MMULT(B111:F111,$L$25:$L$29)</f>
        <v>23.958495761229909</v>
      </c>
    </row>
    <row r="112" spans="2:9" x14ac:dyDescent="0.25">
      <c r="B112">
        <v>6</v>
      </c>
      <c r="C112">
        <v>250</v>
      </c>
      <c r="D112">
        <v>78</v>
      </c>
      <c r="E112">
        <v>3574</v>
      </c>
      <c r="F112">
        <v>21</v>
      </c>
      <c r="H112">
        <v>18</v>
      </c>
      <c r="I112" s="19" cm="1">
        <f t="array" ref="I112">$L$24+MMULT(B112:F112,$L$25:$L$29)</f>
        <v>21.176661321707979</v>
      </c>
    </row>
    <row r="113" spans="2:9" x14ac:dyDescent="0.25">
      <c r="B113">
        <v>6</v>
      </c>
      <c r="C113">
        <v>250</v>
      </c>
      <c r="D113">
        <v>88</v>
      </c>
      <c r="E113">
        <v>3139</v>
      </c>
      <c r="F113">
        <v>14.5</v>
      </c>
      <c r="H113">
        <v>18</v>
      </c>
      <c r="I113" s="19" cm="1">
        <f t="array" ref="I113">$L$24+MMULT(B113:F113,$L$25:$L$29)</f>
        <v>23.169580207346574</v>
      </c>
    </row>
    <row r="114" spans="2:9" x14ac:dyDescent="0.25">
      <c r="B114">
        <v>6</v>
      </c>
      <c r="C114">
        <v>250</v>
      </c>
      <c r="D114">
        <v>88</v>
      </c>
      <c r="E114">
        <v>3021</v>
      </c>
      <c r="F114">
        <v>16.5</v>
      </c>
      <c r="H114">
        <v>18</v>
      </c>
      <c r="I114" s="19" cm="1">
        <f t="array" ref="I114">$L$24+MMULT(B114:F114,$L$25:$L$29)</f>
        <v>23.723427026384325</v>
      </c>
    </row>
    <row r="115" spans="2:9" x14ac:dyDescent="0.25">
      <c r="B115">
        <v>6</v>
      </c>
      <c r="C115">
        <v>225</v>
      </c>
      <c r="D115">
        <v>95</v>
      </c>
      <c r="E115">
        <v>3785</v>
      </c>
      <c r="F115">
        <v>19</v>
      </c>
      <c r="H115">
        <v>18</v>
      </c>
      <c r="I115" s="19" cm="1">
        <f t="array" ref="I115">$L$24+MMULT(B115:F115,$L$25:$L$29)</f>
        <v>19.373139079833784</v>
      </c>
    </row>
    <row r="116" spans="2:9" x14ac:dyDescent="0.25">
      <c r="B116">
        <v>6</v>
      </c>
      <c r="C116">
        <v>199</v>
      </c>
      <c r="D116">
        <v>97</v>
      </c>
      <c r="E116">
        <v>2774</v>
      </c>
      <c r="F116">
        <v>15.5</v>
      </c>
      <c r="H116">
        <v>18</v>
      </c>
      <c r="I116" s="19" cm="1">
        <f t="array" ref="I116">$L$24+MMULT(B116:F116,$L$25:$L$29)</f>
        <v>24.630626240110423</v>
      </c>
    </row>
    <row r="117" spans="2:9" x14ac:dyDescent="0.25">
      <c r="B117">
        <v>6</v>
      </c>
      <c r="C117">
        <v>171</v>
      </c>
      <c r="D117">
        <v>97</v>
      </c>
      <c r="E117">
        <v>2984</v>
      </c>
      <c r="F117">
        <v>14.5</v>
      </c>
      <c r="H117">
        <v>18</v>
      </c>
      <c r="I117" s="19" cm="1">
        <f t="array" ref="I117">$L$24+MMULT(B117:F117,$L$25:$L$29)</f>
        <v>23.5728059545246</v>
      </c>
    </row>
    <row r="118" spans="2:9" x14ac:dyDescent="0.25">
      <c r="B118">
        <v>6</v>
      </c>
      <c r="C118">
        <v>232</v>
      </c>
      <c r="D118">
        <v>100</v>
      </c>
      <c r="E118">
        <v>3288</v>
      </c>
      <c r="F118">
        <v>15.5</v>
      </c>
      <c r="H118">
        <v>18</v>
      </c>
      <c r="I118" s="19" cm="1">
        <f t="array" ref="I118">$L$24+MMULT(B118:F118,$L$25:$L$29)</f>
        <v>21.826036188952347</v>
      </c>
    </row>
    <row r="119" spans="2:9" x14ac:dyDescent="0.25">
      <c r="B119">
        <v>6</v>
      </c>
      <c r="C119">
        <v>232</v>
      </c>
      <c r="D119">
        <v>100</v>
      </c>
      <c r="E119">
        <v>2945</v>
      </c>
      <c r="F119">
        <v>16</v>
      </c>
      <c r="H119">
        <v>18</v>
      </c>
      <c r="I119" s="19" cm="1">
        <f t="array" ref="I119">$L$24+MMULT(B119:F119,$L$25:$L$29)</f>
        <v>23.590596482187859</v>
      </c>
    </row>
    <row r="120" spans="2:9" x14ac:dyDescent="0.25">
      <c r="B120">
        <v>6</v>
      </c>
      <c r="C120">
        <v>232</v>
      </c>
      <c r="D120">
        <v>100</v>
      </c>
      <c r="E120">
        <v>2789</v>
      </c>
      <c r="F120">
        <v>15</v>
      </c>
      <c r="H120">
        <v>18</v>
      </c>
      <c r="I120" s="19" cm="1">
        <f t="array" ref="I120">$L$24+MMULT(B120:F120,$L$25:$L$29)</f>
        <v>24.428860302405369</v>
      </c>
    </row>
    <row r="121" spans="2:9" x14ac:dyDescent="0.25">
      <c r="B121">
        <v>6</v>
      </c>
      <c r="C121">
        <v>225</v>
      </c>
      <c r="D121">
        <v>105</v>
      </c>
      <c r="E121">
        <v>3121</v>
      </c>
      <c r="F121">
        <v>16.5</v>
      </c>
      <c r="H121">
        <v>18</v>
      </c>
      <c r="I121" s="19" cm="1">
        <f t="array" ref="I121">$L$24+MMULT(B121:F121,$L$25:$L$29)</f>
        <v>22.437443182114606</v>
      </c>
    </row>
    <row r="122" spans="2:9" x14ac:dyDescent="0.25">
      <c r="B122">
        <v>6</v>
      </c>
      <c r="C122">
        <v>225</v>
      </c>
      <c r="D122">
        <v>105</v>
      </c>
      <c r="E122">
        <v>3613</v>
      </c>
      <c r="F122">
        <v>16.5</v>
      </c>
      <c r="H122">
        <v>18</v>
      </c>
      <c r="I122" s="19" cm="1">
        <f t="array" ref="I122">$L$24+MMULT(B122:F122,$L$25:$L$29)</f>
        <v>19.88547984708995</v>
      </c>
    </row>
    <row r="123" spans="2:9" x14ac:dyDescent="0.25">
      <c r="B123">
        <v>6</v>
      </c>
      <c r="C123">
        <v>250</v>
      </c>
      <c r="D123">
        <v>105</v>
      </c>
      <c r="E123">
        <v>3459</v>
      </c>
      <c r="F123">
        <v>16</v>
      </c>
      <c r="H123">
        <v>18</v>
      </c>
      <c r="I123" s="19" cm="1">
        <f t="array" ref="I123">$L$24+MMULT(B123:F123,$L$25:$L$29)</f>
        <v>20.696739222561494</v>
      </c>
    </row>
    <row r="124" spans="2:9" x14ac:dyDescent="0.25">
      <c r="B124">
        <v>6</v>
      </c>
      <c r="C124">
        <v>258</v>
      </c>
      <c r="D124">
        <v>110</v>
      </c>
      <c r="E124">
        <v>2962</v>
      </c>
      <c r="F124">
        <v>13.5</v>
      </c>
      <c r="H124">
        <v>18</v>
      </c>
      <c r="I124" s="19" cm="1">
        <f t="array" ref="I124">$L$24+MMULT(B124:F124,$L$25:$L$29)</f>
        <v>23.12044848756765</v>
      </c>
    </row>
    <row r="125" spans="2:9" x14ac:dyDescent="0.25">
      <c r="B125">
        <v>8</v>
      </c>
      <c r="C125">
        <v>307</v>
      </c>
      <c r="D125">
        <v>130</v>
      </c>
      <c r="E125">
        <v>3504</v>
      </c>
      <c r="F125">
        <v>12</v>
      </c>
      <c r="H125">
        <v>18</v>
      </c>
      <c r="I125" s="19" cm="1">
        <f t="array" ref="I125">$L$24+MMULT(B125:F125,$L$25:$L$29)</f>
        <v>18.64772465901342</v>
      </c>
    </row>
    <row r="126" spans="2:9" x14ac:dyDescent="0.25">
      <c r="B126">
        <v>8</v>
      </c>
      <c r="C126">
        <v>318</v>
      </c>
      <c r="D126">
        <v>150</v>
      </c>
      <c r="E126">
        <v>3436</v>
      </c>
      <c r="F126">
        <v>11</v>
      </c>
      <c r="H126">
        <v>18</v>
      </c>
      <c r="I126" s="19" cm="1">
        <f t="array" ref="I126">$L$24+MMULT(B126:F126,$L$25:$L$29)</f>
        <v>18.123483718279886</v>
      </c>
    </row>
    <row r="127" spans="2:9" x14ac:dyDescent="0.25">
      <c r="B127">
        <v>6</v>
      </c>
      <c r="C127">
        <v>258</v>
      </c>
      <c r="D127">
        <v>120</v>
      </c>
      <c r="E127">
        <v>3410</v>
      </c>
      <c r="F127">
        <v>15.1</v>
      </c>
      <c r="H127">
        <v>18.100000000000001</v>
      </c>
      <c r="I127" s="19" cm="1">
        <f t="array" ref="I127">$L$24+MMULT(B127:F127,$L$25:$L$29)</f>
        <v>20.297571171945204</v>
      </c>
    </row>
    <row r="128" spans="2:9" x14ac:dyDescent="0.25">
      <c r="B128">
        <v>8</v>
      </c>
      <c r="C128">
        <v>302</v>
      </c>
      <c r="D128">
        <v>139</v>
      </c>
      <c r="E128">
        <v>3205</v>
      </c>
      <c r="F128">
        <v>11.2</v>
      </c>
      <c r="H128">
        <v>18.100000000000001</v>
      </c>
      <c r="I128" s="19" cm="1">
        <f t="array" ref="I128">$L$24+MMULT(B128:F128,$L$25:$L$29)</f>
        <v>19.814998646394859</v>
      </c>
    </row>
    <row r="129" spans="2:9" x14ac:dyDescent="0.25">
      <c r="B129">
        <v>8</v>
      </c>
      <c r="C129">
        <v>318</v>
      </c>
      <c r="D129">
        <v>135</v>
      </c>
      <c r="E129">
        <v>3830</v>
      </c>
      <c r="F129">
        <v>15.2</v>
      </c>
      <c r="H129">
        <v>18.2</v>
      </c>
      <c r="I129" s="19" cm="1">
        <f t="array" ref="I129">$L$24+MMULT(B129:F129,$L$25:$L$29)</f>
        <v>16.636454686824951</v>
      </c>
    </row>
    <row r="130" spans="2:9" x14ac:dyDescent="0.25">
      <c r="B130">
        <v>6</v>
      </c>
      <c r="C130">
        <v>250</v>
      </c>
      <c r="D130">
        <v>98</v>
      </c>
      <c r="E130">
        <v>3525</v>
      </c>
      <c r="F130">
        <v>19</v>
      </c>
      <c r="H130">
        <v>18.5</v>
      </c>
      <c r="I130" s="19" cm="1">
        <f t="array" ref="I130">$L$24+MMULT(B130:F130,$L$25:$L$29)</f>
        <v>20.583888096704502</v>
      </c>
    </row>
    <row r="131" spans="2:9" x14ac:dyDescent="0.25">
      <c r="B131">
        <v>6</v>
      </c>
      <c r="C131">
        <v>250</v>
      </c>
      <c r="D131">
        <v>110</v>
      </c>
      <c r="E131">
        <v>3645</v>
      </c>
      <c r="F131">
        <v>16.2</v>
      </c>
      <c r="H131">
        <v>18.5</v>
      </c>
      <c r="I131" s="19" cm="1">
        <f t="array" ref="I131">$L$24+MMULT(B131:F131,$L$25:$L$29)</f>
        <v>19.499866252353598</v>
      </c>
    </row>
    <row r="132" spans="2:9" x14ac:dyDescent="0.25">
      <c r="B132">
        <v>8</v>
      </c>
      <c r="C132">
        <v>360</v>
      </c>
      <c r="D132">
        <v>150</v>
      </c>
      <c r="E132">
        <v>3940</v>
      </c>
      <c r="F132">
        <v>13</v>
      </c>
      <c r="H132">
        <v>18.5</v>
      </c>
      <c r="I132" s="19" cm="1">
        <f t="array" ref="I132">$L$24+MMULT(B132:F132,$L$25:$L$29)</f>
        <v>15.447576481970046</v>
      </c>
    </row>
    <row r="133" spans="2:9" x14ac:dyDescent="0.25">
      <c r="B133">
        <v>6</v>
      </c>
      <c r="C133">
        <v>225</v>
      </c>
      <c r="D133">
        <v>110</v>
      </c>
      <c r="E133">
        <v>3620</v>
      </c>
      <c r="F133">
        <v>18.7</v>
      </c>
      <c r="H133">
        <v>18.600000000000001</v>
      </c>
      <c r="I133" s="19" cm="1">
        <f t="array" ref="I133">$L$24+MMULT(B133:F133,$L$25:$L$29)</f>
        <v>19.558855654124081</v>
      </c>
    </row>
    <row r="134" spans="2:9" x14ac:dyDescent="0.25">
      <c r="B134">
        <v>3</v>
      </c>
      <c r="C134">
        <v>70</v>
      </c>
      <c r="D134">
        <v>97</v>
      </c>
      <c r="E134">
        <v>2330</v>
      </c>
      <c r="F134">
        <v>13.5</v>
      </c>
      <c r="H134">
        <v>19</v>
      </c>
      <c r="I134" s="19" cm="1">
        <f t="array" ref="I134">$L$24+MMULT(B134:F134,$L$25:$L$29)</f>
        <v>28.196335833389902</v>
      </c>
    </row>
    <row r="135" spans="2:9" x14ac:dyDescent="0.25">
      <c r="B135">
        <v>4</v>
      </c>
      <c r="C135">
        <v>122</v>
      </c>
      <c r="D135">
        <v>85</v>
      </c>
      <c r="E135">
        <v>2310</v>
      </c>
      <c r="F135">
        <v>18.5</v>
      </c>
      <c r="H135">
        <v>19</v>
      </c>
      <c r="I135" s="19" cm="1">
        <f t="array" ref="I135">$L$24+MMULT(B135:F135,$L$25:$L$29)</f>
        <v>28.29538444678133</v>
      </c>
    </row>
    <row r="136" spans="2:9" x14ac:dyDescent="0.25">
      <c r="B136">
        <v>4</v>
      </c>
      <c r="C136">
        <v>120</v>
      </c>
      <c r="D136">
        <v>88</v>
      </c>
      <c r="E136">
        <v>3270</v>
      </c>
      <c r="F136">
        <v>21.9</v>
      </c>
      <c r="H136">
        <v>19</v>
      </c>
      <c r="I136" s="19" cm="1">
        <f t="array" ref="I136">$L$24+MMULT(B136:F136,$L$25:$L$29)</f>
        <v>23.081382785300011</v>
      </c>
    </row>
    <row r="137" spans="2:9" x14ac:dyDescent="0.25">
      <c r="B137">
        <v>4</v>
      </c>
      <c r="C137">
        <v>121</v>
      </c>
      <c r="D137">
        <v>112</v>
      </c>
      <c r="E137">
        <v>2868</v>
      </c>
      <c r="F137">
        <v>15.5</v>
      </c>
      <c r="H137">
        <v>19</v>
      </c>
      <c r="I137" s="19" cm="1">
        <f t="array" ref="I137">$L$24+MMULT(B137:F137,$L$25:$L$29)</f>
        <v>24.266540674834452</v>
      </c>
    </row>
    <row r="138" spans="2:9" x14ac:dyDescent="0.25">
      <c r="B138">
        <v>6</v>
      </c>
      <c r="C138">
        <v>250</v>
      </c>
      <c r="D138">
        <v>88</v>
      </c>
      <c r="E138">
        <v>3302</v>
      </c>
      <c r="F138">
        <v>15.5</v>
      </c>
      <c r="H138">
        <v>19</v>
      </c>
      <c r="I138" s="19" cm="1">
        <f t="array" ref="I138">$L$24+MMULT(B138:F138,$L$25:$L$29)</f>
        <v>22.295007965695792</v>
      </c>
    </row>
    <row r="139" spans="2:9" x14ac:dyDescent="0.25">
      <c r="B139">
        <v>6</v>
      </c>
      <c r="C139">
        <v>232</v>
      </c>
      <c r="D139">
        <v>90</v>
      </c>
      <c r="E139">
        <v>3211</v>
      </c>
      <c r="F139">
        <v>17</v>
      </c>
      <c r="H139">
        <v>19</v>
      </c>
      <c r="I139" s="19" cm="1">
        <f t="array" ref="I139">$L$24+MMULT(B139:F139,$L$25:$L$29)</f>
        <v>22.634342555241521</v>
      </c>
    </row>
    <row r="140" spans="2:9" x14ac:dyDescent="0.25">
      <c r="B140">
        <v>6</v>
      </c>
      <c r="C140">
        <v>225</v>
      </c>
      <c r="D140">
        <v>95</v>
      </c>
      <c r="E140">
        <v>3264</v>
      </c>
      <c r="F140">
        <v>16</v>
      </c>
      <c r="H140">
        <v>19</v>
      </c>
      <c r="I140" s="19" cm="1">
        <f t="array" ref="I140">$L$24+MMULT(B140:F140,$L$25:$L$29)</f>
        <v>22.162837159909699</v>
      </c>
    </row>
    <row r="141" spans="2:9" x14ac:dyDescent="0.25">
      <c r="B141">
        <v>6</v>
      </c>
      <c r="C141">
        <v>232</v>
      </c>
      <c r="D141">
        <v>100</v>
      </c>
      <c r="E141">
        <v>2634</v>
      </c>
      <c r="F141">
        <v>13</v>
      </c>
      <c r="H141">
        <v>19</v>
      </c>
      <c r="I141" s="19" cm="1">
        <f t="array" ref="I141">$L$24+MMULT(B141:F141,$L$25:$L$29)</f>
        <v>25.291041919265442</v>
      </c>
    </row>
    <row r="142" spans="2:9" x14ac:dyDescent="0.25">
      <c r="B142">
        <v>6</v>
      </c>
      <c r="C142">
        <v>250</v>
      </c>
      <c r="D142">
        <v>100</v>
      </c>
      <c r="E142">
        <v>3282</v>
      </c>
      <c r="F142">
        <v>15</v>
      </c>
      <c r="H142">
        <v>19</v>
      </c>
      <c r="I142" s="19" cm="1">
        <f t="array" ref="I142">$L$24+MMULT(B142:F142,$L$25:$L$29)</f>
        <v>21.870213707833031</v>
      </c>
    </row>
    <row r="143" spans="2:9" x14ac:dyDescent="0.25">
      <c r="B143">
        <v>6</v>
      </c>
      <c r="C143">
        <v>232</v>
      </c>
      <c r="D143">
        <v>100</v>
      </c>
      <c r="E143">
        <v>2901</v>
      </c>
      <c r="F143">
        <v>16</v>
      </c>
      <c r="H143">
        <v>19</v>
      </c>
      <c r="I143" s="19" cm="1">
        <f t="array" ref="I143">$L$24+MMULT(B143:F143,$L$25:$L$29)</f>
        <v>23.818820845482747</v>
      </c>
    </row>
    <row r="144" spans="2:9" x14ac:dyDescent="0.25">
      <c r="B144">
        <v>6</v>
      </c>
      <c r="C144">
        <v>225</v>
      </c>
      <c r="D144">
        <v>100</v>
      </c>
      <c r="E144">
        <v>3630</v>
      </c>
      <c r="F144">
        <v>17.7</v>
      </c>
      <c r="H144">
        <v>19</v>
      </c>
      <c r="I144" s="19" cm="1">
        <f t="array" ref="I144">$L$24+MMULT(B144:F144,$L$25:$L$29)</f>
        <v>19.988661996146536</v>
      </c>
    </row>
    <row r="145" spans="2:9" x14ac:dyDescent="0.25">
      <c r="B145">
        <v>6</v>
      </c>
      <c r="C145">
        <v>156</v>
      </c>
      <c r="D145">
        <v>108</v>
      </c>
      <c r="E145">
        <v>2930</v>
      </c>
      <c r="F145">
        <v>15.5</v>
      </c>
      <c r="H145">
        <v>19</v>
      </c>
      <c r="I145" s="19" cm="1">
        <f t="array" ref="I145">$L$24+MMULT(B145:F145,$L$25:$L$29)</f>
        <v>23.32721384747958</v>
      </c>
    </row>
    <row r="146" spans="2:9" x14ac:dyDescent="0.25">
      <c r="B146">
        <v>6</v>
      </c>
      <c r="C146">
        <v>225</v>
      </c>
      <c r="D146">
        <v>90</v>
      </c>
      <c r="E146">
        <v>3381</v>
      </c>
      <c r="F146">
        <v>18.7</v>
      </c>
      <c r="H146">
        <v>19.100000000000001</v>
      </c>
      <c r="I146" s="19" cm="1">
        <f t="array" ref="I146">$L$24+MMULT(B146:F146,$L$25:$L$29)</f>
        <v>21.703670503219911</v>
      </c>
    </row>
    <row r="147" spans="2:9" x14ac:dyDescent="0.25">
      <c r="B147">
        <v>6</v>
      </c>
      <c r="C147">
        <v>231</v>
      </c>
      <c r="D147">
        <v>105</v>
      </c>
      <c r="E147">
        <v>3535</v>
      </c>
      <c r="F147">
        <v>19.2</v>
      </c>
      <c r="H147">
        <v>19.2</v>
      </c>
      <c r="I147" s="19" cm="1">
        <f t="array" ref="I147">$L$24+MMULT(B147:F147,$L$25:$L$29)</f>
        <v>20.210977891696771</v>
      </c>
    </row>
    <row r="148" spans="2:9" x14ac:dyDescent="0.25">
      <c r="B148">
        <v>8</v>
      </c>
      <c r="C148">
        <v>267</v>
      </c>
      <c r="D148">
        <v>125</v>
      </c>
      <c r="E148">
        <v>3605</v>
      </c>
      <c r="F148">
        <v>15</v>
      </c>
      <c r="H148">
        <v>19.2</v>
      </c>
      <c r="I148" s="19" cm="1">
        <f t="array" ref="I148">$L$24+MMULT(B148:F148,$L$25:$L$29)</f>
        <v>18.266142470577403</v>
      </c>
    </row>
    <row r="149" spans="2:9" x14ac:dyDescent="0.25">
      <c r="B149">
        <v>8</v>
      </c>
      <c r="C149">
        <v>305</v>
      </c>
      <c r="D149">
        <v>145</v>
      </c>
      <c r="E149">
        <v>3425</v>
      </c>
      <c r="F149">
        <v>13.2</v>
      </c>
      <c r="H149">
        <v>19.2</v>
      </c>
      <c r="I149" s="19" cm="1">
        <f t="array" ref="I149">$L$24+MMULT(B149:F149,$L$25:$L$29)</f>
        <v>18.343875530668345</v>
      </c>
    </row>
    <row r="150" spans="2:9" x14ac:dyDescent="0.25">
      <c r="B150">
        <v>6</v>
      </c>
      <c r="C150">
        <v>232</v>
      </c>
      <c r="D150">
        <v>90</v>
      </c>
      <c r="E150">
        <v>3210</v>
      </c>
      <c r="F150">
        <v>17.2</v>
      </c>
      <c r="H150">
        <v>19.399999999999999</v>
      </c>
      <c r="I150" s="19" cm="1">
        <f t="array" ref="I150">$L$24+MMULT(B150:F150,$L$25:$L$29)</f>
        <v>22.633708529791093</v>
      </c>
    </row>
    <row r="151" spans="2:9" x14ac:dyDescent="0.25">
      <c r="B151">
        <v>8</v>
      </c>
      <c r="C151">
        <v>318</v>
      </c>
      <c r="D151">
        <v>140</v>
      </c>
      <c r="E151">
        <v>3735</v>
      </c>
      <c r="F151">
        <v>13.2</v>
      </c>
      <c r="H151">
        <v>19.399999999999999</v>
      </c>
      <c r="I151" s="19" cm="1">
        <f t="array" ref="I151">$L$24+MMULT(B151:F151,$L$25:$L$29)</f>
        <v>16.961135862074165</v>
      </c>
    </row>
    <row r="152" spans="2:9" x14ac:dyDescent="0.25">
      <c r="B152">
        <v>6</v>
      </c>
      <c r="C152">
        <v>200</v>
      </c>
      <c r="D152">
        <v>85</v>
      </c>
      <c r="E152">
        <v>2990</v>
      </c>
      <c r="F152">
        <v>18.2</v>
      </c>
      <c r="H152">
        <v>19.8</v>
      </c>
      <c r="I152" s="19" cm="1">
        <f t="array" ref="I152">$L$24+MMULT(B152:F152,$L$25:$L$29)</f>
        <v>23.974671196940783</v>
      </c>
    </row>
    <row r="153" spans="2:9" x14ac:dyDescent="0.25">
      <c r="B153">
        <v>8</v>
      </c>
      <c r="C153">
        <v>260</v>
      </c>
      <c r="D153">
        <v>110</v>
      </c>
      <c r="E153">
        <v>3365</v>
      </c>
      <c r="F153">
        <v>15.5</v>
      </c>
      <c r="H153">
        <v>19.899999999999999</v>
      </c>
      <c r="I153" s="19" cm="1">
        <f t="array" ref="I153">$L$24+MMULT(B153:F153,$L$25:$L$29)</f>
        <v>20.175888390127145</v>
      </c>
    </row>
    <row r="154" spans="2:9" x14ac:dyDescent="0.25">
      <c r="B154">
        <v>4</v>
      </c>
      <c r="C154">
        <v>97</v>
      </c>
      <c r="D154">
        <v>88</v>
      </c>
      <c r="E154">
        <v>2279</v>
      </c>
      <c r="F154">
        <v>19</v>
      </c>
      <c r="H154">
        <v>20</v>
      </c>
      <c r="I154" s="19" cm="1">
        <f t="array" ref="I154">$L$24+MMULT(B154:F154,$L$25:$L$29)</f>
        <v>28.307933540165319</v>
      </c>
    </row>
    <row r="155" spans="2:9" x14ac:dyDescent="0.25">
      <c r="B155">
        <v>4</v>
      </c>
      <c r="C155">
        <v>140</v>
      </c>
      <c r="D155">
        <v>90</v>
      </c>
      <c r="E155">
        <v>2408</v>
      </c>
      <c r="F155">
        <v>19.5</v>
      </c>
      <c r="H155">
        <v>20</v>
      </c>
      <c r="I155" s="19" cm="1">
        <f t="array" ref="I155">$L$24+MMULT(B155:F155,$L$25:$L$29)</f>
        <v>27.530180089771001</v>
      </c>
    </row>
    <row r="156" spans="2:9" x14ac:dyDescent="0.25">
      <c r="B156">
        <v>4</v>
      </c>
      <c r="C156">
        <v>114</v>
      </c>
      <c r="D156">
        <v>91</v>
      </c>
      <c r="E156">
        <v>2582</v>
      </c>
      <c r="F156">
        <v>14</v>
      </c>
      <c r="H156">
        <v>20</v>
      </c>
      <c r="I156" s="19" cm="1">
        <f t="array" ref="I156">$L$24+MMULT(B156:F156,$L$25:$L$29)</f>
        <v>26.744636701259697</v>
      </c>
    </row>
    <row r="157" spans="2:9" x14ac:dyDescent="0.25">
      <c r="B157">
        <v>4</v>
      </c>
      <c r="C157">
        <v>130</v>
      </c>
      <c r="D157">
        <v>102</v>
      </c>
      <c r="E157">
        <v>3150</v>
      </c>
      <c r="F157">
        <v>15.7</v>
      </c>
      <c r="H157">
        <v>20</v>
      </c>
      <c r="I157" s="19" cm="1">
        <f t="array" ref="I157">$L$24+MMULT(B157:F157,$L$25:$L$29)</f>
        <v>23.249831670418441</v>
      </c>
    </row>
    <row r="158" spans="2:9" x14ac:dyDescent="0.25">
      <c r="B158">
        <v>6</v>
      </c>
      <c r="C158">
        <v>198</v>
      </c>
      <c r="D158">
        <v>95</v>
      </c>
      <c r="E158">
        <v>3102</v>
      </c>
      <c r="F158">
        <v>16.5</v>
      </c>
      <c r="H158">
        <v>20</v>
      </c>
      <c r="I158" s="19" cm="1">
        <f t="array" ref="I158">$L$24+MMULT(B158:F158,$L$25:$L$29)</f>
        <v>22.99080992652771</v>
      </c>
    </row>
    <row r="159" spans="2:9" x14ac:dyDescent="0.25">
      <c r="B159">
        <v>6</v>
      </c>
      <c r="C159">
        <v>232</v>
      </c>
      <c r="D159">
        <v>100</v>
      </c>
      <c r="E159">
        <v>2914</v>
      </c>
      <c r="F159">
        <v>16</v>
      </c>
      <c r="H159">
        <v>20</v>
      </c>
      <c r="I159" s="19" cm="1">
        <f t="array" ref="I159">$L$24+MMULT(B159:F159,$L$25:$L$29)</f>
        <v>23.751390919963804</v>
      </c>
    </row>
    <row r="160" spans="2:9" x14ac:dyDescent="0.25">
      <c r="B160">
        <v>6</v>
      </c>
      <c r="C160">
        <v>225</v>
      </c>
      <c r="D160">
        <v>100</v>
      </c>
      <c r="E160">
        <v>3651</v>
      </c>
      <c r="F160">
        <v>17.7</v>
      </c>
      <c r="H160">
        <v>20</v>
      </c>
      <c r="I160" s="19" cm="1">
        <f t="array" ref="I160">$L$24+MMULT(B160:F160,$L$25:$L$29)</f>
        <v>19.879736731846702</v>
      </c>
    </row>
    <row r="161" spans="2:9" x14ac:dyDescent="0.25">
      <c r="B161">
        <v>6</v>
      </c>
      <c r="C161">
        <v>156</v>
      </c>
      <c r="D161">
        <v>122</v>
      </c>
      <c r="E161">
        <v>2807</v>
      </c>
      <c r="F161">
        <v>13.5</v>
      </c>
      <c r="H161">
        <v>20</v>
      </c>
      <c r="I161" s="19" cm="1">
        <f t="array" ref="I161">$L$24+MMULT(B161:F161,$L$25:$L$29)</f>
        <v>23.389814987104351</v>
      </c>
    </row>
    <row r="162" spans="2:9" x14ac:dyDescent="0.25">
      <c r="B162">
        <v>8</v>
      </c>
      <c r="C162">
        <v>262</v>
      </c>
      <c r="D162">
        <v>110</v>
      </c>
      <c r="E162">
        <v>3221</v>
      </c>
      <c r="F162">
        <v>13.5</v>
      </c>
      <c r="H162">
        <v>20</v>
      </c>
      <c r="I162" s="19" cm="1">
        <f t="array" ref="I162">$L$24+MMULT(B162:F162,$L$25:$L$29)</f>
        <v>20.980847655919042</v>
      </c>
    </row>
    <row r="163" spans="2:9" x14ac:dyDescent="0.25">
      <c r="B163">
        <v>6</v>
      </c>
      <c r="C163">
        <v>200</v>
      </c>
      <c r="D163">
        <v>85</v>
      </c>
      <c r="E163">
        <v>2965</v>
      </c>
      <c r="F163">
        <v>15.8</v>
      </c>
      <c r="H163">
        <v>20.2</v>
      </c>
      <c r="I163" s="19" cm="1">
        <f t="array" ref="I163">$L$24+MMULT(B163:F163,$L$25:$L$29)</f>
        <v>24.174195444207491</v>
      </c>
    </row>
    <row r="164" spans="2:9" x14ac:dyDescent="0.25">
      <c r="B164">
        <v>6</v>
      </c>
      <c r="C164">
        <v>200</v>
      </c>
      <c r="D164">
        <v>88</v>
      </c>
      <c r="E164">
        <v>3060</v>
      </c>
      <c r="F164">
        <v>17.100000000000001</v>
      </c>
      <c r="H164">
        <v>20.2</v>
      </c>
      <c r="I164" s="19" cm="1">
        <f t="array" ref="I164">$L$24+MMULT(B164:F164,$L$25:$L$29)</f>
        <v>23.507830927544685</v>
      </c>
    </row>
    <row r="165" spans="2:9" x14ac:dyDescent="0.25">
      <c r="B165">
        <v>6</v>
      </c>
      <c r="C165">
        <v>232</v>
      </c>
      <c r="D165">
        <v>90</v>
      </c>
      <c r="E165">
        <v>3265</v>
      </c>
      <c r="F165">
        <v>18.2</v>
      </c>
      <c r="H165">
        <v>20.2</v>
      </c>
      <c r="I165" s="19" cm="1">
        <f t="array" ref="I165">$L$24+MMULT(B165:F165,$L$25:$L$29)</f>
        <v>22.319323361682304</v>
      </c>
    </row>
    <row r="166" spans="2:9" x14ac:dyDescent="0.25">
      <c r="B166">
        <v>8</v>
      </c>
      <c r="C166">
        <v>302</v>
      </c>
      <c r="D166">
        <v>139</v>
      </c>
      <c r="E166">
        <v>3570</v>
      </c>
      <c r="F166">
        <v>12.8</v>
      </c>
      <c r="H166">
        <v>20.2</v>
      </c>
      <c r="I166" s="19" cm="1">
        <f t="array" ref="I166">$L$24+MMULT(B166:F166,$L$25:$L$29)</f>
        <v>17.875206272132527</v>
      </c>
    </row>
    <row r="167" spans="2:9" x14ac:dyDescent="0.25">
      <c r="B167">
        <v>5</v>
      </c>
      <c r="C167">
        <v>131</v>
      </c>
      <c r="D167">
        <v>103</v>
      </c>
      <c r="E167">
        <v>2830</v>
      </c>
      <c r="F167">
        <v>15.9</v>
      </c>
      <c r="H167">
        <v>20.3</v>
      </c>
      <c r="I167" s="19" cm="1">
        <f t="array" ref="I167">$L$24+MMULT(B167:F167,$L$25:$L$29)</f>
        <v>24.46055570951868</v>
      </c>
    </row>
    <row r="168" spans="2:9" x14ac:dyDescent="0.25">
      <c r="B168">
        <v>6</v>
      </c>
      <c r="C168">
        <v>200</v>
      </c>
      <c r="D168">
        <v>95</v>
      </c>
      <c r="E168">
        <v>3155</v>
      </c>
      <c r="F168">
        <v>18.2</v>
      </c>
      <c r="H168">
        <v>20.5</v>
      </c>
      <c r="I168" s="19" cm="1">
        <f t="array" ref="I168">$L$24+MMULT(B168:F168,$L$25:$L$29)</f>
        <v>22.66625903307656</v>
      </c>
    </row>
    <row r="169" spans="2:9" x14ac:dyDescent="0.25">
      <c r="B169">
        <v>6</v>
      </c>
      <c r="C169">
        <v>225</v>
      </c>
      <c r="D169">
        <v>100</v>
      </c>
      <c r="E169">
        <v>3430</v>
      </c>
      <c r="F169">
        <v>17.2</v>
      </c>
      <c r="H169">
        <v>20.5</v>
      </c>
      <c r="I169" s="19" cm="1">
        <f t="array" ref="I169">$L$24+MMULT(B169:F169,$L$25:$L$29)</f>
        <v>21.040597822663845</v>
      </c>
    </row>
    <row r="170" spans="2:9" x14ac:dyDescent="0.25">
      <c r="B170">
        <v>6</v>
      </c>
      <c r="C170">
        <v>231</v>
      </c>
      <c r="D170">
        <v>105</v>
      </c>
      <c r="E170">
        <v>3425</v>
      </c>
      <c r="F170">
        <v>16.899999999999999</v>
      </c>
      <c r="H170">
        <v>20.5</v>
      </c>
      <c r="I170" s="19" cm="1">
        <f t="array" ref="I170">$L$24+MMULT(B170:F170,$L$25:$L$29)</f>
        <v>20.8484796421114</v>
      </c>
    </row>
    <row r="171" spans="2:9" x14ac:dyDescent="0.25">
      <c r="B171">
        <v>6</v>
      </c>
      <c r="C171">
        <v>231</v>
      </c>
      <c r="D171">
        <v>105</v>
      </c>
      <c r="E171">
        <v>3380</v>
      </c>
      <c r="F171">
        <v>15.8</v>
      </c>
      <c r="H171">
        <v>20.6</v>
      </c>
      <c r="I171" s="19" cm="1">
        <f t="array" ref="I171">$L$24+MMULT(B171:F171,$L$25:$L$29)</f>
        <v>21.113906108143098</v>
      </c>
    </row>
    <row r="172" spans="2:9" x14ac:dyDescent="0.25">
      <c r="B172">
        <v>6</v>
      </c>
      <c r="C172">
        <v>225</v>
      </c>
      <c r="D172">
        <v>110</v>
      </c>
      <c r="E172">
        <v>3360</v>
      </c>
      <c r="F172">
        <v>16.600000000000001</v>
      </c>
      <c r="H172">
        <v>20.6</v>
      </c>
      <c r="I172" s="19" cm="1">
        <f t="array" ref="I172">$L$24+MMULT(B172:F172,$L$25:$L$29)</f>
        <v>20.96857406388234</v>
      </c>
    </row>
    <row r="173" spans="2:9" x14ac:dyDescent="0.25">
      <c r="B173">
        <v>6</v>
      </c>
      <c r="C173">
        <v>200</v>
      </c>
      <c r="D173">
        <v>85</v>
      </c>
      <c r="E173">
        <v>3070</v>
      </c>
      <c r="F173">
        <v>16.7</v>
      </c>
      <c r="H173">
        <v>20.8</v>
      </c>
      <c r="I173" s="19" cm="1">
        <f t="array" ref="I173">$L$24+MMULT(B173:F173,$L$25:$L$29)</f>
        <v>23.603374880117165</v>
      </c>
    </row>
    <row r="174" spans="2:9" x14ac:dyDescent="0.25">
      <c r="B174">
        <v>4</v>
      </c>
      <c r="C174">
        <v>140</v>
      </c>
      <c r="D174">
        <v>72</v>
      </c>
      <c r="E174">
        <v>2401</v>
      </c>
      <c r="F174">
        <v>19.5</v>
      </c>
      <c r="H174">
        <v>21</v>
      </c>
      <c r="I174" s="19" cm="1">
        <f t="array" ref="I174">$L$24+MMULT(B174:F174,$L$25:$L$29)</f>
        <v>28.381115953919384</v>
      </c>
    </row>
    <row r="175" spans="2:9" x14ac:dyDescent="0.25">
      <c r="B175">
        <v>4</v>
      </c>
      <c r="C175">
        <v>122</v>
      </c>
      <c r="D175">
        <v>86</v>
      </c>
      <c r="E175">
        <v>2226</v>
      </c>
      <c r="F175">
        <v>16.5</v>
      </c>
      <c r="H175">
        <v>21</v>
      </c>
      <c r="I175" s="19" cm="1">
        <f t="array" ref="I175">$L$24+MMULT(B175:F175,$L$25:$L$29)</f>
        <v>28.744037851810184</v>
      </c>
    </row>
    <row r="176" spans="2:9" x14ac:dyDescent="0.25">
      <c r="B176">
        <v>4</v>
      </c>
      <c r="C176">
        <v>120</v>
      </c>
      <c r="D176">
        <v>87</v>
      </c>
      <c r="E176">
        <v>2979</v>
      </c>
      <c r="F176">
        <v>19.5</v>
      </c>
      <c r="H176">
        <v>21</v>
      </c>
      <c r="I176" s="19" cm="1">
        <f t="array" ref="I176">$L$24+MMULT(B176:F176,$L$25:$L$29)</f>
        <v>24.705884127182106</v>
      </c>
    </row>
    <row r="177" spans="2:9" x14ac:dyDescent="0.25">
      <c r="B177">
        <v>6</v>
      </c>
      <c r="C177">
        <v>200</v>
      </c>
      <c r="D177">
        <v>85</v>
      </c>
      <c r="E177">
        <v>2587</v>
      </c>
      <c r="F177">
        <v>16</v>
      </c>
      <c r="H177">
        <v>21</v>
      </c>
      <c r="I177" s="19" cm="1">
        <f t="array" ref="I177">$L$24+MMULT(B177:F177,$L$25:$L$29)</f>
        <v>26.129029258806447</v>
      </c>
    </row>
    <row r="178" spans="2:9" x14ac:dyDescent="0.25">
      <c r="B178">
        <v>6</v>
      </c>
      <c r="C178">
        <v>199</v>
      </c>
      <c r="D178">
        <v>90</v>
      </c>
      <c r="E178">
        <v>2648</v>
      </c>
      <c r="F178">
        <v>15</v>
      </c>
      <c r="H178">
        <v>21</v>
      </c>
      <c r="I178" s="19" cm="1">
        <f t="array" ref="I178">$L$24+MMULT(B178:F178,$L$25:$L$29)</f>
        <v>25.615529743960384</v>
      </c>
    </row>
    <row r="179" spans="2:9" x14ac:dyDescent="0.25">
      <c r="B179">
        <v>6</v>
      </c>
      <c r="C179">
        <v>155</v>
      </c>
      <c r="D179">
        <v>107</v>
      </c>
      <c r="E179">
        <v>2472</v>
      </c>
      <c r="F179">
        <v>14</v>
      </c>
      <c r="H179">
        <v>21</v>
      </c>
      <c r="I179" s="19" cm="1">
        <f t="array" ref="I179">$L$24+MMULT(B179:F179,$L$25:$L$29)</f>
        <v>25.791819273943794</v>
      </c>
    </row>
    <row r="180" spans="2:9" x14ac:dyDescent="0.25">
      <c r="B180">
        <v>6</v>
      </c>
      <c r="C180">
        <v>231</v>
      </c>
      <c r="D180">
        <v>110</v>
      </c>
      <c r="E180">
        <v>3039</v>
      </c>
      <c r="F180">
        <v>15</v>
      </c>
      <c r="H180">
        <v>21</v>
      </c>
      <c r="I180" s="19" cm="1">
        <f t="array" ref="I180">$L$24+MMULT(B180:F180,$L$25:$L$29)</f>
        <v>22.679643294116431</v>
      </c>
    </row>
    <row r="181" spans="2:9" x14ac:dyDescent="0.25">
      <c r="B181">
        <v>4</v>
      </c>
      <c r="C181">
        <v>134</v>
      </c>
      <c r="D181">
        <v>95</v>
      </c>
      <c r="E181">
        <v>2515</v>
      </c>
      <c r="F181">
        <v>14.8</v>
      </c>
      <c r="H181">
        <v>21.1</v>
      </c>
      <c r="I181" s="19" cm="1">
        <f t="array" ref="I181">$L$24+MMULT(B181:F181,$L$25:$L$29)</f>
        <v>26.886185469309616</v>
      </c>
    </row>
    <row r="182" spans="2:9" x14ac:dyDescent="0.25">
      <c r="B182">
        <v>3</v>
      </c>
      <c r="C182">
        <v>80</v>
      </c>
      <c r="D182">
        <v>110</v>
      </c>
      <c r="E182">
        <v>2720</v>
      </c>
      <c r="F182">
        <v>13.5</v>
      </c>
      <c r="H182">
        <v>21.5</v>
      </c>
      <c r="I182" s="19" cm="1">
        <f t="array" ref="I182">$L$24+MMULT(B182:F182,$L$25:$L$29)</f>
        <v>25.584264724638409</v>
      </c>
    </row>
    <row r="183" spans="2:9" x14ac:dyDescent="0.25">
      <c r="B183">
        <v>4</v>
      </c>
      <c r="C183">
        <v>121</v>
      </c>
      <c r="D183">
        <v>110</v>
      </c>
      <c r="E183">
        <v>2600</v>
      </c>
      <c r="F183">
        <v>12.8</v>
      </c>
      <c r="H183">
        <v>21.5</v>
      </c>
      <c r="I183" s="19" cm="1">
        <f t="array" ref="I183">$L$24+MMULT(B183:F183,$L$25:$L$29)</f>
        <v>25.825731412069388</v>
      </c>
    </row>
    <row r="184" spans="2:9" x14ac:dyDescent="0.25">
      <c r="B184">
        <v>6</v>
      </c>
      <c r="C184">
        <v>231</v>
      </c>
      <c r="D184">
        <v>115</v>
      </c>
      <c r="E184">
        <v>3245</v>
      </c>
      <c r="F184">
        <v>15.4</v>
      </c>
      <c r="H184">
        <v>21.5</v>
      </c>
      <c r="I184" s="19" cm="1">
        <f t="array" ref="I184">$L$24+MMULT(B184:F184,$L$25:$L$29)</f>
        <v>21.373211034158277</v>
      </c>
    </row>
    <row r="185" spans="2:9" x14ac:dyDescent="0.25">
      <c r="B185">
        <v>4</v>
      </c>
      <c r="C185">
        <v>121</v>
      </c>
      <c r="D185">
        <v>115</v>
      </c>
      <c r="E185">
        <v>2795</v>
      </c>
      <c r="F185">
        <v>15.7</v>
      </c>
      <c r="H185">
        <v>21.6</v>
      </c>
      <c r="I185" s="19" cm="1">
        <f t="array" ref="I185">$L$24+MMULT(B185:F185,$L$25:$L$29)</f>
        <v>24.503593457959507</v>
      </c>
    </row>
    <row r="186" spans="2:9" x14ac:dyDescent="0.25">
      <c r="B186">
        <v>4</v>
      </c>
      <c r="C186">
        <v>140</v>
      </c>
      <c r="D186">
        <v>72</v>
      </c>
      <c r="E186">
        <v>2408</v>
      </c>
      <c r="F186">
        <v>19</v>
      </c>
      <c r="H186">
        <v>22</v>
      </c>
      <c r="I186" s="19" cm="1">
        <f t="array" ref="I186">$L$24+MMULT(B186:F186,$L$25:$L$29)</f>
        <v>28.359359889481194</v>
      </c>
    </row>
    <row r="187" spans="2:9" x14ac:dyDescent="0.25">
      <c r="B187">
        <v>4</v>
      </c>
      <c r="C187">
        <v>121</v>
      </c>
      <c r="D187">
        <v>76</v>
      </c>
      <c r="E187">
        <v>2511</v>
      </c>
      <c r="F187">
        <v>18</v>
      </c>
      <c r="H187">
        <v>22</v>
      </c>
      <c r="I187" s="19" cm="1">
        <f t="array" ref="I187">$L$24+MMULT(B187:F187,$L$25:$L$29)</f>
        <v>27.674763268386371</v>
      </c>
    </row>
    <row r="188" spans="2:9" x14ac:dyDescent="0.25">
      <c r="B188">
        <v>4</v>
      </c>
      <c r="C188">
        <v>122</v>
      </c>
      <c r="D188">
        <v>86</v>
      </c>
      <c r="E188">
        <v>2395</v>
      </c>
      <c r="F188">
        <v>16</v>
      </c>
      <c r="H188">
        <v>22</v>
      </c>
      <c r="I188" s="19" cm="1">
        <f t="array" ref="I188">$L$24+MMULT(B188:F188,$L$25:$L$29)</f>
        <v>27.882001177058999</v>
      </c>
    </row>
    <row r="189" spans="2:9" x14ac:dyDescent="0.25">
      <c r="B189">
        <v>4</v>
      </c>
      <c r="C189">
        <v>108</v>
      </c>
      <c r="D189">
        <v>94</v>
      </c>
      <c r="E189">
        <v>2379</v>
      </c>
      <c r="F189">
        <v>16.5</v>
      </c>
      <c r="H189">
        <v>22</v>
      </c>
      <c r="I189" s="19" cm="1">
        <f t="array" ref="I189">$L$24+MMULT(B189:F189,$L$25:$L$29)</f>
        <v>27.589546678130137</v>
      </c>
    </row>
    <row r="190" spans="2:9" x14ac:dyDescent="0.25">
      <c r="B190">
        <v>4</v>
      </c>
      <c r="C190">
        <v>121</v>
      </c>
      <c r="D190">
        <v>98</v>
      </c>
      <c r="E190">
        <v>2945</v>
      </c>
      <c r="F190">
        <v>14.5</v>
      </c>
      <c r="H190">
        <v>22</v>
      </c>
      <c r="I190" s="19" cm="1">
        <f t="array" ref="I190">$L$24+MMULT(B190:F190,$L$25:$L$29)</f>
        <v>24.529851875170326</v>
      </c>
    </row>
    <row r="191" spans="2:9" x14ac:dyDescent="0.25">
      <c r="B191">
        <v>6</v>
      </c>
      <c r="C191">
        <v>198</v>
      </c>
      <c r="D191">
        <v>95</v>
      </c>
      <c r="E191">
        <v>2833</v>
      </c>
      <c r="F191">
        <v>15.5</v>
      </c>
      <c r="H191">
        <v>22</v>
      </c>
      <c r="I191" s="19" cm="1">
        <f t="array" ref="I191">$L$24+MMULT(B191:F191,$L$25:$L$29)</f>
        <v>24.415195407025273</v>
      </c>
    </row>
    <row r="192" spans="2:9" x14ac:dyDescent="0.25">
      <c r="B192">
        <v>6</v>
      </c>
      <c r="C192">
        <v>146</v>
      </c>
      <c r="D192">
        <v>97</v>
      </c>
      <c r="E192">
        <v>2815</v>
      </c>
      <c r="F192">
        <v>14.5</v>
      </c>
      <c r="H192">
        <v>22</v>
      </c>
      <c r="I192" s="19" cm="1">
        <f t="array" ref="I192">$L$24+MMULT(B192:F192,$L$25:$L$29)</f>
        <v>24.451473239326528</v>
      </c>
    </row>
    <row r="193" spans="2:9" x14ac:dyDescent="0.25">
      <c r="B193">
        <v>6</v>
      </c>
      <c r="C193">
        <v>225</v>
      </c>
      <c r="D193">
        <v>100</v>
      </c>
      <c r="E193">
        <v>3233</v>
      </c>
      <c r="F193">
        <v>15.4</v>
      </c>
      <c r="H193">
        <v>22</v>
      </c>
      <c r="I193" s="19" cm="1">
        <f t="array" ref="I193">$L$24+MMULT(B193:F193,$L$25:$L$29)</f>
        <v>22.114809025325552</v>
      </c>
    </row>
    <row r="194" spans="2:9" x14ac:dyDescent="0.25">
      <c r="B194">
        <v>6</v>
      </c>
      <c r="C194">
        <v>250</v>
      </c>
      <c r="D194">
        <v>105</v>
      </c>
      <c r="E194">
        <v>3353</v>
      </c>
      <c r="F194">
        <v>14.5</v>
      </c>
      <c r="H194">
        <v>22</v>
      </c>
      <c r="I194" s="19" cm="1">
        <f t="array" ref="I194">$L$24+MMULT(B194:F194,$L$25:$L$29)</f>
        <v>21.290209532393536</v>
      </c>
    </row>
    <row r="195" spans="2:9" x14ac:dyDescent="0.25">
      <c r="B195">
        <v>6</v>
      </c>
      <c r="C195">
        <v>232</v>
      </c>
      <c r="D195">
        <v>112</v>
      </c>
      <c r="E195">
        <v>2835</v>
      </c>
      <c r="F195">
        <v>14.7</v>
      </c>
      <c r="H195">
        <v>22</v>
      </c>
      <c r="I195" s="19" cm="1">
        <f t="array" ref="I195">$L$24+MMULT(B195:F195,$L$25:$L$29)</f>
        <v>23.655908556802242</v>
      </c>
    </row>
    <row r="196" spans="2:9" x14ac:dyDescent="0.25">
      <c r="B196">
        <v>4</v>
      </c>
      <c r="C196">
        <v>140</v>
      </c>
      <c r="D196">
        <v>88</v>
      </c>
      <c r="E196">
        <v>2890</v>
      </c>
      <c r="F196">
        <v>17.3</v>
      </c>
      <c r="H196">
        <v>22.3</v>
      </c>
      <c r="I196" s="19" cm="1">
        <f t="array" ref="I196">$L$24+MMULT(B196:F196,$L$25:$L$29)</f>
        <v>25.184630459302529</v>
      </c>
    </row>
    <row r="197" spans="2:9" x14ac:dyDescent="0.25">
      <c r="B197">
        <v>6</v>
      </c>
      <c r="C197">
        <v>231</v>
      </c>
      <c r="D197">
        <v>110</v>
      </c>
      <c r="E197">
        <v>3415</v>
      </c>
      <c r="F197">
        <v>15.8</v>
      </c>
      <c r="H197">
        <v>22.4</v>
      </c>
      <c r="I197" s="19" cm="1">
        <f t="array" ref="I197">$L$24+MMULT(B197:F197,$L$25:$L$29)</f>
        <v>20.706078600222519</v>
      </c>
    </row>
    <row r="198" spans="2:9" x14ac:dyDescent="0.25">
      <c r="B198">
        <v>6</v>
      </c>
      <c r="C198">
        <v>232</v>
      </c>
      <c r="D198">
        <v>90</v>
      </c>
      <c r="E198">
        <v>3085</v>
      </c>
      <c r="F198">
        <v>17.600000000000001</v>
      </c>
      <c r="H198">
        <v>22.5</v>
      </c>
      <c r="I198" s="19" cm="1">
        <f t="array" ref="I198">$L$24+MMULT(B198:F198,$L$25:$L$29)</f>
        <v>23.270431312646409</v>
      </c>
    </row>
    <row r="199" spans="2:9" x14ac:dyDescent="0.25">
      <c r="B199">
        <v>4</v>
      </c>
      <c r="C199">
        <v>97</v>
      </c>
      <c r="D199">
        <v>54</v>
      </c>
      <c r="E199">
        <v>2254</v>
      </c>
      <c r="F199">
        <v>23.5</v>
      </c>
      <c r="H199">
        <v>23</v>
      </c>
      <c r="I199" s="19" cm="1">
        <f t="array" ref="I199">$L$24+MMULT(B199:F199,$L$25:$L$29)</f>
        <v>29.845375986028319</v>
      </c>
    </row>
    <row r="200" spans="2:9" x14ac:dyDescent="0.25">
      <c r="B200">
        <v>4</v>
      </c>
      <c r="C200">
        <v>140</v>
      </c>
      <c r="D200">
        <v>78</v>
      </c>
      <c r="E200">
        <v>2592</v>
      </c>
      <c r="F200">
        <v>18.5</v>
      </c>
      <c r="H200">
        <v>23</v>
      </c>
      <c r="I200" s="19" cm="1">
        <f t="array" ref="I200">$L$24+MMULT(B200:F200,$L$25:$L$29)</f>
        <v>27.14797697361081</v>
      </c>
    </row>
    <row r="201" spans="2:9" x14ac:dyDescent="0.25">
      <c r="B201">
        <v>4</v>
      </c>
      <c r="C201">
        <v>140</v>
      </c>
      <c r="D201">
        <v>83</v>
      </c>
      <c r="E201">
        <v>2639</v>
      </c>
      <c r="F201">
        <v>17</v>
      </c>
      <c r="H201">
        <v>23</v>
      </c>
      <c r="I201" s="19" cm="1">
        <f t="array" ref="I201">$L$24+MMULT(B201:F201,$L$25:$L$29)</f>
        <v>26.721563528504163</v>
      </c>
    </row>
    <row r="202" spans="2:9" x14ac:dyDescent="0.25">
      <c r="B202">
        <v>4</v>
      </c>
      <c r="C202">
        <v>122</v>
      </c>
      <c r="D202">
        <v>86</v>
      </c>
      <c r="E202">
        <v>2220</v>
      </c>
      <c r="F202">
        <v>14</v>
      </c>
      <c r="H202">
        <v>23</v>
      </c>
      <c r="I202" s="19" cm="1">
        <f t="array" ref="I202">$L$24+MMULT(B202:F202,$L$25:$L$29)</f>
        <v>28.847921140871296</v>
      </c>
    </row>
    <row r="203" spans="2:9" x14ac:dyDescent="0.25">
      <c r="B203">
        <v>4</v>
      </c>
      <c r="C203">
        <v>120</v>
      </c>
      <c r="D203">
        <v>88</v>
      </c>
      <c r="E203">
        <v>2957</v>
      </c>
      <c r="F203">
        <v>17</v>
      </c>
      <c r="H203">
        <v>23</v>
      </c>
      <c r="I203" s="19" cm="1">
        <f t="array" ref="I203">$L$24+MMULT(B203:F203,$L$25:$L$29)</f>
        <v>24.84750101365416</v>
      </c>
    </row>
    <row r="204" spans="2:9" x14ac:dyDescent="0.25">
      <c r="B204">
        <v>4</v>
      </c>
      <c r="C204">
        <v>115</v>
      </c>
      <c r="D204">
        <v>95</v>
      </c>
      <c r="E204">
        <v>2694</v>
      </c>
      <c r="F204">
        <v>15</v>
      </c>
      <c r="H204">
        <v>23</v>
      </c>
      <c r="I204" s="19" cm="1">
        <f t="array" ref="I204">$L$24+MMULT(B204:F204,$L$25:$L$29)</f>
        <v>25.953485793611492</v>
      </c>
    </row>
    <row r="205" spans="2:9" x14ac:dyDescent="0.25">
      <c r="B205">
        <v>4</v>
      </c>
      <c r="C205">
        <v>120</v>
      </c>
      <c r="D205">
        <v>97</v>
      </c>
      <c r="E205">
        <v>2506</v>
      </c>
      <c r="F205">
        <v>14.5</v>
      </c>
      <c r="H205">
        <v>23</v>
      </c>
      <c r="I205" s="19" cm="1">
        <f t="array" ref="I205">$L$24+MMULT(B205:F205,$L$25:$L$29)</f>
        <v>26.852248801044659</v>
      </c>
    </row>
    <row r="206" spans="2:9" x14ac:dyDescent="0.25">
      <c r="B206">
        <v>6</v>
      </c>
      <c r="C206">
        <v>198</v>
      </c>
      <c r="D206">
        <v>95</v>
      </c>
      <c r="E206">
        <v>2904</v>
      </c>
      <c r="F206">
        <v>16</v>
      </c>
      <c r="H206">
        <v>23</v>
      </c>
      <c r="I206" s="19" cm="1">
        <f t="array" ref="I206">$L$24+MMULT(B206:F206,$L$25:$L$29)</f>
        <v>24.032371918349796</v>
      </c>
    </row>
    <row r="207" spans="2:9" x14ac:dyDescent="0.25">
      <c r="B207">
        <v>8</v>
      </c>
      <c r="C207">
        <v>350</v>
      </c>
      <c r="D207">
        <v>125</v>
      </c>
      <c r="E207">
        <v>3900</v>
      </c>
      <c r="F207">
        <v>17.399999999999999</v>
      </c>
      <c r="H207">
        <v>23</v>
      </c>
      <c r="I207" s="19" cm="1">
        <f t="array" ref="I207">$L$24+MMULT(B207:F207,$L$25:$L$29)</f>
        <v>16.659250739310938</v>
      </c>
    </row>
    <row r="208" spans="2:9" x14ac:dyDescent="0.25">
      <c r="B208">
        <v>4</v>
      </c>
      <c r="C208">
        <v>156</v>
      </c>
      <c r="D208">
        <v>105</v>
      </c>
      <c r="E208">
        <v>2745</v>
      </c>
      <c r="F208">
        <v>16.7</v>
      </c>
      <c r="H208">
        <v>23.2</v>
      </c>
      <c r="I208" s="19" cm="1">
        <f t="array" ref="I208">$L$24+MMULT(B208:F208,$L$25:$L$29)</f>
        <v>25.183495858580361</v>
      </c>
    </row>
    <row r="209" spans="2:9" x14ac:dyDescent="0.25">
      <c r="B209">
        <v>6</v>
      </c>
      <c r="C209">
        <v>173</v>
      </c>
      <c r="D209">
        <v>110</v>
      </c>
      <c r="E209">
        <v>2725</v>
      </c>
      <c r="F209">
        <v>12.6</v>
      </c>
      <c r="H209">
        <v>23.5</v>
      </c>
      <c r="I209" s="19" cm="1">
        <f t="array" ref="I209">$L$24+MMULT(B209:F209,$L$25:$L$29)</f>
        <v>24.383008201931855</v>
      </c>
    </row>
    <row r="210" spans="2:9" x14ac:dyDescent="0.25">
      <c r="B210">
        <v>3</v>
      </c>
      <c r="C210">
        <v>70</v>
      </c>
      <c r="D210">
        <v>100</v>
      </c>
      <c r="E210">
        <v>2420</v>
      </c>
      <c r="F210">
        <v>12.5</v>
      </c>
      <c r="H210">
        <v>23.7</v>
      </c>
      <c r="I210" s="19" cm="1">
        <f t="array" ref="I210">$L$24+MMULT(B210:F210,$L$25:$L$29)</f>
        <v>27.622846745642565</v>
      </c>
    </row>
    <row r="211" spans="2:9" x14ac:dyDescent="0.25">
      <c r="B211">
        <v>4</v>
      </c>
      <c r="C211">
        <v>151</v>
      </c>
      <c r="D211">
        <v>85</v>
      </c>
      <c r="E211">
        <v>2855</v>
      </c>
      <c r="F211">
        <v>17.600000000000001</v>
      </c>
      <c r="H211">
        <v>23.8</v>
      </c>
      <c r="I211" s="19" cm="1">
        <f t="array" ref="I211">$L$24+MMULT(B211:F211,$L$25:$L$29)</f>
        <v>25.492297961379894</v>
      </c>
    </row>
    <row r="212" spans="2:9" x14ac:dyDescent="0.25">
      <c r="B212">
        <v>4</v>
      </c>
      <c r="C212">
        <v>119</v>
      </c>
      <c r="D212">
        <v>97</v>
      </c>
      <c r="E212">
        <v>2405</v>
      </c>
      <c r="F212">
        <v>14.9</v>
      </c>
      <c r="H212">
        <v>23.9</v>
      </c>
      <c r="I212" s="19" cm="1">
        <f t="array" ref="I212">$L$24+MMULT(B212:F212,$L$25:$L$29)</f>
        <v>27.36456869767953</v>
      </c>
    </row>
    <row r="213" spans="2:9" x14ac:dyDescent="0.25">
      <c r="B213">
        <v>8</v>
      </c>
      <c r="C213">
        <v>260</v>
      </c>
      <c r="D213">
        <v>90</v>
      </c>
      <c r="E213">
        <v>3420</v>
      </c>
      <c r="F213">
        <v>22.2</v>
      </c>
      <c r="H213">
        <v>23.9</v>
      </c>
      <c r="I213" s="19" cm="1">
        <f t="array" ref="I213">$L$24+MMULT(B213:F213,$L$25:$L$29)</f>
        <v>20.600747955291112</v>
      </c>
    </row>
    <row r="214" spans="2:9" x14ac:dyDescent="0.25">
      <c r="B214">
        <v>4</v>
      </c>
      <c r="C214">
        <v>116</v>
      </c>
      <c r="D214">
        <v>75</v>
      </c>
      <c r="E214">
        <v>2158</v>
      </c>
      <c r="F214">
        <v>15.5</v>
      </c>
      <c r="H214">
        <v>24</v>
      </c>
      <c r="I214" s="19" cm="1">
        <f t="array" ref="I214">$L$24+MMULT(B214:F214,$L$25:$L$29)</f>
        <v>29.624179607830502</v>
      </c>
    </row>
    <row r="215" spans="2:9" x14ac:dyDescent="0.25">
      <c r="B215">
        <v>4</v>
      </c>
      <c r="C215">
        <v>90</v>
      </c>
      <c r="D215">
        <v>75</v>
      </c>
      <c r="E215">
        <v>2108</v>
      </c>
      <c r="F215">
        <v>15.5</v>
      </c>
      <c r="H215">
        <v>24</v>
      </c>
      <c r="I215" s="19" cm="1">
        <f t="array" ref="I215">$L$24+MMULT(B215:F215,$L$25:$L$29)</f>
        <v>29.885686858388933</v>
      </c>
    </row>
    <row r="216" spans="2:9" x14ac:dyDescent="0.25">
      <c r="B216">
        <v>4</v>
      </c>
      <c r="C216">
        <v>107</v>
      </c>
      <c r="D216">
        <v>90</v>
      </c>
      <c r="E216">
        <v>2430</v>
      </c>
      <c r="F216">
        <v>14.5</v>
      </c>
      <c r="H216">
        <v>24</v>
      </c>
      <c r="I216" s="19" cm="1">
        <f t="array" ref="I216">$L$24+MMULT(B216:F216,$L$25:$L$29)</f>
        <v>27.564334772107912</v>
      </c>
    </row>
    <row r="217" spans="2:9" x14ac:dyDescent="0.25">
      <c r="B217">
        <v>4</v>
      </c>
      <c r="C217">
        <v>140</v>
      </c>
      <c r="D217">
        <v>92</v>
      </c>
      <c r="E217">
        <v>2865</v>
      </c>
      <c r="F217">
        <v>16.399999999999999</v>
      </c>
      <c r="H217">
        <v>24</v>
      </c>
      <c r="I217" s="19" cm="1">
        <f t="array" ref="I217">$L$24+MMULT(B217:F217,$L$25:$L$29)</f>
        <v>25.159469314980608</v>
      </c>
    </row>
    <row r="218" spans="2:9" x14ac:dyDescent="0.25">
      <c r="B218">
        <v>4</v>
      </c>
      <c r="C218">
        <v>113</v>
      </c>
      <c r="D218">
        <v>95</v>
      </c>
      <c r="E218">
        <v>2372</v>
      </c>
      <c r="F218">
        <v>15</v>
      </c>
      <c r="H218">
        <v>24</v>
      </c>
      <c r="I218" s="19" cm="1">
        <f t="array" ref="I218">$L$24+MMULT(B218:F218,$L$25:$L$29)</f>
        <v>27.623839439786718</v>
      </c>
    </row>
    <row r="219" spans="2:9" x14ac:dyDescent="0.25">
      <c r="B219">
        <v>4</v>
      </c>
      <c r="C219">
        <v>113</v>
      </c>
      <c r="D219">
        <v>95</v>
      </c>
      <c r="E219">
        <v>2278</v>
      </c>
      <c r="F219">
        <v>15.5</v>
      </c>
      <c r="H219">
        <v>24</v>
      </c>
      <c r="I219" s="19" cm="1">
        <f t="array" ref="I219">$L$24+MMULT(B219:F219,$L$25:$L$29)</f>
        <v>28.096857313467069</v>
      </c>
    </row>
    <row r="220" spans="2:9" x14ac:dyDescent="0.25">
      <c r="B220">
        <v>4</v>
      </c>
      <c r="C220">
        <v>134</v>
      </c>
      <c r="D220">
        <v>96</v>
      </c>
      <c r="E220">
        <v>2702</v>
      </c>
      <c r="F220">
        <v>13.5</v>
      </c>
      <c r="H220">
        <v>24</v>
      </c>
      <c r="I220" s="19" cm="1">
        <f t="array" ref="I220">$L$24+MMULT(B220:F220,$L$25:$L$29)</f>
        <v>25.908810973342739</v>
      </c>
    </row>
    <row r="221" spans="2:9" x14ac:dyDescent="0.25">
      <c r="B221">
        <v>4</v>
      </c>
      <c r="C221">
        <v>120</v>
      </c>
      <c r="D221">
        <v>97</v>
      </c>
      <c r="E221">
        <v>2489</v>
      </c>
      <c r="F221">
        <v>15</v>
      </c>
      <c r="H221">
        <v>24</v>
      </c>
      <c r="I221" s="19" cm="1">
        <f t="array" ref="I221">$L$24+MMULT(B221:F221,$L$25:$L$29)</f>
        <v>26.925874038958955</v>
      </c>
    </row>
    <row r="222" spans="2:9" x14ac:dyDescent="0.25">
      <c r="B222">
        <v>4</v>
      </c>
      <c r="C222">
        <v>119</v>
      </c>
      <c r="D222">
        <v>97</v>
      </c>
      <c r="E222">
        <v>2545</v>
      </c>
      <c r="F222">
        <v>17</v>
      </c>
      <c r="H222">
        <v>24</v>
      </c>
      <c r="I222" s="19" cm="1">
        <f t="array" ref="I222">$L$24+MMULT(B222:F222,$L$25:$L$29)</f>
        <v>26.577280369634604</v>
      </c>
    </row>
    <row r="223" spans="2:9" x14ac:dyDescent="0.25">
      <c r="B223">
        <v>4</v>
      </c>
      <c r="C223">
        <v>121</v>
      </c>
      <c r="D223">
        <v>110</v>
      </c>
      <c r="E223">
        <v>2660</v>
      </c>
      <c r="F223">
        <v>14</v>
      </c>
      <c r="H223">
        <v>24</v>
      </c>
      <c r="I223" s="19" cm="1">
        <f t="array" ref="I223">$L$24+MMULT(B223:F223,$L$25:$L$29)</f>
        <v>25.479590714424507</v>
      </c>
    </row>
    <row r="224" spans="2:9" x14ac:dyDescent="0.25">
      <c r="B224">
        <v>6</v>
      </c>
      <c r="C224">
        <v>200</v>
      </c>
      <c r="D224">
        <v>81</v>
      </c>
      <c r="E224">
        <v>3012</v>
      </c>
      <c r="F224">
        <v>17.600000000000001</v>
      </c>
      <c r="H224">
        <v>24</v>
      </c>
      <c r="I224" s="19" cm="1">
        <f t="array" ref="I224">$L$24+MMULT(B224:F224,$L$25:$L$29)</f>
        <v>24.059050164290806</v>
      </c>
    </row>
    <row r="225" spans="2:9" x14ac:dyDescent="0.25">
      <c r="B225">
        <v>6</v>
      </c>
      <c r="C225">
        <v>146</v>
      </c>
      <c r="D225">
        <v>120</v>
      </c>
      <c r="E225">
        <v>2930</v>
      </c>
      <c r="F225">
        <v>13.8</v>
      </c>
      <c r="H225">
        <v>24.2</v>
      </c>
      <c r="I225" s="19" cm="1">
        <f t="array" ref="I225">$L$24+MMULT(B225:F225,$L$25:$L$29)</f>
        <v>22.834438200675077</v>
      </c>
    </row>
    <row r="226" spans="2:9" x14ac:dyDescent="0.25">
      <c r="B226">
        <v>4</v>
      </c>
      <c r="C226">
        <v>151</v>
      </c>
      <c r="D226">
        <v>90</v>
      </c>
      <c r="E226">
        <v>3003</v>
      </c>
      <c r="F226">
        <v>20.100000000000001</v>
      </c>
      <c r="H226">
        <v>24.3</v>
      </c>
      <c r="I226" s="19" cm="1">
        <f t="array" ref="I226">$L$24+MMULT(B226:F226,$L$25:$L$29)</f>
        <v>24.425587008203809</v>
      </c>
    </row>
    <row r="227" spans="2:9" x14ac:dyDescent="0.25">
      <c r="B227">
        <v>4</v>
      </c>
      <c r="C227">
        <v>98</v>
      </c>
      <c r="D227">
        <v>60</v>
      </c>
      <c r="E227">
        <v>2164</v>
      </c>
      <c r="F227">
        <v>22.1</v>
      </c>
      <c r="H227">
        <v>24.5</v>
      </c>
      <c r="I227" s="19" cm="1">
        <f t="array" ref="I227">$L$24+MMULT(B227:F227,$L$25:$L$29)</f>
        <v>30.081319535872307</v>
      </c>
    </row>
    <row r="228" spans="2:9" x14ac:dyDescent="0.25">
      <c r="B228">
        <v>4</v>
      </c>
      <c r="C228">
        <v>151</v>
      </c>
      <c r="D228">
        <v>88</v>
      </c>
      <c r="E228">
        <v>2740</v>
      </c>
      <c r="F228">
        <v>16</v>
      </c>
      <c r="H228">
        <v>24.5</v>
      </c>
      <c r="I228" s="19" cm="1">
        <f t="array" ref="I228">$L$24+MMULT(B228:F228,$L$25:$L$29)</f>
        <v>25.999589758286941</v>
      </c>
    </row>
    <row r="229" spans="2:9" x14ac:dyDescent="0.25">
      <c r="B229">
        <v>4</v>
      </c>
      <c r="C229">
        <v>90</v>
      </c>
      <c r="D229">
        <v>71</v>
      </c>
      <c r="E229">
        <v>2223</v>
      </c>
      <c r="F229">
        <v>16.5</v>
      </c>
      <c r="H229">
        <v>25</v>
      </c>
      <c r="I229" s="19" cm="1">
        <f t="array" ref="I229">$L$24+MMULT(B229:F229,$L$25:$L$29)</f>
        <v>29.441114970026835</v>
      </c>
    </row>
    <row r="230" spans="2:9" x14ac:dyDescent="0.25">
      <c r="B230">
        <v>4</v>
      </c>
      <c r="C230">
        <v>140</v>
      </c>
      <c r="D230">
        <v>75</v>
      </c>
      <c r="E230">
        <v>2542</v>
      </c>
      <c r="F230">
        <v>17</v>
      </c>
      <c r="H230">
        <v>25</v>
      </c>
      <c r="I230" s="19" cm="1">
        <f t="array" ref="I230">$L$24+MMULT(B230:F230,$L$25:$L$29)</f>
        <v>27.586751152429148</v>
      </c>
    </row>
    <row r="231" spans="2:9" x14ac:dyDescent="0.25">
      <c r="B231">
        <v>4</v>
      </c>
      <c r="C231">
        <v>97.5</v>
      </c>
      <c r="D231">
        <v>80</v>
      </c>
      <c r="E231">
        <v>2126</v>
      </c>
      <c r="F231">
        <v>17</v>
      </c>
      <c r="H231">
        <v>25</v>
      </c>
      <c r="I231" s="19" cm="1">
        <f t="array" ref="I231">$L$24+MMULT(B231:F231,$L$25:$L$29)</f>
        <v>29.521756398475777</v>
      </c>
    </row>
    <row r="232" spans="2:9" x14ac:dyDescent="0.25">
      <c r="B232">
        <v>4</v>
      </c>
      <c r="C232">
        <v>116</v>
      </c>
      <c r="D232">
        <v>81</v>
      </c>
      <c r="E232">
        <v>2220</v>
      </c>
      <c r="F232">
        <v>16.899999999999999</v>
      </c>
      <c r="H232">
        <v>25</v>
      </c>
      <c r="I232" s="19" cm="1">
        <f t="array" ref="I232">$L$24+MMULT(B232:F232,$L$25:$L$29)</f>
        <v>28.990301651787327</v>
      </c>
    </row>
    <row r="233" spans="2:9" x14ac:dyDescent="0.25">
      <c r="B233">
        <v>4</v>
      </c>
      <c r="C233">
        <v>110</v>
      </c>
      <c r="D233">
        <v>87</v>
      </c>
      <c r="E233">
        <v>2672</v>
      </c>
      <c r="F233">
        <v>17.5</v>
      </c>
      <c r="H233">
        <v>25</v>
      </c>
      <c r="I233" s="19" cm="1">
        <f t="array" ref="I233">$L$24+MMULT(B233:F233,$L$25:$L$29)</f>
        <v>26.357308482101331</v>
      </c>
    </row>
    <row r="234" spans="2:9" x14ac:dyDescent="0.25">
      <c r="B234">
        <v>4</v>
      </c>
      <c r="C234">
        <v>140</v>
      </c>
      <c r="D234">
        <v>92</v>
      </c>
      <c r="E234">
        <v>2572</v>
      </c>
      <c r="F234">
        <v>14.9</v>
      </c>
      <c r="H234">
        <v>25</v>
      </c>
      <c r="I234" s="19" cm="1">
        <f t="array" ref="I234">$L$24+MMULT(B234:F234,$L$25:$L$29)</f>
        <v>26.722893168815926</v>
      </c>
    </row>
    <row r="235" spans="2:9" x14ac:dyDescent="0.25">
      <c r="B235">
        <v>4</v>
      </c>
      <c r="C235">
        <v>104</v>
      </c>
      <c r="D235">
        <v>95</v>
      </c>
      <c r="E235">
        <v>2375</v>
      </c>
      <c r="F235">
        <v>17.5</v>
      </c>
      <c r="H235">
        <v>25</v>
      </c>
      <c r="I235" s="19" cm="1">
        <f t="array" ref="I235">$L$24+MMULT(B235:F235,$L$25:$L$29)</f>
        <v>27.536265073868467</v>
      </c>
    </row>
    <row r="236" spans="2:9" x14ac:dyDescent="0.25">
      <c r="B236">
        <v>4</v>
      </c>
      <c r="C236">
        <v>113</v>
      </c>
      <c r="D236">
        <v>95</v>
      </c>
      <c r="E236">
        <v>2228</v>
      </c>
      <c r="F236">
        <v>14</v>
      </c>
      <c r="H236">
        <v>25</v>
      </c>
      <c r="I236" s="19" cm="1">
        <f t="array" ref="I236">$L$24+MMULT(B236:F236,$L$25:$L$29)</f>
        <v>28.399860251832891</v>
      </c>
    </row>
    <row r="237" spans="2:9" x14ac:dyDescent="0.25">
      <c r="B237">
        <v>4</v>
      </c>
      <c r="C237">
        <v>121</v>
      </c>
      <c r="D237">
        <v>115</v>
      </c>
      <c r="E237">
        <v>2671</v>
      </c>
      <c r="F237">
        <v>13.5</v>
      </c>
      <c r="H237">
        <v>25</v>
      </c>
      <c r="I237" s="19" cm="1">
        <f t="array" ref="I237">$L$24+MMULT(B237:F237,$L$25:$L$29)</f>
        <v>25.210801579841679</v>
      </c>
    </row>
    <row r="238" spans="2:9" x14ac:dyDescent="0.25">
      <c r="B238">
        <v>6</v>
      </c>
      <c r="C238">
        <v>181</v>
      </c>
      <c r="D238">
        <v>110</v>
      </c>
      <c r="E238">
        <v>2945</v>
      </c>
      <c r="F238">
        <v>16.399999999999999</v>
      </c>
      <c r="H238">
        <v>25</v>
      </c>
      <c r="I238" s="19" cm="1">
        <f t="array" ref="I238">$L$24+MMULT(B238:F238,$L$25:$L$29)</f>
        <v>23.130623431316923</v>
      </c>
    </row>
    <row r="239" spans="2:9" x14ac:dyDescent="0.25">
      <c r="B239">
        <v>4</v>
      </c>
      <c r="C239">
        <v>140</v>
      </c>
      <c r="D239">
        <v>88</v>
      </c>
      <c r="E239">
        <v>2720</v>
      </c>
      <c r="F239">
        <v>15.4</v>
      </c>
      <c r="H239">
        <v>25.1</v>
      </c>
      <c r="I239" s="19" cm="1">
        <f t="array" ref="I239">$L$24+MMULT(B239:F239,$L$25:$L$29)</f>
        <v>26.121705364977753</v>
      </c>
    </row>
    <row r="240" spans="2:9" x14ac:dyDescent="0.25">
      <c r="B240">
        <v>5</v>
      </c>
      <c r="C240">
        <v>183</v>
      </c>
      <c r="D240">
        <v>77</v>
      </c>
      <c r="E240">
        <v>3530</v>
      </c>
      <c r="F240">
        <v>20.100000000000001</v>
      </c>
      <c r="H240">
        <v>25.4</v>
      </c>
      <c r="I240" s="19" cm="1">
        <f t="array" ref="I240">$L$24+MMULT(B240:F240,$L$25:$L$29)</f>
        <v>21.879835084998223</v>
      </c>
    </row>
    <row r="241" spans="2:9" x14ac:dyDescent="0.25">
      <c r="B241">
        <v>6</v>
      </c>
      <c r="C241">
        <v>168</v>
      </c>
      <c r="D241">
        <v>116</v>
      </c>
      <c r="E241">
        <v>2900</v>
      </c>
      <c r="F241">
        <v>12.6</v>
      </c>
      <c r="H241">
        <v>25.4</v>
      </c>
      <c r="I241" s="19" cm="1">
        <f t="array" ref="I241">$L$24+MMULT(B241:F241,$L$25:$L$29)</f>
        <v>23.204170835806007</v>
      </c>
    </row>
    <row r="242" spans="2:9" x14ac:dyDescent="0.25">
      <c r="B242">
        <v>4</v>
      </c>
      <c r="C242">
        <v>140</v>
      </c>
      <c r="D242">
        <v>89</v>
      </c>
      <c r="E242">
        <v>2755</v>
      </c>
      <c r="F242">
        <v>15.8</v>
      </c>
      <c r="H242">
        <v>25.5</v>
      </c>
      <c r="I242" s="19" cm="1">
        <f t="array" ref="I242">$L$24+MMULT(B242:F242,$L$25:$L$29)</f>
        <v>25.883264292064453</v>
      </c>
    </row>
    <row r="243" spans="2:9" x14ac:dyDescent="0.25">
      <c r="B243">
        <v>4</v>
      </c>
      <c r="C243">
        <v>122</v>
      </c>
      <c r="D243">
        <v>96</v>
      </c>
      <c r="E243">
        <v>2300</v>
      </c>
      <c r="F243">
        <v>15.5</v>
      </c>
      <c r="H243">
        <v>25.5</v>
      </c>
      <c r="I243" s="19" cm="1">
        <f t="array" ref="I243">$L$24+MMULT(B243:F243,$L$25:$L$29)</f>
        <v>27.936739880568751</v>
      </c>
    </row>
    <row r="244" spans="2:9" x14ac:dyDescent="0.25">
      <c r="B244">
        <v>4</v>
      </c>
      <c r="C244">
        <v>156</v>
      </c>
      <c r="D244">
        <v>92</v>
      </c>
      <c r="E244">
        <v>2620</v>
      </c>
      <c r="F244">
        <v>14.4</v>
      </c>
      <c r="H244">
        <v>25.8</v>
      </c>
      <c r="I244" s="19" cm="1">
        <f t="array" ref="I244">$L$24+MMULT(B244:F244,$L$25:$L$29)</f>
        <v>26.487143411170067</v>
      </c>
    </row>
    <row r="245" spans="2:9" x14ac:dyDescent="0.25">
      <c r="B245">
        <v>4</v>
      </c>
      <c r="C245">
        <v>97</v>
      </c>
      <c r="D245">
        <v>46</v>
      </c>
      <c r="E245">
        <v>1835</v>
      </c>
      <c r="F245">
        <v>20.5</v>
      </c>
      <c r="H245">
        <v>26</v>
      </c>
      <c r="I245" s="19" cm="1">
        <f t="array" ref="I245">$L$24+MMULT(B245:F245,$L$25:$L$29)</f>
        <v>32.468065137854616</v>
      </c>
    </row>
    <row r="246" spans="2:9" x14ac:dyDescent="0.25">
      <c r="B246">
        <v>4</v>
      </c>
      <c r="C246">
        <v>97</v>
      </c>
      <c r="D246">
        <v>46</v>
      </c>
      <c r="E246">
        <v>1950</v>
      </c>
      <c r="F246">
        <v>21</v>
      </c>
      <c r="H246">
        <v>26</v>
      </c>
      <c r="I246" s="19" cm="1">
        <f t="array" ref="I246">$L$24+MMULT(B246:F246,$L$25:$L$29)</f>
        <v>31.85701728588425</v>
      </c>
    </row>
    <row r="247" spans="2:9" x14ac:dyDescent="0.25">
      <c r="B247">
        <v>4</v>
      </c>
      <c r="C247">
        <v>79</v>
      </c>
      <c r="D247">
        <v>67</v>
      </c>
      <c r="E247">
        <v>1963</v>
      </c>
      <c r="F247">
        <v>15.5</v>
      </c>
      <c r="H247">
        <v>26</v>
      </c>
      <c r="I247" s="19" cm="1">
        <f t="array" ref="I247">$L$24+MMULT(B247:F247,$L$25:$L$29)</f>
        <v>31.000760946343739</v>
      </c>
    </row>
    <row r="248" spans="2:9" x14ac:dyDescent="0.25">
      <c r="B248">
        <v>4</v>
      </c>
      <c r="C248">
        <v>96</v>
      </c>
      <c r="D248">
        <v>69</v>
      </c>
      <c r="E248">
        <v>2189</v>
      </c>
      <c r="F248">
        <v>18</v>
      </c>
      <c r="H248">
        <v>26</v>
      </c>
      <c r="I248" s="19" cm="1">
        <f t="array" ref="I248">$L$24+MMULT(B248:F248,$L$25:$L$29)</f>
        <v>29.663828468428665</v>
      </c>
    </row>
    <row r="249" spans="2:9" x14ac:dyDescent="0.25">
      <c r="B249">
        <v>4</v>
      </c>
      <c r="C249">
        <v>91</v>
      </c>
      <c r="D249">
        <v>70</v>
      </c>
      <c r="E249">
        <v>1955</v>
      </c>
      <c r="F249">
        <v>20.5</v>
      </c>
      <c r="H249">
        <v>26</v>
      </c>
      <c r="I249" s="19" cm="1">
        <f t="array" ref="I249">$L$24+MMULT(B249:F249,$L$25:$L$29)</f>
        <v>30.759963913254502</v>
      </c>
    </row>
    <row r="250" spans="2:9" x14ac:dyDescent="0.25">
      <c r="B250">
        <v>4</v>
      </c>
      <c r="C250">
        <v>116</v>
      </c>
      <c r="D250">
        <v>75</v>
      </c>
      <c r="E250">
        <v>2246</v>
      </c>
      <c r="F250">
        <v>14</v>
      </c>
      <c r="H250">
        <v>26</v>
      </c>
      <c r="I250" s="19" cm="1">
        <f t="array" ref="I250">$L$24+MMULT(B250:F250,$L$25:$L$29)</f>
        <v>29.211387952225994</v>
      </c>
    </row>
    <row r="251" spans="2:9" x14ac:dyDescent="0.25">
      <c r="B251">
        <v>4</v>
      </c>
      <c r="C251">
        <v>97</v>
      </c>
      <c r="D251">
        <v>75</v>
      </c>
      <c r="E251">
        <v>2265</v>
      </c>
      <c r="F251">
        <v>18.2</v>
      </c>
      <c r="H251">
        <v>26</v>
      </c>
      <c r="I251" s="19" cm="1">
        <f t="array" ref="I251">$L$24+MMULT(B251:F251,$L$25:$L$29)</f>
        <v>28.992176196184925</v>
      </c>
    </row>
    <row r="252" spans="2:9" x14ac:dyDescent="0.25">
      <c r="B252">
        <v>4</v>
      </c>
      <c r="C252">
        <v>97</v>
      </c>
      <c r="D252">
        <v>78</v>
      </c>
      <c r="E252">
        <v>2300</v>
      </c>
      <c r="F252">
        <v>14.5</v>
      </c>
      <c r="H252">
        <v>26</v>
      </c>
      <c r="I252" s="19" cm="1">
        <f t="array" ref="I252">$L$24+MMULT(B252:F252,$L$25:$L$29)</f>
        <v>28.782550290329684</v>
      </c>
    </row>
    <row r="253" spans="2:9" x14ac:dyDescent="0.25">
      <c r="B253">
        <v>4</v>
      </c>
      <c r="C253">
        <v>98</v>
      </c>
      <c r="D253">
        <v>79</v>
      </c>
      <c r="E253">
        <v>2255</v>
      </c>
      <c r="F253">
        <v>17.7</v>
      </c>
      <c r="H253">
        <v>26</v>
      </c>
      <c r="I253" s="19" cm="1">
        <f t="array" ref="I253">$L$24+MMULT(B253:F253,$L$25:$L$29)</f>
        <v>28.87748627593054</v>
      </c>
    </row>
    <row r="254" spans="2:9" x14ac:dyDescent="0.25">
      <c r="B254">
        <v>4</v>
      </c>
      <c r="C254">
        <v>122</v>
      </c>
      <c r="D254">
        <v>80</v>
      </c>
      <c r="E254">
        <v>2451</v>
      </c>
      <c r="F254">
        <v>16.5</v>
      </c>
      <c r="H254">
        <v>26</v>
      </c>
      <c r="I254" s="19" cm="1">
        <f t="array" ref="I254">$L$24+MMULT(B254:F254,$L$25:$L$29)</f>
        <v>27.848523929502722</v>
      </c>
    </row>
    <row r="255" spans="2:9" x14ac:dyDescent="0.25">
      <c r="B255">
        <v>4</v>
      </c>
      <c r="C255">
        <v>98</v>
      </c>
      <c r="D255">
        <v>90</v>
      </c>
      <c r="E255">
        <v>2265</v>
      </c>
      <c r="F255">
        <v>15.5</v>
      </c>
      <c r="H255">
        <v>26</v>
      </c>
      <c r="I255" s="19" cm="1">
        <f t="array" ref="I255">$L$24+MMULT(B255:F255,$L$25:$L$29)</f>
        <v>28.391819591573597</v>
      </c>
    </row>
    <row r="256" spans="2:9" x14ac:dyDescent="0.25">
      <c r="B256">
        <v>4</v>
      </c>
      <c r="C256">
        <v>156</v>
      </c>
      <c r="D256">
        <v>92</v>
      </c>
      <c r="E256">
        <v>2585</v>
      </c>
      <c r="F256">
        <v>14.5</v>
      </c>
      <c r="H256">
        <v>26</v>
      </c>
      <c r="I256" s="19" cm="1">
        <f t="array" ref="I256">$L$24+MMULT(B256:F256,$L$25:$L$29)</f>
        <v>26.665775046937441</v>
      </c>
    </row>
    <row r="257" spans="2:9" x14ac:dyDescent="0.25">
      <c r="B257">
        <v>4</v>
      </c>
      <c r="C257">
        <v>108</v>
      </c>
      <c r="D257">
        <v>93</v>
      </c>
      <c r="E257">
        <v>2391</v>
      </c>
      <c r="F257">
        <v>15.5</v>
      </c>
      <c r="H257">
        <v>26</v>
      </c>
      <c r="I257" s="19" cm="1">
        <f t="array" ref="I257">$L$24+MMULT(B257:F257,$L$25:$L$29)</f>
        <v>27.601665464099824</v>
      </c>
    </row>
    <row r="258" spans="2:9" x14ac:dyDescent="0.25">
      <c r="B258">
        <v>4</v>
      </c>
      <c r="C258">
        <v>121</v>
      </c>
      <c r="D258">
        <v>113</v>
      </c>
      <c r="E258">
        <v>2234</v>
      </c>
      <c r="F258">
        <v>12.5</v>
      </c>
      <c r="H258">
        <v>26</v>
      </c>
      <c r="I258" s="19" cm="1">
        <f t="array" ref="I258">$L$24+MMULT(B258:F258,$L$25:$L$29)</f>
        <v>27.597103335039577</v>
      </c>
    </row>
    <row r="259" spans="2:9" x14ac:dyDescent="0.25">
      <c r="B259">
        <v>4</v>
      </c>
      <c r="C259">
        <v>140</v>
      </c>
      <c r="D259">
        <v>88</v>
      </c>
      <c r="E259">
        <v>2870</v>
      </c>
      <c r="F259">
        <v>18.100000000000001</v>
      </c>
      <c r="H259">
        <v>26.4</v>
      </c>
      <c r="I259" s="19" cm="1">
        <f t="array" ref="I259">$L$24+MMULT(B259:F259,$L$25:$L$29)</f>
        <v>25.265085035062604</v>
      </c>
    </row>
    <row r="260" spans="2:9" x14ac:dyDescent="0.25">
      <c r="B260">
        <v>4</v>
      </c>
      <c r="C260">
        <v>140</v>
      </c>
      <c r="D260">
        <v>72</v>
      </c>
      <c r="E260">
        <v>2565</v>
      </c>
      <c r="F260">
        <v>13.6</v>
      </c>
      <c r="H260">
        <v>26.5</v>
      </c>
      <c r="I260" s="19" cm="1">
        <f t="array" ref="I260">$L$24+MMULT(B260:F260,$L$25:$L$29)</f>
        <v>27.702179321453219</v>
      </c>
    </row>
    <row r="261" spans="2:9" x14ac:dyDescent="0.25">
      <c r="B261">
        <v>4</v>
      </c>
      <c r="C261">
        <v>151</v>
      </c>
      <c r="D261">
        <v>84</v>
      </c>
      <c r="E261">
        <v>2635</v>
      </c>
      <c r="F261">
        <v>16.399999999999999</v>
      </c>
      <c r="H261">
        <v>26.6</v>
      </c>
      <c r="I261" s="19" cm="1">
        <f t="array" ref="I261">$L$24+MMULT(B261:F261,$L$25:$L$29)</f>
        <v>26.713602514793386</v>
      </c>
    </row>
    <row r="262" spans="2:9" x14ac:dyDescent="0.25">
      <c r="B262">
        <v>8</v>
      </c>
      <c r="C262">
        <v>350</v>
      </c>
      <c r="D262">
        <v>105</v>
      </c>
      <c r="E262">
        <v>3725</v>
      </c>
      <c r="F262">
        <v>19</v>
      </c>
      <c r="H262">
        <v>26.6</v>
      </c>
      <c r="I262" s="19" cm="1">
        <f t="array" ref="I262">$L$24+MMULT(B262:F262,$L$25:$L$29)</f>
        <v>18.425535335775376</v>
      </c>
    </row>
    <row r="263" spans="2:9" x14ac:dyDescent="0.25">
      <c r="B263">
        <v>6</v>
      </c>
      <c r="C263">
        <v>173</v>
      </c>
      <c r="D263">
        <v>115</v>
      </c>
      <c r="E263">
        <v>2700</v>
      </c>
      <c r="F263">
        <v>12.9</v>
      </c>
      <c r="H263">
        <v>26.8</v>
      </c>
      <c r="I263" s="19" cm="1">
        <f t="array" ref="I263">$L$24+MMULT(B263:F263,$L$25:$L$29)</f>
        <v>24.27766432067088</v>
      </c>
    </row>
    <row r="264" spans="2:9" x14ac:dyDescent="0.25">
      <c r="B264">
        <v>4</v>
      </c>
      <c r="C264">
        <v>97</v>
      </c>
      <c r="D264">
        <v>60</v>
      </c>
      <c r="E264">
        <v>1834</v>
      </c>
      <c r="F264">
        <v>19</v>
      </c>
      <c r="H264">
        <v>27</v>
      </c>
      <c r="I264" s="19" cm="1">
        <f t="array" ref="I264">$L$24+MMULT(B264:F264,$L$25:$L$29)</f>
        <v>31.883310004075746</v>
      </c>
    </row>
    <row r="265" spans="2:9" x14ac:dyDescent="0.25">
      <c r="B265">
        <v>4</v>
      </c>
      <c r="C265">
        <v>101</v>
      </c>
      <c r="D265">
        <v>83</v>
      </c>
      <c r="E265">
        <v>2202</v>
      </c>
      <c r="F265">
        <v>15.3</v>
      </c>
      <c r="H265">
        <v>27</v>
      </c>
      <c r="I265" s="19" cm="1">
        <f t="array" ref="I265">$L$24+MMULT(B265:F265,$L$25:$L$29)</f>
        <v>29.040966497960326</v>
      </c>
    </row>
    <row r="266" spans="2:9" x14ac:dyDescent="0.25">
      <c r="B266">
        <v>4</v>
      </c>
      <c r="C266">
        <v>140</v>
      </c>
      <c r="D266">
        <v>86</v>
      </c>
      <c r="E266">
        <v>2790</v>
      </c>
      <c r="F266">
        <v>15.6</v>
      </c>
      <c r="H266">
        <v>27</v>
      </c>
      <c r="I266" s="19" cm="1">
        <f t="array" ref="I266">$L$24+MMULT(B266:F266,$L$25:$L$29)</f>
        <v>25.843314368148619</v>
      </c>
    </row>
    <row r="267" spans="2:9" x14ac:dyDescent="0.25">
      <c r="B267">
        <v>4</v>
      </c>
      <c r="C267">
        <v>97</v>
      </c>
      <c r="D267">
        <v>88</v>
      </c>
      <c r="E267">
        <v>2130</v>
      </c>
      <c r="F267">
        <v>14.5</v>
      </c>
      <c r="H267">
        <v>27</v>
      </c>
      <c r="I267" s="19" cm="1">
        <f t="array" ref="I267">$L$24+MMULT(B267:F267,$L$25:$L$29)</f>
        <v>29.21175543791518</v>
      </c>
    </row>
    <row r="268" spans="2:9" x14ac:dyDescent="0.25">
      <c r="B268">
        <v>4</v>
      </c>
      <c r="C268">
        <v>97</v>
      </c>
      <c r="D268">
        <v>88</v>
      </c>
      <c r="E268">
        <v>2130</v>
      </c>
      <c r="F268">
        <v>14.5</v>
      </c>
      <c r="H268">
        <v>27</v>
      </c>
      <c r="I268" s="19" cm="1">
        <f t="array" ref="I268">$L$24+MMULT(B268:F268,$L$25:$L$29)</f>
        <v>29.21175543791518</v>
      </c>
    </row>
    <row r="269" spans="2:9" x14ac:dyDescent="0.25">
      <c r="B269">
        <v>4</v>
      </c>
      <c r="C269">
        <v>97</v>
      </c>
      <c r="D269">
        <v>88</v>
      </c>
      <c r="E269">
        <v>2100</v>
      </c>
      <c r="F269">
        <v>16.5</v>
      </c>
      <c r="H269">
        <v>27</v>
      </c>
      <c r="I269" s="19" cm="1">
        <f t="array" ref="I269">$L$24+MMULT(B269:F269,$L$25:$L$29)</f>
        <v>29.309153530363151</v>
      </c>
    </row>
    <row r="270" spans="2:9" x14ac:dyDescent="0.25">
      <c r="B270">
        <v>4</v>
      </c>
      <c r="C270">
        <v>112</v>
      </c>
      <c r="D270">
        <v>88</v>
      </c>
      <c r="E270">
        <v>2640</v>
      </c>
      <c r="F270">
        <v>18.600000000000001</v>
      </c>
      <c r="H270">
        <v>27</v>
      </c>
      <c r="I270" s="19" cm="1">
        <f t="array" ref="I270">$L$24+MMULT(B270:F270,$L$25:$L$29)</f>
        <v>26.445851311440396</v>
      </c>
    </row>
    <row r="271" spans="2:9" x14ac:dyDescent="0.25">
      <c r="B271">
        <v>4</v>
      </c>
      <c r="C271">
        <v>151</v>
      </c>
      <c r="D271">
        <v>90</v>
      </c>
      <c r="E271">
        <v>2735</v>
      </c>
      <c r="F271">
        <v>18</v>
      </c>
      <c r="H271">
        <v>27</v>
      </c>
      <c r="I271" s="19" cm="1">
        <f t="array" ref="I271">$L$24+MMULT(B271:F271,$L$25:$L$29)</f>
        <v>25.876800756742956</v>
      </c>
    </row>
    <row r="272" spans="2:9" x14ac:dyDescent="0.25">
      <c r="B272">
        <v>4</v>
      </c>
      <c r="C272">
        <v>151</v>
      </c>
      <c r="D272">
        <v>90</v>
      </c>
      <c r="E272">
        <v>2950</v>
      </c>
      <c r="F272">
        <v>17.3</v>
      </c>
      <c r="H272">
        <v>27</v>
      </c>
      <c r="I272" s="19" cm="1">
        <f t="array" ref="I272">$L$24+MMULT(B272:F272,$L$25:$L$29)</f>
        <v>24.781986826799699</v>
      </c>
    </row>
    <row r="273" spans="2:9" x14ac:dyDescent="0.25">
      <c r="B273">
        <v>4</v>
      </c>
      <c r="C273">
        <v>141</v>
      </c>
      <c r="D273">
        <v>71</v>
      </c>
      <c r="E273">
        <v>3190</v>
      </c>
      <c r="F273">
        <v>24.8</v>
      </c>
      <c r="H273">
        <v>27.2</v>
      </c>
      <c r="I273" s="19" cm="1">
        <f t="array" ref="I273">$L$24+MMULT(B273:F273,$L$25:$L$29)</f>
        <v>24.179557132534896</v>
      </c>
    </row>
    <row r="274" spans="2:9" x14ac:dyDescent="0.25">
      <c r="B274">
        <v>4</v>
      </c>
      <c r="C274">
        <v>135</v>
      </c>
      <c r="D274">
        <v>84</v>
      </c>
      <c r="E274">
        <v>2490</v>
      </c>
      <c r="F274">
        <v>15.7</v>
      </c>
      <c r="H274">
        <v>27.2</v>
      </c>
      <c r="I274" s="19" cm="1">
        <f t="array" ref="I274">$L$24+MMULT(B274:F274,$L$25:$L$29)</f>
        <v>27.487408911945735</v>
      </c>
    </row>
    <row r="275" spans="2:9" x14ac:dyDescent="0.25">
      <c r="B275">
        <v>4</v>
      </c>
      <c r="C275">
        <v>119</v>
      </c>
      <c r="D275">
        <v>97</v>
      </c>
      <c r="E275">
        <v>2300</v>
      </c>
      <c r="F275">
        <v>14.7</v>
      </c>
      <c r="H275">
        <v>27.2</v>
      </c>
      <c r="I275" s="19" cm="1">
        <f t="array" ref="I275">$L$24+MMULT(B275:F275,$L$25:$L$29)</f>
        <v>27.915015961976732</v>
      </c>
    </row>
    <row r="276" spans="2:9" x14ac:dyDescent="0.25">
      <c r="B276">
        <v>4</v>
      </c>
      <c r="C276">
        <v>121</v>
      </c>
      <c r="D276">
        <v>80</v>
      </c>
      <c r="E276">
        <v>2670</v>
      </c>
      <c r="F276">
        <v>15</v>
      </c>
      <c r="H276">
        <v>27.4</v>
      </c>
      <c r="I276" s="19" cm="1">
        <f t="array" ref="I276">$L$24+MMULT(B276:F276,$L$25:$L$29)</f>
        <v>26.756329231483388</v>
      </c>
    </row>
    <row r="277" spans="2:9" x14ac:dyDescent="0.25">
      <c r="B277">
        <v>4</v>
      </c>
      <c r="C277">
        <v>134</v>
      </c>
      <c r="D277">
        <v>95</v>
      </c>
      <c r="E277">
        <v>2560</v>
      </c>
      <c r="F277">
        <v>14.2</v>
      </c>
      <c r="H277">
        <v>27.5</v>
      </c>
      <c r="I277" s="19" cm="1">
        <f t="array" ref="I277">$L$24+MMULT(B277:F277,$L$25:$L$29)</f>
        <v>26.670237017061222</v>
      </c>
    </row>
    <row r="278" spans="2:9" x14ac:dyDescent="0.25">
      <c r="B278">
        <v>4</v>
      </c>
      <c r="C278">
        <v>156</v>
      </c>
      <c r="D278">
        <v>105</v>
      </c>
      <c r="E278">
        <v>2800</v>
      </c>
      <c r="F278">
        <v>14.4</v>
      </c>
      <c r="H278">
        <v>27.9</v>
      </c>
      <c r="I278" s="19" cm="1">
        <f t="array" ref="I278">$L$24+MMULT(B278:F278,$L$25:$L$29)</f>
        <v>24.965156246639161</v>
      </c>
    </row>
    <row r="279" spans="2:9" x14ac:dyDescent="0.25">
      <c r="B279">
        <v>4</v>
      </c>
      <c r="C279">
        <v>90</v>
      </c>
      <c r="D279">
        <v>75</v>
      </c>
      <c r="E279">
        <v>2125</v>
      </c>
      <c r="F279">
        <v>14.5</v>
      </c>
      <c r="H279">
        <v>28</v>
      </c>
      <c r="I279" s="19" cm="1">
        <f t="array" ref="I279">$L$24+MMULT(B279:F279,$L$25:$L$29)</f>
        <v>29.826613977469723</v>
      </c>
    </row>
    <row r="280" spans="2:9" x14ac:dyDescent="0.25">
      <c r="B280">
        <v>4</v>
      </c>
      <c r="C280">
        <v>97</v>
      </c>
      <c r="D280">
        <v>75</v>
      </c>
      <c r="E280">
        <v>2155</v>
      </c>
      <c r="F280">
        <v>16.399999999999999</v>
      </c>
      <c r="H280">
        <v>28</v>
      </c>
      <c r="I280" s="19" cm="1">
        <f t="array" ref="I280">$L$24+MMULT(B280:F280,$L$25:$L$29)</f>
        <v>29.615125589604467</v>
      </c>
    </row>
    <row r="281" spans="2:9" x14ac:dyDescent="0.25">
      <c r="B281">
        <v>4</v>
      </c>
      <c r="C281">
        <v>120</v>
      </c>
      <c r="D281">
        <v>79</v>
      </c>
      <c r="E281">
        <v>2625</v>
      </c>
      <c r="F281">
        <v>18.600000000000001</v>
      </c>
      <c r="H281">
        <v>28</v>
      </c>
      <c r="I281" s="19" cm="1">
        <f t="array" ref="I281">$L$24+MMULT(B281:F281,$L$25:$L$29)</f>
        <v>26.930303752034305</v>
      </c>
    </row>
    <row r="282" spans="2:9" x14ac:dyDescent="0.25">
      <c r="B282">
        <v>4</v>
      </c>
      <c r="C282">
        <v>98</v>
      </c>
      <c r="D282">
        <v>80</v>
      </c>
      <c r="E282">
        <v>2164</v>
      </c>
      <c r="F282">
        <v>15</v>
      </c>
      <c r="H282">
        <v>28</v>
      </c>
      <c r="I282" s="19" cm="1">
        <f t="array" ref="I282">$L$24+MMULT(B282:F282,$L$25:$L$29)</f>
        <v>29.382821402185797</v>
      </c>
    </row>
    <row r="283" spans="2:9" x14ac:dyDescent="0.25">
      <c r="B283">
        <v>4</v>
      </c>
      <c r="C283">
        <v>107</v>
      </c>
      <c r="D283">
        <v>86</v>
      </c>
      <c r="E283">
        <v>2464</v>
      </c>
      <c r="F283">
        <v>15.5</v>
      </c>
      <c r="H283">
        <v>28</v>
      </c>
      <c r="I283" s="19" cm="1">
        <f t="array" ref="I283">$L$24+MMULT(B283:F283,$L$25:$L$29)</f>
        <v>27.539903188902311</v>
      </c>
    </row>
    <row r="284" spans="2:9" x14ac:dyDescent="0.25">
      <c r="B284">
        <v>4</v>
      </c>
      <c r="C284">
        <v>112</v>
      </c>
      <c r="D284">
        <v>88</v>
      </c>
      <c r="E284">
        <v>2605</v>
      </c>
      <c r="F284">
        <v>19.600000000000001</v>
      </c>
      <c r="H284">
        <v>28</v>
      </c>
      <c r="I284" s="19" cm="1">
        <f t="array" ref="I284">$L$24+MMULT(B284:F284,$L$25:$L$29)</f>
        <v>26.598288704616603</v>
      </c>
    </row>
    <row r="285" spans="2:9" x14ac:dyDescent="0.25">
      <c r="B285">
        <v>4</v>
      </c>
      <c r="C285">
        <v>140</v>
      </c>
      <c r="D285">
        <v>90</v>
      </c>
      <c r="E285">
        <v>2264</v>
      </c>
      <c r="F285">
        <v>15.5</v>
      </c>
      <c r="H285">
        <v>28</v>
      </c>
      <c r="I285" s="19" cm="1">
        <f t="array" ref="I285">$L$24+MMULT(B285:F285,$L$25:$L$29)</f>
        <v>28.393515043787716</v>
      </c>
    </row>
    <row r="286" spans="2:9" x14ac:dyDescent="0.25">
      <c r="B286">
        <v>4</v>
      </c>
      <c r="C286">
        <v>116</v>
      </c>
      <c r="D286">
        <v>90</v>
      </c>
      <c r="E286">
        <v>2123</v>
      </c>
      <c r="F286">
        <v>14</v>
      </c>
      <c r="H286">
        <v>28</v>
      </c>
      <c r="I286" s="19" cm="1">
        <f t="array" ref="I286">$L$24+MMULT(B286:F286,$L$25:$L$29)</f>
        <v>29.170522583719574</v>
      </c>
    </row>
    <row r="287" spans="2:9" x14ac:dyDescent="0.25">
      <c r="B287">
        <v>4</v>
      </c>
      <c r="C287">
        <v>151</v>
      </c>
      <c r="D287">
        <v>90</v>
      </c>
      <c r="E287">
        <v>2678</v>
      </c>
      <c r="F287">
        <v>16.5</v>
      </c>
      <c r="H287">
        <v>28</v>
      </c>
      <c r="I287" s="19" cm="1">
        <f t="array" ref="I287">$L$24+MMULT(B287:F287,$L$25:$L$29)</f>
        <v>26.21611211654206</v>
      </c>
    </row>
    <row r="288" spans="2:9" x14ac:dyDescent="0.25">
      <c r="B288">
        <v>4</v>
      </c>
      <c r="C288">
        <v>97</v>
      </c>
      <c r="D288">
        <v>92</v>
      </c>
      <c r="E288">
        <v>2288</v>
      </c>
      <c r="F288">
        <v>17</v>
      </c>
      <c r="H288">
        <v>28</v>
      </c>
      <c r="I288" s="19" cm="1">
        <f t="array" ref="I288">$L$24+MMULT(B288:F288,$L$25:$L$29)</f>
        <v>28.138432391413822</v>
      </c>
    </row>
    <row r="289" spans="2:9" x14ac:dyDescent="0.25">
      <c r="B289">
        <v>4</v>
      </c>
      <c r="C289">
        <v>141</v>
      </c>
      <c r="D289">
        <v>80</v>
      </c>
      <c r="E289">
        <v>3230</v>
      </c>
      <c r="F289">
        <v>20.399999999999999</v>
      </c>
      <c r="H289">
        <v>28.1</v>
      </c>
      <c r="I289" s="19" cm="1">
        <f t="array" ref="I289">$L$24+MMULT(B289:F289,$L$25:$L$29)</f>
        <v>23.69282745882969</v>
      </c>
    </row>
    <row r="290" spans="2:9" x14ac:dyDescent="0.25">
      <c r="B290">
        <v>4</v>
      </c>
      <c r="C290">
        <v>151</v>
      </c>
      <c r="D290">
        <v>90</v>
      </c>
      <c r="E290">
        <v>2670</v>
      </c>
      <c r="F290">
        <v>16</v>
      </c>
      <c r="H290">
        <v>28.4</v>
      </c>
      <c r="I290" s="19" cm="1">
        <f t="array" ref="I290">$L$24+MMULT(B290:F290,$L$25:$L$29)</f>
        <v>26.272159812318037</v>
      </c>
    </row>
    <row r="291" spans="2:9" x14ac:dyDescent="0.25">
      <c r="B291">
        <v>6</v>
      </c>
      <c r="C291">
        <v>173</v>
      </c>
      <c r="D291">
        <v>115</v>
      </c>
      <c r="E291">
        <v>2595</v>
      </c>
      <c r="F291">
        <v>11.3</v>
      </c>
      <c r="H291">
        <v>28.8</v>
      </c>
      <c r="I291" s="19" cm="1">
        <f t="array" ref="I291">$L$24+MMULT(B291:F291,$L$25:$L$29)</f>
        <v>24.868858184554334</v>
      </c>
    </row>
    <row r="292" spans="2:9" x14ac:dyDescent="0.25">
      <c r="B292">
        <v>4</v>
      </c>
      <c r="C292">
        <v>68</v>
      </c>
      <c r="D292">
        <v>49</v>
      </c>
      <c r="E292">
        <v>1867</v>
      </c>
      <c r="F292">
        <v>19.5</v>
      </c>
      <c r="H292">
        <v>29</v>
      </c>
      <c r="I292" s="19" cm="1">
        <f t="array" ref="I292">$L$24+MMULT(B292:F292,$L$25:$L$29)</f>
        <v>32.197828029813273</v>
      </c>
    </row>
    <row r="293" spans="2:9" x14ac:dyDescent="0.25">
      <c r="B293">
        <v>4</v>
      </c>
      <c r="C293">
        <v>85</v>
      </c>
      <c r="D293">
        <v>52</v>
      </c>
      <c r="E293">
        <v>2035</v>
      </c>
      <c r="F293">
        <v>22.2</v>
      </c>
      <c r="H293">
        <v>29</v>
      </c>
      <c r="I293" s="19" cm="1">
        <f t="array" ref="I293">$L$24+MMULT(B293:F293,$L$25:$L$29)</f>
        <v>31.110658735110768</v>
      </c>
    </row>
    <row r="294" spans="2:9" x14ac:dyDescent="0.25">
      <c r="B294">
        <v>4</v>
      </c>
      <c r="C294">
        <v>90</v>
      </c>
      <c r="D294">
        <v>70</v>
      </c>
      <c r="E294">
        <v>1937</v>
      </c>
      <c r="F294">
        <v>14</v>
      </c>
      <c r="H294">
        <v>29</v>
      </c>
      <c r="I294" s="19" cm="1">
        <f t="array" ref="I294">$L$24+MMULT(B294:F294,$L$25:$L$29)</f>
        <v>31.042592196569892</v>
      </c>
    </row>
    <row r="295" spans="2:9" x14ac:dyDescent="0.25">
      <c r="B295">
        <v>4</v>
      </c>
      <c r="C295">
        <v>90</v>
      </c>
      <c r="D295">
        <v>70</v>
      </c>
      <c r="E295">
        <v>1937</v>
      </c>
      <c r="F295">
        <v>14.2</v>
      </c>
      <c r="H295">
        <v>29</v>
      </c>
      <c r="I295" s="19" cm="1">
        <f t="array" ref="I295">$L$24+MMULT(B295:F295,$L$25:$L$29)</f>
        <v>31.036771253771857</v>
      </c>
    </row>
    <row r="296" spans="2:9" x14ac:dyDescent="0.25">
      <c r="B296">
        <v>4</v>
      </c>
      <c r="C296">
        <v>97</v>
      </c>
      <c r="D296">
        <v>75</v>
      </c>
      <c r="E296">
        <v>2171</v>
      </c>
      <c r="F296">
        <v>16</v>
      </c>
      <c r="H296">
        <v>29</v>
      </c>
      <c r="I296" s="19" cm="1">
        <f t="array" ref="I296">$L$24+MMULT(B296:F296,$L$25:$L$29)</f>
        <v>29.543776797638763</v>
      </c>
    </row>
    <row r="297" spans="2:9" x14ac:dyDescent="0.25">
      <c r="B297">
        <v>4</v>
      </c>
      <c r="C297">
        <v>97</v>
      </c>
      <c r="D297">
        <v>78</v>
      </c>
      <c r="E297">
        <v>1940</v>
      </c>
      <c r="F297">
        <v>14.5</v>
      </c>
      <c r="H297">
        <v>29</v>
      </c>
      <c r="I297" s="19" cm="1">
        <f t="array" ref="I297">$L$24+MMULT(B297:F297,$L$25:$L$29)</f>
        <v>30.649840535469675</v>
      </c>
    </row>
    <row r="298" spans="2:9" x14ac:dyDescent="0.25">
      <c r="B298">
        <v>4</v>
      </c>
      <c r="C298">
        <v>98</v>
      </c>
      <c r="D298">
        <v>83</v>
      </c>
      <c r="E298">
        <v>2219</v>
      </c>
      <c r="F298">
        <v>16.5</v>
      </c>
      <c r="H298">
        <v>29</v>
      </c>
      <c r="I298" s="19" cm="1">
        <f t="array" ref="I298">$L$24+MMULT(B298:F298,$L$25:$L$29)</f>
        <v>28.918112636629402</v>
      </c>
    </row>
    <row r="299" spans="2:9" x14ac:dyDescent="0.25">
      <c r="B299">
        <v>4</v>
      </c>
      <c r="C299">
        <v>135</v>
      </c>
      <c r="D299">
        <v>84</v>
      </c>
      <c r="E299">
        <v>2525</v>
      </c>
      <c r="F299">
        <v>16</v>
      </c>
      <c r="H299">
        <v>29</v>
      </c>
      <c r="I299" s="19" cm="1">
        <f t="array" ref="I299">$L$24+MMULT(B299:F299,$L$25:$L$29)</f>
        <v>27.297135390582298</v>
      </c>
    </row>
    <row r="300" spans="2:9" x14ac:dyDescent="0.25">
      <c r="B300">
        <v>4</v>
      </c>
      <c r="C300">
        <v>98</v>
      </c>
      <c r="D300">
        <v>68</v>
      </c>
      <c r="E300">
        <v>2135</v>
      </c>
      <c r="F300">
        <v>16.600000000000001</v>
      </c>
      <c r="H300">
        <v>29.5</v>
      </c>
      <c r="I300" s="19" cm="1">
        <f t="array" ref="I300">$L$24+MMULT(B300:F300,$L$25:$L$29)</f>
        <v>30.029759424692301</v>
      </c>
    </row>
    <row r="301" spans="2:9" x14ac:dyDescent="0.25">
      <c r="B301">
        <v>4</v>
      </c>
      <c r="C301">
        <v>97</v>
      </c>
      <c r="D301">
        <v>71</v>
      </c>
      <c r="E301">
        <v>1825</v>
      </c>
      <c r="F301">
        <v>12.2</v>
      </c>
      <c r="H301">
        <v>29.5</v>
      </c>
      <c r="I301" s="19" cm="1">
        <f t="array" ref="I301">$L$24+MMULT(B301:F301,$L$25:$L$29)</f>
        <v>31.630076433678234</v>
      </c>
    </row>
    <row r="302" spans="2:9" x14ac:dyDescent="0.25">
      <c r="B302">
        <v>4</v>
      </c>
      <c r="C302">
        <v>89</v>
      </c>
      <c r="D302">
        <v>62</v>
      </c>
      <c r="E302">
        <v>1845</v>
      </c>
      <c r="F302">
        <v>15.3</v>
      </c>
      <c r="H302">
        <v>29.8</v>
      </c>
      <c r="I302" s="19" cm="1">
        <f t="array" ref="I302">$L$24+MMULT(B302:F302,$L$25:$L$29)</f>
        <v>31.844092235691818</v>
      </c>
    </row>
    <row r="303" spans="2:9" x14ac:dyDescent="0.25">
      <c r="B303">
        <v>4</v>
      </c>
      <c r="C303">
        <v>134</v>
      </c>
      <c r="D303">
        <v>90</v>
      </c>
      <c r="E303">
        <v>2711</v>
      </c>
      <c r="F303">
        <v>15.5</v>
      </c>
      <c r="H303">
        <v>29.8</v>
      </c>
      <c r="I303" s="19" cm="1">
        <f t="array" ref="I303">$L$24+MMULT(B303:F303,$L$25:$L$29)</f>
        <v>26.075461770138915</v>
      </c>
    </row>
    <row r="304" spans="2:9" x14ac:dyDescent="0.25">
      <c r="B304">
        <v>4</v>
      </c>
      <c r="C304">
        <v>98</v>
      </c>
      <c r="D304">
        <v>65</v>
      </c>
      <c r="E304">
        <v>2380</v>
      </c>
      <c r="F304">
        <v>20.7</v>
      </c>
      <c r="H304">
        <v>29.9</v>
      </c>
      <c r="I304" s="19" cm="1">
        <f t="array" ref="I304">$L$24+MMULT(B304:F304,$L$25:$L$29)</f>
        <v>28.775406587620367</v>
      </c>
    </row>
    <row r="305" spans="2:9" x14ac:dyDescent="0.25">
      <c r="B305">
        <v>4</v>
      </c>
      <c r="C305">
        <v>97</v>
      </c>
      <c r="D305">
        <v>67</v>
      </c>
      <c r="E305">
        <v>1985</v>
      </c>
      <c r="F305">
        <v>16.399999999999999</v>
      </c>
      <c r="H305">
        <v>30</v>
      </c>
      <c r="I305" s="19" cm="1">
        <f t="array" ref="I305">$L$24+MMULT(B305:F305,$L$25:$L$29)</f>
        <v>30.858958179905066</v>
      </c>
    </row>
    <row r="306" spans="2:9" x14ac:dyDescent="0.25">
      <c r="B306">
        <v>4</v>
      </c>
      <c r="C306">
        <v>146</v>
      </c>
      <c r="D306">
        <v>67</v>
      </c>
      <c r="E306">
        <v>3250</v>
      </c>
      <c r="F306">
        <v>21.8</v>
      </c>
      <c r="H306">
        <v>30</v>
      </c>
      <c r="I306" s="19" cm="1">
        <f t="array" ref="I306">$L$24+MMULT(B306:F306,$L$25:$L$29)</f>
        <v>24.136268903640993</v>
      </c>
    </row>
    <row r="307" spans="2:9" x14ac:dyDescent="0.25">
      <c r="B307">
        <v>4</v>
      </c>
      <c r="C307">
        <v>98</v>
      </c>
      <c r="D307">
        <v>68</v>
      </c>
      <c r="E307">
        <v>2155</v>
      </c>
      <c r="F307">
        <v>16.5</v>
      </c>
      <c r="H307">
        <v>30</v>
      </c>
      <c r="I307" s="19" cm="1">
        <f t="array" ref="I307">$L$24+MMULT(B307:F307,$L$25:$L$29)</f>
        <v>29.928931549139097</v>
      </c>
    </row>
    <row r="308" spans="2:9" x14ac:dyDescent="0.25">
      <c r="B308">
        <v>4</v>
      </c>
      <c r="C308">
        <v>79</v>
      </c>
      <c r="D308">
        <v>70</v>
      </c>
      <c r="E308">
        <v>2074</v>
      </c>
      <c r="F308">
        <v>19.5</v>
      </c>
      <c r="H308">
        <v>30</v>
      </c>
      <c r="I308" s="19" cm="1">
        <f t="array" ref="I308">$L$24+MMULT(B308:F308,$L$25:$L$29)</f>
        <v>30.172823024345675</v>
      </c>
    </row>
    <row r="309" spans="2:9" x14ac:dyDescent="0.25">
      <c r="B309">
        <v>4</v>
      </c>
      <c r="C309">
        <v>88</v>
      </c>
      <c r="D309">
        <v>76</v>
      </c>
      <c r="E309">
        <v>2065</v>
      </c>
      <c r="F309">
        <v>14.5</v>
      </c>
      <c r="H309">
        <v>30</v>
      </c>
      <c r="I309" s="19" cm="1">
        <f t="array" ref="I309">$L$24+MMULT(B309:F309,$L$25:$L$29)</f>
        <v>30.092738198420001</v>
      </c>
    </row>
    <row r="310" spans="2:9" x14ac:dyDescent="0.25">
      <c r="B310">
        <v>4</v>
      </c>
      <c r="C310">
        <v>111</v>
      </c>
      <c r="D310">
        <v>80</v>
      </c>
      <c r="E310">
        <v>2155</v>
      </c>
      <c r="F310">
        <v>14.8</v>
      </c>
      <c r="H310">
        <v>30</v>
      </c>
      <c r="I310" s="19" cm="1">
        <f t="array" ref="I310">$L$24+MMULT(B310:F310,$L$25:$L$29)</f>
        <v>29.434243909523396</v>
      </c>
    </row>
    <row r="311" spans="2:9" x14ac:dyDescent="0.25">
      <c r="B311">
        <v>4</v>
      </c>
      <c r="C311">
        <v>135</v>
      </c>
      <c r="D311">
        <v>84</v>
      </c>
      <c r="E311">
        <v>2385</v>
      </c>
      <c r="F311">
        <v>12.9</v>
      </c>
      <c r="H311">
        <v>30</v>
      </c>
      <c r="I311" s="19" cm="1">
        <f t="array" ref="I311">$L$24+MMULT(B311:F311,$L$25:$L$29)</f>
        <v>28.113528432617404</v>
      </c>
    </row>
    <row r="312" spans="2:9" x14ac:dyDescent="0.25">
      <c r="B312">
        <v>4</v>
      </c>
      <c r="C312">
        <v>98</v>
      </c>
      <c r="D312">
        <v>63</v>
      </c>
      <c r="E312">
        <v>2051</v>
      </c>
      <c r="F312">
        <v>17</v>
      </c>
      <c r="H312">
        <v>30.5</v>
      </c>
      <c r="I312" s="19" cm="1">
        <f t="array" ref="I312">$L$24+MMULT(B312:F312,$L$25:$L$29)</f>
        <v>30.680103997049756</v>
      </c>
    </row>
    <row r="313" spans="2:9" x14ac:dyDescent="0.25">
      <c r="B313">
        <v>4</v>
      </c>
      <c r="C313">
        <v>97</v>
      </c>
      <c r="D313">
        <v>78</v>
      </c>
      <c r="E313">
        <v>2190</v>
      </c>
      <c r="F313">
        <v>14.1</v>
      </c>
      <c r="H313">
        <v>30.5</v>
      </c>
      <c r="I313" s="19" cm="1">
        <f t="array" ref="I313">$L$24+MMULT(B313:F313,$L$25:$L$29)</f>
        <v>29.364753084162974</v>
      </c>
    </row>
    <row r="314" spans="2:9" x14ac:dyDescent="0.25">
      <c r="B314">
        <v>6</v>
      </c>
      <c r="C314">
        <v>145</v>
      </c>
      <c r="D314">
        <v>76</v>
      </c>
      <c r="E314">
        <v>3160</v>
      </c>
      <c r="F314">
        <v>19.600000000000001</v>
      </c>
      <c r="H314">
        <v>30.7</v>
      </c>
      <c r="I314" s="19" cm="1">
        <f t="array" ref="I314">$L$24+MMULT(B314:F314,$L$25:$L$29)</f>
        <v>23.464034526340633</v>
      </c>
    </row>
    <row r="315" spans="2:9" x14ac:dyDescent="0.25">
      <c r="B315">
        <v>4</v>
      </c>
      <c r="C315">
        <v>105</v>
      </c>
      <c r="D315">
        <v>75</v>
      </c>
      <c r="E315">
        <v>2230</v>
      </c>
      <c r="F315">
        <v>14.5</v>
      </c>
      <c r="H315">
        <v>30.9</v>
      </c>
      <c r="I315" s="19" cm="1">
        <f t="array" ref="I315">$L$24+MMULT(B315:F315,$L$25:$L$29)</f>
        <v>29.28074070413717</v>
      </c>
    </row>
    <row r="316" spans="2:9" x14ac:dyDescent="0.25">
      <c r="B316">
        <v>4</v>
      </c>
      <c r="C316">
        <v>76</v>
      </c>
      <c r="D316">
        <v>52</v>
      </c>
      <c r="E316">
        <v>1649</v>
      </c>
      <c r="F316">
        <v>16.5</v>
      </c>
      <c r="H316">
        <v>31</v>
      </c>
      <c r="I316" s="19" cm="1">
        <f t="array" ref="I316">$L$24+MMULT(B316:F316,$L$25:$L$29)</f>
        <v>33.279453872132706</v>
      </c>
    </row>
    <row r="317" spans="2:9" x14ac:dyDescent="0.25">
      <c r="B317">
        <v>4</v>
      </c>
      <c r="C317">
        <v>71</v>
      </c>
      <c r="D317">
        <v>65</v>
      </c>
      <c r="E317">
        <v>1773</v>
      </c>
      <c r="F317">
        <v>19</v>
      </c>
      <c r="H317">
        <v>31</v>
      </c>
      <c r="I317" s="19" cm="1">
        <f t="array" ref="I317">$L$24+MMULT(B317:F317,$L$25:$L$29)</f>
        <v>31.975587944703705</v>
      </c>
    </row>
    <row r="318" spans="2:9" x14ac:dyDescent="0.25">
      <c r="B318">
        <v>4</v>
      </c>
      <c r="C318">
        <v>79</v>
      </c>
      <c r="D318">
        <v>67</v>
      </c>
      <c r="E318">
        <v>1950</v>
      </c>
      <c r="F318">
        <v>19</v>
      </c>
      <c r="H318">
        <v>31</v>
      </c>
      <c r="I318" s="19" cm="1">
        <f t="array" ref="I318">$L$24+MMULT(B318:F318,$L$25:$L$29)</f>
        <v>30.966324372897056</v>
      </c>
    </row>
    <row r="319" spans="2:9" x14ac:dyDescent="0.25">
      <c r="B319">
        <v>4</v>
      </c>
      <c r="C319">
        <v>79</v>
      </c>
      <c r="D319">
        <v>67</v>
      </c>
      <c r="E319">
        <v>2000</v>
      </c>
      <c r="F319">
        <v>16</v>
      </c>
      <c r="H319">
        <v>31</v>
      </c>
      <c r="I319" s="19" cm="1">
        <f t="array" ref="I319">$L$24+MMULT(B319:F319,$L$25:$L$29)</f>
        <v>30.79429264748704</v>
      </c>
    </row>
    <row r="320" spans="2:9" x14ac:dyDescent="0.25">
      <c r="B320">
        <v>4</v>
      </c>
      <c r="C320">
        <v>91</v>
      </c>
      <c r="D320">
        <v>68</v>
      </c>
      <c r="E320">
        <v>1970</v>
      </c>
      <c r="F320">
        <v>17.600000000000001</v>
      </c>
      <c r="H320">
        <v>31</v>
      </c>
      <c r="I320" s="19" cm="1">
        <f t="array" ref="I320">$L$24+MMULT(B320:F320,$L$25:$L$29)</f>
        <v>30.857077983913534</v>
      </c>
    </row>
    <row r="321" spans="2:9" x14ac:dyDescent="0.25">
      <c r="B321">
        <v>4</v>
      </c>
      <c r="C321">
        <v>119</v>
      </c>
      <c r="D321">
        <v>82</v>
      </c>
      <c r="E321">
        <v>2720</v>
      </c>
      <c r="F321">
        <v>19.399999999999999</v>
      </c>
      <c r="H321">
        <v>31</v>
      </c>
      <c r="I321" s="19" cm="1">
        <f t="array" ref="I321">$L$24+MMULT(B321:F321,$L$25:$L$29)</f>
        <v>26.278574722488816</v>
      </c>
    </row>
    <row r="322" spans="2:9" x14ac:dyDescent="0.25">
      <c r="B322">
        <v>4</v>
      </c>
      <c r="C322">
        <v>112</v>
      </c>
      <c r="D322">
        <v>85</v>
      </c>
      <c r="E322">
        <v>2575</v>
      </c>
      <c r="F322">
        <v>16.2</v>
      </c>
      <c r="H322">
        <v>31</v>
      </c>
      <c r="I322" s="19" cm="1">
        <f t="array" ref="I322">$L$24+MMULT(B322:F322,$L$25:$L$29)</f>
        <v>26.988623493064065</v>
      </c>
    </row>
    <row r="323" spans="2:9" x14ac:dyDescent="0.25">
      <c r="B323">
        <v>4</v>
      </c>
      <c r="C323">
        <v>120</v>
      </c>
      <c r="D323">
        <v>75</v>
      </c>
      <c r="E323">
        <v>2542</v>
      </c>
      <c r="F323">
        <v>17.5</v>
      </c>
      <c r="H323">
        <v>31.3</v>
      </c>
      <c r="I323" s="19" cm="1">
        <f t="array" ref="I323">$L$24+MMULT(B323:F323,$L$25:$L$29)</f>
        <v>27.573861397878581</v>
      </c>
    </row>
    <row r="324" spans="2:9" x14ac:dyDescent="0.25">
      <c r="B324">
        <v>4</v>
      </c>
      <c r="C324">
        <v>98</v>
      </c>
      <c r="D324">
        <v>68</v>
      </c>
      <c r="E324">
        <v>2045</v>
      </c>
      <c r="F324">
        <v>18.5</v>
      </c>
      <c r="H324">
        <v>31.5</v>
      </c>
      <c r="I324" s="19" cm="1">
        <f t="array" ref="I324">$L$24+MMULT(B324:F324,$L$25:$L$29)</f>
        <v>30.441283029395962</v>
      </c>
    </row>
    <row r="325" spans="2:9" x14ac:dyDescent="0.25">
      <c r="B325">
        <v>4</v>
      </c>
      <c r="C325">
        <v>89</v>
      </c>
      <c r="D325">
        <v>71</v>
      </c>
      <c r="E325">
        <v>1990</v>
      </c>
      <c r="F325">
        <v>14.9</v>
      </c>
      <c r="H325">
        <v>31.5</v>
      </c>
      <c r="I325" s="19" cm="1">
        <f t="array" ref="I325">$L$24+MMULT(B325:F325,$L$25:$L$29)</f>
        <v>30.696317384526729</v>
      </c>
    </row>
    <row r="326" spans="2:9" x14ac:dyDescent="0.25">
      <c r="B326">
        <v>4</v>
      </c>
      <c r="C326">
        <v>120</v>
      </c>
      <c r="D326">
        <v>74</v>
      </c>
      <c r="E326">
        <v>2635</v>
      </c>
      <c r="F326">
        <v>18.3</v>
      </c>
      <c r="H326">
        <v>31.6</v>
      </c>
      <c r="I326" s="19" cm="1">
        <f t="array" ref="I326">$L$24+MMULT(B326:F326,$L$25:$L$29)</f>
        <v>27.113451393509443</v>
      </c>
    </row>
    <row r="327" spans="2:9" x14ac:dyDescent="0.25">
      <c r="B327">
        <v>4</v>
      </c>
      <c r="C327">
        <v>85</v>
      </c>
      <c r="D327">
        <v>65</v>
      </c>
      <c r="E327">
        <v>2020</v>
      </c>
      <c r="F327">
        <v>19.2</v>
      </c>
      <c r="H327">
        <v>31.8</v>
      </c>
      <c r="I327" s="19" cm="1">
        <f t="array" ref="I327">$L$24+MMULT(B327:F327,$L$25:$L$29)</f>
        <v>30.687434595334565</v>
      </c>
    </row>
    <row r="328" spans="2:9" x14ac:dyDescent="0.25">
      <c r="B328">
        <v>4</v>
      </c>
      <c r="C328">
        <v>89</v>
      </c>
      <c r="D328">
        <v>71</v>
      </c>
      <c r="E328">
        <v>1925</v>
      </c>
      <c r="F328">
        <v>14</v>
      </c>
      <c r="H328">
        <v>31.9</v>
      </c>
      <c r="I328" s="19" cm="1">
        <f t="array" ref="I328">$L$24+MMULT(B328:F328,$L$25:$L$29)</f>
        <v>31.059661254712616</v>
      </c>
    </row>
    <row r="329" spans="2:9" x14ac:dyDescent="0.25">
      <c r="B329">
        <v>4</v>
      </c>
      <c r="C329">
        <v>83</v>
      </c>
      <c r="D329">
        <v>61</v>
      </c>
      <c r="E329">
        <v>2003</v>
      </c>
      <c r="F329">
        <v>19</v>
      </c>
      <c r="H329">
        <v>32</v>
      </c>
      <c r="I329" s="19" cm="1">
        <f t="array" ref="I329">$L$24+MMULT(B329:F329,$L$25:$L$29)</f>
        <v>30.962627713889798</v>
      </c>
    </row>
    <row r="330" spans="2:9" x14ac:dyDescent="0.25">
      <c r="B330">
        <v>4</v>
      </c>
      <c r="C330">
        <v>71</v>
      </c>
      <c r="D330">
        <v>65</v>
      </c>
      <c r="E330">
        <v>1836</v>
      </c>
      <c r="F330">
        <v>21</v>
      </c>
      <c r="H330">
        <v>32</v>
      </c>
      <c r="I330" s="19" cm="1">
        <f t="array" ref="I330">$L$24+MMULT(B330:F330,$L$25:$L$29)</f>
        <v>31.590602723823849</v>
      </c>
    </row>
    <row r="331" spans="2:9" x14ac:dyDescent="0.25">
      <c r="B331">
        <v>4</v>
      </c>
      <c r="C331">
        <v>91</v>
      </c>
      <c r="D331">
        <v>67</v>
      </c>
      <c r="E331">
        <v>1965</v>
      </c>
      <c r="F331">
        <v>15.7</v>
      </c>
      <c r="H331">
        <v>32</v>
      </c>
      <c r="I331" s="19" cm="1">
        <f t="array" ref="I331">$L$24+MMULT(B331:F331,$L$25:$L$29)</f>
        <v>30.983568607383766</v>
      </c>
    </row>
    <row r="332" spans="2:9" x14ac:dyDescent="0.25">
      <c r="B332">
        <v>4</v>
      </c>
      <c r="C332">
        <v>85</v>
      </c>
      <c r="D332">
        <v>70</v>
      </c>
      <c r="E332">
        <v>1990</v>
      </c>
      <c r="F332">
        <v>17</v>
      </c>
      <c r="H332">
        <v>32</v>
      </c>
      <c r="I332" s="19" cm="1">
        <f t="array" ref="I332">$L$24+MMULT(B332:F332,$L$25:$L$29)</f>
        <v>30.680787085787095</v>
      </c>
    </row>
    <row r="333" spans="2:9" x14ac:dyDescent="0.25">
      <c r="B333">
        <v>4</v>
      </c>
      <c r="C333">
        <v>135</v>
      </c>
      <c r="D333">
        <v>84</v>
      </c>
      <c r="E333">
        <v>2295</v>
      </c>
      <c r="F333">
        <v>11.6</v>
      </c>
      <c r="H333">
        <v>32</v>
      </c>
      <c r="I333" s="19" cm="1">
        <f t="array" ref="I333">$L$24+MMULT(B333:F333,$L$25:$L$29)</f>
        <v>28.618187122089633</v>
      </c>
    </row>
    <row r="334" spans="2:9" x14ac:dyDescent="0.25">
      <c r="B334">
        <v>4</v>
      </c>
      <c r="C334">
        <v>144</v>
      </c>
      <c r="D334">
        <v>96</v>
      </c>
      <c r="E334">
        <v>2665</v>
      </c>
      <c r="F334">
        <v>13.9</v>
      </c>
      <c r="H334">
        <v>32</v>
      </c>
      <c r="I334" s="19" cm="1">
        <f t="array" ref="I334">$L$24+MMULT(B334:F334,$L$25:$L$29)</f>
        <v>26.088253728386015</v>
      </c>
    </row>
    <row r="335" spans="2:9" x14ac:dyDescent="0.25">
      <c r="B335">
        <v>4</v>
      </c>
      <c r="C335">
        <v>98</v>
      </c>
      <c r="D335">
        <v>70</v>
      </c>
      <c r="E335">
        <v>2120</v>
      </c>
      <c r="F335">
        <v>15.5</v>
      </c>
      <c r="H335">
        <v>32.1</v>
      </c>
      <c r="I335" s="19" cm="1">
        <f t="array" ref="I335">$L$24+MMULT(B335:F335,$L$25:$L$29)</f>
        <v>30.049064209993986</v>
      </c>
    </row>
    <row r="336" spans="2:9" x14ac:dyDescent="0.25">
      <c r="B336">
        <v>4</v>
      </c>
      <c r="C336">
        <v>108</v>
      </c>
      <c r="D336">
        <v>75</v>
      </c>
      <c r="E336">
        <v>2265</v>
      </c>
      <c r="F336">
        <v>15.2</v>
      </c>
      <c r="H336">
        <v>32.200000000000003</v>
      </c>
      <c r="I336" s="19" cm="1">
        <f t="array" ref="I336">$L$24+MMULT(B336:F336,$L$25:$L$29)</f>
        <v>29.078575906810975</v>
      </c>
    </row>
    <row r="337" spans="2:9" x14ac:dyDescent="0.25">
      <c r="B337">
        <v>4</v>
      </c>
      <c r="C337">
        <v>97</v>
      </c>
      <c r="D337">
        <v>67</v>
      </c>
      <c r="E337">
        <v>2065</v>
      </c>
      <c r="F337">
        <v>17.8</v>
      </c>
      <c r="H337">
        <v>32.299999999999997</v>
      </c>
      <c r="I337" s="19" cm="1">
        <f t="array" ref="I337">$L$24+MMULT(B337:F337,$L$25:$L$29)</f>
        <v>30.403258192509927</v>
      </c>
    </row>
    <row r="338" spans="2:9" x14ac:dyDescent="0.25">
      <c r="B338">
        <v>4</v>
      </c>
      <c r="C338">
        <v>107</v>
      </c>
      <c r="D338">
        <v>72</v>
      </c>
      <c r="E338">
        <v>2290</v>
      </c>
      <c r="F338">
        <v>17</v>
      </c>
      <c r="H338">
        <v>32.4</v>
      </c>
      <c r="I338" s="19" cm="1">
        <f t="array" ref="I338">$L$24+MMULT(B338:F338,$L$25:$L$29)</f>
        <v>29.03236885851312</v>
      </c>
    </row>
    <row r="339" spans="2:9" x14ac:dyDescent="0.25">
      <c r="B339">
        <v>4</v>
      </c>
      <c r="C339">
        <v>108</v>
      </c>
      <c r="D339">
        <v>75</v>
      </c>
      <c r="E339">
        <v>2350</v>
      </c>
      <c r="F339">
        <v>16.8</v>
      </c>
      <c r="H339">
        <v>32.4</v>
      </c>
      <c r="I339" s="19" cm="1">
        <f t="array" ref="I339">$L$24+MMULT(B339:F339,$L$25:$L$29)</f>
        <v>28.591120389879748</v>
      </c>
    </row>
    <row r="340" spans="2:9" x14ac:dyDescent="0.25">
      <c r="B340">
        <v>6</v>
      </c>
      <c r="C340">
        <v>168</v>
      </c>
      <c r="D340">
        <v>132</v>
      </c>
      <c r="E340">
        <v>2910</v>
      </c>
      <c r="F340">
        <v>11.4</v>
      </c>
      <c r="H340">
        <v>32.700000000000003</v>
      </c>
      <c r="I340" s="19" cm="1">
        <f t="array" ref="I340">$L$24+MMULT(B340:F340,$L$25:$L$29)</f>
        <v>22.463114036704688</v>
      </c>
    </row>
    <row r="341" spans="2:9" x14ac:dyDescent="0.25">
      <c r="B341">
        <v>4</v>
      </c>
      <c r="C341">
        <v>78</v>
      </c>
      <c r="D341">
        <v>52</v>
      </c>
      <c r="E341">
        <v>1985</v>
      </c>
      <c r="F341">
        <v>19.399999999999999</v>
      </c>
      <c r="H341">
        <v>32.799999999999997</v>
      </c>
      <c r="I341" s="19" cm="1">
        <f t="array" ref="I341">$L$24+MMULT(B341:F341,$L$25:$L$29)</f>
        <v>31.452079712519406</v>
      </c>
    </row>
    <row r="342" spans="2:9" x14ac:dyDescent="0.25">
      <c r="B342">
        <v>4</v>
      </c>
      <c r="C342">
        <v>119</v>
      </c>
      <c r="D342">
        <v>100</v>
      </c>
      <c r="E342">
        <v>2615</v>
      </c>
      <c r="F342">
        <v>14.8</v>
      </c>
      <c r="H342">
        <v>32.9</v>
      </c>
      <c r="I342" s="19" cm="1">
        <f t="array" ref="I342">$L$24+MMULT(B342:F342,$L$25:$L$29)</f>
        <v>26.142455285627705</v>
      </c>
    </row>
    <row r="343" spans="2:9" x14ac:dyDescent="0.25">
      <c r="B343">
        <v>4</v>
      </c>
      <c r="C343">
        <v>91</v>
      </c>
      <c r="D343">
        <v>53</v>
      </c>
      <c r="E343">
        <v>1795</v>
      </c>
      <c r="F343">
        <v>17.5</v>
      </c>
      <c r="H343">
        <v>33</v>
      </c>
      <c r="I343" s="19" cm="1">
        <f t="array" ref="I343">$L$24+MMULT(B343:F343,$L$25:$L$29)</f>
        <v>32.446555193407079</v>
      </c>
    </row>
    <row r="344" spans="2:9" x14ac:dyDescent="0.25">
      <c r="B344">
        <v>4</v>
      </c>
      <c r="C344">
        <v>91</v>
      </c>
      <c r="D344">
        <v>53</v>
      </c>
      <c r="E344">
        <v>1795</v>
      </c>
      <c r="F344">
        <v>17.399999999999999</v>
      </c>
      <c r="H344">
        <v>33</v>
      </c>
      <c r="I344" s="19" cm="1">
        <f t="array" ref="I344">$L$24+MMULT(B344:F344,$L$25:$L$29)</f>
        <v>32.449465664806098</v>
      </c>
    </row>
    <row r="345" spans="2:9" x14ac:dyDescent="0.25">
      <c r="B345">
        <v>4</v>
      </c>
      <c r="C345">
        <v>105</v>
      </c>
      <c r="D345">
        <v>74</v>
      </c>
      <c r="E345">
        <v>2190</v>
      </c>
      <c r="F345">
        <v>14.2</v>
      </c>
      <c r="H345">
        <v>33</v>
      </c>
      <c r="I345" s="19" cm="1">
        <f t="array" ref="I345">$L$24+MMULT(B345:F345,$L$25:$L$29)</f>
        <v>29.542205892389504</v>
      </c>
    </row>
    <row r="346" spans="2:9" x14ac:dyDescent="0.25">
      <c r="B346">
        <v>4</v>
      </c>
      <c r="C346">
        <v>85</v>
      </c>
      <c r="D346">
        <v>70</v>
      </c>
      <c r="E346">
        <v>1945</v>
      </c>
      <c r="F346">
        <v>16.8</v>
      </c>
      <c r="H346">
        <v>33.5</v>
      </c>
      <c r="I346" s="19" cm="1">
        <f t="array" ref="I346">$L$24+MMULT(B346:F346,$L$25:$L$29)</f>
        <v>30.920019309227634</v>
      </c>
    </row>
    <row r="347" spans="2:9" x14ac:dyDescent="0.25">
      <c r="B347">
        <v>4</v>
      </c>
      <c r="C347">
        <v>98</v>
      </c>
      <c r="D347">
        <v>83</v>
      </c>
      <c r="E347">
        <v>2075</v>
      </c>
      <c r="F347">
        <v>15.9</v>
      </c>
      <c r="H347">
        <v>33.5</v>
      </c>
      <c r="I347" s="19" cm="1">
        <f t="array" ref="I347">$L$24+MMULT(B347:F347,$L$25:$L$29)</f>
        <v>29.682491563079505</v>
      </c>
    </row>
    <row r="348" spans="2:9" x14ac:dyDescent="0.25">
      <c r="B348">
        <v>4</v>
      </c>
      <c r="C348">
        <v>151</v>
      </c>
      <c r="D348">
        <v>90</v>
      </c>
      <c r="E348">
        <v>2556</v>
      </c>
      <c r="F348">
        <v>13.2</v>
      </c>
      <c r="H348">
        <v>33.5</v>
      </c>
      <c r="I348" s="19" cm="1">
        <f t="array" ref="I348">$L$24+MMULT(B348:F348,$L$25:$L$29)</f>
        <v>26.944961589118201</v>
      </c>
    </row>
    <row r="349" spans="2:9" x14ac:dyDescent="0.25">
      <c r="B349">
        <v>4</v>
      </c>
      <c r="C349">
        <v>107</v>
      </c>
      <c r="D349">
        <v>75</v>
      </c>
      <c r="E349">
        <v>2210</v>
      </c>
      <c r="F349">
        <v>14.4</v>
      </c>
      <c r="H349">
        <v>33.700000000000003</v>
      </c>
      <c r="I349" s="19" cm="1">
        <f t="array" ref="I349">$L$24+MMULT(B349:F349,$L$25:$L$29)</f>
        <v>29.387223262243957</v>
      </c>
    </row>
    <row r="350" spans="2:9" x14ac:dyDescent="0.25">
      <c r="B350">
        <v>4</v>
      </c>
      <c r="C350">
        <v>97</v>
      </c>
      <c r="D350">
        <v>67</v>
      </c>
      <c r="E350">
        <v>2145</v>
      </c>
      <c r="F350">
        <v>18</v>
      </c>
      <c r="H350">
        <v>33.799999999999997</v>
      </c>
      <c r="I350" s="19" cm="1">
        <f t="array" ref="I350">$L$24+MMULT(B350:F350,$L$25:$L$29)</f>
        <v>29.982483861903006</v>
      </c>
    </row>
    <row r="351" spans="2:9" x14ac:dyDescent="0.25">
      <c r="B351">
        <v>4</v>
      </c>
      <c r="C351">
        <v>108</v>
      </c>
      <c r="D351">
        <v>70</v>
      </c>
      <c r="E351">
        <v>2245</v>
      </c>
      <c r="F351">
        <v>16.899999999999999</v>
      </c>
      <c r="H351">
        <v>34</v>
      </c>
      <c r="I351" s="19" cm="1">
        <f t="array" ref="I351">$L$24+MMULT(B351:F351,$L$25:$L$29)</f>
        <v>29.359121640734088</v>
      </c>
    </row>
    <row r="352" spans="2:9" x14ac:dyDescent="0.25">
      <c r="B352">
        <v>4</v>
      </c>
      <c r="C352">
        <v>112</v>
      </c>
      <c r="D352">
        <v>88</v>
      </c>
      <c r="E352">
        <v>2395</v>
      </c>
      <c r="F352">
        <v>18</v>
      </c>
      <c r="H352">
        <v>34</v>
      </c>
      <c r="I352" s="19" cm="1">
        <f t="array" ref="I352">$L$24+MMULT(B352:F352,$L$25:$L$29)</f>
        <v>27.734108889999224</v>
      </c>
    </row>
    <row r="353" spans="2:9" x14ac:dyDescent="0.25">
      <c r="B353">
        <v>4</v>
      </c>
      <c r="C353">
        <v>86</v>
      </c>
      <c r="D353">
        <v>65</v>
      </c>
      <c r="E353">
        <v>1975</v>
      </c>
      <c r="F353">
        <v>15.2</v>
      </c>
      <c r="H353">
        <v>34.1</v>
      </c>
      <c r="I353" s="19" cm="1">
        <f t="array" ref="I353">$L$24+MMULT(B353:F353,$L$25:$L$29)</f>
        <v>31.037181601815554</v>
      </c>
    </row>
    <row r="354" spans="2:9" x14ac:dyDescent="0.25">
      <c r="B354">
        <v>4</v>
      </c>
      <c r="C354">
        <v>91</v>
      </c>
      <c r="D354">
        <v>68</v>
      </c>
      <c r="E354">
        <v>1985</v>
      </c>
      <c r="F354">
        <v>16</v>
      </c>
      <c r="H354">
        <v>34.1</v>
      </c>
      <c r="I354" s="19" cm="1">
        <f t="array" ref="I354">$L$24+MMULT(B354:F354,$L$25:$L$29)</f>
        <v>30.825841766083656</v>
      </c>
    </row>
    <row r="355" spans="2:9" x14ac:dyDescent="0.25">
      <c r="B355">
        <v>4</v>
      </c>
      <c r="C355">
        <v>105</v>
      </c>
      <c r="D355">
        <v>70</v>
      </c>
      <c r="E355">
        <v>2200</v>
      </c>
      <c r="F355">
        <v>13.2</v>
      </c>
      <c r="H355">
        <v>34.200000000000003</v>
      </c>
      <c r="I355" s="19" cm="1">
        <f t="array" ref="I355">$L$24+MMULT(B355:F355,$L$25:$L$29)</f>
        <v>29.700469753506926</v>
      </c>
    </row>
    <row r="356" spans="2:9" x14ac:dyDescent="0.25">
      <c r="B356">
        <v>4</v>
      </c>
      <c r="C356">
        <v>97</v>
      </c>
      <c r="D356">
        <v>78</v>
      </c>
      <c r="E356">
        <v>2188</v>
      </c>
      <c r="F356">
        <v>15.8</v>
      </c>
      <c r="H356">
        <v>34.299999999999997</v>
      </c>
      <c r="I356" s="19" cm="1">
        <f t="array" ref="I356">$L$24+MMULT(B356:F356,$L$25:$L$29)</f>
        <v>29.325648905074893</v>
      </c>
    </row>
    <row r="357" spans="2:9" x14ac:dyDescent="0.25">
      <c r="B357">
        <v>4</v>
      </c>
      <c r="C357">
        <v>98</v>
      </c>
      <c r="D357">
        <v>65</v>
      </c>
      <c r="E357">
        <v>2045</v>
      </c>
      <c r="F357">
        <v>16.2</v>
      </c>
      <c r="H357">
        <v>34.4</v>
      </c>
      <c r="I357" s="19" cm="1">
        <f t="array" ref="I357">$L$24+MMULT(B357:F357,$L$25:$L$29)</f>
        <v>30.643995112025891</v>
      </c>
    </row>
    <row r="358" spans="2:9" x14ac:dyDescent="0.25">
      <c r="B358">
        <v>4</v>
      </c>
      <c r="C358">
        <v>105</v>
      </c>
      <c r="D358">
        <v>70</v>
      </c>
      <c r="E358">
        <v>2150</v>
      </c>
      <c r="F358">
        <v>14.9</v>
      </c>
      <c r="H358">
        <v>34.5</v>
      </c>
      <c r="I358" s="19" cm="1">
        <f t="array" ref="I358">$L$24+MMULT(B358:F358,$L$25:$L$29)</f>
        <v>29.910337607104179</v>
      </c>
    </row>
    <row r="359" spans="2:9" x14ac:dyDescent="0.25">
      <c r="B359">
        <v>4</v>
      </c>
      <c r="C359">
        <v>105</v>
      </c>
      <c r="D359">
        <v>63</v>
      </c>
      <c r="E359">
        <v>2215</v>
      </c>
      <c r="F359">
        <v>14.9</v>
      </c>
      <c r="H359">
        <v>34.700000000000003</v>
      </c>
      <c r="I359" s="19" cm="1">
        <f t="array" ref="I359">$L$24+MMULT(B359:F359,$L$25:$L$29)</f>
        <v>29.889987540565333</v>
      </c>
    </row>
    <row r="360" spans="2:9" x14ac:dyDescent="0.25">
      <c r="B360">
        <v>4</v>
      </c>
      <c r="C360">
        <v>72</v>
      </c>
      <c r="D360">
        <v>69</v>
      </c>
      <c r="E360">
        <v>1613</v>
      </c>
      <c r="F360">
        <v>18</v>
      </c>
      <c r="H360">
        <v>35</v>
      </c>
      <c r="I360" s="19" cm="1">
        <f t="array" ref="I360">$L$24+MMULT(B360:F360,$L$25:$L$29)</f>
        <v>32.653487983586075</v>
      </c>
    </row>
    <row r="361" spans="2:9" x14ac:dyDescent="0.25">
      <c r="B361">
        <v>4</v>
      </c>
      <c r="C361">
        <v>122</v>
      </c>
      <c r="D361">
        <v>88</v>
      </c>
      <c r="E361">
        <v>2500</v>
      </c>
      <c r="F361">
        <v>15.1</v>
      </c>
      <c r="H361">
        <v>35</v>
      </c>
      <c r="I361" s="19" cm="1">
        <f t="array" ref="I361">$L$24+MMULT(B361:F361,$L$25:$L$29)</f>
        <v>27.273054937849317</v>
      </c>
    </row>
    <row r="362" spans="2:9" x14ac:dyDescent="0.25">
      <c r="B362">
        <v>4</v>
      </c>
      <c r="C362">
        <v>81</v>
      </c>
      <c r="D362">
        <v>60</v>
      </c>
      <c r="E362">
        <v>1760</v>
      </c>
      <c r="F362">
        <v>16.100000000000001</v>
      </c>
      <c r="H362">
        <v>35.1</v>
      </c>
      <c r="I362" s="19" cm="1">
        <f t="array" ref="I362">$L$24+MMULT(B362:F362,$L$25:$L$29)</f>
        <v>32.352875640326104</v>
      </c>
    </row>
    <row r="363" spans="2:9" x14ac:dyDescent="0.25">
      <c r="B363">
        <v>4</v>
      </c>
      <c r="C363">
        <v>98</v>
      </c>
      <c r="D363">
        <v>80</v>
      </c>
      <c r="E363">
        <v>1915</v>
      </c>
      <c r="F363">
        <v>14.4</v>
      </c>
      <c r="H363">
        <v>35.700000000000003</v>
      </c>
      <c r="I363" s="19" cm="1">
        <f t="array" ref="I363">$L$24+MMULT(B363:F363,$L$25:$L$29)</f>
        <v>30.691826650135063</v>
      </c>
    </row>
    <row r="364" spans="2:9" x14ac:dyDescent="0.25">
      <c r="B364">
        <v>4</v>
      </c>
      <c r="C364">
        <v>79</v>
      </c>
      <c r="D364">
        <v>58</v>
      </c>
      <c r="E364">
        <v>1825</v>
      </c>
      <c r="F364">
        <v>18.600000000000001</v>
      </c>
      <c r="H364">
        <v>36</v>
      </c>
      <c r="I364" s="19" cm="1">
        <f t="array" ref="I364">$L$24+MMULT(B364:F364,$L$25:$L$29)</f>
        <v>32.033644648302065</v>
      </c>
    </row>
    <row r="365" spans="2:9" x14ac:dyDescent="0.25">
      <c r="B365">
        <v>4</v>
      </c>
      <c r="C365">
        <v>98</v>
      </c>
      <c r="D365">
        <v>70</v>
      </c>
      <c r="E365">
        <v>2125</v>
      </c>
      <c r="F365">
        <v>17.3</v>
      </c>
      <c r="H365">
        <v>36</v>
      </c>
      <c r="I365" s="19" cm="1">
        <f t="array" ref="I365">$L$24+MMULT(B365:F365,$L$25:$L$29)</f>
        <v>29.97074113807361</v>
      </c>
    </row>
    <row r="366" spans="2:9" x14ac:dyDescent="0.25">
      <c r="B366">
        <v>4</v>
      </c>
      <c r="C366">
        <v>105</v>
      </c>
      <c r="D366">
        <v>74</v>
      </c>
      <c r="E366">
        <v>1980</v>
      </c>
      <c r="F366">
        <v>15.3</v>
      </c>
      <c r="H366">
        <v>36</v>
      </c>
      <c r="I366" s="19" cm="1">
        <f t="array" ref="I366">$L$24+MMULT(B366:F366,$L$25:$L$29)</f>
        <v>30.599443349998637</v>
      </c>
    </row>
    <row r="367" spans="2:9" x14ac:dyDescent="0.25">
      <c r="B367">
        <v>4</v>
      </c>
      <c r="C367">
        <v>107</v>
      </c>
      <c r="D367">
        <v>75</v>
      </c>
      <c r="E367">
        <v>2205</v>
      </c>
      <c r="F367">
        <v>14.5</v>
      </c>
      <c r="H367">
        <v>36</v>
      </c>
      <c r="I367" s="19" cm="1">
        <f t="array" ref="I367">$L$24+MMULT(B367:F367,$L$25:$L$29)</f>
        <v>29.410247377582994</v>
      </c>
    </row>
    <row r="368" spans="2:9" x14ac:dyDescent="0.25">
      <c r="B368">
        <v>4</v>
      </c>
      <c r="C368">
        <v>135</v>
      </c>
      <c r="D368">
        <v>84</v>
      </c>
      <c r="E368">
        <v>2370</v>
      </c>
      <c r="F368">
        <v>13</v>
      </c>
      <c r="H368">
        <v>36</v>
      </c>
      <c r="I368" s="19" cm="1">
        <f t="array" ref="I368">$L$24+MMULT(B368:F368,$L$25:$L$29)</f>
        <v>28.188421721432551</v>
      </c>
    </row>
    <row r="369" spans="2:9" x14ac:dyDescent="0.25">
      <c r="B369">
        <v>4</v>
      </c>
      <c r="C369">
        <v>120</v>
      </c>
      <c r="D369">
        <v>88</v>
      </c>
      <c r="E369">
        <v>2160</v>
      </c>
      <c r="F369">
        <v>14.5</v>
      </c>
      <c r="H369">
        <v>36</v>
      </c>
      <c r="I369" s="19" cm="1">
        <f t="array" ref="I369">$L$24+MMULT(B369:F369,$L$25:$L$29)</f>
        <v>29.054235924675648</v>
      </c>
    </row>
    <row r="370" spans="2:9" x14ac:dyDescent="0.25">
      <c r="B370">
        <v>4</v>
      </c>
      <c r="C370">
        <v>91</v>
      </c>
      <c r="D370">
        <v>60</v>
      </c>
      <c r="E370">
        <v>1800</v>
      </c>
      <c r="F370">
        <v>16.399999999999999</v>
      </c>
      <c r="H370">
        <v>36.1</v>
      </c>
      <c r="I370" s="19" cm="1">
        <f t="array" ref="I370">$L$24+MMULT(B370:F370,$L$25:$L$29)</f>
        <v>32.135836231002344</v>
      </c>
    </row>
    <row r="371" spans="2:9" x14ac:dyDescent="0.25">
      <c r="B371">
        <v>4</v>
      </c>
      <c r="C371">
        <v>98</v>
      </c>
      <c r="D371">
        <v>66</v>
      </c>
      <c r="E371">
        <v>1800</v>
      </c>
      <c r="F371">
        <v>14.4</v>
      </c>
      <c r="H371">
        <v>36.1</v>
      </c>
      <c r="I371" s="19" cm="1">
        <f t="array" ref="I371">$L$24+MMULT(B371:F371,$L$25:$L$29)</f>
        <v>31.921921267222089</v>
      </c>
    </row>
    <row r="372" spans="2:9" x14ac:dyDescent="0.25">
      <c r="B372">
        <v>5</v>
      </c>
      <c r="C372">
        <v>121</v>
      </c>
      <c r="D372">
        <v>67</v>
      </c>
      <c r="E372">
        <v>2950</v>
      </c>
      <c r="F372">
        <v>19.899999999999999</v>
      </c>
      <c r="H372">
        <v>36.4</v>
      </c>
      <c r="I372" s="19" cm="1">
        <f t="array" ref="I372">$L$24+MMULT(B372:F372,$L$25:$L$29)</f>
        <v>25.351792958497096</v>
      </c>
    </row>
    <row r="373" spans="2:9" x14ac:dyDescent="0.25">
      <c r="B373">
        <v>4</v>
      </c>
      <c r="C373">
        <v>85</v>
      </c>
      <c r="D373">
        <v>65</v>
      </c>
      <c r="E373">
        <v>1975</v>
      </c>
      <c r="F373">
        <v>19.399999999999999</v>
      </c>
      <c r="H373">
        <v>37</v>
      </c>
      <c r="I373" s="19" cm="1">
        <f t="array" ref="I373">$L$24+MMULT(B373:F373,$L$25:$L$29)</f>
        <v>30.915024933179033</v>
      </c>
    </row>
    <row r="374" spans="2:9" x14ac:dyDescent="0.25">
      <c r="B374">
        <v>4</v>
      </c>
      <c r="C374">
        <v>91</v>
      </c>
      <c r="D374">
        <v>68</v>
      </c>
      <c r="E374">
        <v>2025</v>
      </c>
      <c r="F374">
        <v>18.2</v>
      </c>
      <c r="H374">
        <v>37</v>
      </c>
      <c r="I374" s="19" cm="1">
        <f t="array" ref="I374">$L$24+MMULT(B374:F374,$L$25:$L$29)</f>
        <v>30.554334701400819</v>
      </c>
    </row>
    <row r="375" spans="2:9" x14ac:dyDescent="0.25">
      <c r="B375">
        <v>4</v>
      </c>
      <c r="C375">
        <v>119</v>
      </c>
      <c r="D375">
        <v>92</v>
      </c>
      <c r="E375">
        <v>2434</v>
      </c>
      <c r="F375">
        <v>15</v>
      </c>
      <c r="H375">
        <v>37</v>
      </c>
      <c r="I375" s="19" cm="1">
        <f t="array" ref="I375">$L$24+MMULT(B375:F375,$L$25:$L$29)</f>
        <v>27.43752302395399</v>
      </c>
    </row>
    <row r="376" spans="2:9" x14ac:dyDescent="0.25">
      <c r="B376">
        <v>4</v>
      </c>
      <c r="C376">
        <v>86</v>
      </c>
      <c r="D376">
        <v>65</v>
      </c>
      <c r="E376">
        <v>2019</v>
      </c>
      <c r="F376">
        <v>16.399999999999999</v>
      </c>
      <c r="H376">
        <v>37.200000000000003</v>
      </c>
      <c r="I376" s="19" cm="1">
        <f t="array" ref="I376">$L$24+MMULT(B376:F376,$L$25:$L$29)</f>
        <v>30.774031581732451</v>
      </c>
    </row>
    <row r="377" spans="2:9" x14ac:dyDescent="0.25">
      <c r="B377">
        <v>4</v>
      </c>
      <c r="C377">
        <v>91</v>
      </c>
      <c r="D377">
        <v>69</v>
      </c>
      <c r="E377">
        <v>2130</v>
      </c>
      <c r="F377">
        <v>14.7</v>
      </c>
      <c r="H377">
        <v>37.299999999999997</v>
      </c>
      <c r="I377" s="19" cm="1">
        <f t="array" ref="I377">$L$24+MMULT(B377:F377,$L$25:$L$29)</f>
        <v>30.06631779871644</v>
      </c>
    </row>
    <row r="378" spans="2:9" x14ac:dyDescent="0.25">
      <c r="B378">
        <v>4</v>
      </c>
      <c r="C378">
        <v>89</v>
      </c>
      <c r="D378">
        <v>62</v>
      </c>
      <c r="E378">
        <v>2050</v>
      </c>
      <c r="F378">
        <v>17.3</v>
      </c>
      <c r="H378">
        <v>37.700000000000003</v>
      </c>
      <c r="I378" s="19" cm="1">
        <f t="array" ref="I378">$L$24+MMULT(B378:F378,$L$25:$L$29)</f>
        <v>30.722564751451188</v>
      </c>
    </row>
    <row r="379" spans="2:9" x14ac:dyDescent="0.25">
      <c r="B379">
        <v>4</v>
      </c>
      <c r="C379">
        <v>105</v>
      </c>
      <c r="D379">
        <v>63</v>
      </c>
      <c r="E379">
        <v>2125</v>
      </c>
      <c r="F379">
        <v>14.7</v>
      </c>
      <c r="H379">
        <v>38</v>
      </c>
      <c r="I379" s="19" cm="1">
        <f t="array" ref="I379">$L$24+MMULT(B379:F379,$L$25:$L$29)</f>
        <v>30.362631044648367</v>
      </c>
    </row>
    <row r="380" spans="2:9" x14ac:dyDescent="0.25">
      <c r="B380">
        <v>4</v>
      </c>
      <c r="C380">
        <v>91</v>
      </c>
      <c r="D380">
        <v>67</v>
      </c>
      <c r="E380">
        <v>1965</v>
      </c>
      <c r="F380">
        <v>15</v>
      </c>
      <c r="H380">
        <v>38</v>
      </c>
      <c r="I380" s="19" cm="1">
        <f t="array" ref="I380">$L$24+MMULT(B380:F380,$L$25:$L$29)</f>
        <v>31.003941907176895</v>
      </c>
    </row>
    <row r="381" spans="2:9" x14ac:dyDescent="0.25">
      <c r="B381">
        <v>4</v>
      </c>
      <c r="C381">
        <v>91</v>
      </c>
      <c r="D381">
        <v>67</v>
      </c>
      <c r="E381">
        <v>1995</v>
      </c>
      <c r="F381">
        <v>16.2</v>
      </c>
      <c r="H381">
        <v>38</v>
      </c>
      <c r="I381" s="19" cm="1">
        <f t="array" ref="I381">$L$24+MMULT(B381:F381,$L$25:$L$29)</f>
        <v>30.813408729960344</v>
      </c>
    </row>
    <row r="382" spans="2:9" x14ac:dyDescent="0.25">
      <c r="B382">
        <v>6</v>
      </c>
      <c r="C382">
        <v>262</v>
      </c>
      <c r="D382">
        <v>85</v>
      </c>
      <c r="E382">
        <v>3015</v>
      </c>
      <c r="F382">
        <v>17</v>
      </c>
      <c r="H382">
        <v>38</v>
      </c>
      <c r="I382" s="19" cm="1">
        <f t="array" ref="I382">$L$24+MMULT(B382:F382,$L$25:$L$29)</f>
        <v>23.874769852460709</v>
      </c>
    </row>
    <row r="383" spans="2:9" x14ac:dyDescent="0.25">
      <c r="B383">
        <v>4</v>
      </c>
      <c r="C383">
        <v>89</v>
      </c>
      <c r="D383">
        <v>60</v>
      </c>
      <c r="E383">
        <v>1968</v>
      </c>
      <c r="F383">
        <v>18.8</v>
      </c>
      <c r="H383">
        <v>38.1</v>
      </c>
      <c r="I383" s="19" cm="1">
        <f t="array" ref="I383">$L$24+MMULT(B383:F383,$L$25:$L$29)</f>
        <v>31.194749063271708</v>
      </c>
    </row>
    <row r="384" spans="2:9" x14ac:dyDescent="0.25">
      <c r="B384">
        <v>4</v>
      </c>
      <c r="C384">
        <v>86</v>
      </c>
      <c r="D384">
        <v>64</v>
      </c>
      <c r="E384">
        <v>1875</v>
      </c>
      <c r="F384">
        <v>16.399999999999999</v>
      </c>
      <c r="H384">
        <v>39</v>
      </c>
      <c r="I384" s="19" cm="1">
        <f t="array" ref="I384">$L$24+MMULT(B384:F384,$L$25:$L$29)</f>
        <v>31.566204759939289</v>
      </c>
    </row>
    <row r="385" spans="2:9" x14ac:dyDescent="0.25">
      <c r="B385">
        <v>4</v>
      </c>
      <c r="C385">
        <v>79</v>
      </c>
      <c r="D385">
        <v>58</v>
      </c>
      <c r="E385">
        <v>1755</v>
      </c>
      <c r="F385">
        <v>16.899999999999999</v>
      </c>
      <c r="H385">
        <v>39.1</v>
      </c>
      <c r="I385" s="19" cm="1">
        <f t="array" ref="I385">$L$24+MMULT(B385:F385,$L$25:$L$29)</f>
        <v>32.446206876418145</v>
      </c>
    </row>
    <row r="386" spans="2:9" x14ac:dyDescent="0.25">
      <c r="B386">
        <v>4</v>
      </c>
      <c r="C386">
        <v>85</v>
      </c>
      <c r="D386">
        <v>70</v>
      </c>
      <c r="E386">
        <v>2070</v>
      </c>
      <c r="F386">
        <v>18.600000000000001</v>
      </c>
      <c r="H386">
        <v>39.4</v>
      </c>
      <c r="I386" s="19" cm="1">
        <f t="array" ref="I386">$L$24+MMULT(B386:F386,$L$25:$L$29)</f>
        <v>30.219266155593925</v>
      </c>
    </row>
    <row r="387" spans="2:9" x14ac:dyDescent="0.25">
      <c r="B387">
        <v>4</v>
      </c>
      <c r="C387">
        <v>85</v>
      </c>
      <c r="D387">
        <v>65</v>
      </c>
      <c r="E387">
        <v>2110</v>
      </c>
      <c r="F387">
        <v>19.2</v>
      </c>
      <c r="H387">
        <v>40.799999999999997</v>
      </c>
      <c r="I387" s="19" cm="1">
        <f t="array" ref="I387">$L$24+MMULT(B387:F387,$L$25:$L$29)</f>
        <v>30.220612034049569</v>
      </c>
    </row>
    <row r="388" spans="2:9" x14ac:dyDescent="0.25">
      <c r="B388">
        <v>4</v>
      </c>
      <c r="C388">
        <v>98</v>
      </c>
      <c r="D388">
        <v>76</v>
      </c>
      <c r="E388">
        <v>2144</v>
      </c>
      <c r="F388">
        <v>14.7</v>
      </c>
      <c r="H388">
        <v>41.5</v>
      </c>
      <c r="I388" s="19" cm="1">
        <f t="array" ref="I388">$L$24+MMULT(B388:F388,$L$25:$L$29)</f>
        <v>29.676319483938428</v>
      </c>
    </row>
    <row r="389" spans="2:9" x14ac:dyDescent="0.25">
      <c r="B389">
        <v>4</v>
      </c>
      <c r="C389">
        <v>90</v>
      </c>
      <c r="D389">
        <v>48</v>
      </c>
      <c r="E389">
        <v>1985</v>
      </c>
      <c r="F389">
        <v>21.5</v>
      </c>
      <c r="H389">
        <v>43.1</v>
      </c>
      <c r="I389" s="19" cm="1">
        <f t="array" ref="I389">$L$24+MMULT(B389:F389,$L$25:$L$29)</f>
        <v>31.570990572276678</v>
      </c>
    </row>
    <row r="390" spans="2:9" x14ac:dyDescent="0.25">
      <c r="B390">
        <v>4</v>
      </c>
      <c r="C390">
        <v>90</v>
      </c>
      <c r="D390">
        <v>48</v>
      </c>
      <c r="E390">
        <v>2335</v>
      </c>
      <c r="F390">
        <v>23.7</v>
      </c>
      <c r="H390">
        <v>43.4</v>
      </c>
      <c r="I390" s="19" cm="1">
        <f t="array" ref="I390">$L$24+MMULT(B390:F390,$L$25:$L$29)</f>
        <v>29.691539129834403</v>
      </c>
    </row>
    <row r="391" spans="2:9" x14ac:dyDescent="0.25">
      <c r="B391">
        <v>4</v>
      </c>
      <c r="C391">
        <v>97</v>
      </c>
      <c r="D391">
        <v>52</v>
      </c>
      <c r="E391">
        <v>2130</v>
      </c>
      <c r="F391">
        <v>24.6</v>
      </c>
      <c r="H391">
        <v>44</v>
      </c>
      <c r="I391" s="19" cm="1">
        <f t="array" ref="I391">$L$24+MMULT(B391:F391,$L$25:$L$29)</f>
        <v>30.547052712044575</v>
      </c>
    </row>
    <row r="392" spans="2:9" x14ac:dyDescent="0.25">
      <c r="B392">
        <v>4</v>
      </c>
      <c r="C392">
        <v>90</v>
      </c>
      <c r="D392">
        <v>48</v>
      </c>
      <c r="E392">
        <v>2085</v>
      </c>
      <c r="F392">
        <v>21.7</v>
      </c>
      <c r="H392">
        <v>44.3</v>
      </c>
      <c r="I392" s="19" cm="1">
        <f t="array" ref="I392">$L$24+MMULT(B392:F392,$L$25:$L$29)</f>
        <v>31.046477894717533</v>
      </c>
    </row>
    <row r="393" spans="2:9" x14ac:dyDescent="0.25">
      <c r="B393">
        <v>4</v>
      </c>
      <c r="C393">
        <v>91</v>
      </c>
      <c r="D393">
        <v>67</v>
      </c>
      <c r="E393">
        <v>1850</v>
      </c>
      <c r="F393">
        <v>13.8</v>
      </c>
      <c r="H393">
        <v>44.6</v>
      </c>
      <c r="I393" s="19" cm="1">
        <f t="array" ref="I393">$L$24+MMULT(B393:F393,$L$25:$L$29)</f>
        <v>31.635363058940385</v>
      </c>
    </row>
    <row r="394" spans="2:9" x14ac:dyDescent="0.25">
      <c r="B394">
        <v>4</v>
      </c>
      <c r="C394">
        <v>86</v>
      </c>
      <c r="D394">
        <v>65</v>
      </c>
      <c r="E394">
        <v>2110</v>
      </c>
      <c r="F394">
        <v>17.899999999999999</v>
      </c>
      <c r="H394">
        <v>46.6</v>
      </c>
      <c r="I394" s="19" cm="1">
        <f t="array" ref="I394">$L$24+MMULT(B394:F394,$L$25:$L$29)</f>
        <v>30.258365032114575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A6DC8B641994792C36C81DCB75C72" ma:contentTypeVersion="10" ma:contentTypeDescription="Crear nuevo documento." ma:contentTypeScope="" ma:versionID="6d8c137133d0b3008f8beb798454da93">
  <xsd:schema xmlns:xsd="http://www.w3.org/2001/XMLSchema" xmlns:xs="http://www.w3.org/2001/XMLSchema" xmlns:p="http://schemas.microsoft.com/office/2006/metadata/properties" xmlns:ns2="789b8e19-23fb-4d58-ba2a-719f878591ed" xmlns:ns3="4dcc97b3-1ecc-4cd5-a7fe-888f0180f015" targetNamespace="http://schemas.microsoft.com/office/2006/metadata/properties" ma:root="true" ma:fieldsID="170028e9c9501e5b36523b1ff7f431d1" ns2:_="" ns3:_="">
    <xsd:import namespace="789b8e19-23fb-4d58-ba2a-719f878591ed"/>
    <xsd:import namespace="4dcc97b3-1ecc-4cd5-a7fe-888f0180f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8e19-23fb-4d58-ba2a-719f87859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c97b3-1ecc-4cd5-a7fe-888f0180f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7B8D5E3C-745E-4A12-A761-5D8C2421BCBF}">
  <ds:schemaRefs>
    <ds:schemaRef ds:uri="http://schemas.microsoft.com/office/2006/metadata/properties"/>
    <ds:schemaRef ds:uri="789b8e19-23fb-4d58-ba2a-719f878591ed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4dcc97b3-1ecc-4cd5-a7fe-888f0180f01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53A98C-66A2-408B-AC65-4BDC8F10AB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951DE-5ABB-4C21-9482-F6AB06586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b8e19-23fb-4d58-ba2a-719f878591ed"/>
    <ds:schemaRef ds:uri="4dcc97b3-1ecc-4cd5-a7fe-888f0180f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FDBFC1F-B944-4060-A657-2B9CCF914A6B}">
  <ds:schemaRefs>
    <ds:schemaRef ds:uri="http://schemas.microsoft.com/PowerBIAddIn"/>
  </ds:schemaRefs>
</ds:datastoreItem>
</file>

<file path=customXml/itemProps5.xml><?xml version="1.0" encoding="utf-8"?>
<ds:datastoreItem xmlns:ds="http://schemas.openxmlformats.org/officeDocument/2006/customXml" ds:itemID="{A5F126B0-99BD-4A64-AD84-5BA2208BE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PARKING </vt:lpstr>
      <vt:lpstr>PARKING RESUELTO</vt:lpstr>
      <vt:lpstr>MAOPALACE</vt:lpstr>
      <vt:lpstr>MAOPALACE RESUELTO</vt:lpstr>
      <vt:lpstr>EUROPA</vt:lpstr>
      <vt:lpstr>EUROPA RESUELTO</vt:lpstr>
      <vt:lpstr>GROCERY</vt:lpstr>
      <vt:lpstr>GROCERY RESUELTO</vt:lpstr>
      <vt:lpstr>MACRO USA</vt:lpstr>
      <vt:lpstr>MACRO USA RESUELTO</vt:lpstr>
      <vt:lpstr>PRICEADDS</vt:lpstr>
      <vt:lpstr>PRICEADDS RESUELTO</vt:lpstr>
      <vt:lpstr>HETEROCEDASTICIDAD</vt:lpstr>
      <vt:lpstr>HETEROCEDASTICIDAD RESUELTO</vt:lpstr>
      <vt:lpstr>EXPERIENCE</vt:lpstr>
      <vt:lpstr>EXPERIENCE RESUELTO</vt:lpstr>
      <vt:lpstr>DATOS COCHES</vt:lpstr>
      <vt:lpstr>DATOS COCHES RESUELTO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</dc:creator>
  <cp:lastModifiedBy>Víctor García Dobón</cp:lastModifiedBy>
  <dcterms:created xsi:type="dcterms:W3CDTF">2019-10-10T11:51:16Z</dcterms:created>
  <dcterms:modified xsi:type="dcterms:W3CDTF">2020-12-07T22:20:29Z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0x010100DDBA6DC8B641994792C36C81DCB75C72</vt:lpwstr>
  </property>
</Properties>
</file>