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.shortcut-targets-by-id\1-sINk3QeM3K-Sy-aSI0BAboS812IjyHH\CursoDatosIbercide\Hojas a Validar\"/>
    </mc:Choice>
  </mc:AlternateContent>
  <xr:revisionPtr revIDLastSave="0" documentId="13_ncr:1_{6BB117BF-60A2-4114-B1A9-D80A8441719C}" xr6:coauthVersionLast="45" xr6:coauthVersionMax="45" xr10:uidLastSave="{00000000-0000-0000-0000-000000000000}"/>
  <bookViews>
    <workbookView xWindow="-110" yWindow="490" windowWidth="38620" windowHeight="21220" activeTab="3" xr2:uid="{00000000-000D-0000-FFFF-FFFF00000000}"/>
  </bookViews>
  <sheets>
    <sheet name="ERUPTION RESUELTO" sheetId="1" r:id="rId1"/>
    <sheet name="ERUPTION CLUSTER" sheetId="3" r:id="rId2"/>
    <sheet name="ERUPTION REGRESIÓN CLUSTER" sheetId="4" r:id="rId3"/>
    <sheet name="EJERCICIO" sheetId="2" r:id="rId4"/>
  </sheets>
  <externalReferences>
    <externalReference r:id="rId5"/>
  </externalReferences>
  <definedNames>
    <definedName name="solver_adj" localSheetId="0" hidden="1">'ERUPTION RESUELTO'!$B$9:$D$11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'ERUPTION RESUELTO'!$H$15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OnSave="0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4" l="1" a="1"/>
  <c r="F131" i="4" s="1"/>
  <c r="H127" i="4"/>
  <c r="G127" i="4"/>
  <c r="G126" i="4"/>
  <c r="G125" i="4"/>
  <c r="G121" i="4"/>
  <c r="F21" i="4" a="1"/>
  <c r="F21" i="4" s="1"/>
  <c r="H17" i="4"/>
  <c r="G15" i="4"/>
  <c r="G11" i="4"/>
  <c r="G17" i="4" s="1"/>
  <c r="G16" i="4" s="1"/>
  <c r="I1" i="3"/>
  <c r="F1" i="3"/>
  <c r="D2" i="3" a="1"/>
  <c r="D2" i="3" s="1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3" i="3"/>
  <c r="G20" i="4" a="1"/>
  <c r="G130" i="4" a="1"/>
  <c r="B2" i="3" a="1"/>
  <c r="G131" i="4" l="1"/>
  <c r="H131" i="4"/>
  <c r="G130" i="4"/>
  <c r="H130" i="4"/>
  <c r="G21" i="4"/>
  <c r="H21" i="4"/>
  <c r="G20" i="4"/>
  <c r="H20" i="4"/>
  <c r="D3" i="3"/>
  <c r="B2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218" i="3"/>
  <c r="B222" i="3"/>
  <c r="B226" i="3"/>
  <c r="B230" i="3"/>
  <c r="B234" i="3"/>
  <c r="B238" i="3"/>
  <c r="B242" i="3"/>
  <c r="B246" i="3"/>
  <c r="B250" i="3"/>
  <c r="B254" i="3"/>
  <c r="B258" i="3"/>
  <c r="B262" i="3"/>
  <c r="B266" i="3"/>
  <c r="B270" i="3"/>
  <c r="B268" i="3"/>
  <c r="B3" i="3"/>
  <c r="B7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79" i="3"/>
  <c r="B83" i="3"/>
  <c r="B87" i="3"/>
  <c r="B91" i="3"/>
  <c r="B95" i="3"/>
  <c r="B99" i="3"/>
  <c r="B103" i="3"/>
  <c r="B107" i="3"/>
  <c r="B111" i="3"/>
  <c r="B115" i="3"/>
  <c r="B119" i="3"/>
  <c r="B123" i="3"/>
  <c r="B127" i="3"/>
  <c r="B131" i="3"/>
  <c r="B135" i="3"/>
  <c r="B139" i="3"/>
  <c r="B143" i="3"/>
  <c r="B147" i="3"/>
  <c r="B151" i="3"/>
  <c r="B155" i="3"/>
  <c r="B159" i="3"/>
  <c r="B163" i="3"/>
  <c r="B167" i="3"/>
  <c r="B171" i="3"/>
  <c r="B175" i="3"/>
  <c r="B179" i="3"/>
  <c r="B183" i="3"/>
  <c r="B187" i="3"/>
  <c r="B191" i="3"/>
  <c r="B195" i="3"/>
  <c r="B199" i="3"/>
  <c r="B203" i="3"/>
  <c r="B207" i="3"/>
  <c r="B211" i="3"/>
  <c r="B215" i="3"/>
  <c r="B219" i="3"/>
  <c r="B223" i="3"/>
  <c r="B227" i="3"/>
  <c r="B231" i="3"/>
  <c r="B235" i="3"/>
  <c r="B239" i="3"/>
  <c r="B243" i="3"/>
  <c r="B247" i="3"/>
  <c r="B251" i="3"/>
  <c r="B255" i="3"/>
  <c r="B259" i="3"/>
  <c r="B263" i="3"/>
  <c r="B267" i="3"/>
  <c r="B271" i="3"/>
  <c r="B4" i="3"/>
  <c r="B8" i="3"/>
  <c r="B12" i="3"/>
  <c r="B16" i="3"/>
  <c r="B20" i="3"/>
  <c r="B24" i="3"/>
  <c r="B28" i="3"/>
  <c r="B32" i="3"/>
  <c r="B36" i="3"/>
  <c r="B40" i="3"/>
  <c r="B44" i="3"/>
  <c r="B48" i="3"/>
  <c r="B52" i="3"/>
  <c r="B56" i="3"/>
  <c r="B60" i="3"/>
  <c r="B64" i="3"/>
  <c r="B68" i="3"/>
  <c r="B72" i="3"/>
  <c r="B76" i="3"/>
  <c r="B80" i="3"/>
  <c r="B84" i="3"/>
  <c r="B88" i="3"/>
  <c r="B92" i="3"/>
  <c r="B96" i="3"/>
  <c r="B100" i="3"/>
  <c r="B104" i="3"/>
  <c r="B108" i="3"/>
  <c r="B112" i="3"/>
  <c r="B116" i="3"/>
  <c r="B120" i="3"/>
  <c r="B124" i="3"/>
  <c r="B128" i="3"/>
  <c r="B132" i="3"/>
  <c r="B136" i="3"/>
  <c r="B140" i="3"/>
  <c r="B144" i="3"/>
  <c r="B148" i="3"/>
  <c r="B152" i="3"/>
  <c r="B156" i="3"/>
  <c r="B160" i="3"/>
  <c r="B164" i="3"/>
  <c r="B168" i="3"/>
  <c r="B172" i="3"/>
  <c r="B176" i="3"/>
  <c r="B180" i="3"/>
  <c r="B184" i="3"/>
  <c r="B188" i="3"/>
  <c r="B192" i="3"/>
  <c r="B196" i="3"/>
  <c r="B200" i="3"/>
  <c r="B204" i="3"/>
  <c r="B208" i="3"/>
  <c r="B212" i="3"/>
  <c r="B216" i="3"/>
  <c r="B220" i="3"/>
  <c r="B224" i="3"/>
  <c r="B228" i="3"/>
  <c r="B232" i="3"/>
  <c r="B236" i="3"/>
  <c r="B240" i="3"/>
  <c r="B244" i="3"/>
  <c r="B248" i="3"/>
  <c r="B252" i="3"/>
  <c r="B256" i="3"/>
  <c r="B260" i="3"/>
  <c r="B264" i="3"/>
  <c r="B272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81" i="3"/>
  <c r="B97" i="3"/>
  <c r="B113" i="3"/>
  <c r="B129" i="3"/>
  <c r="B145" i="3"/>
  <c r="B161" i="3"/>
  <c r="B177" i="3"/>
  <c r="B193" i="3"/>
  <c r="B209" i="3"/>
  <c r="B225" i="3"/>
  <c r="B241" i="3"/>
  <c r="B257" i="3"/>
  <c r="B273" i="3"/>
  <c r="B85" i="3"/>
  <c r="B101" i="3"/>
  <c r="B117" i="3"/>
  <c r="B133" i="3"/>
  <c r="B149" i="3"/>
  <c r="B165" i="3"/>
  <c r="B181" i="3"/>
  <c r="B197" i="3"/>
  <c r="B213" i="3"/>
  <c r="B229" i="3"/>
  <c r="B245" i="3"/>
  <c r="B261" i="3"/>
  <c r="B89" i="3"/>
  <c r="B105" i="3"/>
  <c r="B121" i="3"/>
  <c r="B137" i="3"/>
  <c r="B169" i="3"/>
  <c r="B185" i="3"/>
  <c r="B201" i="3"/>
  <c r="B217" i="3"/>
  <c r="B233" i="3"/>
  <c r="B249" i="3"/>
  <c r="B265" i="3"/>
  <c r="B153" i="3"/>
  <c r="B77" i="3"/>
  <c r="B93" i="3"/>
  <c r="B109" i="3"/>
  <c r="B125" i="3"/>
  <c r="B141" i="3"/>
  <c r="B157" i="3"/>
  <c r="B173" i="3"/>
  <c r="B189" i="3"/>
  <c r="B205" i="3"/>
  <c r="B221" i="3"/>
  <c r="B237" i="3"/>
  <c r="B253" i="3"/>
  <c r="B269" i="3"/>
  <c r="J26" i="1" a="1"/>
  <c r="J26" i="1" s="1"/>
  <c r="J32" i="1" s="1"/>
  <c r="K22" i="1"/>
  <c r="D116" i="4" l="1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D204" i="4"/>
  <c r="D208" i="4"/>
  <c r="D212" i="4"/>
  <c r="D216" i="4"/>
  <c r="D220" i="4"/>
  <c r="D224" i="4"/>
  <c r="D228" i="4"/>
  <c r="D232" i="4"/>
  <c r="D236" i="4"/>
  <c r="D240" i="4"/>
  <c r="D244" i="4"/>
  <c r="D248" i="4"/>
  <c r="D252" i="4"/>
  <c r="D256" i="4"/>
  <c r="D260" i="4"/>
  <c r="D264" i="4"/>
  <c r="D268" i="4"/>
  <c r="D272" i="4"/>
  <c r="D276" i="4"/>
  <c r="D280" i="4"/>
  <c r="D284" i="4"/>
  <c r="D122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38" i="4"/>
  <c r="D246" i="4"/>
  <c r="D258" i="4"/>
  <c r="D266" i="4"/>
  <c r="D274" i="4"/>
  <c r="D282" i="4"/>
  <c r="D119" i="4"/>
  <c r="D139" i="4"/>
  <c r="D147" i="4"/>
  <c r="D155" i="4"/>
  <c r="D163" i="4"/>
  <c r="D171" i="4"/>
  <c r="D183" i="4"/>
  <c r="D191" i="4"/>
  <c r="D199" i="4"/>
  <c r="D211" i="4"/>
  <c r="D227" i="4"/>
  <c r="D239" i="4"/>
  <c r="D251" i="4"/>
  <c r="D263" i="4"/>
  <c r="D275" i="4"/>
  <c r="D287" i="4"/>
  <c r="D117" i="4"/>
  <c r="D121" i="4"/>
  <c r="D125" i="4"/>
  <c r="D129" i="4"/>
  <c r="D133" i="4"/>
  <c r="D137" i="4"/>
  <c r="D141" i="4"/>
  <c r="D145" i="4"/>
  <c r="D149" i="4"/>
  <c r="D153" i="4"/>
  <c r="D157" i="4"/>
  <c r="D161" i="4"/>
  <c r="D165" i="4"/>
  <c r="D169" i="4"/>
  <c r="D173" i="4"/>
  <c r="D177" i="4"/>
  <c r="D181" i="4"/>
  <c r="D185" i="4"/>
  <c r="D189" i="4"/>
  <c r="D193" i="4"/>
  <c r="D197" i="4"/>
  <c r="D201" i="4"/>
  <c r="D205" i="4"/>
  <c r="D209" i="4"/>
  <c r="D213" i="4"/>
  <c r="D217" i="4"/>
  <c r="D221" i="4"/>
  <c r="D225" i="4"/>
  <c r="D229" i="4"/>
  <c r="D233" i="4"/>
  <c r="D237" i="4"/>
  <c r="D241" i="4"/>
  <c r="D245" i="4"/>
  <c r="D249" i="4"/>
  <c r="D253" i="4"/>
  <c r="D257" i="4"/>
  <c r="D261" i="4"/>
  <c r="D265" i="4"/>
  <c r="D269" i="4"/>
  <c r="D273" i="4"/>
  <c r="D277" i="4"/>
  <c r="D281" i="4"/>
  <c r="D285" i="4"/>
  <c r="D118" i="4"/>
  <c r="D126" i="4"/>
  <c r="D130" i="4"/>
  <c r="D134" i="4"/>
  <c r="D138" i="4"/>
  <c r="D142" i="4"/>
  <c r="D150" i="4"/>
  <c r="D158" i="4"/>
  <c r="D166" i="4"/>
  <c r="D174" i="4"/>
  <c r="D182" i="4"/>
  <c r="D190" i="4"/>
  <c r="D198" i="4"/>
  <c r="D214" i="4"/>
  <c r="D222" i="4"/>
  <c r="D230" i="4"/>
  <c r="D242" i="4"/>
  <c r="D250" i="4"/>
  <c r="D254" i="4"/>
  <c r="D262" i="4"/>
  <c r="D270" i="4"/>
  <c r="D278" i="4"/>
  <c r="D286" i="4"/>
  <c r="D123" i="4"/>
  <c r="D127" i="4"/>
  <c r="D131" i="4"/>
  <c r="D135" i="4"/>
  <c r="D143" i="4"/>
  <c r="D151" i="4"/>
  <c r="D159" i="4"/>
  <c r="D167" i="4"/>
  <c r="D175" i="4"/>
  <c r="D187" i="4"/>
  <c r="D195" i="4"/>
  <c r="D203" i="4"/>
  <c r="D215" i="4"/>
  <c r="D219" i="4"/>
  <c r="D231" i="4"/>
  <c r="D243" i="4"/>
  <c r="D255" i="4"/>
  <c r="D271" i="4"/>
  <c r="D283" i="4"/>
  <c r="D206" i="4"/>
  <c r="D179" i="4"/>
  <c r="D207" i="4"/>
  <c r="D223" i="4"/>
  <c r="D235" i="4"/>
  <c r="D247" i="4"/>
  <c r="D259" i="4"/>
  <c r="D267" i="4"/>
  <c r="D279" i="4"/>
  <c r="D6" i="4"/>
  <c r="D10" i="4"/>
  <c r="D14" i="4"/>
  <c r="D18" i="4"/>
  <c r="D22" i="4"/>
  <c r="D26" i="4"/>
  <c r="D30" i="4"/>
  <c r="D34" i="4"/>
  <c r="D38" i="4"/>
  <c r="D42" i="4"/>
  <c r="D46" i="4"/>
  <c r="D50" i="4"/>
  <c r="D54" i="4"/>
  <c r="D58" i="4"/>
  <c r="D62" i="4"/>
  <c r="D66" i="4"/>
  <c r="D70" i="4"/>
  <c r="D74" i="4"/>
  <c r="D78" i="4"/>
  <c r="D82" i="4"/>
  <c r="D86" i="4"/>
  <c r="D90" i="4"/>
  <c r="D94" i="4"/>
  <c r="D98" i="4"/>
  <c r="D102" i="4"/>
  <c r="D4" i="4"/>
  <c r="D8" i="4"/>
  <c r="D12" i="4"/>
  <c r="D16" i="4"/>
  <c r="D20" i="4"/>
  <c r="D24" i="4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L20" i="4"/>
  <c r="D5" i="4"/>
  <c r="D9" i="4"/>
  <c r="D13" i="4"/>
  <c r="D17" i="4"/>
  <c r="D21" i="4"/>
  <c r="D25" i="4"/>
  <c r="D29" i="4"/>
  <c r="D33" i="4"/>
  <c r="D37" i="4"/>
  <c r="D41" i="4"/>
  <c r="D45" i="4"/>
  <c r="D49" i="4"/>
  <c r="D53" i="4"/>
  <c r="D57" i="4"/>
  <c r="D61" i="4"/>
  <c r="D65" i="4"/>
  <c r="D69" i="4"/>
  <c r="D73" i="4"/>
  <c r="D77" i="4"/>
  <c r="D81" i="4"/>
  <c r="D85" i="4"/>
  <c r="D89" i="4"/>
  <c r="D93" i="4"/>
  <c r="D97" i="4"/>
  <c r="D101" i="4"/>
  <c r="K20" i="4"/>
  <c r="D7" i="4"/>
  <c r="D11" i="4"/>
  <c r="D15" i="4"/>
  <c r="D19" i="4"/>
  <c r="D23" i="4"/>
  <c r="D27" i="4"/>
  <c r="D31" i="4"/>
  <c r="D35" i="4"/>
  <c r="D39" i="4"/>
  <c r="D43" i="4"/>
  <c r="D47" i="4"/>
  <c r="D51" i="4"/>
  <c r="D55" i="4"/>
  <c r="D59" i="4"/>
  <c r="D63" i="4"/>
  <c r="D67" i="4"/>
  <c r="D71" i="4"/>
  <c r="D75" i="4"/>
  <c r="D83" i="4"/>
  <c r="D87" i="4"/>
  <c r="D91" i="4"/>
  <c r="D95" i="4"/>
  <c r="D99" i="4"/>
  <c r="D103" i="4"/>
  <c r="I20" i="4"/>
  <c r="J20" i="4" s="1"/>
  <c r="D79" i="4"/>
  <c r="L130" i="4"/>
  <c r="I130" i="4"/>
  <c r="J130" i="4" s="1"/>
  <c r="K130" i="4"/>
  <c r="K21" i="4"/>
  <c r="I21" i="4"/>
  <c r="J21" i="4" s="1"/>
  <c r="L21" i="4"/>
  <c r="I131" i="4"/>
  <c r="J131" i="4" s="1"/>
  <c r="K131" i="4"/>
  <c r="L131" i="4"/>
  <c r="F2" i="3"/>
  <c r="F3" i="3"/>
  <c r="E3" i="3"/>
  <c r="E2" i="3"/>
  <c r="D262" i="1"/>
  <c r="D206" i="1"/>
  <c r="D142" i="1"/>
  <c r="D86" i="1"/>
  <c r="D54" i="1"/>
  <c r="D38" i="1"/>
  <c r="D14" i="1"/>
  <c r="D245" i="1"/>
  <c r="D205" i="1"/>
  <c r="D173" i="1"/>
  <c r="D141" i="1"/>
  <c r="D117" i="1"/>
  <c r="D85" i="1"/>
  <c r="D53" i="1"/>
  <c r="D13" i="1"/>
  <c r="D260" i="1"/>
  <c r="D244" i="1"/>
  <c r="D228" i="1"/>
  <c r="D212" i="1"/>
  <c r="D188" i="1"/>
  <c r="D172" i="1"/>
  <c r="D156" i="1"/>
  <c r="D140" i="1"/>
  <c r="D124" i="1"/>
  <c r="D108" i="1"/>
  <c r="D92" i="1"/>
  <c r="D76" i="1"/>
  <c r="D52" i="1"/>
  <c r="D44" i="1"/>
  <c r="D36" i="1"/>
  <c r="D28" i="1"/>
  <c r="D4" i="1"/>
  <c r="D266" i="1"/>
  <c r="D250" i="1"/>
  <c r="D234" i="1"/>
  <c r="D226" i="1"/>
  <c r="D210" i="1"/>
  <c r="D202" i="1"/>
  <c r="D194" i="1"/>
  <c r="D186" i="1"/>
  <c r="D178" i="1"/>
  <c r="D170" i="1"/>
  <c r="D162" i="1"/>
  <c r="D154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34" i="1"/>
  <c r="D26" i="1"/>
  <c r="D18" i="1"/>
  <c r="D10" i="1"/>
  <c r="D254" i="1"/>
  <c r="D222" i="1"/>
  <c r="D190" i="1"/>
  <c r="D158" i="1"/>
  <c r="D126" i="1"/>
  <c r="D110" i="1"/>
  <c r="D78" i="1"/>
  <c r="D22" i="1"/>
  <c r="D253" i="1"/>
  <c r="D221" i="1"/>
  <c r="D181" i="1"/>
  <c r="D157" i="1"/>
  <c r="D133" i="1"/>
  <c r="D109" i="1"/>
  <c r="D93" i="1"/>
  <c r="D61" i="1"/>
  <c r="D37" i="1"/>
  <c r="D21" i="1"/>
  <c r="D268" i="1"/>
  <c r="D236" i="1"/>
  <c r="D196" i="1"/>
  <c r="D84" i="1"/>
  <c r="D60" i="1"/>
  <c r="D12" i="1"/>
  <c r="D2" i="1"/>
  <c r="D258" i="1"/>
  <c r="D242" i="1"/>
  <c r="D218" i="1"/>
  <c r="D273" i="1"/>
  <c r="D265" i="1"/>
  <c r="D257" i="1"/>
  <c r="D249" i="1"/>
  <c r="D241" i="1"/>
  <c r="D233" i="1"/>
  <c r="D225" i="1"/>
  <c r="D217" i="1"/>
  <c r="D209" i="1"/>
  <c r="D201" i="1"/>
  <c r="D193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252" i="1"/>
  <c r="D220" i="1"/>
  <c r="D204" i="1"/>
  <c r="D180" i="1"/>
  <c r="D164" i="1"/>
  <c r="D148" i="1"/>
  <c r="D132" i="1"/>
  <c r="D116" i="1"/>
  <c r="D100" i="1"/>
  <c r="D68" i="1"/>
  <c r="D20" i="1"/>
  <c r="D272" i="1"/>
  <c r="D264" i="1"/>
  <c r="D256" i="1"/>
  <c r="D248" i="1"/>
  <c r="D240" i="1"/>
  <c r="D232" i="1"/>
  <c r="D224" i="1"/>
  <c r="D216" i="1"/>
  <c r="D208" i="1"/>
  <c r="D200" i="1"/>
  <c r="D192" i="1"/>
  <c r="D184" i="1"/>
  <c r="D176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246" i="1"/>
  <c r="D214" i="1"/>
  <c r="D182" i="1"/>
  <c r="D166" i="1"/>
  <c r="D150" i="1"/>
  <c r="D118" i="1"/>
  <c r="D94" i="1"/>
  <c r="D62" i="1"/>
  <c r="D46" i="1"/>
  <c r="D6" i="1"/>
  <c r="D269" i="1"/>
  <c r="D237" i="1"/>
  <c r="D213" i="1"/>
  <c r="D189" i="1"/>
  <c r="D149" i="1"/>
  <c r="D77" i="1"/>
  <c r="D271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270" i="1"/>
  <c r="D238" i="1"/>
  <c r="D230" i="1"/>
  <c r="D198" i="1"/>
  <c r="D174" i="1"/>
  <c r="D134" i="1"/>
  <c r="D102" i="1"/>
  <c r="D70" i="1"/>
  <c r="D30" i="1"/>
  <c r="D261" i="1"/>
  <c r="D229" i="1"/>
  <c r="D197" i="1"/>
  <c r="D165" i="1"/>
  <c r="D125" i="1"/>
  <c r="D101" i="1"/>
  <c r="D69" i="1"/>
  <c r="D45" i="1"/>
  <c r="D29" i="1"/>
  <c r="D5" i="1"/>
  <c r="D267" i="1"/>
  <c r="D259" i="1"/>
  <c r="D251" i="1"/>
  <c r="D243" i="1"/>
  <c r="D235" i="1"/>
  <c r="D227" i="1"/>
  <c r="D219" i="1"/>
  <c r="D211" i="1"/>
  <c r="D203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K32" i="1"/>
  <c r="I3" i="3" l="1"/>
  <c r="I5" i="3"/>
  <c r="I7" i="3"/>
  <c r="I9" i="3"/>
  <c r="I11" i="3"/>
  <c r="I13" i="3"/>
  <c r="I15" i="3"/>
  <c r="I17" i="3"/>
  <c r="I19" i="3"/>
  <c r="I21" i="3"/>
  <c r="I23" i="3"/>
  <c r="I25" i="3"/>
  <c r="I27" i="3"/>
  <c r="I29" i="3"/>
  <c r="I31" i="3"/>
  <c r="I33" i="3"/>
  <c r="I35" i="3"/>
  <c r="I37" i="3"/>
  <c r="I39" i="3"/>
  <c r="I41" i="3"/>
  <c r="I43" i="3"/>
  <c r="I45" i="3"/>
  <c r="I47" i="3"/>
  <c r="I49" i="3"/>
  <c r="I51" i="3"/>
  <c r="I53" i="3"/>
  <c r="I55" i="3"/>
  <c r="I57" i="3"/>
  <c r="I59" i="3"/>
  <c r="I61" i="3"/>
  <c r="I63" i="3"/>
  <c r="I65" i="3"/>
  <c r="I67" i="3"/>
  <c r="I69" i="3"/>
  <c r="I71" i="3"/>
  <c r="I73" i="3"/>
  <c r="I75" i="3"/>
  <c r="I77" i="3"/>
  <c r="I79" i="3"/>
  <c r="I81" i="3"/>
  <c r="I83" i="3"/>
  <c r="I85" i="3"/>
  <c r="I87" i="3"/>
  <c r="I89" i="3"/>
  <c r="I91" i="3"/>
  <c r="I93" i="3"/>
  <c r="I95" i="3"/>
  <c r="I97" i="3"/>
  <c r="I99" i="3"/>
  <c r="I101" i="3"/>
  <c r="I103" i="3"/>
  <c r="I105" i="3"/>
  <c r="I107" i="3"/>
  <c r="I109" i="3"/>
  <c r="I111" i="3"/>
  <c r="I113" i="3"/>
  <c r="I115" i="3"/>
  <c r="I117" i="3"/>
  <c r="I119" i="3"/>
  <c r="I121" i="3"/>
  <c r="I123" i="3"/>
  <c r="I125" i="3"/>
  <c r="I127" i="3"/>
  <c r="I129" i="3"/>
  <c r="I131" i="3"/>
  <c r="I133" i="3"/>
  <c r="I135" i="3"/>
  <c r="I137" i="3"/>
  <c r="I139" i="3"/>
  <c r="I141" i="3"/>
  <c r="I143" i="3"/>
  <c r="I145" i="3"/>
  <c r="I147" i="3"/>
  <c r="I149" i="3"/>
  <c r="I151" i="3"/>
  <c r="I153" i="3"/>
  <c r="I155" i="3"/>
  <c r="I4" i="3"/>
  <c r="I6" i="3"/>
  <c r="I8" i="3"/>
  <c r="I10" i="3"/>
  <c r="I12" i="3"/>
  <c r="I14" i="3"/>
  <c r="I16" i="3"/>
  <c r="I18" i="3"/>
  <c r="I20" i="3"/>
  <c r="I22" i="3"/>
  <c r="I24" i="3"/>
  <c r="I26" i="3"/>
  <c r="I28" i="3"/>
  <c r="I30" i="3"/>
  <c r="I32" i="3"/>
  <c r="I34" i="3"/>
  <c r="I36" i="3"/>
  <c r="I38" i="3"/>
  <c r="I40" i="3"/>
  <c r="I42" i="3"/>
  <c r="I44" i="3"/>
  <c r="I46" i="3"/>
  <c r="I48" i="3"/>
  <c r="I50" i="3"/>
  <c r="I52" i="3"/>
  <c r="I54" i="3"/>
  <c r="I56" i="3"/>
  <c r="I58" i="3"/>
  <c r="I60" i="3"/>
  <c r="I62" i="3"/>
  <c r="I64" i="3"/>
  <c r="I66" i="3"/>
  <c r="I68" i="3"/>
  <c r="I70" i="3"/>
  <c r="I72" i="3"/>
  <c r="I74" i="3"/>
  <c r="I76" i="3"/>
  <c r="I78" i="3"/>
  <c r="I80" i="3"/>
  <c r="I82" i="3"/>
  <c r="I84" i="3"/>
  <c r="I86" i="3"/>
  <c r="I88" i="3"/>
  <c r="I90" i="3"/>
  <c r="I92" i="3"/>
  <c r="I94" i="3"/>
  <c r="I96" i="3"/>
  <c r="I98" i="3"/>
  <c r="I100" i="3"/>
  <c r="I102" i="3"/>
  <c r="I104" i="3"/>
  <c r="I106" i="3"/>
  <c r="I108" i="3"/>
  <c r="I110" i="3"/>
  <c r="I112" i="3"/>
  <c r="I114" i="3"/>
  <c r="I116" i="3"/>
  <c r="I118" i="3"/>
  <c r="I120" i="3"/>
  <c r="I122" i="3"/>
  <c r="I124" i="3"/>
  <c r="I126" i="3"/>
  <c r="I128" i="3"/>
  <c r="I130" i="3"/>
  <c r="I132" i="3"/>
  <c r="I134" i="3"/>
  <c r="I136" i="3"/>
  <c r="I138" i="3"/>
  <c r="I140" i="3"/>
  <c r="I142" i="3"/>
  <c r="I144" i="3"/>
  <c r="I146" i="3"/>
  <c r="I148" i="3"/>
  <c r="I150" i="3"/>
  <c r="I152" i="3"/>
  <c r="I154" i="3"/>
  <c r="I156" i="3"/>
  <c r="I159" i="3"/>
  <c r="I164" i="3"/>
  <c r="I167" i="3"/>
  <c r="I172" i="3"/>
  <c r="I174" i="3"/>
  <c r="I176" i="3"/>
  <c r="I178" i="3"/>
  <c r="I180" i="3"/>
  <c r="I182" i="3"/>
  <c r="I184" i="3"/>
  <c r="I186" i="3"/>
  <c r="I188" i="3"/>
  <c r="I190" i="3"/>
  <c r="I192" i="3"/>
  <c r="I194" i="3"/>
  <c r="I196" i="3"/>
  <c r="I198" i="3"/>
  <c r="I200" i="3"/>
  <c r="I202" i="3"/>
  <c r="I204" i="3"/>
  <c r="I206" i="3"/>
  <c r="I208" i="3"/>
  <c r="I210" i="3"/>
  <c r="I212" i="3"/>
  <c r="I214" i="3"/>
  <c r="I216" i="3"/>
  <c r="I218" i="3"/>
  <c r="I220" i="3"/>
  <c r="I222" i="3"/>
  <c r="I224" i="3"/>
  <c r="I226" i="3"/>
  <c r="I228" i="3"/>
  <c r="I230" i="3"/>
  <c r="I232" i="3"/>
  <c r="I234" i="3"/>
  <c r="I236" i="3"/>
  <c r="I238" i="3"/>
  <c r="I240" i="3"/>
  <c r="I242" i="3"/>
  <c r="I244" i="3"/>
  <c r="I246" i="3"/>
  <c r="I248" i="3"/>
  <c r="I250" i="3"/>
  <c r="I252" i="3"/>
  <c r="I254" i="3"/>
  <c r="I256" i="3"/>
  <c r="I258" i="3"/>
  <c r="I260" i="3"/>
  <c r="I262" i="3"/>
  <c r="I264" i="3"/>
  <c r="I266" i="3"/>
  <c r="I268" i="3"/>
  <c r="I270" i="3"/>
  <c r="I272" i="3"/>
  <c r="I263" i="3"/>
  <c r="I267" i="3"/>
  <c r="I273" i="3"/>
  <c r="I157" i="3"/>
  <c r="I162" i="3"/>
  <c r="I165" i="3"/>
  <c r="I170" i="3"/>
  <c r="I269" i="3"/>
  <c r="I160" i="3"/>
  <c r="I163" i="3"/>
  <c r="I168" i="3"/>
  <c r="I171" i="3"/>
  <c r="I173" i="3"/>
  <c r="I175" i="3"/>
  <c r="I177" i="3"/>
  <c r="I179" i="3"/>
  <c r="I181" i="3"/>
  <c r="I183" i="3"/>
  <c r="I185" i="3"/>
  <c r="I187" i="3"/>
  <c r="I189" i="3"/>
  <c r="I191" i="3"/>
  <c r="I193" i="3"/>
  <c r="I195" i="3"/>
  <c r="I197" i="3"/>
  <c r="I199" i="3"/>
  <c r="I201" i="3"/>
  <c r="I203" i="3"/>
  <c r="I205" i="3"/>
  <c r="I207" i="3"/>
  <c r="I209" i="3"/>
  <c r="I211" i="3"/>
  <c r="I213" i="3"/>
  <c r="I215" i="3"/>
  <c r="I217" i="3"/>
  <c r="I219" i="3"/>
  <c r="I221" i="3"/>
  <c r="I223" i="3"/>
  <c r="I225" i="3"/>
  <c r="I227" i="3"/>
  <c r="I229" i="3"/>
  <c r="I231" i="3"/>
  <c r="I233" i="3"/>
  <c r="I235" i="3"/>
  <c r="I237" i="3"/>
  <c r="I239" i="3"/>
  <c r="I241" i="3"/>
  <c r="I243" i="3"/>
  <c r="I245" i="3"/>
  <c r="I247" i="3"/>
  <c r="I249" i="3"/>
  <c r="I251" i="3"/>
  <c r="I253" i="3"/>
  <c r="I255" i="3"/>
  <c r="I257" i="3"/>
  <c r="I259" i="3"/>
  <c r="I261" i="3"/>
  <c r="I265" i="3"/>
  <c r="I271" i="3"/>
  <c r="I158" i="3"/>
  <c r="I161" i="3"/>
  <c r="I166" i="3"/>
  <c r="I169" i="3"/>
  <c r="H3" i="3"/>
  <c r="H5" i="3"/>
  <c r="H7" i="3"/>
  <c r="H9" i="3"/>
  <c r="H11" i="3"/>
  <c r="H13" i="3"/>
  <c r="H15" i="3"/>
  <c r="H17" i="3"/>
  <c r="H19" i="3"/>
  <c r="H21" i="3"/>
  <c r="H23" i="3"/>
  <c r="H25" i="3"/>
  <c r="H27" i="3"/>
  <c r="H29" i="3"/>
  <c r="H31" i="3"/>
  <c r="H33" i="3"/>
  <c r="H35" i="3"/>
  <c r="H37" i="3"/>
  <c r="H39" i="3"/>
  <c r="H41" i="3"/>
  <c r="H43" i="3"/>
  <c r="H45" i="3"/>
  <c r="H47" i="3"/>
  <c r="H49" i="3"/>
  <c r="H51" i="3"/>
  <c r="H53" i="3"/>
  <c r="H55" i="3"/>
  <c r="H57" i="3"/>
  <c r="H59" i="3"/>
  <c r="H61" i="3"/>
  <c r="H63" i="3"/>
  <c r="H65" i="3"/>
  <c r="H67" i="3"/>
  <c r="H69" i="3"/>
  <c r="H71" i="3"/>
  <c r="H73" i="3"/>
  <c r="H75" i="3"/>
  <c r="H77" i="3"/>
  <c r="H79" i="3"/>
  <c r="H81" i="3"/>
  <c r="H83" i="3"/>
  <c r="H85" i="3"/>
  <c r="H87" i="3"/>
  <c r="H89" i="3"/>
  <c r="H91" i="3"/>
  <c r="H93" i="3"/>
  <c r="H95" i="3"/>
  <c r="H97" i="3"/>
  <c r="H99" i="3"/>
  <c r="H101" i="3"/>
  <c r="H103" i="3"/>
  <c r="H105" i="3"/>
  <c r="H107" i="3"/>
  <c r="H109" i="3"/>
  <c r="H111" i="3"/>
  <c r="H113" i="3"/>
  <c r="H115" i="3"/>
  <c r="H117" i="3"/>
  <c r="H119" i="3"/>
  <c r="H121" i="3"/>
  <c r="H123" i="3"/>
  <c r="H125" i="3"/>
  <c r="H127" i="3"/>
  <c r="H129" i="3"/>
  <c r="H131" i="3"/>
  <c r="H133" i="3"/>
  <c r="H135" i="3"/>
  <c r="H137" i="3"/>
  <c r="H139" i="3"/>
  <c r="H141" i="3"/>
  <c r="H143" i="3"/>
  <c r="H145" i="3"/>
  <c r="H147" i="3"/>
  <c r="H149" i="3"/>
  <c r="H151" i="3"/>
  <c r="H153" i="3"/>
  <c r="H155" i="3"/>
  <c r="H157" i="3"/>
  <c r="H159" i="3"/>
  <c r="H161" i="3"/>
  <c r="H163" i="3"/>
  <c r="H165" i="3"/>
  <c r="H167" i="3"/>
  <c r="H169" i="3"/>
  <c r="J169" i="3" s="1"/>
  <c r="H171" i="3"/>
  <c r="J171" i="3" s="1"/>
  <c r="H4" i="3"/>
  <c r="H6" i="3"/>
  <c r="H8" i="3"/>
  <c r="H10" i="3"/>
  <c r="H12" i="3"/>
  <c r="H14" i="3"/>
  <c r="H16" i="3"/>
  <c r="H18" i="3"/>
  <c r="H20" i="3"/>
  <c r="H22" i="3"/>
  <c r="H24" i="3"/>
  <c r="H26" i="3"/>
  <c r="H28" i="3"/>
  <c r="H30" i="3"/>
  <c r="H32" i="3"/>
  <c r="H34" i="3"/>
  <c r="H36" i="3"/>
  <c r="H38" i="3"/>
  <c r="H40" i="3"/>
  <c r="H42" i="3"/>
  <c r="H44" i="3"/>
  <c r="H46" i="3"/>
  <c r="H48" i="3"/>
  <c r="H50" i="3"/>
  <c r="H52" i="3"/>
  <c r="H54" i="3"/>
  <c r="H56" i="3"/>
  <c r="H58" i="3"/>
  <c r="H60" i="3"/>
  <c r="H62" i="3"/>
  <c r="H64" i="3"/>
  <c r="H66" i="3"/>
  <c r="H68" i="3"/>
  <c r="H70" i="3"/>
  <c r="H72" i="3"/>
  <c r="H74" i="3"/>
  <c r="H76" i="3"/>
  <c r="H78" i="3"/>
  <c r="H80" i="3"/>
  <c r="H82" i="3"/>
  <c r="H84" i="3"/>
  <c r="H86" i="3"/>
  <c r="H88" i="3"/>
  <c r="H90" i="3"/>
  <c r="H92" i="3"/>
  <c r="H94" i="3"/>
  <c r="H96" i="3"/>
  <c r="H98" i="3"/>
  <c r="H100" i="3"/>
  <c r="H102" i="3"/>
  <c r="H104" i="3"/>
  <c r="H106" i="3"/>
  <c r="H108" i="3"/>
  <c r="H110" i="3"/>
  <c r="H112" i="3"/>
  <c r="H114" i="3"/>
  <c r="H116" i="3"/>
  <c r="H118" i="3"/>
  <c r="H120" i="3"/>
  <c r="H122" i="3"/>
  <c r="H124" i="3"/>
  <c r="H126" i="3"/>
  <c r="H128" i="3"/>
  <c r="H130" i="3"/>
  <c r="H132" i="3"/>
  <c r="H134" i="3"/>
  <c r="H136" i="3"/>
  <c r="H138" i="3"/>
  <c r="H140" i="3"/>
  <c r="H142" i="3"/>
  <c r="H144" i="3"/>
  <c r="H146" i="3"/>
  <c r="H148" i="3"/>
  <c r="H150" i="3"/>
  <c r="H152" i="3"/>
  <c r="H154" i="3"/>
  <c r="H156" i="3"/>
  <c r="H162" i="3"/>
  <c r="H170" i="3"/>
  <c r="J170" i="3" s="1"/>
  <c r="H259" i="3"/>
  <c r="J259" i="3" s="1"/>
  <c r="H263" i="3"/>
  <c r="J263" i="3" s="1"/>
  <c r="H267" i="3"/>
  <c r="J267" i="3" s="1"/>
  <c r="H271" i="3"/>
  <c r="J271" i="3" s="1"/>
  <c r="H160" i="3"/>
  <c r="H168" i="3"/>
  <c r="H173" i="3"/>
  <c r="H175" i="3"/>
  <c r="H177" i="3"/>
  <c r="H179" i="3"/>
  <c r="H181" i="3"/>
  <c r="H183" i="3"/>
  <c r="H185" i="3"/>
  <c r="H187" i="3"/>
  <c r="H189" i="3"/>
  <c r="H191" i="3"/>
  <c r="H193" i="3"/>
  <c r="H195" i="3"/>
  <c r="H197" i="3"/>
  <c r="H199" i="3"/>
  <c r="H201" i="3"/>
  <c r="H203" i="3"/>
  <c r="H205" i="3"/>
  <c r="H207" i="3"/>
  <c r="H209" i="3"/>
  <c r="H211" i="3"/>
  <c r="H213" i="3"/>
  <c r="H215" i="3"/>
  <c r="H217" i="3"/>
  <c r="H219" i="3"/>
  <c r="H221" i="3"/>
  <c r="H223" i="3"/>
  <c r="H225" i="3"/>
  <c r="H227" i="3"/>
  <c r="H229" i="3"/>
  <c r="H231" i="3"/>
  <c r="H233" i="3"/>
  <c r="H235" i="3"/>
  <c r="H237" i="3"/>
  <c r="H239" i="3"/>
  <c r="H241" i="3"/>
  <c r="H243" i="3"/>
  <c r="H245" i="3"/>
  <c r="H247" i="3"/>
  <c r="H249" i="3"/>
  <c r="H251" i="3"/>
  <c r="H253" i="3"/>
  <c r="H255" i="3"/>
  <c r="H257" i="3"/>
  <c r="H261" i="3"/>
  <c r="J261" i="3" s="1"/>
  <c r="H265" i="3"/>
  <c r="J265" i="3" s="1"/>
  <c r="H269" i="3"/>
  <c r="H273" i="3"/>
  <c r="H158" i="3"/>
  <c r="H166" i="3"/>
  <c r="J166" i="3" s="1"/>
  <c r="H164" i="3"/>
  <c r="H172" i="3"/>
  <c r="H174" i="3"/>
  <c r="H176" i="3"/>
  <c r="H178" i="3"/>
  <c r="H180" i="3"/>
  <c r="H182" i="3"/>
  <c r="H184" i="3"/>
  <c r="H186" i="3"/>
  <c r="H188" i="3"/>
  <c r="H190" i="3"/>
  <c r="H192" i="3"/>
  <c r="H194" i="3"/>
  <c r="H196" i="3"/>
  <c r="H198" i="3"/>
  <c r="H200" i="3"/>
  <c r="H202" i="3"/>
  <c r="H204" i="3"/>
  <c r="H206" i="3"/>
  <c r="H208" i="3"/>
  <c r="H210" i="3"/>
  <c r="H212" i="3"/>
  <c r="H214" i="3"/>
  <c r="H216" i="3"/>
  <c r="H218" i="3"/>
  <c r="H220" i="3"/>
  <c r="H222" i="3"/>
  <c r="H224" i="3"/>
  <c r="H226" i="3"/>
  <c r="H228" i="3"/>
  <c r="H230" i="3"/>
  <c r="H232" i="3"/>
  <c r="H234" i="3"/>
  <c r="H236" i="3"/>
  <c r="H238" i="3"/>
  <c r="H240" i="3"/>
  <c r="H242" i="3"/>
  <c r="H244" i="3"/>
  <c r="H246" i="3"/>
  <c r="H248" i="3"/>
  <c r="H250" i="3"/>
  <c r="H252" i="3"/>
  <c r="H254" i="3"/>
  <c r="H256" i="3"/>
  <c r="H258" i="3"/>
  <c r="H260" i="3"/>
  <c r="H262" i="3"/>
  <c r="H264" i="3"/>
  <c r="H266" i="3"/>
  <c r="H268" i="3"/>
  <c r="H270" i="3"/>
  <c r="H272" i="3"/>
  <c r="I2" i="3"/>
  <c r="H2" i="3"/>
  <c r="J156" i="3" l="1"/>
  <c r="J148" i="3"/>
  <c r="J140" i="3"/>
  <c r="J132" i="3"/>
  <c r="J124" i="3"/>
  <c r="J116" i="3"/>
  <c r="J108" i="3"/>
  <c r="J100" i="3"/>
  <c r="J92" i="3"/>
  <c r="J84" i="3"/>
  <c r="J76" i="3"/>
  <c r="J68" i="3"/>
  <c r="J60" i="3"/>
  <c r="J52" i="3"/>
  <c r="J44" i="3"/>
  <c r="J36" i="3"/>
  <c r="J28" i="3"/>
  <c r="J20" i="3"/>
  <c r="J12" i="3"/>
  <c r="J4" i="3"/>
  <c r="J149" i="3"/>
  <c r="J141" i="3"/>
  <c r="J133" i="3"/>
  <c r="J125" i="3"/>
  <c r="J117" i="3"/>
  <c r="J109" i="3"/>
  <c r="J101" i="3"/>
  <c r="J93" i="3"/>
  <c r="J85" i="3"/>
  <c r="J77" i="3"/>
  <c r="J69" i="3"/>
  <c r="J61" i="3"/>
  <c r="J53" i="3"/>
  <c r="J45" i="3"/>
  <c r="J37" i="3"/>
  <c r="J266" i="3"/>
  <c r="J258" i="3"/>
  <c r="J250" i="3"/>
  <c r="J242" i="3"/>
  <c r="J234" i="3"/>
  <c r="J226" i="3"/>
  <c r="J218" i="3"/>
  <c r="J210" i="3"/>
  <c r="J202" i="3"/>
  <c r="J194" i="3"/>
  <c r="J186" i="3"/>
  <c r="J178" i="3"/>
  <c r="J29" i="3"/>
  <c r="J21" i="3"/>
  <c r="J13" i="3"/>
  <c r="J5" i="3"/>
  <c r="J270" i="3"/>
  <c r="J262" i="3"/>
  <c r="J254" i="3"/>
  <c r="J246" i="3"/>
  <c r="J238" i="3"/>
  <c r="J154" i="3"/>
  <c r="J146" i="3"/>
  <c r="J138" i="3"/>
  <c r="J130" i="3"/>
  <c r="J122" i="3"/>
  <c r="J114" i="3"/>
  <c r="J106" i="3"/>
  <c r="J98" i="3"/>
  <c r="J90" i="3"/>
  <c r="J82" i="3"/>
  <c r="J74" i="3"/>
  <c r="J66" i="3"/>
  <c r="J58" i="3"/>
  <c r="J50" i="3"/>
  <c r="J42" i="3"/>
  <c r="J34" i="3"/>
  <c r="J26" i="3"/>
  <c r="J268" i="3"/>
  <c r="J260" i="3"/>
  <c r="J252" i="3"/>
  <c r="J244" i="3"/>
  <c r="J236" i="3"/>
  <c r="J228" i="3"/>
  <c r="J220" i="3"/>
  <c r="J212" i="3"/>
  <c r="J165" i="3"/>
  <c r="J150" i="3"/>
  <c r="J142" i="3"/>
  <c r="J134" i="3"/>
  <c r="J126" i="3"/>
  <c r="J118" i="3"/>
  <c r="J110" i="3"/>
  <c r="J102" i="3"/>
  <c r="J94" i="3"/>
  <c r="J86" i="3"/>
  <c r="J78" i="3"/>
  <c r="J70" i="3"/>
  <c r="J62" i="3"/>
  <c r="J54" i="3"/>
  <c r="J46" i="3"/>
  <c r="J38" i="3"/>
  <c r="J30" i="3"/>
  <c r="J22" i="3"/>
  <c r="J14" i="3"/>
  <c r="J6" i="3"/>
  <c r="J151" i="3"/>
  <c r="J143" i="3"/>
  <c r="J135" i="3"/>
  <c r="J127" i="3"/>
  <c r="J119" i="3"/>
  <c r="J111" i="3"/>
  <c r="J103" i="3"/>
  <c r="J95" i="3"/>
  <c r="J87" i="3"/>
  <c r="J79" i="3"/>
  <c r="J71" i="3"/>
  <c r="J63" i="3"/>
  <c r="J55" i="3"/>
  <c r="J47" i="3"/>
  <c r="J39" i="3"/>
  <c r="J31" i="3"/>
  <c r="J23" i="3"/>
  <c r="J15" i="3"/>
  <c r="J7" i="3"/>
  <c r="J230" i="3"/>
  <c r="J222" i="3"/>
  <c r="J214" i="3"/>
  <c r="J206" i="3"/>
  <c r="J198" i="3"/>
  <c r="J190" i="3"/>
  <c r="J182" i="3"/>
  <c r="J174" i="3"/>
  <c r="J272" i="3"/>
  <c r="J264" i="3"/>
  <c r="J256" i="3"/>
  <c r="J248" i="3"/>
  <c r="J240" i="3"/>
  <c r="J232" i="3"/>
  <c r="J224" i="3"/>
  <c r="J216" i="3"/>
  <c r="J208" i="3"/>
  <c r="J200" i="3"/>
  <c r="J192" i="3"/>
  <c r="J255" i="3"/>
  <c r="J247" i="3"/>
  <c r="J239" i="3"/>
  <c r="J231" i="3"/>
  <c r="J223" i="3"/>
  <c r="J215" i="3"/>
  <c r="J207" i="3"/>
  <c r="J199" i="3"/>
  <c r="J191" i="3"/>
  <c r="J183" i="3"/>
  <c r="J175" i="3"/>
  <c r="J164" i="3"/>
  <c r="J269" i="3"/>
  <c r="J152" i="3"/>
  <c r="J144" i="3"/>
  <c r="J136" i="3"/>
  <c r="J128" i="3"/>
  <c r="J120" i="3"/>
  <c r="J112" i="3"/>
  <c r="J104" i="3"/>
  <c r="J96" i="3"/>
  <c r="J88" i="3"/>
  <c r="J80" i="3"/>
  <c r="J72" i="3"/>
  <c r="J64" i="3"/>
  <c r="J56" i="3"/>
  <c r="J48" i="3"/>
  <c r="J40" i="3"/>
  <c r="J32" i="3"/>
  <c r="J24" i="3"/>
  <c r="J16" i="3"/>
  <c r="J8" i="3"/>
  <c r="J153" i="3"/>
  <c r="J145" i="3"/>
  <c r="J137" i="3"/>
  <c r="J129" i="3"/>
  <c r="J121" i="3"/>
  <c r="J113" i="3"/>
  <c r="J105" i="3"/>
  <c r="J97" i="3"/>
  <c r="J89" i="3"/>
  <c r="J81" i="3"/>
  <c r="J73" i="3"/>
  <c r="J65" i="3"/>
  <c r="J57" i="3"/>
  <c r="J49" i="3"/>
  <c r="J41" i="3"/>
  <c r="J33" i="3"/>
  <c r="J25" i="3"/>
  <c r="J17" i="3"/>
  <c r="J9" i="3"/>
  <c r="J184" i="3"/>
  <c r="J176" i="3"/>
  <c r="J158" i="3"/>
  <c r="J251" i="3"/>
  <c r="J243" i="3"/>
  <c r="J235" i="3"/>
  <c r="J227" i="3"/>
  <c r="J219" i="3"/>
  <c r="J211" i="3"/>
  <c r="J203" i="3"/>
  <c r="J195" i="3"/>
  <c r="J187" i="3"/>
  <c r="J179" i="3"/>
  <c r="J157" i="3"/>
  <c r="J159" i="3"/>
  <c r="J168" i="3"/>
  <c r="J204" i="3"/>
  <c r="J196" i="3"/>
  <c r="J188" i="3"/>
  <c r="J180" i="3"/>
  <c r="J172" i="3"/>
  <c r="J18" i="3"/>
  <c r="J10" i="3"/>
  <c r="J273" i="3"/>
  <c r="J257" i="3"/>
  <c r="J249" i="3"/>
  <c r="J241" i="3"/>
  <c r="J233" i="3"/>
  <c r="J225" i="3"/>
  <c r="J217" i="3"/>
  <c r="J209" i="3"/>
  <c r="J201" i="3"/>
  <c r="J193" i="3"/>
  <c r="J185" i="3"/>
  <c r="J177" i="3"/>
  <c r="J163" i="3"/>
  <c r="J155" i="3"/>
  <c r="J147" i="3"/>
  <c r="J139" i="3"/>
  <c r="J131" i="3"/>
  <c r="J123" i="3"/>
  <c r="J115" i="3"/>
  <c r="J107" i="3"/>
  <c r="J91" i="3"/>
  <c r="J83" i="3"/>
  <c r="J75" i="3"/>
  <c r="J67" i="3"/>
  <c r="J59" i="3"/>
  <c r="J51" i="3"/>
  <c r="J43" i="3"/>
  <c r="J35" i="3"/>
  <c r="J27" i="3"/>
  <c r="J19" i="3"/>
  <c r="J11" i="3"/>
  <c r="J3" i="3"/>
  <c r="J160" i="3"/>
  <c r="J99" i="3"/>
  <c r="J161" i="3"/>
  <c r="J253" i="3"/>
  <c r="J245" i="3"/>
  <c r="J237" i="3"/>
  <c r="J229" i="3"/>
  <c r="J221" i="3"/>
  <c r="J213" i="3"/>
  <c r="J205" i="3"/>
  <c r="J197" i="3"/>
  <c r="J189" i="3"/>
  <c r="J181" i="3"/>
  <c r="J173" i="3"/>
  <c r="J162" i="3"/>
  <c r="J167" i="3"/>
  <c r="J2" i="3"/>
  <c r="E9" i="3" l="1"/>
  <c r="H125" i="4"/>
  <c r="H15" i="4"/>
  <c r="H126" i="4" l="1"/>
  <c r="G118" i="4"/>
  <c r="I125" i="4"/>
  <c r="I15" i="4"/>
  <c r="H16" i="4"/>
  <c r="G8" i="4"/>
  <c r="G9" i="4" l="1"/>
  <c r="G7" i="4"/>
  <c r="G117" i="4"/>
  <c r="G119" i="4"/>
  <c r="J9" i="4"/>
  <c r="J7" i="4"/>
  <c r="J8" i="4" s="1"/>
  <c r="I16" i="4"/>
  <c r="G10" i="4" s="1"/>
  <c r="I126" i="4"/>
  <c r="G120" i="4" s="1"/>
  <c r="J119" i="4"/>
  <c r="J117" i="4"/>
  <c r="J118" i="4" s="1"/>
  <c r="J15" i="4"/>
  <c r="K15" i="4" s="1"/>
  <c r="L15" i="4" s="1"/>
  <c r="J125" i="4" l="1"/>
  <c r="K125" i="4" s="1"/>
  <c r="L125" i="4" s="1"/>
  <c r="E195" i="1" l="1"/>
  <c r="E124" i="1"/>
  <c r="E270" i="1"/>
  <c r="E173" i="1"/>
  <c r="E116" i="1"/>
  <c r="E27" i="1"/>
  <c r="E175" i="1"/>
  <c r="E133" i="1"/>
  <c r="E119" i="1"/>
  <c r="E201" i="1"/>
  <c r="E50" i="1"/>
  <c r="E186" i="1"/>
  <c r="E75" i="1"/>
  <c r="E192" i="1"/>
  <c r="E150" i="1"/>
  <c r="E112" i="1"/>
  <c r="E247" i="1"/>
  <c r="E63" i="1"/>
  <c r="E168" i="1"/>
  <c r="E242" i="1"/>
  <c r="E66" i="1"/>
  <c r="E229" i="1"/>
  <c r="E88" i="1"/>
  <c r="E215" i="1"/>
  <c r="E254" i="1"/>
  <c r="E264" i="1"/>
  <c r="E172" i="1"/>
  <c r="E170" i="1"/>
  <c r="E188" i="1"/>
  <c r="E239" i="1"/>
  <c r="E271" i="1"/>
  <c r="E3" i="1"/>
  <c r="E42" i="1"/>
  <c r="E67" i="1"/>
  <c r="E131" i="1"/>
  <c r="E23" i="1"/>
  <c r="E238" i="1"/>
  <c r="E178" i="1"/>
  <c r="E34" i="1"/>
  <c r="E267" i="1"/>
  <c r="E237" i="1"/>
  <c r="E31" i="1"/>
  <c r="E73" i="1"/>
  <c r="E65" i="1"/>
  <c r="E125" i="1"/>
  <c r="E108" i="1"/>
  <c r="E104" i="1"/>
  <c r="E40" i="1"/>
  <c r="E176" i="1"/>
  <c r="E15" i="1"/>
  <c r="E191" i="1"/>
  <c r="E249" i="1"/>
  <c r="E95" i="1"/>
  <c r="E167" i="1"/>
  <c r="E4" i="1"/>
  <c r="E213" i="1"/>
  <c r="E243" i="1"/>
  <c r="E244" i="1"/>
  <c r="E139" i="1"/>
  <c r="E76" i="1"/>
  <c r="E252" i="1"/>
  <c r="E217" i="1"/>
  <c r="E216" i="1"/>
  <c r="E101" i="1"/>
  <c r="E87" i="1"/>
  <c r="E74" i="1"/>
  <c r="E117" i="1"/>
  <c r="E236" i="1"/>
  <c r="E182" i="1"/>
  <c r="E185" i="1"/>
  <c r="E218" i="1"/>
  <c r="E196" i="1"/>
  <c r="E6" i="1"/>
  <c r="E248" i="1"/>
  <c r="E126" i="1"/>
  <c r="E154" i="1"/>
  <c r="E197" i="1"/>
  <c r="E48" i="1"/>
  <c r="E211" i="1"/>
  <c r="E72" i="1"/>
  <c r="E132" i="1"/>
  <c r="E149" i="1"/>
  <c r="E225" i="1"/>
  <c r="E12" i="1"/>
  <c r="E47" i="1"/>
  <c r="E136" i="1"/>
  <c r="E148" i="1"/>
  <c r="E153" i="1"/>
  <c r="E180" i="1"/>
  <c r="E49" i="1"/>
  <c r="E260" i="1"/>
  <c r="E80" i="1"/>
  <c r="E263" i="1"/>
  <c r="E212" i="1"/>
  <c r="E143" i="1"/>
  <c r="E41" i="1"/>
  <c r="E35" i="1"/>
  <c r="E29" i="1"/>
  <c r="E25" i="1"/>
  <c r="E94" i="1"/>
  <c r="E202" i="1"/>
  <c r="E61" i="1"/>
  <c r="E165" i="1"/>
  <c r="E147" i="1"/>
  <c r="E2" i="1"/>
  <c r="E184" i="1"/>
  <c r="E5" i="1"/>
  <c r="E152" i="1"/>
  <c r="E51" i="1"/>
  <c r="E220" i="1"/>
  <c r="E28" i="1"/>
  <c r="E255" i="1"/>
  <c r="E84" i="1"/>
  <c r="E224" i="1"/>
  <c r="E70" i="1"/>
  <c r="E32" i="1"/>
  <c r="E36" i="1"/>
  <c r="E253" i="1"/>
  <c r="E240" i="1"/>
  <c r="E107" i="1"/>
  <c r="E268" i="1"/>
  <c r="E53" i="1"/>
  <c r="E138" i="1"/>
  <c r="E144" i="1"/>
  <c r="E114" i="1"/>
  <c r="E46" i="1"/>
  <c r="E103" i="1"/>
  <c r="E62" i="1"/>
  <c r="E183" i="1"/>
  <c r="E77" i="1"/>
  <c r="E59" i="1"/>
  <c r="E200" i="1"/>
  <c r="E187" i="1"/>
  <c r="E219" i="1"/>
  <c r="E209" i="1"/>
  <c r="E13" i="1"/>
  <c r="E158" i="1"/>
  <c r="E81" i="1"/>
  <c r="E151" i="1"/>
  <c r="E232" i="1"/>
  <c r="E90" i="1"/>
  <c r="E91" i="1"/>
  <c r="E38" i="1"/>
  <c r="E155" i="1"/>
  <c r="E256" i="1"/>
  <c r="E203" i="1"/>
  <c r="E39" i="1"/>
  <c r="E122" i="1"/>
  <c r="E269" i="1"/>
  <c r="E261" i="1"/>
  <c r="E121" i="1"/>
  <c r="E19" i="1"/>
  <c r="E166" i="1"/>
  <c r="E106" i="1"/>
  <c r="E123" i="1"/>
  <c r="E69" i="1"/>
  <c r="E68" i="1"/>
  <c r="E235" i="1"/>
  <c r="E233" i="1"/>
  <c r="E262" i="1"/>
  <c r="E140" i="1"/>
  <c r="E17" i="1"/>
  <c r="E179" i="1"/>
  <c r="E20" i="1"/>
  <c r="E221" i="1"/>
  <c r="E127" i="1"/>
  <c r="E214" i="1"/>
  <c r="E33" i="1"/>
  <c r="E71" i="1"/>
  <c r="E18" i="1"/>
  <c r="E142" i="1"/>
  <c r="E135" i="1"/>
  <c r="E227" i="1"/>
  <c r="E258" i="1"/>
  <c r="E45" i="1"/>
  <c r="E164" i="1"/>
  <c r="E82" i="1"/>
  <c r="E241" i="1"/>
  <c r="E83" i="1"/>
  <c r="E54" i="1"/>
  <c r="E93" i="1"/>
  <c r="E21" i="1"/>
  <c r="E43" i="1"/>
  <c r="E207" i="1"/>
  <c r="E222" i="1"/>
  <c r="E99" i="1"/>
  <c r="E257" i="1"/>
  <c r="E199" i="1"/>
  <c r="E57" i="1"/>
  <c r="E231" i="1"/>
  <c r="E97" i="1"/>
  <c r="E58" i="1"/>
  <c r="E145" i="1"/>
  <c r="E98" i="1"/>
  <c r="E234" i="1"/>
  <c r="E161" i="1"/>
  <c r="E259" i="1"/>
  <c r="E26" i="1"/>
  <c r="E157" i="1"/>
  <c r="E223" i="1"/>
  <c r="E194" i="1"/>
  <c r="E228" i="1"/>
  <c r="E118" i="1"/>
  <c r="E16" i="1"/>
  <c r="E9" i="1"/>
  <c r="E174" i="1"/>
  <c r="E210" i="1"/>
  <c r="E22" i="1"/>
  <c r="E141" i="1"/>
  <c r="E160" i="1"/>
  <c r="E190" i="1"/>
  <c r="E251" i="1"/>
  <c r="E113" i="1"/>
  <c r="E79" i="1"/>
  <c r="E100" i="1"/>
  <c r="E181" i="1"/>
  <c r="E245" i="1"/>
  <c r="E265" i="1"/>
  <c r="E78" i="1"/>
  <c r="E8" i="1"/>
  <c r="E130" i="1"/>
  <c r="E250" i="1"/>
  <c r="E163" i="1"/>
  <c r="E204" i="1"/>
  <c r="E205" i="1"/>
  <c r="E177" i="1"/>
  <c r="E11" i="1"/>
  <c r="E272" i="1"/>
  <c r="E89" i="1"/>
  <c r="E10" i="1"/>
  <c r="E60" i="1"/>
  <c r="E115" i="1"/>
  <c r="E206" i="1"/>
  <c r="E246" i="1"/>
  <c r="E56" i="1"/>
  <c r="E109" i="1"/>
  <c r="E96" i="1"/>
  <c r="E105" i="1"/>
  <c r="E37" i="1"/>
  <c r="E24" i="1"/>
  <c r="E169" i="1"/>
  <c r="E64" i="1"/>
  <c r="E156" i="1"/>
  <c r="E146" i="1"/>
  <c r="E44" i="1"/>
  <c r="E30" i="1"/>
  <c r="E102" i="1"/>
  <c r="E92" i="1"/>
  <c r="E226" i="1"/>
  <c r="E171" i="1"/>
  <c r="E273" i="1"/>
  <c r="E162" i="1"/>
  <c r="E111" i="1"/>
  <c r="E14" i="1"/>
  <c r="E52" i="1"/>
  <c r="E189" i="1"/>
  <c r="E193" i="1"/>
  <c r="E86" i="1"/>
  <c r="E55" i="1"/>
  <c r="E134" i="1"/>
  <c r="E85" i="1"/>
  <c r="E208" i="1"/>
  <c r="E129" i="1"/>
  <c r="E110" i="1"/>
  <c r="E198" i="1"/>
  <c r="E7" i="1"/>
  <c r="E137" i="1"/>
  <c r="E266" i="1"/>
  <c r="E230" i="1"/>
  <c r="E159" i="1"/>
  <c r="E120" i="1"/>
  <c r="E128" i="1"/>
  <c r="E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<sst xmlns="http://schemas.openxmlformats.org/spreadsheetml/2006/main" count="99" uniqueCount="62">
  <si>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Minutes between eruptions</t>
  </si>
  <si>
    <t>Duration of eruption</t>
  </si>
  <si>
    <t>Etiquetas de fila</t>
  </si>
  <si>
    <t>Total general</t>
  </si>
  <si>
    <t>Suma de Minutes between eruptions</t>
  </si>
  <si>
    <t>1,6-1,85</t>
  </si>
  <si>
    <t>1,85-2,1</t>
  </si>
  <si>
    <t>2,1-2,35</t>
  </si>
  <si>
    <t>2,35-2,6</t>
  </si>
  <si>
    <t>2,6-2,85</t>
  </si>
  <si>
    <t>2,85-3,1</t>
  </si>
  <si>
    <t>3,1-3,35</t>
  </si>
  <si>
    <t>3,35-3,6</t>
  </si>
  <si>
    <t>3,6-3,85</t>
  </si>
  <si>
    <t>3,85-4,1</t>
  </si>
  <si>
    <t>4,1-4,35</t>
  </si>
  <si>
    <t>4,35-4,6</t>
  </si>
  <si>
    <t>4,6-4,85</t>
  </si>
  <si>
    <t>4,85-5,1</t>
  </si>
  <si>
    <t>Correlación</t>
  </si>
  <si>
    <t>Regresión</t>
  </si>
  <si>
    <t>P-Values</t>
  </si>
  <si>
    <t>Cluster</t>
  </si>
  <si>
    <t>Centroid</t>
  </si>
  <si>
    <t>k</t>
  </si>
  <si>
    <t>iter</t>
  </si>
  <si>
    <t>Dist-sq</t>
  </si>
  <si>
    <t>SSE</t>
  </si>
  <si>
    <t>Pronóstico</t>
  </si>
  <si>
    <t>Suma de Duration of eruption</t>
  </si>
  <si>
    <t>ID</t>
  </si>
  <si>
    <t>CLUSTER 2</t>
  </si>
  <si>
    <t>CLUSTER 1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</si>
  <si>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</si>
  <si>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</si>
  <si>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</si>
  <si>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</si>
  <si>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</si>
  <si>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</si>
  <si>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</si>
  <si>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</si>
  <si>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</si>
  <si>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</si>
  <si>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</si>
  <si>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</si>
  <si>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</si>
  <si>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</si>
  <si>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</si>
  <si>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</si>
  <si>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</si>
  <si>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</si>
  <si>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</si>
  <si>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</si>
  <si>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</si>
  <si>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</si>
  <si>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</si>
  <si>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</si>
  <si>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</si>
  <si>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</si>
  <si>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Intercept</t>
  </si>
  <si>
    <t>Prediction</t>
  </si>
  <si>
    <t>Prediciton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</si>
</sst>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\(#,##0\);&quot;-  &quot;;&quot; &quot;@&quot; &quot;"/>
    <numFmt numFmtId="165" formatCode="0.00%_);\-0.00%_);&quot;-  &quot;;&quot; &quot;@&quot; &quot;"/>
    <numFmt numFmtId="166" formatCode="#,##0.0000_);\(#,##0.0000\);&quot;-  &quot;;&quot; &quot;@&quot; &quot;"/>
    <numFmt numFmtId="167" formatCode="dd/mm/yyyy_);\(###0\);&quot;-  &quot;;&quot; &quot;@&quot; &quot;"/>
    <numFmt numFmtId="168" formatCode="dd/mm/yy_);\(###0\);&quot;-  &quot;;&quot; &quot;@&quot; &quot;"/>
    <numFmt numFmtId="169" formatCode="###0_);\(###0\);&quot;-  &quot;;&quot; &quot;@&quot; &quot;"/>
    <numFmt numFmtId="170" formatCode="#,##0.00_);\(#,##0.00\);&quot;-  &quot;;&quot; &quot;@&quot; &quot;"/>
    <numFmt numFmtId="171" formatCode="#,##0.00000_);\(#,##0.00000\);&quot;-  &quot;;&quot; &quot;@&quot; 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164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</cellStyleXfs>
  <cellXfs count="40">
    <xf numFmtId="164" fontId="0" fillId="0" borderId="0" xfId="0">
      <alignment vertical="top"/>
    </xf>
    <xf numFmtId="164" fontId="1" fillId="0" borderId="0" xfId="0" applyFont="1">
      <alignment vertical="top"/>
    </xf>
    <xf numFmtId="164" fontId="0" fillId="0" borderId="0" xfId="0" pivotButton="1">
      <alignment vertical="top"/>
    </xf>
    <xf numFmtId="164" fontId="0" fillId="0" borderId="0" xfId="0" applyAlignment="1">
      <alignment horizontal="left"/>
    </xf>
    <xf numFmtId="0" fontId="0" fillId="0" borderId="0" xfId="0" applyNumberFormat="1">
      <alignment vertical="top"/>
    </xf>
    <xf numFmtId="166" fontId="0" fillId="0" borderId="0" xfId="2" applyFont="1">
      <alignment vertical="top"/>
    </xf>
    <xf numFmtId="170" fontId="0" fillId="0" borderId="0" xfId="2" applyNumberFormat="1" applyFont="1">
      <alignment vertical="top"/>
    </xf>
    <xf numFmtId="165" fontId="0" fillId="0" borderId="0" xfId="1" applyFont="1">
      <alignment vertical="top"/>
    </xf>
    <xf numFmtId="164" fontId="0" fillId="0" borderId="0" xfId="0" applyFont="1">
      <alignment vertical="top"/>
    </xf>
    <xf numFmtId="165" fontId="1" fillId="0" borderId="0" xfId="1" applyFont="1">
      <alignment vertical="top"/>
    </xf>
    <xf numFmtId="11" fontId="1" fillId="0" borderId="0" xfId="1" applyNumberFormat="1" applyFont="1">
      <alignment vertical="top"/>
    </xf>
    <xf numFmtId="164" fontId="0" fillId="0" borderId="0" xfId="0" applyAlignment="1">
      <alignment horizontal="right" vertical="top"/>
    </xf>
    <xf numFmtId="164" fontId="0" fillId="0" borderId="1" xfId="0" applyBorder="1">
      <alignment vertical="top"/>
    </xf>
    <xf numFmtId="164" fontId="0" fillId="0" borderId="2" xfId="0" applyBorder="1">
      <alignment vertical="top"/>
    </xf>
    <xf numFmtId="164" fontId="0" fillId="0" borderId="3" xfId="0" applyBorder="1">
      <alignment vertical="top"/>
    </xf>
    <xf numFmtId="164" fontId="0" fillId="0" borderId="4" xfId="0" applyBorder="1">
      <alignment vertical="top"/>
    </xf>
    <xf numFmtId="164" fontId="0" fillId="0" borderId="5" xfId="0" applyBorder="1">
      <alignment vertical="top"/>
    </xf>
    <xf numFmtId="164" fontId="0" fillId="0" borderId="6" xfId="0" applyBorder="1">
      <alignment vertical="top"/>
    </xf>
    <xf numFmtId="164" fontId="0" fillId="0" borderId="7" xfId="0" applyBorder="1">
      <alignment vertical="top"/>
    </xf>
    <xf numFmtId="164" fontId="0" fillId="0" borderId="8" xfId="0" applyBorder="1">
      <alignment vertical="top"/>
    </xf>
    <xf numFmtId="164" fontId="0" fillId="0" borderId="9" xfId="0" applyBorder="1">
      <alignment vertical="top"/>
    </xf>
    <xf numFmtId="164" fontId="0" fillId="0" borderId="10" xfId="0" applyBorder="1">
      <alignment vertical="top"/>
    </xf>
    <xf numFmtId="164" fontId="0" fillId="0" borderId="0" xfId="0" applyBorder="1">
      <alignment vertical="top"/>
    </xf>
    <xf numFmtId="164" fontId="0" fillId="0" borderId="0" xfId="0" applyBorder="1" applyAlignment="1">
      <alignment horizontal="right" vertical="top"/>
    </xf>
    <xf numFmtId="164" fontId="0" fillId="2" borderId="0" xfId="0" applyFill="1">
      <alignment vertical="top"/>
    </xf>
    <xf numFmtId="164" fontId="0" fillId="2" borderId="1" xfId="0" applyFill="1" applyBorder="1">
      <alignment vertical="top"/>
    </xf>
    <xf numFmtId="164" fontId="1" fillId="0" borderId="0" xfId="0" applyFont="1" applyAlignment="1">
      <alignment horizontal="center" vertical="center"/>
    </xf>
    <xf numFmtId="164" fontId="0" fillId="0" borderId="11" xfId="0" applyBorder="1">
      <alignment vertical="top"/>
    </xf>
    <xf numFmtId="164" fontId="0" fillId="0" borderId="12" xfId="0" applyBorder="1">
      <alignment vertical="top"/>
    </xf>
    <xf numFmtId="164" fontId="0" fillId="0" borderId="0" xfId="0" applyAlignment="1">
      <alignment horizontal="center" vertical="top"/>
    </xf>
    <xf numFmtId="164" fontId="3" fillId="0" borderId="13" xfId="0" applyFont="1" applyBorder="1" applyAlignment="1">
      <alignment horizontal="center" vertical="top"/>
    </xf>
    <xf numFmtId="166" fontId="0" fillId="0" borderId="0" xfId="0" applyNumberFormat="1">
      <alignment vertical="top"/>
    </xf>
    <xf numFmtId="166" fontId="0" fillId="0" borderId="12" xfId="0" applyNumberFormat="1" applyBorder="1">
      <alignment vertical="top"/>
    </xf>
    <xf numFmtId="164" fontId="3" fillId="2" borderId="13" xfId="0" applyFont="1" applyFill="1" applyBorder="1" applyAlignment="1">
      <alignment horizontal="center" vertical="top"/>
    </xf>
    <xf numFmtId="166" fontId="0" fillId="2" borderId="0" xfId="0" applyNumberFormat="1" applyFill="1">
      <alignment vertical="top"/>
    </xf>
    <xf numFmtId="166" fontId="0" fillId="2" borderId="12" xfId="0" applyNumberFormat="1" applyFill="1" applyBorder="1">
      <alignment vertical="top"/>
    </xf>
    <xf numFmtId="164" fontId="1" fillId="0" borderId="0" xfId="0" applyFont="1" applyAlignment="1">
      <alignment horizontal="center" vertical="top"/>
    </xf>
    <xf numFmtId="171" fontId="0" fillId="0" borderId="0" xfId="0" applyNumberFormat="1">
      <alignment vertical="top"/>
    </xf>
    <xf numFmtId="164" fontId="4" fillId="0" borderId="14" xfId="0" applyFont="1" applyBorder="1" applyAlignment="1">
      <alignment horizontal="center" vertical="top"/>
    </xf>
    <xf numFmtId="171" fontId="0" fillId="2" borderId="0" xfId="0" applyNumberFormat="1" applyFill="1">
      <alignment vertical="top"/>
    </xf>
  </cellXfs>
  <cellStyles count="6">
    <cellStyle name="DateLong" xfId="3" xr:uid="{20830672-CDBE-4E0C-91A7-A03F83CA6B3D}"/>
    <cellStyle name="DateShort" xfId="4" xr:uid="{2D7FFDC1-8824-4AEF-96A1-BADFB02DD278}"/>
    <cellStyle name="Factor" xfId="2" xr:uid="{83CC6111-7C2D-4056-996E-B7151D8092FF}"/>
    <cellStyle name="Normal" xfId="0" builtinId="0" customBuiltin="1"/>
    <cellStyle name="Porcentaje" xfId="1" builtinId="5" customBuiltin="1"/>
    <cellStyle name="Year" xfId="5" xr:uid="{15DD3648-D9D1-4FD1-B46B-672D5C591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'ERUPTION RESUELTO'!$C$1</c:f>
              <c:strCache>
                <c:ptCount val="1"/>
                <c:pt idx="0">
                  <c:v> Duration of eruption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'ERUPTION RESUELTO'!$B$2:$B$273</c:f>
              <c:numCache>
                <c:formatCode>#,##0.00_);\(#,##0.00\);"-  ";" "@" "</c:formatCode>
                <c:ptCount val="272"/>
                <c:pt idx="0">
                  <c:v>3.6</c:v>
                </c:pt>
                <c:pt idx="1">
                  <c:v>1.8</c:v>
                </c:pt>
                <c:pt idx="2">
                  <c:v>3.3330000000000002</c:v>
                </c:pt>
                <c:pt idx="3">
                  <c:v>2.2829999999999999</c:v>
                </c:pt>
                <c:pt idx="4">
                  <c:v>4.5330000000000004</c:v>
                </c:pt>
                <c:pt idx="5">
                  <c:v>2.883</c:v>
                </c:pt>
                <c:pt idx="6">
                  <c:v>4.7</c:v>
                </c:pt>
                <c:pt idx="7">
                  <c:v>3.6</c:v>
                </c:pt>
                <c:pt idx="8">
                  <c:v>1.95</c:v>
                </c:pt>
                <c:pt idx="9">
                  <c:v>4.3499999999999996</c:v>
                </c:pt>
                <c:pt idx="10">
                  <c:v>1.833</c:v>
                </c:pt>
                <c:pt idx="11">
                  <c:v>3.9169999999999998</c:v>
                </c:pt>
                <c:pt idx="12">
                  <c:v>4.2</c:v>
                </c:pt>
                <c:pt idx="13">
                  <c:v>1.75</c:v>
                </c:pt>
                <c:pt idx="14">
                  <c:v>4.7</c:v>
                </c:pt>
                <c:pt idx="15">
                  <c:v>2.1669999999999998</c:v>
                </c:pt>
                <c:pt idx="16">
                  <c:v>1.75</c:v>
                </c:pt>
                <c:pt idx="17">
                  <c:v>4.8</c:v>
                </c:pt>
                <c:pt idx="18">
                  <c:v>1.6</c:v>
                </c:pt>
                <c:pt idx="19">
                  <c:v>4.25</c:v>
                </c:pt>
                <c:pt idx="20">
                  <c:v>1.8</c:v>
                </c:pt>
                <c:pt idx="21">
                  <c:v>1.75</c:v>
                </c:pt>
                <c:pt idx="22">
                  <c:v>3.45</c:v>
                </c:pt>
                <c:pt idx="23">
                  <c:v>3.0670000000000002</c:v>
                </c:pt>
                <c:pt idx="24">
                  <c:v>4.5330000000000004</c:v>
                </c:pt>
                <c:pt idx="25">
                  <c:v>3.6</c:v>
                </c:pt>
                <c:pt idx="26">
                  <c:v>1.9670000000000001</c:v>
                </c:pt>
                <c:pt idx="27">
                  <c:v>4.0830000000000002</c:v>
                </c:pt>
                <c:pt idx="28">
                  <c:v>3.85</c:v>
                </c:pt>
                <c:pt idx="29">
                  <c:v>4.4329999999999998</c:v>
                </c:pt>
                <c:pt idx="30">
                  <c:v>4.3</c:v>
                </c:pt>
                <c:pt idx="31">
                  <c:v>4.4669999999999996</c:v>
                </c:pt>
                <c:pt idx="32">
                  <c:v>3.367</c:v>
                </c:pt>
                <c:pt idx="33">
                  <c:v>4.0330000000000004</c:v>
                </c:pt>
                <c:pt idx="34">
                  <c:v>3.8330000000000002</c:v>
                </c:pt>
                <c:pt idx="35">
                  <c:v>2.0169999999999999</c:v>
                </c:pt>
                <c:pt idx="36">
                  <c:v>1.867</c:v>
                </c:pt>
                <c:pt idx="37">
                  <c:v>4.8330000000000002</c:v>
                </c:pt>
                <c:pt idx="38">
                  <c:v>1.833</c:v>
                </c:pt>
                <c:pt idx="39">
                  <c:v>4.7830000000000004</c:v>
                </c:pt>
                <c:pt idx="40">
                  <c:v>4.3499999999999996</c:v>
                </c:pt>
                <c:pt idx="41">
                  <c:v>1.883</c:v>
                </c:pt>
                <c:pt idx="42">
                  <c:v>4.5670000000000002</c:v>
                </c:pt>
                <c:pt idx="43">
                  <c:v>1.75</c:v>
                </c:pt>
                <c:pt idx="44">
                  <c:v>4.5330000000000004</c:v>
                </c:pt>
                <c:pt idx="45">
                  <c:v>3.3170000000000002</c:v>
                </c:pt>
                <c:pt idx="46">
                  <c:v>3.8330000000000002</c:v>
                </c:pt>
                <c:pt idx="47">
                  <c:v>2.1</c:v>
                </c:pt>
                <c:pt idx="48">
                  <c:v>4.633</c:v>
                </c:pt>
                <c:pt idx="49">
                  <c:v>2</c:v>
                </c:pt>
                <c:pt idx="50">
                  <c:v>4.8</c:v>
                </c:pt>
                <c:pt idx="51">
                  <c:v>4.7160000000000002</c:v>
                </c:pt>
                <c:pt idx="52">
                  <c:v>1.833</c:v>
                </c:pt>
                <c:pt idx="53">
                  <c:v>4.8330000000000002</c:v>
                </c:pt>
                <c:pt idx="54">
                  <c:v>1.7330000000000001</c:v>
                </c:pt>
                <c:pt idx="55">
                  <c:v>4.883</c:v>
                </c:pt>
                <c:pt idx="56">
                  <c:v>3.7170000000000001</c:v>
                </c:pt>
                <c:pt idx="57">
                  <c:v>1.667</c:v>
                </c:pt>
                <c:pt idx="58">
                  <c:v>4.5670000000000002</c:v>
                </c:pt>
                <c:pt idx="59">
                  <c:v>4.3170000000000002</c:v>
                </c:pt>
                <c:pt idx="60">
                  <c:v>2.2330000000000001</c:v>
                </c:pt>
                <c:pt idx="61">
                  <c:v>4.5</c:v>
                </c:pt>
                <c:pt idx="62">
                  <c:v>1.75</c:v>
                </c:pt>
                <c:pt idx="63">
                  <c:v>4.8</c:v>
                </c:pt>
                <c:pt idx="64">
                  <c:v>1.8169999999999999</c:v>
                </c:pt>
                <c:pt idx="65">
                  <c:v>4.4000000000000004</c:v>
                </c:pt>
                <c:pt idx="66">
                  <c:v>4.1669999999999998</c:v>
                </c:pt>
                <c:pt idx="67">
                  <c:v>4.7</c:v>
                </c:pt>
                <c:pt idx="68">
                  <c:v>2.0670000000000002</c:v>
                </c:pt>
                <c:pt idx="69">
                  <c:v>4.7</c:v>
                </c:pt>
                <c:pt idx="70">
                  <c:v>4.0330000000000004</c:v>
                </c:pt>
                <c:pt idx="71">
                  <c:v>1.9670000000000001</c:v>
                </c:pt>
                <c:pt idx="72">
                  <c:v>4.5</c:v>
                </c:pt>
                <c:pt idx="73">
                  <c:v>4</c:v>
                </c:pt>
                <c:pt idx="74">
                  <c:v>1.9830000000000001</c:v>
                </c:pt>
                <c:pt idx="75">
                  <c:v>5.0670000000000002</c:v>
                </c:pt>
                <c:pt idx="76">
                  <c:v>2.0169999999999999</c:v>
                </c:pt>
                <c:pt idx="77">
                  <c:v>4.5670000000000002</c:v>
                </c:pt>
                <c:pt idx="78">
                  <c:v>3.883</c:v>
                </c:pt>
                <c:pt idx="79">
                  <c:v>3.6</c:v>
                </c:pt>
                <c:pt idx="80">
                  <c:v>4.133</c:v>
                </c:pt>
                <c:pt idx="81">
                  <c:v>4.3330000000000002</c:v>
                </c:pt>
                <c:pt idx="82">
                  <c:v>4.0999999999999996</c:v>
                </c:pt>
                <c:pt idx="83">
                  <c:v>2.633</c:v>
                </c:pt>
                <c:pt idx="84">
                  <c:v>4.0670000000000002</c:v>
                </c:pt>
                <c:pt idx="85">
                  <c:v>4.9329999999999998</c:v>
                </c:pt>
                <c:pt idx="86">
                  <c:v>3.95</c:v>
                </c:pt>
                <c:pt idx="87">
                  <c:v>4.5170000000000003</c:v>
                </c:pt>
                <c:pt idx="88">
                  <c:v>2.1669999999999998</c:v>
                </c:pt>
                <c:pt idx="89">
                  <c:v>4</c:v>
                </c:pt>
                <c:pt idx="90">
                  <c:v>2.2000000000000002</c:v>
                </c:pt>
                <c:pt idx="91">
                  <c:v>4.3330000000000002</c:v>
                </c:pt>
                <c:pt idx="92">
                  <c:v>1.867</c:v>
                </c:pt>
                <c:pt idx="93">
                  <c:v>4.8170000000000002</c:v>
                </c:pt>
                <c:pt idx="94">
                  <c:v>1.833</c:v>
                </c:pt>
                <c:pt idx="95">
                  <c:v>4.3</c:v>
                </c:pt>
                <c:pt idx="96">
                  <c:v>4.6669999999999998</c:v>
                </c:pt>
                <c:pt idx="97">
                  <c:v>3.75</c:v>
                </c:pt>
                <c:pt idx="98">
                  <c:v>1.867</c:v>
                </c:pt>
                <c:pt idx="99">
                  <c:v>4.9000000000000004</c:v>
                </c:pt>
                <c:pt idx="100">
                  <c:v>2.4830000000000001</c:v>
                </c:pt>
                <c:pt idx="101">
                  <c:v>4.367</c:v>
                </c:pt>
                <c:pt idx="102">
                  <c:v>2.1</c:v>
                </c:pt>
                <c:pt idx="103">
                  <c:v>4.5</c:v>
                </c:pt>
                <c:pt idx="104">
                  <c:v>4.05</c:v>
                </c:pt>
                <c:pt idx="105">
                  <c:v>1.867</c:v>
                </c:pt>
                <c:pt idx="106">
                  <c:v>4.7</c:v>
                </c:pt>
                <c:pt idx="107">
                  <c:v>1.7829999999999999</c:v>
                </c:pt>
                <c:pt idx="108">
                  <c:v>4.8499999999999996</c:v>
                </c:pt>
                <c:pt idx="109">
                  <c:v>3.6829999999999998</c:v>
                </c:pt>
                <c:pt idx="110">
                  <c:v>4.7329999999999997</c:v>
                </c:pt>
                <c:pt idx="111">
                  <c:v>2.2999999999999998</c:v>
                </c:pt>
                <c:pt idx="112">
                  <c:v>4.9000000000000004</c:v>
                </c:pt>
                <c:pt idx="113">
                  <c:v>4.4169999999999998</c:v>
                </c:pt>
                <c:pt idx="114">
                  <c:v>1.7</c:v>
                </c:pt>
                <c:pt idx="115">
                  <c:v>4.633</c:v>
                </c:pt>
                <c:pt idx="116">
                  <c:v>2.3170000000000002</c:v>
                </c:pt>
                <c:pt idx="117">
                  <c:v>4.5999999999999996</c:v>
                </c:pt>
                <c:pt idx="118">
                  <c:v>1.8169999999999999</c:v>
                </c:pt>
                <c:pt idx="119">
                  <c:v>4.4169999999999998</c:v>
                </c:pt>
                <c:pt idx="120">
                  <c:v>2.617</c:v>
                </c:pt>
                <c:pt idx="121">
                  <c:v>4.0670000000000002</c:v>
                </c:pt>
                <c:pt idx="122">
                  <c:v>4.25</c:v>
                </c:pt>
                <c:pt idx="123">
                  <c:v>1.9670000000000001</c:v>
                </c:pt>
                <c:pt idx="124">
                  <c:v>4.5999999999999996</c:v>
                </c:pt>
                <c:pt idx="125">
                  <c:v>3.7669999999999999</c:v>
                </c:pt>
                <c:pt idx="126">
                  <c:v>1.917</c:v>
                </c:pt>
                <c:pt idx="127">
                  <c:v>4.5</c:v>
                </c:pt>
                <c:pt idx="128">
                  <c:v>2.2669999999999999</c:v>
                </c:pt>
                <c:pt idx="129">
                  <c:v>4.6500000000000004</c:v>
                </c:pt>
                <c:pt idx="130">
                  <c:v>1.867</c:v>
                </c:pt>
                <c:pt idx="131">
                  <c:v>4.1669999999999998</c:v>
                </c:pt>
                <c:pt idx="132">
                  <c:v>2.8</c:v>
                </c:pt>
                <c:pt idx="133">
                  <c:v>4.3330000000000002</c:v>
                </c:pt>
                <c:pt idx="134">
                  <c:v>1.833</c:v>
                </c:pt>
                <c:pt idx="135">
                  <c:v>4.383</c:v>
                </c:pt>
                <c:pt idx="136">
                  <c:v>1.883</c:v>
                </c:pt>
                <c:pt idx="137">
                  <c:v>4.9329999999999998</c:v>
                </c:pt>
                <c:pt idx="138">
                  <c:v>2.0329999999999999</c:v>
                </c:pt>
                <c:pt idx="139">
                  <c:v>3.7330000000000001</c:v>
                </c:pt>
                <c:pt idx="140">
                  <c:v>4.2329999999999997</c:v>
                </c:pt>
                <c:pt idx="141">
                  <c:v>2.2330000000000001</c:v>
                </c:pt>
                <c:pt idx="142">
                  <c:v>4.5330000000000004</c:v>
                </c:pt>
                <c:pt idx="143">
                  <c:v>4.8170000000000002</c:v>
                </c:pt>
                <c:pt idx="144">
                  <c:v>4.3330000000000002</c:v>
                </c:pt>
                <c:pt idx="145">
                  <c:v>1.9830000000000001</c:v>
                </c:pt>
                <c:pt idx="146">
                  <c:v>4.633</c:v>
                </c:pt>
                <c:pt idx="147">
                  <c:v>2.0169999999999999</c:v>
                </c:pt>
                <c:pt idx="148">
                  <c:v>5.0999999999999996</c:v>
                </c:pt>
                <c:pt idx="149">
                  <c:v>1.8</c:v>
                </c:pt>
                <c:pt idx="150">
                  <c:v>5.0330000000000004</c:v>
                </c:pt>
                <c:pt idx="151">
                  <c:v>4</c:v>
                </c:pt>
                <c:pt idx="152">
                  <c:v>2.4</c:v>
                </c:pt>
                <c:pt idx="153">
                  <c:v>4.5999999999999996</c:v>
                </c:pt>
                <c:pt idx="154">
                  <c:v>3.5670000000000002</c:v>
                </c:pt>
                <c:pt idx="155">
                  <c:v>4</c:v>
                </c:pt>
                <c:pt idx="156">
                  <c:v>4.5</c:v>
                </c:pt>
                <c:pt idx="157">
                  <c:v>4.0830000000000002</c:v>
                </c:pt>
                <c:pt idx="158">
                  <c:v>1.8</c:v>
                </c:pt>
                <c:pt idx="159">
                  <c:v>3.9670000000000001</c:v>
                </c:pt>
                <c:pt idx="160">
                  <c:v>2.2000000000000002</c:v>
                </c:pt>
                <c:pt idx="161">
                  <c:v>4.1500000000000004</c:v>
                </c:pt>
                <c:pt idx="162">
                  <c:v>2</c:v>
                </c:pt>
                <c:pt idx="163">
                  <c:v>3.8330000000000002</c:v>
                </c:pt>
                <c:pt idx="164">
                  <c:v>3.5</c:v>
                </c:pt>
                <c:pt idx="165">
                  <c:v>4.5830000000000002</c:v>
                </c:pt>
                <c:pt idx="166">
                  <c:v>2.367</c:v>
                </c:pt>
                <c:pt idx="167">
                  <c:v>5</c:v>
                </c:pt>
                <c:pt idx="168">
                  <c:v>1.9330000000000001</c:v>
                </c:pt>
                <c:pt idx="169">
                  <c:v>4.617</c:v>
                </c:pt>
                <c:pt idx="170">
                  <c:v>1.917</c:v>
                </c:pt>
                <c:pt idx="171">
                  <c:v>2.0830000000000002</c:v>
                </c:pt>
                <c:pt idx="172">
                  <c:v>4.5830000000000002</c:v>
                </c:pt>
                <c:pt idx="173">
                  <c:v>3.3330000000000002</c:v>
                </c:pt>
                <c:pt idx="174">
                  <c:v>4.1669999999999998</c:v>
                </c:pt>
                <c:pt idx="175">
                  <c:v>4.3330000000000002</c:v>
                </c:pt>
                <c:pt idx="176">
                  <c:v>4.5</c:v>
                </c:pt>
                <c:pt idx="177">
                  <c:v>2.4169999999999998</c:v>
                </c:pt>
                <c:pt idx="178">
                  <c:v>4</c:v>
                </c:pt>
                <c:pt idx="179">
                  <c:v>4.1669999999999998</c:v>
                </c:pt>
                <c:pt idx="180">
                  <c:v>1.883</c:v>
                </c:pt>
                <c:pt idx="181">
                  <c:v>4.5830000000000002</c:v>
                </c:pt>
                <c:pt idx="182">
                  <c:v>4.25</c:v>
                </c:pt>
                <c:pt idx="183">
                  <c:v>3.7669999999999999</c:v>
                </c:pt>
                <c:pt idx="184">
                  <c:v>2.0329999999999999</c:v>
                </c:pt>
                <c:pt idx="185">
                  <c:v>4.4329999999999998</c:v>
                </c:pt>
                <c:pt idx="186">
                  <c:v>4.0830000000000002</c:v>
                </c:pt>
                <c:pt idx="187">
                  <c:v>1.833</c:v>
                </c:pt>
                <c:pt idx="188">
                  <c:v>4.4169999999999998</c:v>
                </c:pt>
                <c:pt idx="189">
                  <c:v>2.1829999999999998</c:v>
                </c:pt>
                <c:pt idx="190">
                  <c:v>4.8</c:v>
                </c:pt>
                <c:pt idx="191">
                  <c:v>1.833</c:v>
                </c:pt>
                <c:pt idx="192">
                  <c:v>4.8</c:v>
                </c:pt>
                <c:pt idx="193">
                  <c:v>4.0999999999999996</c:v>
                </c:pt>
                <c:pt idx="194">
                  <c:v>3.9660000000000002</c:v>
                </c:pt>
                <c:pt idx="195">
                  <c:v>4.2329999999999997</c:v>
                </c:pt>
                <c:pt idx="196">
                  <c:v>3.5</c:v>
                </c:pt>
                <c:pt idx="197">
                  <c:v>4.3659999999999997</c:v>
                </c:pt>
                <c:pt idx="198">
                  <c:v>2.25</c:v>
                </c:pt>
                <c:pt idx="199">
                  <c:v>4.6669999999999998</c:v>
                </c:pt>
                <c:pt idx="200">
                  <c:v>2.1</c:v>
                </c:pt>
                <c:pt idx="201">
                  <c:v>4.3499999999999996</c:v>
                </c:pt>
                <c:pt idx="202">
                  <c:v>4.133</c:v>
                </c:pt>
                <c:pt idx="203">
                  <c:v>1.867</c:v>
                </c:pt>
                <c:pt idx="204">
                  <c:v>4.5999999999999996</c:v>
                </c:pt>
                <c:pt idx="205">
                  <c:v>1.7829999999999999</c:v>
                </c:pt>
                <c:pt idx="206">
                  <c:v>4.367</c:v>
                </c:pt>
                <c:pt idx="207">
                  <c:v>3.85</c:v>
                </c:pt>
                <c:pt idx="208">
                  <c:v>1.9330000000000001</c:v>
                </c:pt>
                <c:pt idx="209">
                  <c:v>4.5</c:v>
                </c:pt>
                <c:pt idx="210">
                  <c:v>2.383</c:v>
                </c:pt>
                <c:pt idx="211">
                  <c:v>4.7</c:v>
                </c:pt>
                <c:pt idx="212">
                  <c:v>1.867</c:v>
                </c:pt>
                <c:pt idx="213">
                  <c:v>3.8330000000000002</c:v>
                </c:pt>
                <c:pt idx="214">
                  <c:v>3.4169999999999998</c:v>
                </c:pt>
                <c:pt idx="215">
                  <c:v>4.2329999999999997</c:v>
                </c:pt>
                <c:pt idx="216">
                  <c:v>2.4</c:v>
                </c:pt>
                <c:pt idx="217">
                  <c:v>4.8</c:v>
                </c:pt>
                <c:pt idx="218">
                  <c:v>2</c:v>
                </c:pt>
                <c:pt idx="219">
                  <c:v>4.1500000000000004</c:v>
                </c:pt>
                <c:pt idx="220">
                  <c:v>1.867</c:v>
                </c:pt>
                <c:pt idx="221">
                  <c:v>4.2670000000000003</c:v>
                </c:pt>
                <c:pt idx="222">
                  <c:v>1.75</c:v>
                </c:pt>
                <c:pt idx="223">
                  <c:v>4.4829999999999997</c:v>
                </c:pt>
                <c:pt idx="224">
                  <c:v>4</c:v>
                </c:pt>
                <c:pt idx="225">
                  <c:v>4.117</c:v>
                </c:pt>
                <c:pt idx="226">
                  <c:v>4.0830000000000002</c:v>
                </c:pt>
                <c:pt idx="227">
                  <c:v>4.2670000000000003</c:v>
                </c:pt>
                <c:pt idx="228">
                  <c:v>3.9169999999999998</c:v>
                </c:pt>
                <c:pt idx="229">
                  <c:v>4.55</c:v>
                </c:pt>
                <c:pt idx="230">
                  <c:v>4.0830000000000002</c:v>
                </c:pt>
                <c:pt idx="231">
                  <c:v>2.4169999999999998</c:v>
                </c:pt>
                <c:pt idx="232">
                  <c:v>4.1829999999999998</c:v>
                </c:pt>
                <c:pt idx="233">
                  <c:v>2.2170000000000001</c:v>
                </c:pt>
                <c:pt idx="234">
                  <c:v>4.45</c:v>
                </c:pt>
                <c:pt idx="235">
                  <c:v>1.883</c:v>
                </c:pt>
                <c:pt idx="236">
                  <c:v>1.85</c:v>
                </c:pt>
                <c:pt idx="237">
                  <c:v>4.2830000000000004</c:v>
                </c:pt>
                <c:pt idx="238">
                  <c:v>3.95</c:v>
                </c:pt>
                <c:pt idx="239">
                  <c:v>2.3330000000000002</c:v>
                </c:pt>
                <c:pt idx="240">
                  <c:v>4.1500000000000004</c:v>
                </c:pt>
                <c:pt idx="241">
                  <c:v>2.35</c:v>
                </c:pt>
                <c:pt idx="242">
                  <c:v>4.9329999999999998</c:v>
                </c:pt>
                <c:pt idx="243">
                  <c:v>2.9</c:v>
                </c:pt>
                <c:pt idx="244">
                  <c:v>4.5830000000000002</c:v>
                </c:pt>
                <c:pt idx="245">
                  <c:v>3.8330000000000002</c:v>
                </c:pt>
                <c:pt idx="246">
                  <c:v>2.0830000000000002</c:v>
                </c:pt>
                <c:pt idx="247">
                  <c:v>4.367</c:v>
                </c:pt>
                <c:pt idx="248">
                  <c:v>2.133</c:v>
                </c:pt>
                <c:pt idx="249">
                  <c:v>4.3499999999999996</c:v>
                </c:pt>
                <c:pt idx="250">
                  <c:v>2.2000000000000002</c:v>
                </c:pt>
                <c:pt idx="251">
                  <c:v>4.45</c:v>
                </c:pt>
                <c:pt idx="252">
                  <c:v>3.5670000000000002</c:v>
                </c:pt>
                <c:pt idx="253">
                  <c:v>4.5</c:v>
                </c:pt>
                <c:pt idx="254">
                  <c:v>4.1500000000000004</c:v>
                </c:pt>
                <c:pt idx="255">
                  <c:v>3.8170000000000002</c:v>
                </c:pt>
                <c:pt idx="256">
                  <c:v>3.9169999999999998</c:v>
                </c:pt>
                <c:pt idx="257">
                  <c:v>4.45</c:v>
                </c:pt>
                <c:pt idx="258">
                  <c:v>2</c:v>
                </c:pt>
                <c:pt idx="259">
                  <c:v>4.2830000000000004</c:v>
                </c:pt>
                <c:pt idx="260">
                  <c:v>4.7670000000000003</c:v>
                </c:pt>
                <c:pt idx="261">
                  <c:v>4.5330000000000004</c:v>
                </c:pt>
                <c:pt idx="262">
                  <c:v>1.85</c:v>
                </c:pt>
                <c:pt idx="263">
                  <c:v>4.25</c:v>
                </c:pt>
                <c:pt idx="264">
                  <c:v>1.9830000000000001</c:v>
                </c:pt>
                <c:pt idx="265">
                  <c:v>2.25</c:v>
                </c:pt>
                <c:pt idx="266">
                  <c:v>4.75</c:v>
                </c:pt>
                <c:pt idx="267">
                  <c:v>4.117</c:v>
                </c:pt>
                <c:pt idx="268">
                  <c:v>2.15</c:v>
                </c:pt>
                <c:pt idx="269">
                  <c:v>4.4169999999999998</c:v>
                </c:pt>
                <c:pt idx="270">
                  <c:v>1.8169999999999999</c:v>
                </c:pt>
                <c:pt idx="271">
                  <c:v>4.4669999999999996</c:v>
                </c:pt>
              </c:numCache>
            </c:numRef>
          </c:xVal>
          <c:yVal>
            <c:numRef>
              <c:f>'ERUPTION RESUELTO'!$C$2:$C$273</c:f>
              <c:numCache>
                <c:formatCode>#,##0.00_);\(#,##0.00\);"-  ";" "@" "</c:formatCode>
                <c:ptCount val="272"/>
                <c:pt idx="0">
                  <c:v>79</c:v>
                </c:pt>
                <c:pt idx="1">
                  <c:v>54</c:v>
                </c:pt>
                <c:pt idx="2">
                  <c:v>74</c:v>
                </c:pt>
                <c:pt idx="3">
                  <c:v>62</c:v>
                </c:pt>
                <c:pt idx="4">
                  <c:v>85</c:v>
                </c:pt>
                <c:pt idx="5">
                  <c:v>55</c:v>
                </c:pt>
                <c:pt idx="6">
                  <c:v>88</c:v>
                </c:pt>
                <c:pt idx="7">
                  <c:v>85</c:v>
                </c:pt>
                <c:pt idx="8">
                  <c:v>51</c:v>
                </c:pt>
                <c:pt idx="9">
                  <c:v>85</c:v>
                </c:pt>
                <c:pt idx="10">
                  <c:v>54</c:v>
                </c:pt>
                <c:pt idx="11">
                  <c:v>84</c:v>
                </c:pt>
                <c:pt idx="12">
                  <c:v>78</c:v>
                </c:pt>
                <c:pt idx="13">
                  <c:v>47</c:v>
                </c:pt>
                <c:pt idx="14">
                  <c:v>83</c:v>
                </c:pt>
                <c:pt idx="15">
                  <c:v>52</c:v>
                </c:pt>
                <c:pt idx="16">
                  <c:v>62</c:v>
                </c:pt>
                <c:pt idx="17">
                  <c:v>84</c:v>
                </c:pt>
                <c:pt idx="18">
                  <c:v>52</c:v>
                </c:pt>
                <c:pt idx="19">
                  <c:v>79</c:v>
                </c:pt>
                <c:pt idx="20">
                  <c:v>51</c:v>
                </c:pt>
                <c:pt idx="21">
                  <c:v>47</c:v>
                </c:pt>
                <c:pt idx="22">
                  <c:v>78</c:v>
                </c:pt>
                <c:pt idx="23">
                  <c:v>69</c:v>
                </c:pt>
                <c:pt idx="24">
                  <c:v>74</c:v>
                </c:pt>
                <c:pt idx="25">
                  <c:v>83</c:v>
                </c:pt>
                <c:pt idx="26">
                  <c:v>55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73</c:v>
                </c:pt>
                <c:pt idx="31">
                  <c:v>77</c:v>
                </c:pt>
                <c:pt idx="32">
                  <c:v>66</c:v>
                </c:pt>
                <c:pt idx="33">
                  <c:v>80</c:v>
                </c:pt>
                <c:pt idx="34">
                  <c:v>74</c:v>
                </c:pt>
                <c:pt idx="35">
                  <c:v>52</c:v>
                </c:pt>
                <c:pt idx="36">
                  <c:v>48</c:v>
                </c:pt>
                <c:pt idx="37">
                  <c:v>80</c:v>
                </c:pt>
                <c:pt idx="38">
                  <c:v>59</c:v>
                </c:pt>
                <c:pt idx="39">
                  <c:v>90</c:v>
                </c:pt>
                <c:pt idx="40">
                  <c:v>80</c:v>
                </c:pt>
                <c:pt idx="41">
                  <c:v>58</c:v>
                </c:pt>
                <c:pt idx="42">
                  <c:v>84</c:v>
                </c:pt>
                <c:pt idx="43">
                  <c:v>58</c:v>
                </c:pt>
                <c:pt idx="44">
                  <c:v>73</c:v>
                </c:pt>
                <c:pt idx="45">
                  <c:v>83</c:v>
                </c:pt>
                <c:pt idx="46">
                  <c:v>64</c:v>
                </c:pt>
                <c:pt idx="47">
                  <c:v>53</c:v>
                </c:pt>
                <c:pt idx="48">
                  <c:v>82</c:v>
                </c:pt>
                <c:pt idx="49">
                  <c:v>59</c:v>
                </c:pt>
                <c:pt idx="50">
                  <c:v>75</c:v>
                </c:pt>
                <c:pt idx="51">
                  <c:v>90</c:v>
                </c:pt>
                <c:pt idx="52">
                  <c:v>54</c:v>
                </c:pt>
                <c:pt idx="53">
                  <c:v>80</c:v>
                </c:pt>
                <c:pt idx="54">
                  <c:v>54</c:v>
                </c:pt>
                <c:pt idx="55">
                  <c:v>83</c:v>
                </c:pt>
                <c:pt idx="56">
                  <c:v>71</c:v>
                </c:pt>
                <c:pt idx="57">
                  <c:v>64</c:v>
                </c:pt>
                <c:pt idx="58">
                  <c:v>77</c:v>
                </c:pt>
                <c:pt idx="59">
                  <c:v>81</c:v>
                </c:pt>
                <c:pt idx="60">
                  <c:v>59</c:v>
                </c:pt>
                <c:pt idx="61">
                  <c:v>84</c:v>
                </c:pt>
                <c:pt idx="62">
                  <c:v>48</c:v>
                </c:pt>
                <c:pt idx="63">
                  <c:v>82</c:v>
                </c:pt>
                <c:pt idx="64">
                  <c:v>60</c:v>
                </c:pt>
                <c:pt idx="65">
                  <c:v>92</c:v>
                </c:pt>
                <c:pt idx="66">
                  <c:v>78</c:v>
                </c:pt>
                <c:pt idx="67">
                  <c:v>78</c:v>
                </c:pt>
                <c:pt idx="68">
                  <c:v>65</c:v>
                </c:pt>
                <c:pt idx="69">
                  <c:v>73</c:v>
                </c:pt>
                <c:pt idx="70">
                  <c:v>82</c:v>
                </c:pt>
                <c:pt idx="71">
                  <c:v>56</c:v>
                </c:pt>
                <c:pt idx="72">
                  <c:v>79</c:v>
                </c:pt>
                <c:pt idx="73">
                  <c:v>71</c:v>
                </c:pt>
                <c:pt idx="74">
                  <c:v>62</c:v>
                </c:pt>
                <c:pt idx="75">
                  <c:v>76</c:v>
                </c:pt>
                <c:pt idx="76">
                  <c:v>60</c:v>
                </c:pt>
                <c:pt idx="77">
                  <c:v>78</c:v>
                </c:pt>
                <c:pt idx="78">
                  <c:v>76</c:v>
                </c:pt>
                <c:pt idx="79">
                  <c:v>83</c:v>
                </c:pt>
                <c:pt idx="80">
                  <c:v>75</c:v>
                </c:pt>
                <c:pt idx="81">
                  <c:v>82</c:v>
                </c:pt>
                <c:pt idx="82">
                  <c:v>70</c:v>
                </c:pt>
                <c:pt idx="83">
                  <c:v>65</c:v>
                </c:pt>
                <c:pt idx="84">
                  <c:v>73</c:v>
                </c:pt>
                <c:pt idx="85">
                  <c:v>88</c:v>
                </c:pt>
                <c:pt idx="86">
                  <c:v>76</c:v>
                </c:pt>
                <c:pt idx="87">
                  <c:v>80</c:v>
                </c:pt>
                <c:pt idx="88">
                  <c:v>48</c:v>
                </c:pt>
                <c:pt idx="89">
                  <c:v>86</c:v>
                </c:pt>
                <c:pt idx="90">
                  <c:v>60</c:v>
                </c:pt>
                <c:pt idx="91">
                  <c:v>90</c:v>
                </c:pt>
                <c:pt idx="92">
                  <c:v>50</c:v>
                </c:pt>
                <c:pt idx="93">
                  <c:v>78</c:v>
                </c:pt>
                <c:pt idx="94">
                  <c:v>63</c:v>
                </c:pt>
                <c:pt idx="95">
                  <c:v>72</c:v>
                </c:pt>
                <c:pt idx="96">
                  <c:v>84</c:v>
                </c:pt>
                <c:pt idx="97">
                  <c:v>75</c:v>
                </c:pt>
                <c:pt idx="98">
                  <c:v>51</c:v>
                </c:pt>
                <c:pt idx="99">
                  <c:v>82</c:v>
                </c:pt>
                <c:pt idx="100">
                  <c:v>62</c:v>
                </c:pt>
                <c:pt idx="101">
                  <c:v>88</c:v>
                </c:pt>
                <c:pt idx="102">
                  <c:v>49</c:v>
                </c:pt>
                <c:pt idx="103">
                  <c:v>83</c:v>
                </c:pt>
                <c:pt idx="104">
                  <c:v>81</c:v>
                </c:pt>
                <c:pt idx="105">
                  <c:v>47</c:v>
                </c:pt>
                <c:pt idx="106">
                  <c:v>84</c:v>
                </c:pt>
                <c:pt idx="107">
                  <c:v>52</c:v>
                </c:pt>
                <c:pt idx="108">
                  <c:v>86</c:v>
                </c:pt>
                <c:pt idx="109">
                  <c:v>81</c:v>
                </c:pt>
                <c:pt idx="110">
                  <c:v>75</c:v>
                </c:pt>
                <c:pt idx="111">
                  <c:v>59</c:v>
                </c:pt>
                <c:pt idx="112">
                  <c:v>89</c:v>
                </c:pt>
                <c:pt idx="113">
                  <c:v>79</c:v>
                </c:pt>
                <c:pt idx="114">
                  <c:v>59</c:v>
                </c:pt>
                <c:pt idx="115">
                  <c:v>81</c:v>
                </c:pt>
                <c:pt idx="116">
                  <c:v>50</c:v>
                </c:pt>
                <c:pt idx="117">
                  <c:v>85</c:v>
                </c:pt>
                <c:pt idx="118">
                  <c:v>59</c:v>
                </c:pt>
                <c:pt idx="119">
                  <c:v>87</c:v>
                </c:pt>
                <c:pt idx="120">
                  <c:v>53</c:v>
                </c:pt>
                <c:pt idx="121">
                  <c:v>69</c:v>
                </c:pt>
                <c:pt idx="122">
                  <c:v>77</c:v>
                </c:pt>
                <c:pt idx="123">
                  <c:v>56</c:v>
                </c:pt>
                <c:pt idx="124">
                  <c:v>88</c:v>
                </c:pt>
                <c:pt idx="125">
                  <c:v>81</c:v>
                </c:pt>
                <c:pt idx="126">
                  <c:v>45</c:v>
                </c:pt>
                <c:pt idx="127">
                  <c:v>82</c:v>
                </c:pt>
                <c:pt idx="128">
                  <c:v>55</c:v>
                </c:pt>
                <c:pt idx="129">
                  <c:v>90</c:v>
                </c:pt>
                <c:pt idx="130">
                  <c:v>45</c:v>
                </c:pt>
                <c:pt idx="131">
                  <c:v>83</c:v>
                </c:pt>
                <c:pt idx="132">
                  <c:v>56</c:v>
                </c:pt>
                <c:pt idx="133">
                  <c:v>89</c:v>
                </c:pt>
                <c:pt idx="134">
                  <c:v>46</c:v>
                </c:pt>
                <c:pt idx="135">
                  <c:v>82</c:v>
                </c:pt>
                <c:pt idx="136">
                  <c:v>51</c:v>
                </c:pt>
                <c:pt idx="137">
                  <c:v>86</c:v>
                </c:pt>
                <c:pt idx="138">
                  <c:v>53</c:v>
                </c:pt>
                <c:pt idx="139">
                  <c:v>79</c:v>
                </c:pt>
                <c:pt idx="140">
                  <c:v>81</c:v>
                </c:pt>
                <c:pt idx="141">
                  <c:v>60</c:v>
                </c:pt>
                <c:pt idx="142">
                  <c:v>82</c:v>
                </c:pt>
                <c:pt idx="143">
                  <c:v>77</c:v>
                </c:pt>
                <c:pt idx="144">
                  <c:v>76</c:v>
                </c:pt>
                <c:pt idx="145">
                  <c:v>59</c:v>
                </c:pt>
                <c:pt idx="146">
                  <c:v>80</c:v>
                </c:pt>
                <c:pt idx="147">
                  <c:v>49</c:v>
                </c:pt>
                <c:pt idx="148">
                  <c:v>96</c:v>
                </c:pt>
                <c:pt idx="149">
                  <c:v>53</c:v>
                </c:pt>
                <c:pt idx="150">
                  <c:v>77</c:v>
                </c:pt>
                <c:pt idx="151">
                  <c:v>77</c:v>
                </c:pt>
                <c:pt idx="152">
                  <c:v>65</c:v>
                </c:pt>
                <c:pt idx="153">
                  <c:v>81</c:v>
                </c:pt>
                <c:pt idx="154">
                  <c:v>71</c:v>
                </c:pt>
                <c:pt idx="155">
                  <c:v>70</c:v>
                </c:pt>
                <c:pt idx="156">
                  <c:v>81</c:v>
                </c:pt>
                <c:pt idx="157">
                  <c:v>93</c:v>
                </c:pt>
                <c:pt idx="158">
                  <c:v>53</c:v>
                </c:pt>
                <c:pt idx="159">
                  <c:v>89</c:v>
                </c:pt>
                <c:pt idx="160">
                  <c:v>45</c:v>
                </c:pt>
                <c:pt idx="161">
                  <c:v>86</c:v>
                </c:pt>
                <c:pt idx="162">
                  <c:v>58</c:v>
                </c:pt>
                <c:pt idx="163">
                  <c:v>78</c:v>
                </c:pt>
                <c:pt idx="164">
                  <c:v>66</c:v>
                </c:pt>
                <c:pt idx="165">
                  <c:v>76</c:v>
                </c:pt>
                <c:pt idx="166">
                  <c:v>63</c:v>
                </c:pt>
                <c:pt idx="167">
                  <c:v>88</c:v>
                </c:pt>
                <c:pt idx="168">
                  <c:v>52</c:v>
                </c:pt>
                <c:pt idx="169">
                  <c:v>93</c:v>
                </c:pt>
                <c:pt idx="170">
                  <c:v>49</c:v>
                </c:pt>
                <c:pt idx="171">
                  <c:v>57</c:v>
                </c:pt>
                <c:pt idx="172">
                  <c:v>77</c:v>
                </c:pt>
                <c:pt idx="173">
                  <c:v>68</c:v>
                </c:pt>
                <c:pt idx="174">
                  <c:v>81</c:v>
                </c:pt>
                <c:pt idx="175">
                  <c:v>81</c:v>
                </c:pt>
                <c:pt idx="176">
                  <c:v>73</c:v>
                </c:pt>
                <c:pt idx="177">
                  <c:v>50</c:v>
                </c:pt>
                <c:pt idx="178">
                  <c:v>85</c:v>
                </c:pt>
                <c:pt idx="179">
                  <c:v>74</c:v>
                </c:pt>
                <c:pt idx="180">
                  <c:v>55</c:v>
                </c:pt>
                <c:pt idx="181">
                  <c:v>77</c:v>
                </c:pt>
                <c:pt idx="182">
                  <c:v>83</c:v>
                </c:pt>
                <c:pt idx="183">
                  <c:v>83</c:v>
                </c:pt>
                <c:pt idx="184">
                  <c:v>51</c:v>
                </c:pt>
                <c:pt idx="185">
                  <c:v>78</c:v>
                </c:pt>
                <c:pt idx="186">
                  <c:v>84</c:v>
                </c:pt>
                <c:pt idx="187">
                  <c:v>46</c:v>
                </c:pt>
                <c:pt idx="188">
                  <c:v>83</c:v>
                </c:pt>
                <c:pt idx="189">
                  <c:v>55</c:v>
                </c:pt>
                <c:pt idx="190">
                  <c:v>81</c:v>
                </c:pt>
                <c:pt idx="191">
                  <c:v>57</c:v>
                </c:pt>
                <c:pt idx="192">
                  <c:v>76</c:v>
                </c:pt>
                <c:pt idx="193">
                  <c:v>84</c:v>
                </c:pt>
                <c:pt idx="194">
                  <c:v>77</c:v>
                </c:pt>
                <c:pt idx="195">
                  <c:v>81</c:v>
                </c:pt>
                <c:pt idx="196">
                  <c:v>87</c:v>
                </c:pt>
                <c:pt idx="197">
                  <c:v>77</c:v>
                </c:pt>
                <c:pt idx="198">
                  <c:v>51</c:v>
                </c:pt>
                <c:pt idx="199">
                  <c:v>78</c:v>
                </c:pt>
                <c:pt idx="200">
                  <c:v>60</c:v>
                </c:pt>
                <c:pt idx="201">
                  <c:v>82</c:v>
                </c:pt>
                <c:pt idx="202">
                  <c:v>91</c:v>
                </c:pt>
                <c:pt idx="203">
                  <c:v>53</c:v>
                </c:pt>
                <c:pt idx="204">
                  <c:v>78</c:v>
                </c:pt>
                <c:pt idx="205">
                  <c:v>46</c:v>
                </c:pt>
                <c:pt idx="206">
                  <c:v>77</c:v>
                </c:pt>
                <c:pt idx="207">
                  <c:v>84</c:v>
                </c:pt>
                <c:pt idx="208">
                  <c:v>49</c:v>
                </c:pt>
                <c:pt idx="209">
                  <c:v>83</c:v>
                </c:pt>
                <c:pt idx="210">
                  <c:v>71</c:v>
                </c:pt>
                <c:pt idx="211">
                  <c:v>80</c:v>
                </c:pt>
                <c:pt idx="212">
                  <c:v>49</c:v>
                </c:pt>
                <c:pt idx="213">
                  <c:v>75</c:v>
                </c:pt>
                <c:pt idx="214">
                  <c:v>64</c:v>
                </c:pt>
                <c:pt idx="215">
                  <c:v>76</c:v>
                </c:pt>
                <c:pt idx="216">
                  <c:v>53</c:v>
                </c:pt>
                <c:pt idx="217">
                  <c:v>94</c:v>
                </c:pt>
                <c:pt idx="218">
                  <c:v>55</c:v>
                </c:pt>
                <c:pt idx="219">
                  <c:v>76</c:v>
                </c:pt>
                <c:pt idx="220">
                  <c:v>50</c:v>
                </c:pt>
                <c:pt idx="221">
                  <c:v>82</c:v>
                </c:pt>
                <c:pt idx="222">
                  <c:v>54</c:v>
                </c:pt>
                <c:pt idx="223">
                  <c:v>75</c:v>
                </c:pt>
                <c:pt idx="224">
                  <c:v>78</c:v>
                </c:pt>
                <c:pt idx="225">
                  <c:v>79</c:v>
                </c:pt>
                <c:pt idx="226">
                  <c:v>78</c:v>
                </c:pt>
                <c:pt idx="227">
                  <c:v>78</c:v>
                </c:pt>
                <c:pt idx="228">
                  <c:v>70</c:v>
                </c:pt>
                <c:pt idx="229">
                  <c:v>79</c:v>
                </c:pt>
                <c:pt idx="230">
                  <c:v>70</c:v>
                </c:pt>
                <c:pt idx="231">
                  <c:v>54</c:v>
                </c:pt>
                <c:pt idx="232">
                  <c:v>86</c:v>
                </c:pt>
                <c:pt idx="233">
                  <c:v>50</c:v>
                </c:pt>
                <c:pt idx="234">
                  <c:v>90</c:v>
                </c:pt>
                <c:pt idx="235">
                  <c:v>54</c:v>
                </c:pt>
                <c:pt idx="236">
                  <c:v>54</c:v>
                </c:pt>
                <c:pt idx="237">
                  <c:v>77</c:v>
                </c:pt>
                <c:pt idx="238">
                  <c:v>79</c:v>
                </c:pt>
                <c:pt idx="239">
                  <c:v>64</c:v>
                </c:pt>
                <c:pt idx="240">
                  <c:v>75</c:v>
                </c:pt>
                <c:pt idx="241">
                  <c:v>47</c:v>
                </c:pt>
                <c:pt idx="242">
                  <c:v>86</c:v>
                </c:pt>
                <c:pt idx="243">
                  <c:v>63</c:v>
                </c:pt>
                <c:pt idx="244">
                  <c:v>85</c:v>
                </c:pt>
                <c:pt idx="245">
                  <c:v>82</c:v>
                </c:pt>
                <c:pt idx="246">
                  <c:v>57</c:v>
                </c:pt>
                <c:pt idx="247">
                  <c:v>82</c:v>
                </c:pt>
                <c:pt idx="248">
                  <c:v>67</c:v>
                </c:pt>
                <c:pt idx="249">
                  <c:v>74</c:v>
                </c:pt>
                <c:pt idx="250">
                  <c:v>54</c:v>
                </c:pt>
                <c:pt idx="251">
                  <c:v>83</c:v>
                </c:pt>
                <c:pt idx="252">
                  <c:v>73</c:v>
                </c:pt>
                <c:pt idx="253">
                  <c:v>73</c:v>
                </c:pt>
                <c:pt idx="254">
                  <c:v>88</c:v>
                </c:pt>
                <c:pt idx="255">
                  <c:v>80</c:v>
                </c:pt>
                <c:pt idx="256">
                  <c:v>71</c:v>
                </c:pt>
                <c:pt idx="257">
                  <c:v>83</c:v>
                </c:pt>
                <c:pt idx="258">
                  <c:v>56</c:v>
                </c:pt>
                <c:pt idx="259">
                  <c:v>79</c:v>
                </c:pt>
                <c:pt idx="260">
                  <c:v>78</c:v>
                </c:pt>
                <c:pt idx="261">
                  <c:v>84</c:v>
                </c:pt>
                <c:pt idx="262">
                  <c:v>58</c:v>
                </c:pt>
                <c:pt idx="263">
                  <c:v>83</c:v>
                </c:pt>
                <c:pt idx="264">
                  <c:v>43</c:v>
                </c:pt>
                <c:pt idx="265">
                  <c:v>60</c:v>
                </c:pt>
                <c:pt idx="266">
                  <c:v>75</c:v>
                </c:pt>
                <c:pt idx="267">
                  <c:v>81</c:v>
                </c:pt>
                <c:pt idx="268">
                  <c:v>46</c:v>
                </c:pt>
                <c:pt idx="269">
                  <c:v>90</c:v>
                </c:pt>
                <c:pt idx="270">
                  <c:v>46</c:v>
                </c:pt>
                <c:pt idx="271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E-44D2-9041-830F95ED2091}"/>
            </c:ext>
          </c:extLst>
        </c:ser>
        <c:ser>
          <c:idx val="1"/>
          <c:order val="1"/>
          <c:tx>
            <c:strRef>
              <c:f>'ERUPTION RESUELTO'!$D$1</c:f>
              <c:strCache>
                <c:ptCount val="1"/>
                <c:pt idx="0">
                  <c:v> Pronóstico 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'ERUPTION RESUELTO'!$B$2:$B$273</c:f>
              <c:numCache>
                <c:formatCode>#,##0.00_);\(#,##0.00\);"-  ";" "@" "</c:formatCode>
                <c:ptCount val="272"/>
                <c:pt idx="0">
                  <c:v>3.6</c:v>
                </c:pt>
                <c:pt idx="1">
                  <c:v>1.8</c:v>
                </c:pt>
                <c:pt idx="2">
                  <c:v>3.3330000000000002</c:v>
                </c:pt>
                <c:pt idx="3">
                  <c:v>2.2829999999999999</c:v>
                </c:pt>
                <c:pt idx="4">
                  <c:v>4.5330000000000004</c:v>
                </c:pt>
                <c:pt idx="5">
                  <c:v>2.883</c:v>
                </c:pt>
                <c:pt idx="6">
                  <c:v>4.7</c:v>
                </c:pt>
                <c:pt idx="7">
                  <c:v>3.6</c:v>
                </c:pt>
                <c:pt idx="8">
                  <c:v>1.95</c:v>
                </c:pt>
                <c:pt idx="9">
                  <c:v>4.3499999999999996</c:v>
                </c:pt>
                <c:pt idx="10">
                  <c:v>1.833</c:v>
                </c:pt>
                <c:pt idx="11">
                  <c:v>3.9169999999999998</c:v>
                </c:pt>
                <c:pt idx="12">
                  <c:v>4.2</c:v>
                </c:pt>
                <c:pt idx="13">
                  <c:v>1.75</c:v>
                </c:pt>
                <c:pt idx="14">
                  <c:v>4.7</c:v>
                </c:pt>
                <c:pt idx="15">
                  <c:v>2.1669999999999998</c:v>
                </c:pt>
                <c:pt idx="16">
                  <c:v>1.75</c:v>
                </c:pt>
                <c:pt idx="17">
                  <c:v>4.8</c:v>
                </c:pt>
                <c:pt idx="18">
                  <c:v>1.6</c:v>
                </c:pt>
                <c:pt idx="19">
                  <c:v>4.25</c:v>
                </c:pt>
                <c:pt idx="20">
                  <c:v>1.8</c:v>
                </c:pt>
                <c:pt idx="21">
                  <c:v>1.75</c:v>
                </c:pt>
                <c:pt idx="22">
                  <c:v>3.45</c:v>
                </c:pt>
                <c:pt idx="23">
                  <c:v>3.0670000000000002</c:v>
                </c:pt>
                <c:pt idx="24">
                  <c:v>4.5330000000000004</c:v>
                </c:pt>
                <c:pt idx="25">
                  <c:v>3.6</c:v>
                </c:pt>
                <c:pt idx="26">
                  <c:v>1.9670000000000001</c:v>
                </c:pt>
                <c:pt idx="27">
                  <c:v>4.0830000000000002</c:v>
                </c:pt>
                <c:pt idx="28">
                  <c:v>3.85</c:v>
                </c:pt>
                <c:pt idx="29">
                  <c:v>4.4329999999999998</c:v>
                </c:pt>
                <c:pt idx="30">
                  <c:v>4.3</c:v>
                </c:pt>
                <c:pt idx="31">
                  <c:v>4.4669999999999996</c:v>
                </c:pt>
                <c:pt idx="32">
                  <c:v>3.367</c:v>
                </c:pt>
                <c:pt idx="33">
                  <c:v>4.0330000000000004</c:v>
                </c:pt>
                <c:pt idx="34">
                  <c:v>3.8330000000000002</c:v>
                </c:pt>
                <c:pt idx="35">
                  <c:v>2.0169999999999999</c:v>
                </c:pt>
                <c:pt idx="36">
                  <c:v>1.867</c:v>
                </c:pt>
                <c:pt idx="37">
                  <c:v>4.8330000000000002</c:v>
                </c:pt>
                <c:pt idx="38">
                  <c:v>1.833</c:v>
                </c:pt>
                <c:pt idx="39">
                  <c:v>4.7830000000000004</c:v>
                </c:pt>
                <c:pt idx="40">
                  <c:v>4.3499999999999996</c:v>
                </c:pt>
                <c:pt idx="41">
                  <c:v>1.883</c:v>
                </c:pt>
                <c:pt idx="42">
                  <c:v>4.5670000000000002</c:v>
                </c:pt>
                <c:pt idx="43">
                  <c:v>1.75</c:v>
                </c:pt>
                <c:pt idx="44">
                  <c:v>4.5330000000000004</c:v>
                </c:pt>
                <c:pt idx="45">
                  <c:v>3.3170000000000002</c:v>
                </c:pt>
                <c:pt idx="46">
                  <c:v>3.8330000000000002</c:v>
                </c:pt>
                <c:pt idx="47">
                  <c:v>2.1</c:v>
                </c:pt>
                <c:pt idx="48">
                  <c:v>4.633</c:v>
                </c:pt>
                <c:pt idx="49">
                  <c:v>2</c:v>
                </c:pt>
                <c:pt idx="50">
                  <c:v>4.8</c:v>
                </c:pt>
                <c:pt idx="51">
                  <c:v>4.7160000000000002</c:v>
                </c:pt>
                <c:pt idx="52">
                  <c:v>1.833</c:v>
                </c:pt>
                <c:pt idx="53">
                  <c:v>4.8330000000000002</c:v>
                </c:pt>
                <c:pt idx="54">
                  <c:v>1.7330000000000001</c:v>
                </c:pt>
                <c:pt idx="55">
                  <c:v>4.883</c:v>
                </c:pt>
                <c:pt idx="56">
                  <c:v>3.7170000000000001</c:v>
                </c:pt>
                <c:pt idx="57">
                  <c:v>1.667</c:v>
                </c:pt>
                <c:pt idx="58">
                  <c:v>4.5670000000000002</c:v>
                </c:pt>
                <c:pt idx="59">
                  <c:v>4.3170000000000002</c:v>
                </c:pt>
                <c:pt idx="60">
                  <c:v>2.2330000000000001</c:v>
                </c:pt>
                <c:pt idx="61">
                  <c:v>4.5</c:v>
                </c:pt>
                <c:pt idx="62">
                  <c:v>1.75</c:v>
                </c:pt>
                <c:pt idx="63">
                  <c:v>4.8</c:v>
                </c:pt>
                <c:pt idx="64">
                  <c:v>1.8169999999999999</c:v>
                </c:pt>
                <c:pt idx="65">
                  <c:v>4.4000000000000004</c:v>
                </c:pt>
                <c:pt idx="66">
                  <c:v>4.1669999999999998</c:v>
                </c:pt>
                <c:pt idx="67">
                  <c:v>4.7</c:v>
                </c:pt>
                <c:pt idx="68">
                  <c:v>2.0670000000000002</c:v>
                </c:pt>
                <c:pt idx="69">
                  <c:v>4.7</c:v>
                </c:pt>
                <c:pt idx="70">
                  <c:v>4.0330000000000004</c:v>
                </c:pt>
                <c:pt idx="71">
                  <c:v>1.9670000000000001</c:v>
                </c:pt>
                <c:pt idx="72">
                  <c:v>4.5</c:v>
                </c:pt>
                <c:pt idx="73">
                  <c:v>4</c:v>
                </c:pt>
                <c:pt idx="74">
                  <c:v>1.9830000000000001</c:v>
                </c:pt>
                <c:pt idx="75">
                  <c:v>5.0670000000000002</c:v>
                </c:pt>
                <c:pt idx="76">
                  <c:v>2.0169999999999999</c:v>
                </c:pt>
                <c:pt idx="77">
                  <c:v>4.5670000000000002</c:v>
                </c:pt>
                <c:pt idx="78">
                  <c:v>3.883</c:v>
                </c:pt>
                <c:pt idx="79">
                  <c:v>3.6</c:v>
                </c:pt>
                <c:pt idx="80">
                  <c:v>4.133</c:v>
                </c:pt>
                <c:pt idx="81">
                  <c:v>4.3330000000000002</c:v>
                </c:pt>
                <c:pt idx="82">
                  <c:v>4.0999999999999996</c:v>
                </c:pt>
                <c:pt idx="83">
                  <c:v>2.633</c:v>
                </c:pt>
                <c:pt idx="84">
                  <c:v>4.0670000000000002</c:v>
                </c:pt>
                <c:pt idx="85">
                  <c:v>4.9329999999999998</c:v>
                </c:pt>
                <c:pt idx="86">
                  <c:v>3.95</c:v>
                </c:pt>
                <c:pt idx="87">
                  <c:v>4.5170000000000003</c:v>
                </c:pt>
                <c:pt idx="88">
                  <c:v>2.1669999999999998</c:v>
                </c:pt>
                <c:pt idx="89">
                  <c:v>4</c:v>
                </c:pt>
                <c:pt idx="90">
                  <c:v>2.2000000000000002</c:v>
                </c:pt>
                <c:pt idx="91">
                  <c:v>4.3330000000000002</c:v>
                </c:pt>
                <c:pt idx="92">
                  <c:v>1.867</c:v>
                </c:pt>
                <c:pt idx="93">
                  <c:v>4.8170000000000002</c:v>
                </c:pt>
                <c:pt idx="94">
                  <c:v>1.833</c:v>
                </c:pt>
                <c:pt idx="95">
                  <c:v>4.3</c:v>
                </c:pt>
                <c:pt idx="96">
                  <c:v>4.6669999999999998</c:v>
                </c:pt>
                <c:pt idx="97">
                  <c:v>3.75</c:v>
                </c:pt>
                <c:pt idx="98">
                  <c:v>1.867</c:v>
                </c:pt>
                <c:pt idx="99">
                  <c:v>4.9000000000000004</c:v>
                </c:pt>
                <c:pt idx="100">
                  <c:v>2.4830000000000001</c:v>
                </c:pt>
                <c:pt idx="101">
                  <c:v>4.367</c:v>
                </c:pt>
                <c:pt idx="102">
                  <c:v>2.1</c:v>
                </c:pt>
                <c:pt idx="103">
                  <c:v>4.5</c:v>
                </c:pt>
                <c:pt idx="104">
                  <c:v>4.05</c:v>
                </c:pt>
                <c:pt idx="105">
                  <c:v>1.867</c:v>
                </c:pt>
                <c:pt idx="106">
                  <c:v>4.7</c:v>
                </c:pt>
                <c:pt idx="107">
                  <c:v>1.7829999999999999</c:v>
                </c:pt>
                <c:pt idx="108">
                  <c:v>4.8499999999999996</c:v>
                </c:pt>
                <c:pt idx="109">
                  <c:v>3.6829999999999998</c:v>
                </c:pt>
                <c:pt idx="110">
                  <c:v>4.7329999999999997</c:v>
                </c:pt>
                <c:pt idx="111">
                  <c:v>2.2999999999999998</c:v>
                </c:pt>
                <c:pt idx="112">
                  <c:v>4.9000000000000004</c:v>
                </c:pt>
                <c:pt idx="113">
                  <c:v>4.4169999999999998</c:v>
                </c:pt>
                <c:pt idx="114">
                  <c:v>1.7</c:v>
                </c:pt>
                <c:pt idx="115">
                  <c:v>4.633</c:v>
                </c:pt>
                <c:pt idx="116">
                  <c:v>2.3170000000000002</c:v>
                </c:pt>
                <c:pt idx="117">
                  <c:v>4.5999999999999996</c:v>
                </c:pt>
                <c:pt idx="118">
                  <c:v>1.8169999999999999</c:v>
                </c:pt>
                <c:pt idx="119">
                  <c:v>4.4169999999999998</c:v>
                </c:pt>
                <c:pt idx="120">
                  <c:v>2.617</c:v>
                </c:pt>
                <c:pt idx="121">
                  <c:v>4.0670000000000002</c:v>
                </c:pt>
                <c:pt idx="122">
                  <c:v>4.25</c:v>
                </c:pt>
                <c:pt idx="123">
                  <c:v>1.9670000000000001</c:v>
                </c:pt>
                <c:pt idx="124">
                  <c:v>4.5999999999999996</c:v>
                </c:pt>
                <c:pt idx="125">
                  <c:v>3.7669999999999999</c:v>
                </c:pt>
                <c:pt idx="126">
                  <c:v>1.917</c:v>
                </c:pt>
                <c:pt idx="127">
                  <c:v>4.5</c:v>
                </c:pt>
                <c:pt idx="128">
                  <c:v>2.2669999999999999</c:v>
                </c:pt>
                <c:pt idx="129">
                  <c:v>4.6500000000000004</c:v>
                </c:pt>
                <c:pt idx="130">
                  <c:v>1.867</c:v>
                </c:pt>
                <c:pt idx="131">
                  <c:v>4.1669999999999998</c:v>
                </c:pt>
                <c:pt idx="132">
                  <c:v>2.8</c:v>
                </c:pt>
                <c:pt idx="133">
                  <c:v>4.3330000000000002</c:v>
                </c:pt>
                <c:pt idx="134">
                  <c:v>1.833</c:v>
                </c:pt>
                <c:pt idx="135">
                  <c:v>4.383</c:v>
                </c:pt>
                <c:pt idx="136">
                  <c:v>1.883</c:v>
                </c:pt>
                <c:pt idx="137">
                  <c:v>4.9329999999999998</c:v>
                </c:pt>
                <c:pt idx="138">
                  <c:v>2.0329999999999999</c:v>
                </c:pt>
                <c:pt idx="139">
                  <c:v>3.7330000000000001</c:v>
                </c:pt>
                <c:pt idx="140">
                  <c:v>4.2329999999999997</c:v>
                </c:pt>
                <c:pt idx="141">
                  <c:v>2.2330000000000001</c:v>
                </c:pt>
                <c:pt idx="142">
                  <c:v>4.5330000000000004</c:v>
                </c:pt>
                <c:pt idx="143">
                  <c:v>4.8170000000000002</c:v>
                </c:pt>
                <c:pt idx="144">
                  <c:v>4.3330000000000002</c:v>
                </c:pt>
                <c:pt idx="145">
                  <c:v>1.9830000000000001</c:v>
                </c:pt>
                <c:pt idx="146">
                  <c:v>4.633</c:v>
                </c:pt>
                <c:pt idx="147">
                  <c:v>2.0169999999999999</c:v>
                </c:pt>
                <c:pt idx="148">
                  <c:v>5.0999999999999996</c:v>
                </c:pt>
                <c:pt idx="149">
                  <c:v>1.8</c:v>
                </c:pt>
                <c:pt idx="150">
                  <c:v>5.0330000000000004</c:v>
                </c:pt>
                <c:pt idx="151">
                  <c:v>4</c:v>
                </c:pt>
                <c:pt idx="152">
                  <c:v>2.4</c:v>
                </c:pt>
                <c:pt idx="153">
                  <c:v>4.5999999999999996</c:v>
                </c:pt>
                <c:pt idx="154">
                  <c:v>3.5670000000000002</c:v>
                </c:pt>
                <c:pt idx="155">
                  <c:v>4</c:v>
                </c:pt>
                <c:pt idx="156">
                  <c:v>4.5</c:v>
                </c:pt>
                <c:pt idx="157">
                  <c:v>4.0830000000000002</c:v>
                </c:pt>
                <c:pt idx="158">
                  <c:v>1.8</c:v>
                </c:pt>
                <c:pt idx="159">
                  <c:v>3.9670000000000001</c:v>
                </c:pt>
                <c:pt idx="160">
                  <c:v>2.2000000000000002</c:v>
                </c:pt>
                <c:pt idx="161">
                  <c:v>4.1500000000000004</c:v>
                </c:pt>
                <c:pt idx="162">
                  <c:v>2</c:v>
                </c:pt>
                <c:pt idx="163">
                  <c:v>3.8330000000000002</c:v>
                </c:pt>
                <c:pt idx="164">
                  <c:v>3.5</c:v>
                </c:pt>
                <c:pt idx="165">
                  <c:v>4.5830000000000002</c:v>
                </c:pt>
                <c:pt idx="166">
                  <c:v>2.367</c:v>
                </c:pt>
                <c:pt idx="167">
                  <c:v>5</c:v>
                </c:pt>
                <c:pt idx="168">
                  <c:v>1.9330000000000001</c:v>
                </c:pt>
                <c:pt idx="169">
                  <c:v>4.617</c:v>
                </c:pt>
                <c:pt idx="170">
                  <c:v>1.917</c:v>
                </c:pt>
                <c:pt idx="171">
                  <c:v>2.0830000000000002</c:v>
                </c:pt>
                <c:pt idx="172">
                  <c:v>4.5830000000000002</c:v>
                </c:pt>
                <c:pt idx="173">
                  <c:v>3.3330000000000002</c:v>
                </c:pt>
                <c:pt idx="174">
                  <c:v>4.1669999999999998</c:v>
                </c:pt>
                <c:pt idx="175">
                  <c:v>4.3330000000000002</c:v>
                </c:pt>
                <c:pt idx="176">
                  <c:v>4.5</c:v>
                </c:pt>
                <c:pt idx="177">
                  <c:v>2.4169999999999998</c:v>
                </c:pt>
                <c:pt idx="178">
                  <c:v>4</c:v>
                </c:pt>
                <c:pt idx="179">
                  <c:v>4.1669999999999998</c:v>
                </c:pt>
                <c:pt idx="180">
                  <c:v>1.883</c:v>
                </c:pt>
                <c:pt idx="181">
                  <c:v>4.5830000000000002</c:v>
                </c:pt>
                <c:pt idx="182">
                  <c:v>4.25</c:v>
                </c:pt>
                <c:pt idx="183">
                  <c:v>3.7669999999999999</c:v>
                </c:pt>
                <c:pt idx="184">
                  <c:v>2.0329999999999999</c:v>
                </c:pt>
                <c:pt idx="185">
                  <c:v>4.4329999999999998</c:v>
                </c:pt>
                <c:pt idx="186">
                  <c:v>4.0830000000000002</c:v>
                </c:pt>
                <c:pt idx="187">
                  <c:v>1.833</c:v>
                </c:pt>
                <c:pt idx="188">
                  <c:v>4.4169999999999998</c:v>
                </c:pt>
                <c:pt idx="189">
                  <c:v>2.1829999999999998</c:v>
                </c:pt>
                <c:pt idx="190">
                  <c:v>4.8</c:v>
                </c:pt>
                <c:pt idx="191">
                  <c:v>1.833</c:v>
                </c:pt>
                <c:pt idx="192">
                  <c:v>4.8</c:v>
                </c:pt>
                <c:pt idx="193">
                  <c:v>4.0999999999999996</c:v>
                </c:pt>
                <c:pt idx="194">
                  <c:v>3.9660000000000002</c:v>
                </c:pt>
                <c:pt idx="195">
                  <c:v>4.2329999999999997</c:v>
                </c:pt>
                <c:pt idx="196">
                  <c:v>3.5</c:v>
                </c:pt>
                <c:pt idx="197">
                  <c:v>4.3659999999999997</c:v>
                </c:pt>
                <c:pt idx="198">
                  <c:v>2.25</c:v>
                </c:pt>
                <c:pt idx="199">
                  <c:v>4.6669999999999998</c:v>
                </c:pt>
                <c:pt idx="200">
                  <c:v>2.1</c:v>
                </c:pt>
                <c:pt idx="201">
                  <c:v>4.3499999999999996</c:v>
                </c:pt>
                <c:pt idx="202">
                  <c:v>4.133</c:v>
                </c:pt>
                <c:pt idx="203">
                  <c:v>1.867</c:v>
                </c:pt>
                <c:pt idx="204">
                  <c:v>4.5999999999999996</c:v>
                </c:pt>
                <c:pt idx="205">
                  <c:v>1.7829999999999999</c:v>
                </c:pt>
                <c:pt idx="206">
                  <c:v>4.367</c:v>
                </c:pt>
                <c:pt idx="207">
                  <c:v>3.85</c:v>
                </c:pt>
                <c:pt idx="208">
                  <c:v>1.9330000000000001</c:v>
                </c:pt>
                <c:pt idx="209">
                  <c:v>4.5</c:v>
                </c:pt>
                <c:pt idx="210">
                  <c:v>2.383</c:v>
                </c:pt>
                <c:pt idx="211">
                  <c:v>4.7</c:v>
                </c:pt>
                <c:pt idx="212">
                  <c:v>1.867</c:v>
                </c:pt>
                <c:pt idx="213">
                  <c:v>3.8330000000000002</c:v>
                </c:pt>
                <c:pt idx="214">
                  <c:v>3.4169999999999998</c:v>
                </c:pt>
                <c:pt idx="215">
                  <c:v>4.2329999999999997</c:v>
                </c:pt>
                <c:pt idx="216">
                  <c:v>2.4</c:v>
                </c:pt>
                <c:pt idx="217">
                  <c:v>4.8</c:v>
                </c:pt>
                <c:pt idx="218">
                  <c:v>2</c:v>
                </c:pt>
                <c:pt idx="219">
                  <c:v>4.1500000000000004</c:v>
                </c:pt>
                <c:pt idx="220">
                  <c:v>1.867</c:v>
                </c:pt>
                <c:pt idx="221">
                  <c:v>4.2670000000000003</c:v>
                </c:pt>
                <c:pt idx="222">
                  <c:v>1.75</c:v>
                </c:pt>
                <c:pt idx="223">
                  <c:v>4.4829999999999997</c:v>
                </c:pt>
                <c:pt idx="224">
                  <c:v>4</c:v>
                </c:pt>
                <c:pt idx="225">
                  <c:v>4.117</c:v>
                </c:pt>
                <c:pt idx="226">
                  <c:v>4.0830000000000002</c:v>
                </c:pt>
                <c:pt idx="227">
                  <c:v>4.2670000000000003</c:v>
                </c:pt>
                <c:pt idx="228">
                  <c:v>3.9169999999999998</c:v>
                </c:pt>
                <c:pt idx="229">
                  <c:v>4.55</c:v>
                </c:pt>
                <c:pt idx="230">
                  <c:v>4.0830000000000002</c:v>
                </c:pt>
                <c:pt idx="231">
                  <c:v>2.4169999999999998</c:v>
                </c:pt>
                <c:pt idx="232">
                  <c:v>4.1829999999999998</c:v>
                </c:pt>
                <c:pt idx="233">
                  <c:v>2.2170000000000001</c:v>
                </c:pt>
                <c:pt idx="234">
                  <c:v>4.45</c:v>
                </c:pt>
                <c:pt idx="235">
                  <c:v>1.883</c:v>
                </c:pt>
                <c:pt idx="236">
                  <c:v>1.85</c:v>
                </c:pt>
                <c:pt idx="237">
                  <c:v>4.2830000000000004</c:v>
                </c:pt>
                <c:pt idx="238">
                  <c:v>3.95</c:v>
                </c:pt>
                <c:pt idx="239">
                  <c:v>2.3330000000000002</c:v>
                </c:pt>
                <c:pt idx="240">
                  <c:v>4.1500000000000004</c:v>
                </c:pt>
                <c:pt idx="241">
                  <c:v>2.35</c:v>
                </c:pt>
                <c:pt idx="242">
                  <c:v>4.9329999999999998</c:v>
                </c:pt>
                <c:pt idx="243">
                  <c:v>2.9</c:v>
                </c:pt>
                <c:pt idx="244">
                  <c:v>4.5830000000000002</c:v>
                </c:pt>
                <c:pt idx="245">
                  <c:v>3.8330000000000002</c:v>
                </c:pt>
                <c:pt idx="246">
                  <c:v>2.0830000000000002</c:v>
                </c:pt>
                <c:pt idx="247">
                  <c:v>4.367</c:v>
                </c:pt>
                <c:pt idx="248">
                  <c:v>2.133</c:v>
                </c:pt>
                <c:pt idx="249">
                  <c:v>4.3499999999999996</c:v>
                </c:pt>
                <c:pt idx="250">
                  <c:v>2.2000000000000002</c:v>
                </c:pt>
                <c:pt idx="251">
                  <c:v>4.45</c:v>
                </c:pt>
                <c:pt idx="252">
                  <c:v>3.5670000000000002</c:v>
                </c:pt>
                <c:pt idx="253">
                  <c:v>4.5</c:v>
                </c:pt>
                <c:pt idx="254">
                  <c:v>4.1500000000000004</c:v>
                </c:pt>
                <c:pt idx="255">
                  <c:v>3.8170000000000002</c:v>
                </c:pt>
                <c:pt idx="256">
                  <c:v>3.9169999999999998</c:v>
                </c:pt>
                <c:pt idx="257">
                  <c:v>4.45</c:v>
                </c:pt>
                <c:pt idx="258">
                  <c:v>2</c:v>
                </c:pt>
                <c:pt idx="259">
                  <c:v>4.2830000000000004</c:v>
                </c:pt>
                <c:pt idx="260">
                  <c:v>4.7670000000000003</c:v>
                </c:pt>
                <c:pt idx="261">
                  <c:v>4.5330000000000004</c:v>
                </c:pt>
                <c:pt idx="262">
                  <c:v>1.85</c:v>
                </c:pt>
                <c:pt idx="263">
                  <c:v>4.25</c:v>
                </c:pt>
                <c:pt idx="264">
                  <c:v>1.9830000000000001</c:v>
                </c:pt>
                <c:pt idx="265">
                  <c:v>2.25</c:v>
                </c:pt>
                <c:pt idx="266">
                  <c:v>4.75</c:v>
                </c:pt>
                <c:pt idx="267">
                  <c:v>4.117</c:v>
                </c:pt>
                <c:pt idx="268">
                  <c:v>2.15</c:v>
                </c:pt>
                <c:pt idx="269">
                  <c:v>4.4169999999999998</c:v>
                </c:pt>
                <c:pt idx="270">
                  <c:v>1.8169999999999999</c:v>
                </c:pt>
                <c:pt idx="271">
                  <c:v>4.4669999999999996</c:v>
                </c:pt>
              </c:numCache>
            </c:numRef>
          </c:xVal>
          <c:yVal>
            <c:numRef>
              <c:f>'ERUPTION RESUELTO'!$D$2:$D$273</c:f>
              <c:numCache>
                <c:formatCode>#,##0_);\(#,##0\);"-  ";" "@" "</c:formatCode>
                <c:ptCount val="272"/>
                <c:pt idx="0">
                  <c:v>72.101106045234047</c:v>
                </c:pt>
                <c:pt idx="1">
                  <c:v>52.787751533993706</c:v>
                </c:pt>
                <c:pt idx="2">
                  <c:v>69.236291792733397</c:v>
                </c:pt>
                <c:pt idx="3">
                  <c:v>57.970168327843197</c:v>
                </c:pt>
                <c:pt idx="4">
                  <c:v>82.111861466893629</c:v>
                </c:pt>
                <c:pt idx="5">
                  <c:v>64.407953164923313</c:v>
                </c:pt>
                <c:pt idx="6">
                  <c:v>83.903711579880934</c:v>
                </c:pt>
                <c:pt idx="7">
                  <c:v>72.101106045234047</c:v>
                </c:pt>
                <c:pt idx="8">
                  <c:v>54.397197743263732</c:v>
                </c:pt>
                <c:pt idx="9">
                  <c:v>80.148337091584182</c:v>
                </c:pt>
                <c:pt idx="10">
                  <c:v>53.141829700033114</c:v>
                </c:pt>
                <c:pt idx="11">
                  <c:v>75.502402367491371</c:v>
                </c:pt>
                <c:pt idx="12">
                  <c:v>78.538890882314163</c:v>
                </c:pt>
                <c:pt idx="13">
                  <c:v>52.251269464237026</c:v>
                </c:pt>
                <c:pt idx="14">
                  <c:v>83.903711579880934</c:v>
                </c:pt>
                <c:pt idx="15">
                  <c:v>56.725529926007709</c:v>
                </c:pt>
                <c:pt idx="16">
                  <c:v>52.251269464237026</c:v>
                </c:pt>
                <c:pt idx="17">
                  <c:v>84.976675719394279</c:v>
                </c:pt>
                <c:pt idx="18">
                  <c:v>50.641823254967008</c:v>
                </c:pt>
                <c:pt idx="19">
                  <c:v>79.075372952070836</c:v>
                </c:pt>
                <c:pt idx="20">
                  <c:v>52.787751533993706</c:v>
                </c:pt>
                <c:pt idx="21">
                  <c:v>52.251269464237026</c:v>
                </c:pt>
                <c:pt idx="22">
                  <c:v>70.491659835964015</c:v>
                </c:pt>
                <c:pt idx="23">
                  <c:v>66.382207181627876</c:v>
                </c:pt>
                <c:pt idx="24">
                  <c:v>82.111861466893629</c:v>
                </c:pt>
                <c:pt idx="25">
                  <c:v>72.101106045234047</c:v>
                </c:pt>
                <c:pt idx="26">
                  <c:v>54.579601646981004</c:v>
                </c:pt>
                <c:pt idx="27">
                  <c:v>77.283522839083545</c:v>
                </c:pt>
                <c:pt idx="28">
                  <c:v>74.783516394017425</c:v>
                </c:pt>
                <c:pt idx="29">
                  <c:v>81.038897327380269</c:v>
                </c:pt>
                <c:pt idx="30">
                  <c:v>79.611855021827523</c:v>
                </c:pt>
                <c:pt idx="31">
                  <c:v>81.4037051348148</c:v>
                </c:pt>
                <c:pt idx="32">
                  <c:v>69.601099600167942</c:v>
                </c:pt>
                <c:pt idx="33">
                  <c:v>76.747040769326873</c:v>
                </c:pt>
                <c:pt idx="34">
                  <c:v>74.601112490300153</c:v>
                </c:pt>
                <c:pt idx="35">
                  <c:v>55.116083716737677</c:v>
                </c:pt>
                <c:pt idx="36">
                  <c:v>53.506637507467651</c:v>
                </c:pt>
                <c:pt idx="37">
                  <c:v>85.330753885433694</c:v>
                </c:pt>
                <c:pt idx="38">
                  <c:v>53.141829700033114</c:v>
                </c:pt>
                <c:pt idx="39">
                  <c:v>84.794271815677007</c:v>
                </c:pt>
                <c:pt idx="40">
                  <c:v>80.148337091584182</c:v>
                </c:pt>
                <c:pt idx="41">
                  <c:v>53.678311769789786</c:v>
                </c:pt>
                <c:pt idx="42">
                  <c:v>82.476669274328174</c:v>
                </c:pt>
                <c:pt idx="43">
                  <c:v>52.251269464237026</c:v>
                </c:pt>
                <c:pt idx="44">
                  <c:v>82.111861466893629</c:v>
                </c:pt>
                <c:pt idx="45">
                  <c:v>69.064617530411255</c:v>
                </c:pt>
                <c:pt idx="46">
                  <c:v>74.601112490300153</c:v>
                </c:pt>
                <c:pt idx="47">
                  <c:v>56.006643952533764</c:v>
                </c:pt>
                <c:pt idx="48">
                  <c:v>83.184825606406974</c:v>
                </c:pt>
                <c:pt idx="49">
                  <c:v>54.933679813020412</c:v>
                </c:pt>
                <c:pt idx="50">
                  <c:v>84.976675719394279</c:v>
                </c:pt>
                <c:pt idx="51">
                  <c:v>84.075385842203062</c:v>
                </c:pt>
                <c:pt idx="52">
                  <c:v>53.141829700033114</c:v>
                </c:pt>
                <c:pt idx="53">
                  <c:v>85.330753885433694</c:v>
                </c:pt>
                <c:pt idx="54">
                  <c:v>52.068865560519761</c:v>
                </c:pt>
                <c:pt idx="55">
                  <c:v>85.867235955190353</c:v>
                </c:pt>
                <c:pt idx="56">
                  <c:v>73.356474088464665</c:v>
                </c:pt>
                <c:pt idx="57">
                  <c:v>51.360709228440953</c:v>
                </c:pt>
                <c:pt idx="58">
                  <c:v>82.476669274328174</c:v>
                </c:pt>
                <c:pt idx="59">
                  <c:v>79.794258925544796</c:v>
                </c:pt>
                <c:pt idx="60">
                  <c:v>57.433686258086524</c:v>
                </c:pt>
                <c:pt idx="61">
                  <c:v>81.757783300854214</c:v>
                </c:pt>
                <c:pt idx="62">
                  <c:v>52.251269464237026</c:v>
                </c:pt>
                <c:pt idx="63">
                  <c:v>84.976675719394279</c:v>
                </c:pt>
                <c:pt idx="64">
                  <c:v>52.970155437710972</c:v>
                </c:pt>
                <c:pt idx="65">
                  <c:v>80.684819161340869</c:v>
                </c:pt>
                <c:pt idx="66">
                  <c:v>78.184812716274763</c:v>
                </c:pt>
                <c:pt idx="67">
                  <c:v>83.903711579880934</c:v>
                </c:pt>
                <c:pt idx="68">
                  <c:v>55.652565786494364</c:v>
                </c:pt>
                <c:pt idx="69">
                  <c:v>83.903711579880934</c:v>
                </c:pt>
                <c:pt idx="70">
                  <c:v>76.747040769326873</c:v>
                </c:pt>
                <c:pt idx="71">
                  <c:v>54.579601646981004</c:v>
                </c:pt>
                <c:pt idx="72">
                  <c:v>81.757783300854214</c:v>
                </c:pt>
                <c:pt idx="73">
                  <c:v>76.392962603287458</c:v>
                </c:pt>
                <c:pt idx="74">
                  <c:v>54.751275909303146</c:v>
                </c:pt>
                <c:pt idx="75">
                  <c:v>87.84148997189493</c:v>
                </c:pt>
                <c:pt idx="76">
                  <c:v>55.116083716737677</c:v>
                </c:pt>
                <c:pt idx="77">
                  <c:v>82.476669274328174</c:v>
                </c:pt>
                <c:pt idx="78">
                  <c:v>75.13759456005684</c:v>
                </c:pt>
                <c:pt idx="79">
                  <c:v>72.101106045234047</c:v>
                </c:pt>
                <c:pt idx="80">
                  <c:v>77.820004908840218</c:v>
                </c:pt>
                <c:pt idx="81">
                  <c:v>79.965933187866924</c:v>
                </c:pt>
                <c:pt idx="82">
                  <c:v>77.465926742800804</c:v>
                </c:pt>
                <c:pt idx="83">
                  <c:v>61.725542816139935</c:v>
                </c:pt>
                <c:pt idx="84">
                  <c:v>77.111848576761403</c:v>
                </c:pt>
                <c:pt idx="85">
                  <c:v>86.40371802494704</c:v>
                </c:pt>
                <c:pt idx="86">
                  <c:v>75.856480533530785</c:v>
                </c:pt>
                <c:pt idx="87">
                  <c:v>81.940187204571487</c:v>
                </c:pt>
                <c:pt idx="88">
                  <c:v>56.725529926007709</c:v>
                </c:pt>
                <c:pt idx="89">
                  <c:v>76.392962603287458</c:v>
                </c:pt>
                <c:pt idx="90">
                  <c:v>57.079608092047117</c:v>
                </c:pt>
                <c:pt idx="91">
                  <c:v>79.965933187866924</c:v>
                </c:pt>
                <c:pt idx="92">
                  <c:v>53.506637507467651</c:v>
                </c:pt>
                <c:pt idx="93">
                  <c:v>85.159079623111552</c:v>
                </c:pt>
                <c:pt idx="94">
                  <c:v>53.141829700033114</c:v>
                </c:pt>
                <c:pt idx="95">
                  <c:v>79.611855021827523</c:v>
                </c:pt>
                <c:pt idx="96">
                  <c:v>83.549633413841519</c:v>
                </c:pt>
                <c:pt idx="97">
                  <c:v>73.71055225450408</c:v>
                </c:pt>
                <c:pt idx="98">
                  <c:v>53.506637507467651</c:v>
                </c:pt>
                <c:pt idx="99">
                  <c:v>86.049639858907625</c:v>
                </c:pt>
                <c:pt idx="100">
                  <c:v>60.116096606869903</c:v>
                </c:pt>
                <c:pt idx="101">
                  <c:v>80.330740995301454</c:v>
                </c:pt>
                <c:pt idx="102">
                  <c:v>56.006643952533764</c:v>
                </c:pt>
                <c:pt idx="103">
                  <c:v>81.757783300854214</c:v>
                </c:pt>
                <c:pt idx="104">
                  <c:v>76.929444673044131</c:v>
                </c:pt>
                <c:pt idx="105">
                  <c:v>53.506637507467651</c:v>
                </c:pt>
                <c:pt idx="106">
                  <c:v>83.903711579880934</c:v>
                </c:pt>
                <c:pt idx="107">
                  <c:v>52.605347630276441</c:v>
                </c:pt>
                <c:pt idx="108">
                  <c:v>85.513157789150952</c:v>
                </c:pt>
                <c:pt idx="109">
                  <c:v>72.99166628103012</c:v>
                </c:pt>
                <c:pt idx="110">
                  <c:v>84.25778974592032</c:v>
                </c:pt>
                <c:pt idx="111">
                  <c:v>58.15257223156047</c:v>
                </c:pt>
                <c:pt idx="112">
                  <c:v>86.049639858907625</c:v>
                </c:pt>
                <c:pt idx="113">
                  <c:v>80.867223065058141</c:v>
                </c:pt>
                <c:pt idx="114">
                  <c:v>51.714787394480354</c:v>
                </c:pt>
                <c:pt idx="115">
                  <c:v>83.184825606406974</c:v>
                </c:pt>
                <c:pt idx="116">
                  <c:v>58.334976135277742</c:v>
                </c:pt>
                <c:pt idx="117">
                  <c:v>82.83074744036756</c:v>
                </c:pt>
                <c:pt idx="118">
                  <c:v>52.970155437710972</c:v>
                </c:pt>
                <c:pt idx="119">
                  <c:v>80.867223065058141</c:v>
                </c:pt>
                <c:pt idx="120">
                  <c:v>61.553868553817793</c:v>
                </c:pt>
                <c:pt idx="121">
                  <c:v>77.111848576761403</c:v>
                </c:pt>
                <c:pt idx="122">
                  <c:v>79.075372952070836</c:v>
                </c:pt>
                <c:pt idx="123">
                  <c:v>54.579601646981004</c:v>
                </c:pt>
                <c:pt idx="124">
                  <c:v>82.83074744036756</c:v>
                </c:pt>
                <c:pt idx="125">
                  <c:v>73.892956158221352</c:v>
                </c:pt>
                <c:pt idx="126">
                  <c:v>54.043119577224331</c:v>
                </c:pt>
                <c:pt idx="127">
                  <c:v>81.757783300854214</c:v>
                </c:pt>
                <c:pt idx="128">
                  <c:v>57.798494065521062</c:v>
                </c:pt>
                <c:pt idx="129">
                  <c:v>83.367229510124247</c:v>
                </c:pt>
                <c:pt idx="130">
                  <c:v>53.506637507467651</c:v>
                </c:pt>
                <c:pt idx="131">
                  <c:v>78.184812716274763</c:v>
                </c:pt>
                <c:pt idx="132">
                  <c:v>63.517392929127226</c:v>
                </c:pt>
                <c:pt idx="133">
                  <c:v>79.965933187866924</c:v>
                </c:pt>
                <c:pt idx="134">
                  <c:v>53.141829700033114</c:v>
                </c:pt>
                <c:pt idx="135">
                  <c:v>80.502415257623596</c:v>
                </c:pt>
                <c:pt idx="136">
                  <c:v>53.678311769789786</c:v>
                </c:pt>
                <c:pt idx="137">
                  <c:v>86.40371802494704</c:v>
                </c:pt>
                <c:pt idx="138">
                  <c:v>55.287757979059819</c:v>
                </c:pt>
                <c:pt idx="139">
                  <c:v>73.528148350786807</c:v>
                </c:pt>
                <c:pt idx="140">
                  <c:v>78.892969048353564</c:v>
                </c:pt>
                <c:pt idx="141">
                  <c:v>57.433686258086524</c:v>
                </c:pt>
                <c:pt idx="142">
                  <c:v>82.111861466893629</c:v>
                </c:pt>
                <c:pt idx="143">
                  <c:v>85.159079623111552</c:v>
                </c:pt>
                <c:pt idx="144">
                  <c:v>79.965933187866924</c:v>
                </c:pt>
                <c:pt idx="145">
                  <c:v>54.751275909303146</c:v>
                </c:pt>
                <c:pt idx="146">
                  <c:v>83.184825606406974</c:v>
                </c:pt>
                <c:pt idx="147">
                  <c:v>55.116083716737677</c:v>
                </c:pt>
                <c:pt idx="148">
                  <c:v>88.19556813793433</c:v>
                </c:pt>
                <c:pt idx="149">
                  <c:v>52.787751533993706</c:v>
                </c:pt>
                <c:pt idx="150">
                  <c:v>87.476682164460385</c:v>
                </c:pt>
                <c:pt idx="151">
                  <c:v>76.392962603287458</c:v>
                </c:pt>
                <c:pt idx="152">
                  <c:v>59.225536371073815</c:v>
                </c:pt>
                <c:pt idx="153">
                  <c:v>82.83074744036756</c:v>
                </c:pt>
                <c:pt idx="154">
                  <c:v>71.747027879194647</c:v>
                </c:pt>
                <c:pt idx="155">
                  <c:v>76.392962603287458</c:v>
                </c:pt>
                <c:pt idx="156">
                  <c:v>81.757783300854214</c:v>
                </c:pt>
                <c:pt idx="157">
                  <c:v>77.283522839083545</c:v>
                </c:pt>
                <c:pt idx="158">
                  <c:v>52.787751533993706</c:v>
                </c:pt>
                <c:pt idx="159">
                  <c:v>76.038884437248043</c:v>
                </c:pt>
                <c:pt idx="160">
                  <c:v>57.079608092047117</c:v>
                </c:pt>
                <c:pt idx="161">
                  <c:v>78.002408812557491</c:v>
                </c:pt>
                <c:pt idx="162">
                  <c:v>54.933679813020412</c:v>
                </c:pt>
                <c:pt idx="163">
                  <c:v>74.601112490300153</c:v>
                </c:pt>
                <c:pt idx="164">
                  <c:v>71.028141905720702</c:v>
                </c:pt>
                <c:pt idx="165">
                  <c:v>82.648343536650302</c:v>
                </c:pt>
                <c:pt idx="166">
                  <c:v>58.871458205034415</c:v>
                </c:pt>
                <c:pt idx="167">
                  <c:v>87.122603998420985</c:v>
                </c:pt>
                <c:pt idx="168">
                  <c:v>54.214793839546466</c:v>
                </c:pt>
                <c:pt idx="169">
                  <c:v>83.013151344084832</c:v>
                </c:pt>
                <c:pt idx="170">
                  <c:v>54.043119577224331</c:v>
                </c:pt>
                <c:pt idx="171">
                  <c:v>55.824240048816492</c:v>
                </c:pt>
                <c:pt idx="172">
                  <c:v>82.648343536650302</c:v>
                </c:pt>
                <c:pt idx="173">
                  <c:v>69.236291792733397</c:v>
                </c:pt>
                <c:pt idx="174">
                  <c:v>78.184812716274763</c:v>
                </c:pt>
                <c:pt idx="175">
                  <c:v>79.965933187866924</c:v>
                </c:pt>
                <c:pt idx="176">
                  <c:v>81.757783300854214</c:v>
                </c:pt>
                <c:pt idx="177">
                  <c:v>59.407940274791088</c:v>
                </c:pt>
                <c:pt idx="178">
                  <c:v>76.392962603287458</c:v>
                </c:pt>
                <c:pt idx="179">
                  <c:v>78.184812716274763</c:v>
                </c:pt>
                <c:pt idx="180">
                  <c:v>53.678311769789786</c:v>
                </c:pt>
                <c:pt idx="181">
                  <c:v>82.648343536650302</c:v>
                </c:pt>
                <c:pt idx="182">
                  <c:v>79.075372952070836</c:v>
                </c:pt>
                <c:pt idx="183">
                  <c:v>73.892956158221352</c:v>
                </c:pt>
                <c:pt idx="184">
                  <c:v>55.287757979059819</c:v>
                </c:pt>
                <c:pt idx="185">
                  <c:v>81.038897327380269</c:v>
                </c:pt>
                <c:pt idx="186">
                  <c:v>77.283522839083545</c:v>
                </c:pt>
                <c:pt idx="187">
                  <c:v>53.141829700033114</c:v>
                </c:pt>
                <c:pt idx="188">
                  <c:v>80.867223065058141</c:v>
                </c:pt>
                <c:pt idx="189">
                  <c:v>56.897204188329844</c:v>
                </c:pt>
                <c:pt idx="190">
                  <c:v>84.976675719394279</c:v>
                </c:pt>
                <c:pt idx="191">
                  <c:v>53.141829700033114</c:v>
                </c:pt>
                <c:pt idx="192">
                  <c:v>84.976675719394279</c:v>
                </c:pt>
                <c:pt idx="193">
                  <c:v>77.465926742800804</c:v>
                </c:pt>
                <c:pt idx="194">
                  <c:v>76.028154795852913</c:v>
                </c:pt>
                <c:pt idx="195">
                  <c:v>78.892969048353564</c:v>
                </c:pt>
                <c:pt idx="196">
                  <c:v>71.028141905720702</c:v>
                </c:pt>
                <c:pt idx="197">
                  <c:v>80.320011353906324</c:v>
                </c:pt>
                <c:pt idx="198">
                  <c:v>57.616090161803797</c:v>
                </c:pt>
                <c:pt idx="199">
                  <c:v>83.549633413841519</c:v>
                </c:pt>
                <c:pt idx="200">
                  <c:v>56.006643952533764</c:v>
                </c:pt>
                <c:pt idx="201">
                  <c:v>80.148337091584182</c:v>
                </c:pt>
                <c:pt idx="202">
                  <c:v>77.820004908840218</c:v>
                </c:pt>
                <c:pt idx="203">
                  <c:v>53.506637507467651</c:v>
                </c:pt>
                <c:pt idx="204">
                  <c:v>82.83074744036756</c:v>
                </c:pt>
                <c:pt idx="205">
                  <c:v>52.605347630276441</c:v>
                </c:pt>
                <c:pt idx="206">
                  <c:v>80.330740995301454</c:v>
                </c:pt>
                <c:pt idx="207">
                  <c:v>74.783516394017425</c:v>
                </c:pt>
                <c:pt idx="208">
                  <c:v>54.214793839546466</c:v>
                </c:pt>
                <c:pt idx="209">
                  <c:v>81.757783300854214</c:v>
                </c:pt>
                <c:pt idx="210">
                  <c:v>59.04313246735655</c:v>
                </c:pt>
                <c:pt idx="211">
                  <c:v>83.903711579880934</c:v>
                </c:pt>
                <c:pt idx="212">
                  <c:v>53.506637507467651</c:v>
                </c:pt>
                <c:pt idx="213">
                  <c:v>74.601112490300153</c:v>
                </c:pt>
                <c:pt idx="214">
                  <c:v>70.137581669924614</c:v>
                </c:pt>
                <c:pt idx="215">
                  <c:v>78.892969048353564</c:v>
                </c:pt>
                <c:pt idx="216">
                  <c:v>59.225536371073815</c:v>
                </c:pt>
                <c:pt idx="217">
                  <c:v>84.976675719394279</c:v>
                </c:pt>
                <c:pt idx="218">
                  <c:v>54.933679813020412</c:v>
                </c:pt>
                <c:pt idx="219">
                  <c:v>78.002408812557491</c:v>
                </c:pt>
                <c:pt idx="220">
                  <c:v>53.506637507467651</c:v>
                </c:pt>
                <c:pt idx="221">
                  <c:v>79.257776855788109</c:v>
                </c:pt>
                <c:pt idx="222">
                  <c:v>52.251269464237026</c:v>
                </c:pt>
                <c:pt idx="223">
                  <c:v>81.575379397136942</c:v>
                </c:pt>
                <c:pt idx="224">
                  <c:v>76.392962603287458</c:v>
                </c:pt>
                <c:pt idx="225">
                  <c:v>77.648330646518076</c:v>
                </c:pt>
                <c:pt idx="226">
                  <c:v>77.283522839083545</c:v>
                </c:pt>
                <c:pt idx="227">
                  <c:v>79.257776855788109</c:v>
                </c:pt>
                <c:pt idx="228">
                  <c:v>75.502402367491371</c:v>
                </c:pt>
                <c:pt idx="229">
                  <c:v>82.294265370610901</c:v>
                </c:pt>
                <c:pt idx="230">
                  <c:v>77.283522839083545</c:v>
                </c:pt>
                <c:pt idx="231">
                  <c:v>59.407940274791088</c:v>
                </c:pt>
                <c:pt idx="232">
                  <c:v>78.356486978596891</c:v>
                </c:pt>
                <c:pt idx="233">
                  <c:v>57.262011995764382</c:v>
                </c:pt>
                <c:pt idx="234">
                  <c:v>81.221301231097556</c:v>
                </c:pt>
                <c:pt idx="235">
                  <c:v>53.678311769789786</c:v>
                </c:pt>
                <c:pt idx="236">
                  <c:v>53.324233603750386</c:v>
                </c:pt>
                <c:pt idx="237">
                  <c:v>79.429451118110251</c:v>
                </c:pt>
                <c:pt idx="238">
                  <c:v>75.856480533530785</c:v>
                </c:pt>
                <c:pt idx="239">
                  <c:v>58.506650397599877</c:v>
                </c:pt>
                <c:pt idx="240">
                  <c:v>78.002408812557491</c:v>
                </c:pt>
                <c:pt idx="241">
                  <c:v>58.689054301317142</c:v>
                </c:pt>
                <c:pt idx="242">
                  <c:v>86.40371802494704</c:v>
                </c:pt>
                <c:pt idx="243">
                  <c:v>64.590357068640586</c:v>
                </c:pt>
                <c:pt idx="244">
                  <c:v>82.648343536650302</c:v>
                </c:pt>
                <c:pt idx="245">
                  <c:v>74.601112490300153</c:v>
                </c:pt>
                <c:pt idx="246">
                  <c:v>55.824240048816492</c:v>
                </c:pt>
                <c:pt idx="247">
                  <c:v>80.330740995301454</c:v>
                </c:pt>
                <c:pt idx="248">
                  <c:v>56.360722118573172</c:v>
                </c:pt>
                <c:pt idx="249">
                  <c:v>80.148337091584182</c:v>
                </c:pt>
                <c:pt idx="250">
                  <c:v>57.079608092047117</c:v>
                </c:pt>
                <c:pt idx="251">
                  <c:v>81.221301231097556</c:v>
                </c:pt>
                <c:pt idx="252">
                  <c:v>71.747027879194647</c:v>
                </c:pt>
                <c:pt idx="253">
                  <c:v>81.757783300854214</c:v>
                </c:pt>
                <c:pt idx="254">
                  <c:v>78.002408812557491</c:v>
                </c:pt>
                <c:pt idx="255">
                  <c:v>74.429438227978025</c:v>
                </c:pt>
                <c:pt idx="256">
                  <c:v>75.502402367491371</c:v>
                </c:pt>
                <c:pt idx="257">
                  <c:v>81.221301231097556</c:v>
                </c:pt>
                <c:pt idx="258">
                  <c:v>54.933679813020412</c:v>
                </c:pt>
                <c:pt idx="259">
                  <c:v>79.429451118110251</c:v>
                </c:pt>
                <c:pt idx="260">
                  <c:v>84.622597553354865</c:v>
                </c:pt>
                <c:pt idx="261">
                  <c:v>82.111861466893629</c:v>
                </c:pt>
                <c:pt idx="262">
                  <c:v>53.324233603750386</c:v>
                </c:pt>
                <c:pt idx="263">
                  <c:v>79.075372952070836</c:v>
                </c:pt>
                <c:pt idx="264">
                  <c:v>54.751275909303146</c:v>
                </c:pt>
                <c:pt idx="265">
                  <c:v>57.616090161803797</c:v>
                </c:pt>
                <c:pt idx="266">
                  <c:v>84.440193649637592</c:v>
                </c:pt>
                <c:pt idx="267">
                  <c:v>77.648330646518076</c:v>
                </c:pt>
                <c:pt idx="268">
                  <c:v>56.543126022290437</c:v>
                </c:pt>
                <c:pt idx="269">
                  <c:v>80.867223065058141</c:v>
                </c:pt>
                <c:pt idx="270">
                  <c:v>52.970155437710972</c:v>
                </c:pt>
                <c:pt idx="271">
                  <c:v>81.4037051348148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7-43E4-A157-3DE39108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961152"/>
        <c:axId val="803787088"/>
      </c:scatterChart>
      <c:valAx>
        <c:axId val="878961152"/>
        <c:scaling>
          <c:orientation val="minMax"/>
          <c:min val="1"/>
        </c:scaling>
        <c:delete val="0"/>
        <c:axPos val="b"/>
        <c:numFmt formatCode="#,##0.00_);\(#,##0.0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3787088"/>
        <c:crosses val="autoZero"/>
        <c:crossBetween val="midCat"/>
      </c:valAx>
      <c:valAx>
        <c:axId val="8037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96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[04 - Ejercicio completo SUN ERUPTION.xlsx]ERUPTION RESUELTO!TablaDinámica2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'ERUPTION RESUELTO'!$U$2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'ERUPTION RESUELTO'!$T$3:$T$17</c:f>
              <c:strCache>
                <c:ptCount val="14"/>
                <c:pt idx="0">
                  <c:v>1,6-1,85</c:v>
                </c:pt>
                <c:pt idx="1">
                  <c:v>1,85-2,1</c:v>
                </c:pt>
                <c:pt idx="2">
                  <c:v>2,1-2,35</c:v>
                </c:pt>
                <c:pt idx="3">
                  <c:v>2,35-2,6</c:v>
                </c:pt>
                <c:pt idx="4">
                  <c:v>2,6-2,85</c:v>
                </c:pt>
                <c:pt idx="5">
                  <c:v>2,85-3,1</c:v>
                </c:pt>
                <c:pt idx="6">
                  <c:v>3,1-3,35</c:v>
                </c:pt>
                <c:pt idx="7">
                  <c:v>3,35-3,6</c:v>
                </c:pt>
                <c:pt idx="8">
                  <c:v>3,6-3,85</c:v>
                </c:pt>
                <c:pt idx="9">
                  <c:v>3,85-4,1</c:v>
                </c:pt>
                <c:pt idx="10">
                  <c:v>4,1-4,35</c:v>
                </c:pt>
                <c:pt idx="11">
                  <c:v>4,35-4,6</c:v>
                </c:pt>
                <c:pt idx="12">
                  <c:v>4,6-4,85</c:v>
                </c:pt>
                <c:pt idx="13">
                  <c:v>4,85-5,1</c:v>
                </c:pt>
              </c:strCache>
            </c:strRef>
          </c:cat>
          <c:val>
            <c:numRef>
              <c:f>'ERUPTION RESUELTO'!$U$3:$U$17</c:f>
              <c:numCache>
                <c:formatCode>General</c:formatCode>
                <c:ptCount val="14"/>
                <c:pt idx="0">
                  <c:v>46.247999999999998</c:v>
                </c:pt>
                <c:pt idx="1">
                  <c:v>72.018000000000001</c:v>
                </c:pt>
                <c:pt idx="2">
                  <c:v>46.382999999999996</c:v>
                </c:pt>
                <c:pt idx="3">
                  <c:v>19.217000000000002</c:v>
                </c:pt>
                <c:pt idx="4">
                  <c:v>8.0500000000000007</c:v>
                </c:pt>
                <c:pt idx="5">
                  <c:v>8.85</c:v>
                </c:pt>
                <c:pt idx="6">
                  <c:v>9.9830000000000005</c:v>
                </c:pt>
                <c:pt idx="7">
                  <c:v>24.368000000000002</c:v>
                </c:pt>
                <c:pt idx="8">
                  <c:v>59.798999999999999</c:v>
                </c:pt>
                <c:pt idx="9">
                  <c:v>103.83199999999999</c:v>
                </c:pt>
                <c:pt idx="10">
                  <c:v>147.73199999999997</c:v>
                </c:pt>
                <c:pt idx="11">
                  <c:v>196.71599999999995</c:v>
                </c:pt>
                <c:pt idx="12">
                  <c:v>150.94899999999998</c:v>
                </c:pt>
                <c:pt idx="13">
                  <c:v>54.532000000000004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E-46A9-B95C-7ECC89E30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63366944"/>
        <c:axId val="605191264"/>
      </c:barChart>
      <c:catAx>
        <c:axId val="86336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191264"/>
        <c:crosses val="autoZero"/>
        <c:auto val="1"/>
        <c:lblAlgn val="ctr"/>
        <c:lblOffset val="100"/>
        <c:noMultiLvlLbl val="0"/>
      </c:catAx>
      <c:valAx>
        <c:axId val="6051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336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'ERUPTION REGRESIÓN CLUSTER'!$C$3</c:f>
              <c:strCache>
                <c:ptCount val="1"/>
                <c:pt idx="0">
                  <c:v> Suma de Duration of eruption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'ERUPTION REGRESIÓN CLUSTER'!$C$4:$C$103</c:f>
              <c:numCache>
                <c:formatCode>#,##0_);\(#,##0\);"-  ";" "@" "</c:formatCode>
                <c:ptCount val="100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55</c:v>
                </c:pt>
                <c:pt idx="12">
                  <c:v>66</c:v>
                </c:pt>
                <c:pt idx="13">
                  <c:v>52</c:v>
                </c:pt>
                <c:pt idx="14">
                  <c:v>48</c:v>
                </c:pt>
                <c:pt idx="15">
                  <c:v>59</c:v>
                </c:pt>
                <c:pt idx="16">
                  <c:v>58</c:v>
                </c:pt>
                <c:pt idx="17">
                  <c:v>58</c:v>
                </c:pt>
                <c:pt idx="18">
                  <c:v>64</c:v>
                </c:pt>
                <c:pt idx="19">
                  <c:v>53</c:v>
                </c:pt>
                <c:pt idx="20">
                  <c:v>59</c:v>
                </c:pt>
                <c:pt idx="21">
                  <c:v>54</c:v>
                </c:pt>
                <c:pt idx="22">
                  <c:v>54</c:v>
                </c:pt>
                <c:pt idx="23">
                  <c:v>64</c:v>
                </c:pt>
                <c:pt idx="24">
                  <c:v>59</c:v>
                </c:pt>
                <c:pt idx="25">
                  <c:v>48</c:v>
                </c:pt>
                <c:pt idx="26">
                  <c:v>60</c:v>
                </c:pt>
                <c:pt idx="27">
                  <c:v>65</c:v>
                </c:pt>
                <c:pt idx="28">
                  <c:v>56</c:v>
                </c:pt>
                <c:pt idx="29">
                  <c:v>62</c:v>
                </c:pt>
                <c:pt idx="30">
                  <c:v>60</c:v>
                </c:pt>
                <c:pt idx="31">
                  <c:v>65</c:v>
                </c:pt>
                <c:pt idx="32">
                  <c:v>48</c:v>
                </c:pt>
                <c:pt idx="33">
                  <c:v>60</c:v>
                </c:pt>
                <c:pt idx="34">
                  <c:v>50</c:v>
                </c:pt>
                <c:pt idx="35">
                  <c:v>63</c:v>
                </c:pt>
                <c:pt idx="36">
                  <c:v>51</c:v>
                </c:pt>
                <c:pt idx="37">
                  <c:v>62</c:v>
                </c:pt>
                <c:pt idx="38">
                  <c:v>49</c:v>
                </c:pt>
                <c:pt idx="39">
                  <c:v>47</c:v>
                </c:pt>
                <c:pt idx="40">
                  <c:v>52</c:v>
                </c:pt>
                <c:pt idx="41">
                  <c:v>59</c:v>
                </c:pt>
                <c:pt idx="42">
                  <c:v>59</c:v>
                </c:pt>
                <c:pt idx="43">
                  <c:v>50</c:v>
                </c:pt>
                <c:pt idx="44">
                  <c:v>59</c:v>
                </c:pt>
                <c:pt idx="45">
                  <c:v>53</c:v>
                </c:pt>
                <c:pt idx="46">
                  <c:v>56</c:v>
                </c:pt>
                <c:pt idx="47">
                  <c:v>45</c:v>
                </c:pt>
                <c:pt idx="48">
                  <c:v>55</c:v>
                </c:pt>
                <c:pt idx="49">
                  <c:v>45</c:v>
                </c:pt>
                <c:pt idx="50">
                  <c:v>56</c:v>
                </c:pt>
                <c:pt idx="51">
                  <c:v>46</c:v>
                </c:pt>
                <c:pt idx="52">
                  <c:v>51</c:v>
                </c:pt>
                <c:pt idx="53">
                  <c:v>53</c:v>
                </c:pt>
                <c:pt idx="54">
                  <c:v>60</c:v>
                </c:pt>
                <c:pt idx="55">
                  <c:v>59</c:v>
                </c:pt>
                <c:pt idx="56">
                  <c:v>49</c:v>
                </c:pt>
                <c:pt idx="57">
                  <c:v>53</c:v>
                </c:pt>
                <c:pt idx="58">
                  <c:v>65</c:v>
                </c:pt>
                <c:pt idx="59">
                  <c:v>53</c:v>
                </c:pt>
                <c:pt idx="60">
                  <c:v>45</c:v>
                </c:pt>
                <c:pt idx="61">
                  <c:v>58</c:v>
                </c:pt>
                <c:pt idx="62">
                  <c:v>66</c:v>
                </c:pt>
                <c:pt idx="63">
                  <c:v>63</c:v>
                </c:pt>
                <c:pt idx="64">
                  <c:v>52</c:v>
                </c:pt>
                <c:pt idx="65">
                  <c:v>49</c:v>
                </c:pt>
                <c:pt idx="66">
                  <c:v>57</c:v>
                </c:pt>
                <c:pt idx="67">
                  <c:v>50</c:v>
                </c:pt>
                <c:pt idx="68">
                  <c:v>55</c:v>
                </c:pt>
                <c:pt idx="69">
                  <c:v>51</c:v>
                </c:pt>
                <c:pt idx="70">
                  <c:v>46</c:v>
                </c:pt>
                <c:pt idx="71">
                  <c:v>55</c:v>
                </c:pt>
                <c:pt idx="72">
                  <c:v>57</c:v>
                </c:pt>
                <c:pt idx="73">
                  <c:v>51</c:v>
                </c:pt>
                <c:pt idx="74">
                  <c:v>60</c:v>
                </c:pt>
                <c:pt idx="75">
                  <c:v>53</c:v>
                </c:pt>
                <c:pt idx="76">
                  <c:v>46</c:v>
                </c:pt>
                <c:pt idx="77">
                  <c:v>49</c:v>
                </c:pt>
                <c:pt idx="78">
                  <c:v>49</c:v>
                </c:pt>
                <c:pt idx="79">
                  <c:v>64</c:v>
                </c:pt>
                <c:pt idx="80">
                  <c:v>53</c:v>
                </c:pt>
                <c:pt idx="81">
                  <c:v>55</c:v>
                </c:pt>
                <c:pt idx="82">
                  <c:v>50</c:v>
                </c:pt>
                <c:pt idx="83">
                  <c:v>54</c:v>
                </c:pt>
                <c:pt idx="84">
                  <c:v>54</c:v>
                </c:pt>
                <c:pt idx="85">
                  <c:v>50</c:v>
                </c:pt>
                <c:pt idx="86">
                  <c:v>54</c:v>
                </c:pt>
                <c:pt idx="87">
                  <c:v>54</c:v>
                </c:pt>
                <c:pt idx="88">
                  <c:v>64</c:v>
                </c:pt>
                <c:pt idx="89">
                  <c:v>47</c:v>
                </c:pt>
                <c:pt idx="90">
                  <c:v>63</c:v>
                </c:pt>
                <c:pt idx="91">
                  <c:v>57</c:v>
                </c:pt>
                <c:pt idx="92">
                  <c:v>67</c:v>
                </c:pt>
                <c:pt idx="93">
                  <c:v>54</c:v>
                </c:pt>
                <c:pt idx="94">
                  <c:v>56</c:v>
                </c:pt>
                <c:pt idx="95">
                  <c:v>58</c:v>
                </c:pt>
                <c:pt idx="96">
                  <c:v>43</c:v>
                </c:pt>
                <c:pt idx="97">
                  <c:v>60</c:v>
                </c:pt>
                <c:pt idx="98">
                  <c:v>46</c:v>
                </c:pt>
                <c:pt idx="9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0-4A22-9A04-B1D5C7B1255C}"/>
            </c:ext>
          </c:extLst>
        </c:ser>
        <c:ser>
          <c:idx val="1"/>
          <c:order val="1"/>
          <c:tx>
            <c:strRef>
              <c:f>'ERUPTION REGRESIÓN CLUSTER'!$D$3</c:f>
              <c:strCache>
                <c:ptCount val="1"/>
                <c:pt idx="0">
                  <c:v> Prediction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'ERUPTION REGRESIÓN CLUSTER'!$D$4:$D$103</c:f>
              <c:numCache>
                <c:formatCode>#,##0_);\(#,##0\);"-  ";" "@" "</c:formatCode>
                <c:ptCount val="100"/>
                <c:pt idx="0">
                  <c:v>52.869571648215022</c:v>
                </c:pt>
                <c:pt idx="1">
                  <c:v>55.95538313162529</c:v>
                </c:pt>
                <c:pt idx="2">
                  <c:v>59.788689322197044</c:v>
                </c:pt>
                <c:pt idx="3">
                  <c:v>53.827898195857962</c:v>
                </c:pt>
                <c:pt idx="4">
                  <c:v>53.080403488696469</c:v>
                </c:pt>
                <c:pt idx="5">
                  <c:v>52.550129465667375</c:v>
                </c:pt>
                <c:pt idx="6">
                  <c:v>55.214277268114749</c:v>
                </c:pt>
                <c:pt idx="7">
                  <c:v>52.550129465667375</c:v>
                </c:pt>
                <c:pt idx="8">
                  <c:v>51.591802918024435</c:v>
                </c:pt>
                <c:pt idx="9">
                  <c:v>52.869571648215022</c:v>
                </c:pt>
                <c:pt idx="10">
                  <c:v>52.550129465667375</c:v>
                </c:pt>
                <c:pt idx="11">
                  <c:v>53.936508537924162</c:v>
                </c:pt>
                <c:pt idx="12">
                  <c:v>62.880889649258265</c:v>
                </c:pt>
                <c:pt idx="13">
                  <c:v>54.255950720471809</c:v>
                </c:pt>
                <c:pt idx="14">
                  <c:v>53.297624172828868</c:v>
                </c:pt>
                <c:pt idx="15">
                  <c:v>53.080403488696469</c:v>
                </c:pt>
                <c:pt idx="16">
                  <c:v>53.399845671244115</c:v>
                </c:pt>
                <c:pt idx="17">
                  <c:v>52.550129465667375</c:v>
                </c:pt>
                <c:pt idx="18">
                  <c:v>65.858090790602333</c:v>
                </c:pt>
                <c:pt idx="19">
                  <c:v>54.786224743500902</c:v>
                </c:pt>
                <c:pt idx="20">
                  <c:v>54.147340378405609</c:v>
                </c:pt>
                <c:pt idx="21">
                  <c:v>53.080403488696469</c:v>
                </c:pt>
                <c:pt idx="22">
                  <c:v>52.441519123601175</c:v>
                </c:pt>
                <c:pt idx="23">
                  <c:v>52.019855442638281</c:v>
                </c:pt>
                <c:pt idx="24">
                  <c:v>55.635940949077643</c:v>
                </c:pt>
                <c:pt idx="25">
                  <c:v>52.550129465667375</c:v>
                </c:pt>
                <c:pt idx="26">
                  <c:v>52.978181990281222</c:v>
                </c:pt>
                <c:pt idx="27">
                  <c:v>54.575392903019456</c:v>
                </c:pt>
                <c:pt idx="28">
                  <c:v>53.936508537924162</c:v>
                </c:pt>
                <c:pt idx="29">
                  <c:v>54.038730036339409</c:v>
                </c:pt>
                <c:pt idx="30">
                  <c:v>54.255950720471809</c:v>
                </c:pt>
                <c:pt idx="31">
                  <c:v>58.19147840945881</c:v>
                </c:pt>
                <c:pt idx="32">
                  <c:v>55.214277268114749</c:v>
                </c:pt>
                <c:pt idx="33">
                  <c:v>55.425109108596196</c:v>
                </c:pt>
                <c:pt idx="34">
                  <c:v>53.297624172828868</c:v>
                </c:pt>
                <c:pt idx="35">
                  <c:v>53.080403488696469</c:v>
                </c:pt>
                <c:pt idx="36">
                  <c:v>53.297624172828868</c:v>
                </c:pt>
                <c:pt idx="37">
                  <c:v>57.233151861815877</c:v>
                </c:pt>
                <c:pt idx="38">
                  <c:v>54.786224743500902</c:v>
                </c:pt>
                <c:pt idx="39">
                  <c:v>53.297624172828868</c:v>
                </c:pt>
                <c:pt idx="40">
                  <c:v>52.760961306148822</c:v>
                </c:pt>
                <c:pt idx="41">
                  <c:v>56.06399347369149</c:v>
                </c:pt>
                <c:pt idx="42">
                  <c:v>52.230687283119728</c:v>
                </c:pt>
                <c:pt idx="43">
                  <c:v>56.172603815757689</c:v>
                </c:pt>
                <c:pt idx="44">
                  <c:v>52.978181990281222</c:v>
                </c:pt>
                <c:pt idx="45">
                  <c:v>58.089256911043563</c:v>
                </c:pt>
                <c:pt idx="46">
                  <c:v>53.936508537924162</c:v>
                </c:pt>
                <c:pt idx="47">
                  <c:v>53.617066355376515</c:v>
                </c:pt>
                <c:pt idx="48">
                  <c:v>55.853161633210043</c:v>
                </c:pt>
                <c:pt idx="49">
                  <c:v>53.297624172828868</c:v>
                </c:pt>
                <c:pt idx="50">
                  <c:v>59.25841529916795</c:v>
                </c:pt>
                <c:pt idx="51">
                  <c:v>53.080403488696469</c:v>
                </c:pt>
                <c:pt idx="52">
                  <c:v>53.399845671244115</c:v>
                </c:pt>
                <c:pt idx="53">
                  <c:v>54.358172218887056</c:v>
                </c:pt>
                <c:pt idx="54">
                  <c:v>55.635940949077643</c:v>
                </c:pt>
                <c:pt idx="55">
                  <c:v>54.038730036339409</c:v>
                </c:pt>
                <c:pt idx="56">
                  <c:v>54.255950720471809</c:v>
                </c:pt>
                <c:pt idx="57">
                  <c:v>52.869571648215022</c:v>
                </c:pt>
                <c:pt idx="58">
                  <c:v>56.702877838786783</c:v>
                </c:pt>
                <c:pt idx="59">
                  <c:v>52.869571648215022</c:v>
                </c:pt>
                <c:pt idx="60">
                  <c:v>55.425109108596196</c:v>
                </c:pt>
                <c:pt idx="61">
                  <c:v>54.147340378405609</c:v>
                </c:pt>
                <c:pt idx="62">
                  <c:v>63.730605854835005</c:v>
                </c:pt>
                <c:pt idx="63">
                  <c:v>56.492045998305336</c:v>
                </c:pt>
                <c:pt idx="64">
                  <c:v>53.719287853791762</c:v>
                </c:pt>
                <c:pt idx="65">
                  <c:v>53.617066355376515</c:v>
                </c:pt>
                <c:pt idx="66">
                  <c:v>54.677614401434703</c:v>
                </c:pt>
                <c:pt idx="67">
                  <c:v>56.811488180852983</c:v>
                </c:pt>
                <c:pt idx="68">
                  <c:v>53.399845671244115</c:v>
                </c:pt>
                <c:pt idx="69">
                  <c:v>54.358172218887056</c:v>
                </c:pt>
                <c:pt idx="70">
                  <c:v>53.080403488696469</c:v>
                </c:pt>
                <c:pt idx="71">
                  <c:v>55.316498766529996</c:v>
                </c:pt>
                <c:pt idx="72">
                  <c:v>53.080403488696469</c:v>
                </c:pt>
                <c:pt idx="73">
                  <c:v>55.744551291143843</c:v>
                </c:pt>
                <c:pt idx="74">
                  <c:v>54.786224743500902</c:v>
                </c:pt>
                <c:pt idx="75">
                  <c:v>53.297624172828868</c:v>
                </c:pt>
                <c:pt idx="76">
                  <c:v>52.760961306148822</c:v>
                </c:pt>
                <c:pt idx="77">
                  <c:v>53.719287853791762</c:v>
                </c:pt>
                <c:pt idx="78">
                  <c:v>53.297624172828868</c:v>
                </c:pt>
                <c:pt idx="79">
                  <c:v>63.200331831805912</c:v>
                </c:pt>
                <c:pt idx="80">
                  <c:v>56.702877838786783</c:v>
                </c:pt>
                <c:pt idx="81">
                  <c:v>54.147340378405609</c:v>
                </c:pt>
                <c:pt idx="82">
                  <c:v>53.297624172828868</c:v>
                </c:pt>
                <c:pt idx="83">
                  <c:v>52.550129465667375</c:v>
                </c:pt>
                <c:pt idx="84">
                  <c:v>56.811488180852983</c:v>
                </c:pt>
                <c:pt idx="85">
                  <c:v>55.533719450662396</c:v>
                </c:pt>
                <c:pt idx="86">
                  <c:v>53.399845671244115</c:v>
                </c:pt>
                <c:pt idx="87">
                  <c:v>53.189013830762669</c:v>
                </c:pt>
                <c:pt idx="88">
                  <c:v>56.274825314172936</c:v>
                </c:pt>
                <c:pt idx="89">
                  <c:v>56.383435656239136</c:v>
                </c:pt>
                <c:pt idx="90">
                  <c:v>59.897299664263244</c:v>
                </c:pt>
                <c:pt idx="91">
                  <c:v>54.677614401434703</c:v>
                </c:pt>
                <c:pt idx="92">
                  <c:v>54.997056583982349</c:v>
                </c:pt>
                <c:pt idx="93">
                  <c:v>55.425109108596196</c:v>
                </c:pt>
                <c:pt idx="94">
                  <c:v>54.147340378405609</c:v>
                </c:pt>
                <c:pt idx="95">
                  <c:v>53.189013830762669</c:v>
                </c:pt>
                <c:pt idx="96">
                  <c:v>54.038730036339409</c:v>
                </c:pt>
                <c:pt idx="97">
                  <c:v>55.744551291143843</c:v>
                </c:pt>
                <c:pt idx="98">
                  <c:v>55.105666926048549</c:v>
                </c:pt>
                <c:pt idx="99">
                  <c:v>52.978181990281222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0-4A22-9A04-B1D5C7B1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168976"/>
        <c:axId val="1675579216"/>
      </c:lineChart>
      <c:catAx>
        <c:axId val="41816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5579216"/>
        <c:crosses val="autoZero"/>
        <c:auto val="1"/>
        <c:lblAlgn val="ctr"/>
        <c:lblOffset val="100"/>
        <c:noMultiLvlLbl val="0"/>
      </c:catAx>
      <c:valAx>
        <c:axId val="16755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81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'ERUPTION REGRESIÓN CLUSTER'!$C$115</c:f>
              <c:strCache>
                <c:ptCount val="1"/>
                <c:pt idx="0">
                  <c:v> Suma de Duration of eruption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'ERUPTION REGRESIÓN CLUSTER'!$C$116:$C$287</c:f>
              <c:numCache>
                <c:formatCode>#,##0_);\(#,##0\);"-  ";" "@" "</c:formatCode>
                <c:ptCount val="172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69</c:v>
                </c:pt>
                <c:pt idx="13">
                  <c:v>74</c:v>
                </c:pt>
                <c:pt idx="14">
                  <c:v>83</c:v>
                </c:pt>
                <c:pt idx="15">
                  <c:v>76</c:v>
                </c:pt>
                <c:pt idx="16">
                  <c:v>78</c:v>
                </c:pt>
                <c:pt idx="17">
                  <c:v>79</c:v>
                </c:pt>
                <c:pt idx="18">
                  <c:v>73</c:v>
                </c:pt>
                <c:pt idx="19">
                  <c:v>77</c:v>
                </c:pt>
                <c:pt idx="20">
                  <c:v>80</c:v>
                </c:pt>
                <c:pt idx="21">
                  <c:v>74</c:v>
                </c:pt>
                <c:pt idx="22">
                  <c:v>80</c:v>
                </c:pt>
                <c:pt idx="23">
                  <c:v>90</c:v>
                </c:pt>
                <c:pt idx="24">
                  <c:v>80</c:v>
                </c:pt>
                <c:pt idx="25">
                  <c:v>84</c:v>
                </c:pt>
                <c:pt idx="26">
                  <c:v>73</c:v>
                </c:pt>
                <c:pt idx="27">
                  <c:v>83</c:v>
                </c:pt>
                <c:pt idx="28">
                  <c:v>82</c:v>
                </c:pt>
                <c:pt idx="29">
                  <c:v>75</c:v>
                </c:pt>
                <c:pt idx="30">
                  <c:v>90</c:v>
                </c:pt>
                <c:pt idx="31">
                  <c:v>80</c:v>
                </c:pt>
                <c:pt idx="32">
                  <c:v>83</c:v>
                </c:pt>
                <c:pt idx="33">
                  <c:v>71</c:v>
                </c:pt>
                <c:pt idx="34">
                  <c:v>77</c:v>
                </c:pt>
                <c:pt idx="35">
                  <c:v>81</c:v>
                </c:pt>
                <c:pt idx="36">
                  <c:v>84</c:v>
                </c:pt>
                <c:pt idx="37">
                  <c:v>82</c:v>
                </c:pt>
                <c:pt idx="38">
                  <c:v>92</c:v>
                </c:pt>
                <c:pt idx="39">
                  <c:v>78</c:v>
                </c:pt>
                <c:pt idx="40">
                  <c:v>78</c:v>
                </c:pt>
                <c:pt idx="41">
                  <c:v>73</c:v>
                </c:pt>
                <c:pt idx="42">
                  <c:v>82</c:v>
                </c:pt>
                <c:pt idx="43">
                  <c:v>79</c:v>
                </c:pt>
                <c:pt idx="44">
                  <c:v>71</c:v>
                </c:pt>
                <c:pt idx="45">
                  <c:v>76</c:v>
                </c:pt>
                <c:pt idx="46">
                  <c:v>78</c:v>
                </c:pt>
                <c:pt idx="47">
                  <c:v>76</c:v>
                </c:pt>
                <c:pt idx="48">
                  <c:v>83</c:v>
                </c:pt>
                <c:pt idx="49">
                  <c:v>75</c:v>
                </c:pt>
                <c:pt idx="50">
                  <c:v>82</c:v>
                </c:pt>
                <c:pt idx="51">
                  <c:v>70</c:v>
                </c:pt>
                <c:pt idx="52">
                  <c:v>73</c:v>
                </c:pt>
                <c:pt idx="53">
                  <c:v>88</c:v>
                </c:pt>
                <c:pt idx="54">
                  <c:v>76</c:v>
                </c:pt>
                <c:pt idx="55">
                  <c:v>80</c:v>
                </c:pt>
                <c:pt idx="56">
                  <c:v>86</c:v>
                </c:pt>
                <c:pt idx="57">
                  <c:v>90</c:v>
                </c:pt>
                <c:pt idx="58">
                  <c:v>78</c:v>
                </c:pt>
                <c:pt idx="59">
                  <c:v>72</c:v>
                </c:pt>
                <c:pt idx="60">
                  <c:v>84</c:v>
                </c:pt>
                <c:pt idx="61">
                  <c:v>75</c:v>
                </c:pt>
                <c:pt idx="62">
                  <c:v>82</c:v>
                </c:pt>
                <c:pt idx="63">
                  <c:v>88</c:v>
                </c:pt>
                <c:pt idx="64">
                  <c:v>83</c:v>
                </c:pt>
                <c:pt idx="65">
                  <c:v>81</c:v>
                </c:pt>
                <c:pt idx="66">
                  <c:v>84</c:v>
                </c:pt>
                <c:pt idx="67">
                  <c:v>86</c:v>
                </c:pt>
                <c:pt idx="68">
                  <c:v>81</c:v>
                </c:pt>
                <c:pt idx="69">
                  <c:v>75</c:v>
                </c:pt>
                <c:pt idx="70">
                  <c:v>89</c:v>
                </c:pt>
                <c:pt idx="71">
                  <c:v>79</c:v>
                </c:pt>
                <c:pt idx="72">
                  <c:v>81</c:v>
                </c:pt>
                <c:pt idx="73">
                  <c:v>85</c:v>
                </c:pt>
                <c:pt idx="74">
                  <c:v>87</c:v>
                </c:pt>
                <c:pt idx="75">
                  <c:v>69</c:v>
                </c:pt>
                <c:pt idx="76">
                  <c:v>77</c:v>
                </c:pt>
                <c:pt idx="77">
                  <c:v>88</c:v>
                </c:pt>
                <c:pt idx="78">
                  <c:v>81</c:v>
                </c:pt>
                <c:pt idx="79">
                  <c:v>82</c:v>
                </c:pt>
                <c:pt idx="80">
                  <c:v>90</c:v>
                </c:pt>
                <c:pt idx="81">
                  <c:v>83</c:v>
                </c:pt>
                <c:pt idx="82">
                  <c:v>89</c:v>
                </c:pt>
                <c:pt idx="83">
                  <c:v>82</c:v>
                </c:pt>
                <c:pt idx="84">
                  <c:v>86</c:v>
                </c:pt>
                <c:pt idx="85">
                  <c:v>79</c:v>
                </c:pt>
                <c:pt idx="86">
                  <c:v>81</c:v>
                </c:pt>
                <c:pt idx="87">
                  <c:v>82</c:v>
                </c:pt>
                <c:pt idx="88">
                  <c:v>77</c:v>
                </c:pt>
                <c:pt idx="89">
                  <c:v>76</c:v>
                </c:pt>
                <c:pt idx="90">
                  <c:v>80</c:v>
                </c:pt>
                <c:pt idx="91">
                  <c:v>96</c:v>
                </c:pt>
                <c:pt idx="92">
                  <c:v>77</c:v>
                </c:pt>
                <c:pt idx="93">
                  <c:v>77</c:v>
                </c:pt>
                <c:pt idx="94">
                  <c:v>81</c:v>
                </c:pt>
                <c:pt idx="95">
                  <c:v>71</c:v>
                </c:pt>
                <c:pt idx="96">
                  <c:v>70</c:v>
                </c:pt>
                <c:pt idx="97">
                  <c:v>81</c:v>
                </c:pt>
                <c:pt idx="98">
                  <c:v>93</c:v>
                </c:pt>
                <c:pt idx="99">
                  <c:v>89</c:v>
                </c:pt>
                <c:pt idx="100">
                  <c:v>86</c:v>
                </c:pt>
                <c:pt idx="101">
                  <c:v>78</c:v>
                </c:pt>
                <c:pt idx="102">
                  <c:v>76</c:v>
                </c:pt>
                <c:pt idx="103">
                  <c:v>88</c:v>
                </c:pt>
                <c:pt idx="104">
                  <c:v>93</c:v>
                </c:pt>
                <c:pt idx="105">
                  <c:v>77</c:v>
                </c:pt>
                <c:pt idx="106">
                  <c:v>68</c:v>
                </c:pt>
                <c:pt idx="107">
                  <c:v>81</c:v>
                </c:pt>
                <c:pt idx="108">
                  <c:v>81</c:v>
                </c:pt>
                <c:pt idx="109">
                  <c:v>73</c:v>
                </c:pt>
                <c:pt idx="110">
                  <c:v>85</c:v>
                </c:pt>
                <c:pt idx="111">
                  <c:v>74</c:v>
                </c:pt>
                <c:pt idx="112">
                  <c:v>77</c:v>
                </c:pt>
                <c:pt idx="113">
                  <c:v>83</c:v>
                </c:pt>
                <c:pt idx="114">
                  <c:v>83</c:v>
                </c:pt>
                <c:pt idx="115">
                  <c:v>78</c:v>
                </c:pt>
                <c:pt idx="116">
                  <c:v>84</c:v>
                </c:pt>
                <c:pt idx="117">
                  <c:v>83</c:v>
                </c:pt>
                <c:pt idx="118">
                  <c:v>81</c:v>
                </c:pt>
                <c:pt idx="119">
                  <c:v>76</c:v>
                </c:pt>
                <c:pt idx="120">
                  <c:v>84</c:v>
                </c:pt>
                <c:pt idx="121">
                  <c:v>77</c:v>
                </c:pt>
                <c:pt idx="122">
                  <c:v>81</c:v>
                </c:pt>
                <c:pt idx="123">
                  <c:v>87</c:v>
                </c:pt>
                <c:pt idx="124">
                  <c:v>77</c:v>
                </c:pt>
                <c:pt idx="125">
                  <c:v>78</c:v>
                </c:pt>
                <c:pt idx="126">
                  <c:v>82</c:v>
                </c:pt>
                <c:pt idx="127">
                  <c:v>91</c:v>
                </c:pt>
                <c:pt idx="128">
                  <c:v>78</c:v>
                </c:pt>
                <c:pt idx="129">
                  <c:v>77</c:v>
                </c:pt>
                <c:pt idx="130">
                  <c:v>84</c:v>
                </c:pt>
                <c:pt idx="131">
                  <c:v>83</c:v>
                </c:pt>
                <c:pt idx="132">
                  <c:v>71</c:v>
                </c:pt>
                <c:pt idx="133">
                  <c:v>80</c:v>
                </c:pt>
                <c:pt idx="134">
                  <c:v>75</c:v>
                </c:pt>
                <c:pt idx="135">
                  <c:v>76</c:v>
                </c:pt>
                <c:pt idx="136">
                  <c:v>94</c:v>
                </c:pt>
                <c:pt idx="137">
                  <c:v>76</c:v>
                </c:pt>
                <c:pt idx="138">
                  <c:v>82</c:v>
                </c:pt>
                <c:pt idx="139">
                  <c:v>75</c:v>
                </c:pt>
                <c:pt idx="140">
                  <c:v>78</c:v>
                </c:pt>
                <c:pt idx="141">
                  <c:v>79</c:v>
                </c:pt>
                <c:pt idx="142">
                  <c:v>78</c:v>
                </c:pt>
                <c:pt idx="143">
                  <c:v>78</c:v>
                </c:pt>
                <c:pt idx="144">
                  <c:v>70</c:v>
                </c:pt>
                <c:pt idx="145">
                  <c:v>79</c:v>
                </c:pt>
                <c:pt idx="146">
                  <c:v>70</c:v>
                </c:pt>
                <c:pt idx="147">
                  <c:v>86</c:v>
                </c:pt>
                <c:pt idx="148">
                  <c:v>90</c:v>
                </c:pt>
                <c:pt idx="149">
                  <c:v>77</c:v>
                </c:pt>
                <c:pt idx="150">
                  <c:v>79</c:v>
                </c:pt>
                <c:pt idx="151">
                  <c:v>75</c:v>
                </c:pt>
                <c:pt idx="152">
                  <c:v>86</c:v>
                </c:pt>
                <c:pt idx="153">
                  <c:v>85</c:v>
                </c:pt>
                <c:pt idx="154">
                  <c:v>82</c:v>
                </c:pt>
                <c:pt idx="155">
                  <c:v>82</c:v>
                </c:pt>
                <c:pt idx="156">
                  <c:v>74</c:v>
                </c:pt>
                <c:pt idx="157">
                  <c:v>83</c:v>
                </c:pt>
                <c:pt idx="158">
                  <c:v>73</c:v>
                </c:pt>
                <c:pt idx="159">
                  <c:v>73</c:v>
                </c:pt>
                <c:pt idx="160">
                  <c:v>88</c:v>
                </c:pt>
                <c:pt idx="161">
                  <c:v>80</c:v>
                </c:pt>
                <c:pt idx="162">
                  <c:v>71</c:v>
                </c:pt>
                <c:pt idx="163">
                  <c:v>83</c:v>
                </c:pt>
                <c:pt idx="164">
                  <c:v>79</c:v>
                </c:pt>
                <c:pt idx="165">
                  <c:v>78</c:v>
                </c:pt>
                <c:pt idx="166">
                  <c:v>84</c:v>
                </c:pt>
                <c:pt idx="167">
                  <c:v>83</c:v>
                </c:pt>
                <c:pt idx="168">
                  <c:v>75</c:v>
                </c:pt>
                <c:pt idx="169">
                  <c:v>81</c:v>
                </c:pt>
                <c:pt idx="170">
                  <c:v>90</c:v>
                </c:pt>
                <c:pt idx="17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9-441F-8051-4C63AC845D9F}"/>
            </c:ext>
          </c:extLst>
        </c:ser>
        <c:ser>
          <c:idx val="1"/>
          <c:order val="1"/>
          <c:tx>
            <c:strRef>
              <c:f>'ERUPTION REGRESIÓN CLUSTER'!$D$115</c:f>
              <c:strCache>
                <c:ptCount val="1"/>
                <c:pt idx="0">
                  <c:v> Prediciton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'ERUPTION REGRESIÓN CLUSTER'!$D$116:$D$287</c:f>
              <c:numCache>
                <c:formatCode>#,##0_);\(#,##0\);"-  ";" "@" "</c:formatCode>
                <c:ptCount val="172"/>
                <c:pt idx="0">
                  <c:v>77.286347887651061</c:v>
                </c:pt>
                <c:pt idx="1">
                  <c:v>76.139228834574581</c:v>
                </c:pt>
                <c:pt idx="2">
                  <c:v>81.294820084356502</c:v>
                </c:pt>
                <c:pt idx="3">
                  <c:v>82.012306533284487</c:v>
                </c:pt>
                <c:pt idx="4">
                  <c:v>77.286347887651061</c:v>
                </c:pt>
                <c:pt idx="5">
                  <c:v>80.508592418764763</c:v>
                </c:pt>
                <c:pt idx="6">
                  <c:v>78.648283242801782</c:v>
                </c:pt>
                <c:pt idx="7">
                  <c:v>79.864143512542029</c:v>
                </c:pt>
                <c:pt idx="8">
                  <c:v>82.012306533284487</c:v>
                </c:pt>
                <c:pt idx="9">
                  <c:v>82.441939137432982</c:v>
                </c:pt>
                <c:pt idx="10">
                  <c:v>80.078959814616269</c:v>
                </c:pt>
                <c:pt idx="11">
                  <c:v>76.641898981428312</c:v>
                </c:pt>
                <c:pt idx="12">
                  <c:v>74.996406107539585</c:v>
                </c:pt>
                <c:pt idx="13">
                  <c:v>81.294820084356502</c:v>
                </c:pt>
                <c:pt idx="14">
                  <c:v>77.286347887651061</c:v>
                </c:pt>
                <c:pt idx="15">
                  <c:v>79.361473365688283</c:v>
                </c:pt>
                <c:pt idx="16">
                  <c:v>78.360429398022291</c:v>
                </c:pt>
                <c:pt idx="17">
                  <c:v>80.865187480208021</c:v>
                </c:pt>
                <c:pt idx="18">
                  <c:v>80.293776116690509</c:v>
                </c:pt>
                <c:pt idx="19">
                  <c:v>81.011262565618495</c:v>
                </c:pt>
                <c:pt idx="20">
                  <c:v>79.146657063614043</c:v>
                </c:pt>
                <c:pt idx="21">
                  <c:v>78.287391855317054</c:v>
                </c:pt>
                <c:pt idx="22">
                  <c:v>82.583717896802</c:v>
                </c:pt>
                <c:pt idx="23">
                  <c:v>82.368901594727745</c:v>
                </c:pt>
                <c:pt idx="24">
                  <c:v>80.508592418764763</c:v>
                </c:pt>
                <c:pt idx="25">
                  <c:v>81.440895169767003</c:v>
                </c:pt>
                <c:pt idx="26">
                  <c:v>81.294820084356502</c:v>
                </c:pt>
                <c:pt idx="27">
                  <c:v>76.070487617910828</c:v>
                </c:pt>
                <c:pt idx="28">
                  <c:v>81.724452688505011</c:v>
                </c:pt>
                <c:pt idx="29">
                  <c:v>82.441939137432982</c:v>
                </c:pt>
                <c:pt idx="30">
                  <c:v>82.081047749948254</c:v>
                </c:pt>
                <c:pt idx="31">
                  <c:v>82.583717896802</c:v>
                </c:pt>
                <c:pt idx="32">
                  <c:v>82.79853419887624</c:v>
                </c:pt>
                <c:pt idx="33">
                  <c:v>77.789018034504792</c:v>
                </c:pt>
                <c:pt idx="34">
                  <c:v>81.440895169767003</c:v>
                </c:pt>
                <c:pt idx="35">
                  <c:v>80.36681365939576</c:v>
                </c:pt>
                <c:pt idx="36">
                  <c:v>81.153041324987498</c:v>
                </c:pt>
                <c:pt idx="37">
                  <c:v>82.441939137432982</c:v>
                </c:pt>
                <c:pt idx="38">
                  <c:v>80.723408720839018</c:v>
                </c:pt>
                <c:pt idx="39">
                  <c:v>79.722364753173025</c:v>
                </c:pt>
                <c:pt idx="40">
                  <c:v>82.012306533284487</c:v>
                </c:pt>
                <c:pt idx="41">
                  <c:v>82.012306533284487</c:v>
                </c:pt>
                <c:pt idx="42">
                  <c:v>79.146657063614043</c:v>
                </c:pt>
                <c:pt idx="43">
                  <c:v>81.153041324987498</c:v>
                </c:pt>
                <c:pt idx="44">
                  <c:v>79.00487830424504</c:v>
                </c:pt>
                <c:pt idx="45">
                  <c:v>83.589058190509462</c:v>
                </c:pt>
                <c:pt idx="46">
                  <c:v>81.440895169767003</c:v>
                </c:pt>
                <c:pt idx="47">
                  <c:v>78.502208157391294</c:v>
                </c:pt>
                <c:pt idx="48">
                  <c:v>77.286347887651061</c:v>
                </c:pt>
                <c:pt idx="49">
                  <c:v>79.576289667762538</c:v>
                </c:pt>
                <c:pt idx="50">
                  <c:v>80.435554876059527</c:v>
                </c:pt>
                <c:pt idx="51">
                  <c:v>79.43451090839352</c:v>
                </c:pt>
                <c:pt idx="52">
                  <c:v>79.29273214902453</c:v>
                </c:pt>
                <c:pt idx="53">
                  <c:v>83.01335050095048</c:v>
                </c:pt>
                <c:pt idx="54">
                  <c:v>78.790062002170785</c:v>
                </c:pt>
                <c:pt idx="55">
                  <c:v>81.226078867692749</c:v>
                </c:pt>
                <c:pt idx="56">
                  <c:v>79.00487830424504</c:v>
                </c:pt>
                <c:pt idx="57">
                  <c:v>80.435554876059527</c:v>
                </c:pt>
                <c:pt idx="58">
                  <c:v>82.514976680138233</c:v>
                </c:pt>
                <c:pt idx="59">
                  <c:v>80.293776116690509</c:v>
                </c:pt>
                <c:pt idx="60">
                  <c:v>81.870527773915484</c:v>
                </c:pt>
                <c:pt idx="61">
                  <c:v>77.930796793873796</c:v>
                </c:pt>
                <c:pt idx="62">
                  <c:v>82.871571741581477</c:v>
                </c:pt>
                <c:pt idx="63">
                  <c:v>80.581629961470014</c:v>
                </c:pt>
                <c:pt idx="64">
                  <c:v>81.153041324987498</c:v>
                </c:pt>
                <c:pt idx="65">
                  <c:v>79.21969460631928</c:v>
                </c:pt>
                <c:pt idx="66">
                  <c:v>82.012306533284487</c:v>
                </c:pt>
                <c:pt idx="67">
                  <c:v>82.656755439507236</c:v>
                </c:pt>
                <c:pt idx="68">
                  <c:v>77.642942949094305</c:v>
                </c:pt>
                <c:pt idx="69">
                  <c:v>82.154085292653491</c:v>
                </c:pt>
                <c:pt idx="70">
                  <c:v>82.871571741581477</c:v>
                </c:pt>
                <c:pt idx="71">
                  <c:v>80.796446263544254</c:v>
                </c:pt>
                <c:pt idx="72">
                  <c:v>81.724452688505011</c:v>
                </c:pt>
                <c:pt idx="73">
                  <c:v>81.582673929136007</c:v>
                </c:pt>
                <c:pt idx="74">
                  <c:v>80.796446263544254</c:v>
                </c:pt>
                <c:pt idx="75">
                  <c:v>79.29273214902453</c:v>
                </c:pt>
                <c:pt idx="76">
                  <c:v>80.078959814616269</c:v>
                </c:pt>
                <c:pt idx="77">
                  <c:v>81.582673929136007</c:v>
                </c:pt>
                <c:pt idx="78">
                  <c:v>78.003834336579047</c:v>
                </c:pt>
                <c:pt idx="79">
                  <c:v>81.153041324987498</c:v>
                </c:pt>
                <c:pt idx="80">
                  <c:v>81.797490231210247</c:v>
                </c:pt>
                <c:pt idx="81">
                  <c:v>79.722364753173025</c:v>
                </c:pt>
                <c:pt idx="82">
                  <c:v>80.435554876059527</c:v>
                </c:pt>
                <c:pt idx="83">
                  <c:v>80.650371178133767</c:v>
                </c:pt>
                <c:pt idx="84">
                  <c:v>83.01335050095048</c:v>
                </c:pt>
                <c:pt idx="85">
                  <c:v>77.857759251168559</c:v>
                </c:pt>
                <c:pt idx="86">
                  <c:v>80.005922271911032</c:v>
                </c:pt>
                <c:pt idx="87">
                  <c:v>81.294820084356502</c:v>
                </c:pt>
                <c:pt idx="88">
                  <c:v>82.514976680138233</c:v>
                </c:pt>
                <c:pt idx="89">
                  <c:v>80.435554876059527</c:v>
                </c:pt>
                <c:pt idx="90">
                  <c:v>81.724452688505011</c:v>
                </c:pt>
                <c:pt idx="91">
                  <c:v>83.730836949878466</c:v>
                </c:pt>
                <c:pt idx="92">
                  <c:v>83.442983105098989</c:v>
                </c:pt>
                <c:pt idx="93">
                  <c:v>79.00487830424504</c:v>
                </c:pt>
                <c:pt idx="94">
                  <c:v>81.582673929136007</c:v>
                </c:pt>
                <c:pt idx="95">
                  <c:v>77.144569128282058</c:v>
                </c:pt>
                <c:pt idx="96">
                  <c:v>79.00487830424504</c:v>
                </c:pt>
                <c:pt idx="97">
                  <c:v>81.153041324987498</c:v>
                </c:pt>
                <c:pt idx="98">
                  <c:v>79.361473365688283</c:v>
                </c:pt>
                <c:pt idx="99">
                  <c:v>78.863099544876036</c:v>
                </c:pt>
                <c:pt idx="100">
                  <c:v>79.649327210467774</c:v>
                </c:pt>
                <c:pt idx="101">
                  <c:v>78.287391855317054</c:v>
                </c:pt>
                <c:pt idx="102">
                  <c:v>81.509636386430756</c:v>
                </c:pt>
                <c:pt idx="103">
                  <c:v>83.301204345729971</c:v>
                </c:pt>
                <c:pt idx="104">
                  <c:v>81.655711471841244</c:v>
                </c:pt>
                <c:pt idx="105">
                  <c:v>81.509636386430756</c:v>
                </c:pt>
                <c:pt idx="106">
                  <c:v>76.139228834574581</c:v>
                </c:pt>
                <c:pt idx="107">
                  <c:v>79.722364753173025</c:v>
                </c:pt>
                <c:pt idx="108">
                  <c:v>80.435554876059527</c:v>
                </c:pt>
                <c:pt idx="109">
                  <c:v>81.153041324987498</c:v>
                </c:pt>
                <c:pt idx="110">
                  <c:v>79.00487830424504</c:v>
                </c:pt>
                <c:pt idx="111">
                  <c:v>79.722364753173025</c:v>
                </c:pt>
                <c:pt idx="112">
                  <c:v>81.509636386430756</c:v>
                </c:pt>
                <c:pt idx="113">
                  <c:v>80.078959814616269</c:v>
                </c:pt>
                <c:pt idx="114">
                  <c:v>78.003834336579047</c:v>
                </c:pt>
                <c:pt idx="115">
                  <c:v>80.865187480208021</c:v>
                </c:pt>
                <c:pt idx="116">
                  <c:v>79.361473365688283</c:v>
                </c:pt>
                <c:pt idx="117">
                  <c:v>80.796446263544254</c:v>
                </c:pt>
                <c:pt idx="118">
                  <c:v>82.441939137432982</c:v>
                </c:pt>
                <c:pt idx="119">
                  <c:v>82.441939137432982</c:v>
                </c:pt>
                <c:pt idx="120">
                  <c:v>79.43451090839352</c:v>
                </c:pt>
                <c:pt idx="121">
                  <c:v>78.858803218834552</c:v>
                </c:pt>
                <c:pt idx="122">
                  <c:v>80.005922271911032</c:v>
                </c:pt>
                <c:pt idx="123">
                  <c:v>76.856715283502567</c:v>
                </c:pt>
                <c:pt idx="124">
                  <c:v>80.577333635428516</c:v>
                </c:pt>
                <c:pt idx="125">
                  <c:v>81.870527773915484</c:v>
                </c:pt>
                <c:pt idx="126">
                  <c:v>80.508592418764763</c:v>
                </c:pt>
                <c:pt idx="127">
                  <c:v>79.576289667762538</c:v>
                </c:pt>
                <c:pt idx="128">
                  <c:v>81.582673929136007</c:v>
                </c:pt>
                <c:pt idx="129">
                  <c:v>80.581629961470014</c:v>
                </c:pt>
                <c:pt idx="130">
                  <c:v>78.360429398022291</c:v>
                </c:pt>
                <c:pt idx="131">
                  <c:v>81.153041324987498</c:v>
                </c:pt>
                <c:pt idx="132">
                  <c:v>72.05771909516389</c:v>
                </c:pt>
                <c:pt idx="133">
                  <c:v>82.012306533284487</c:v>
                </c:pt>
                <c:pt idx="134">
                  <c:v>78.287391855317054</c:v>
                </c:pt>
                <c:pt idx="135">
                  <c:v>80.005922271911032</c:v>
                </c:pt>
                <c:pt idx="136">
                  <c:v>82.441939137432982</c:v>
                </c:pt>
                <c:pt idx="137">
                  <c:v>79.649327210467774</c:v>
                </c:pt>
                <c:pt idx="138">
                  <c:v>80.15199735732152</c:v>
                </c:pt>
                <c:pt idx="139">
                  <c:v>81.080003782282262</c:v>
                </c:pt>
                <c:pt idx="140">
                  <c:v>79.00487830424504</c:v>
                </c:pt>
                <c:pt idx="141">
                  <c:v>79.507548451098771</c:v>
                </c:pt>
                <c:pt idx="142">
                  <c:v>79.361473365688283</c:v>
                </c:pt>
                <c:pt idx="143">
                  <c:v>80.15199735732152</c:v>
                </c:pt>
                <c:pt idx="144">
                  <c:v>78.648283242801782</c:v>
                </c:pt>
                <c:pt idx="145">
                  <c:v>81.367857627061753</c:v>
                </c:pt>
                <c:pt idx="146">
                  <c:v>79.361473365688283</c:v>
                </c:pt>
                <c:pt idx="147">
                  <c:v>79.791105969836778</c:v>
                </c:pt>
                <c:pt idx="148">
                  <c:v>80.938225022913258</c:v>
                </c:pt>
                <c:pt idx="149">
                  <c:v>80.220738573985273</c:v>
                </c:pt>
                <c:pt idx="150">
                  <c:v>78.790062002170785</c:v>
                </c:pt>
                <c:pt idx="151">
                  <c:v>79.649327210467774</c:v>
                </c:pt>
                <c:pt idx="152">
                  <c:v>83.01335050095048</c:v>
                </c:pt>
                <c:pt idx="153">
                  <c:v>81.509636386430756</c:v>
                </c:pt>
                <c:pt idx="154">
                  <c:v>78.287391855317054</c:v>
                </c:pt>
                <c:pt idx="155">
                  <c:v>80.581629961470014</c:v>
                </c:pt>
                <c:pt idx="156">
                  <c:v>80.508592418764763</c:v>
                </c:pt>
                <c:pt idx="157">
                  <c:v>80.938225022913258</c:v>
                </c:pt>
                <c:pt idx="158">
                  <c:v>77.144569128282058</c:v>
                </c:pt>
                <c:pt idx="159">
                  <c:v>81.153041324987498</c:v>
                </c:pt>
                <c:pt idx="160">
                  <c:v>79.649327210467774</c:v>
                </c:pt>
                <c:pt idx="161">
                  <c:v>78.218650638653287</c:v>
                </c:pt>
                <c:pt idx="162">
                  <c:v>78.648283242801782</c:v>
                </c:pt>
                <c:pt idx="163">
                  <c:v>80.938225022913258</c:v>
                </c:pt>
                <c:pt idx="164">
                  <c:v>80.220738573985273</c:v>
                </c:pt>
                <c:pt idx="165">
                  <c:v>82.300160378063993</c:v>
                </c:pt>
                <c:pt idx="166">
                  <c:v>81.294820084356502</c:v>
                </c:pt>
                <c:pt idx="167">
                  <c:v>80.078959814616269</c:v>
                </c:pt>
                <c:pt idx="168">
                  <c:v>82.227122835358742</c:v>
                </c:pt>
                <c:pt idx="169">
                  <c:v>79.507548451098771</c:v>
                </c:pt>
                <c:pt idx="170">
                  <c:v>80.796446263544254</c:v>
                </c:pt>
                <c:pt idx="171">
                  <c:v>81.011262565618495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9-441F-8051-4C63AC84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766656"/>
        <c:axId val="585028224"/>
      </c:lineChart>
      <c:catAx>
        <c:axId val="59776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028224"/>
        <c:crosses val="autoZero"/>
        <c:auto val="1"/>
        <c:lblAlgn val="ctr"/>
        <c:lblOffset val="100"/>
        <c:noMultiLvlLbl val="0"/>
      </c:catAx>
      <c:valAx>
        <c:axId val="5850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77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0</xdr:rowOff>
    </xdr:from>
    <xdr:to>
      <xdr:col>16</xdr:col>
      <xdr:colOff>323850</xdr:colOff>
      <xdr:row>15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C91897-2695-4A5A-9C3F-337C76425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279400</xdr:colOff>
      <xdr:row>1</xdr:row>
      <xdr:rowOff>41274</xdr:rowOff>
    </xdr:from>
    <xdr:to>
      <xdr:col>29</xdr:col>
      <xdr:colOff>133350</xdr:colOff>
      <xdr:row>16</xdr:row>
      <xdr:rowOff>107949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D4C75E6B-2096-4E60-9A01-F406B0811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1539874</xdr:colOff>
      <xdr:row>25</xdr:row>
      <xdr:rowOff>9524</xdr:rowOff>
    </xdr:from>
    <xdr:to>
      <xdr:col>10</xdr:col>
      <xdr:colOff>1549399</xdr:colOff>
      <xdr:row>42</xdr:row>
      <xdr:rowOff>184149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8C0E3A8-4BD9-45F9-9EB7-EB678A9EB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137</xdr:row>
      <xdr:rowOff>0</xdr:rowOff>
    </xdr:from>
    <xdr:to>
      <xdr:col>10</xdr:col>
      <xdr:colOff>0</xdr:colOff>
      <xdr:row>154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0E127E-DB60-4529-9AB2-DD3173EF5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ClustAnal"/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ito" refreshedDate="43678.399898495372" createdVersion="6" refreshedVersion="6" minRefreshableVersion="3" recordCount="272" xr:uid="{F7B2DD2D-8F32-43BB-8986-5B4861F31B92}">
  <cacheSource type="worksheet">
    <worksheetSource ref="B1:C273" sheet="ERUPTION RESUELTO"/>
  </cacheSource>
  <cacheFields count="2">
    <cacheField name="Minutes between eruptions" numFmtId="0">
      <sharedItems containsSemiMixedTypes="0" containsString="0" containsNumber="1" minValue="1.6" maxValue="5.0999999999999996" count="126">
        <n v="3.6"/>
        <n v="1.8"/>
        <n v="3.3330000000000002"/>
        <n v="2.2829999999999999"/>
        <n v="4.5330000000000004"/>
        <n v="2.883"/>
        <n v="4.7"/>
        <n v="1.95"/>
        <n v="4.3499999999999996"/>
        <n v="1.833"/>
        <n v="3.9169999999999998"/>
        <n v="4.2"/>
        <n v="1.75"/>
        <n v="2.1669999999999998"/>
        <n v="4.8"/>
        <n v="1.6"/>
        <n v="4.25"/>
        <n v="3.45"/>
        <n v="3.0670000000000002"/>
        <n v="1.9670000000000001"/>
        <n v="4.0830000000000002"/>
        <n v="3.85"/>
        <n v="4.4329999999999998"/>
        <n v="4.3"/>
        <n v="4.4669999999999996"/>
        <n v="3.367"/>
        <n v="4.0330000000000004"/>
        <n v="3.8330000000000002"/>
        <n v="2.0169999999999999"/>
        <n v="1.867"/>
        <n v="4.8330000000000002"/>
        <n v="4.7830000000000004"/>
        <n v="1.883"/>
        <n v="4.5670000000000002"/>
        <n v="3.3170000000000002"/>
        <n v="2.1"/>
        <n v="4.633"/>
        <n v="2"/>
        <n v="4.7160000000000002"/>
        <n v="1.7330000000000001"/>
        <n v="4.883"/>
        <n v="3.7170000000000001"/>
        <n v="1.667"/>
        <n v="4.3170000000000002"/>
        <n v="2.2330000000000001"/>
        <n v="4.5"/>
        <n v="1.8169999999999999"/>
        <n v="4.4000000000000004"/>
        <n v="4.1669999999999998"/>
        <n v="2.0670000000000002"/>
        <n v="4"/>
        <n v="1.9830000000000001"/>
        <n v="5.0670000000000002"/>
        <n v="3.883"/>
        <n v="4.133"/>
        <n v="4.3330000000000002"/>
        <n v="4.0999999999999996"/>
        <n v="2.633"/>
        <n v="4.0670000000000002"/>
        <n v="4.9329999999999998"/>
        <n v="3.95"/>
        <n v="4.5170000000000003"/>
        <n v="2.2000000000000002"/>
        <n v="4.8170000000000002"/>
        <n v="4.6669999999999998"/>
        <n v="3.75"/>
        <n v="4.9000000000000004"/>
        <n v="2.4830000000000001"/>
        <n v="4.367"/>
        <n v="4.05"/>
        <n v="1.7829999999999999"/>
        <n v="4.8499999999999996"/>
        <n v="3.6829999999999998"/>
        <n v="4.7329999999999997"/>
        <n v="2.2999999999999998"/>
        <n v="4.4169999999999998"/>
        <n v="1.7"/>
        <n v="2.3170000000000002"/>
        <n v="4.5999999999999996"/>
        <n v="2.617"/>
        <n v="3.7669999999999999"/>
        <n v="1.917"/>
        <n v="2.2669999999999999"/>
        <n v="4.6500000000000004"/>
        <n v="2.8"/>
        <n v="4.383"/>
        <n v="2.0329999999999999"/>
        <n v="3.7330000000000001"/>
        <n v="4.2329999999999997"/>
        <n v="5.0999999999999996"/>
        <n v="5.0330000000000004"/>
        <n v="2.4"/>
        <n v="3.5670000000000002"/>
        <n v="3.9670000000000001"/>
        <n v="4.1500000000000004"/>
        <n v="3.5"/>
        <n v="4.5830000000000002"/>
        <n v="2.367"/>
        <n v="5"/>
        <n v="1.9330000000000001"/>
        <n v="4.617"/>
        <n v="2.0830000000000002"/>
        <n v="2.4169999999999998"/>
        <n v="2.1829999999999998"/>
        <n v="3.9660000000000002"/>
        <n v="4.3659999999999997"/>
        <n v="2.25"/>
        <n v="2.383"/>
        <n v="3.4169999999999998"/>
        <n v="4.2670000000000003"/>
        <n v="4.4829999999999997"/>
        <n v="4.117"/>
        <n v="4.55"/>
        <n v="4.1829999999999998"/>
        <n v="2.2170000000000001"/>
        <n v="4.45"/>
        <n v="1.85"/>
        <n v="4.2830000000000004"/>
        <n v="2.3330000000000002"/>
        <n v="2.35"/>
        <n v="2.9"/>
        <n v="2.133"/>
        <n v="3.8170000000000002"/>
        <n v="4.7670000000000003"/>
        <n v="4.75"/>
        <n v="2.15"/>
      </sharedItems>
      <fieldGroup base="0">
        <rangePr startNum="1.6" endNum="5.0999999999999996" groupInterval="0.25"/>
        <groupItems count="16">
          <s v="&lt;1,6"/>
          <s v="1,6-1,85"/>
          <s v="1,85-2,1"/>
          <s v="2,1-2,35"/>
          <s v="2,35-2,6"/>
          <s v="2,6-2,85"/>
          <s v="2,85-3,1"/>
          <s v="3,1-3,35"/>
          <s v="3,35-3,6"/>
          <s v="3,6-3,85"/>
          <s v="3,85-4,1"/>
          <s v="4,1-4,35"/>
          <s v="4,35-4,6"/>
          <s v="4,6-4,85"/>
          <s v="4,85-5,1"/>
          <s v="&gt;5,1"/>
        </groupItems>
      </fieldGroup>
    </cacheField>
    <cacheField name="Duration of eruption" numFmtId="0">
      <sharedItems containsSemiMixedTypes="0" containsString="0" containsNumber="1" containsInteger="1" minValue="43" maxValue="96" count="51">
        <n v="79"/>
        <n v="54"/>
        <n v="74"/>
        <n v="62"/>
        <n v="85"/>
        <n v="55"/>
        <n v="88"/>
        <n v="51"/>
        <n v="84"/>
        <n v="78"/>
        <n v="47"/>
        <n v="83"/>
        <n v="52"/>
        <n v="69"/>
        <n v="76"/>
        <n v="73"/>
        <n v="77"/>
        <n v="66"/>
        <n v="80"/>
        <n v="48"/>
        <n v="59"/>
        <n v="90"/>
        <n v="58"/>
        <n v="64"/>
        <n v="53"/>
        <n v="82"/>
        <n v="75"/>
        <n v="71"/>
        <n v="81"/>
        <n v="60"/>
        <n v="92"/>
        <n v="65"/>
        <n v="56"/>
        <n v="70"/>
        <n v="86"/>
        <n v="50"/>
        <n v="63"/>
        <n v="72"/>
        <n v="49"/>
        <n v="89"/>
        <n v="87"/>
        <n v="45"/>
        <n v="46"/>
        <n v="96"/>
        <n v="93"/>
        <n v="57"/>
        <n v="68"/>
        <n v="91"/>
        <n v="94"/>
        <n v="67"/>
        <n v="43"/>
      </sharedItems>
      <fieldGroup base="1">
        <rangePr startNum="43" endNum="96" groupInterval="10"/>
        <groupItems count="8">
          <s v="&lt;43"/>
          <s v="43-52"/>
          <s v="53-62"/>
          <s v="63-72"/>
          <s v="73-82"/>
          <s v="83-92"/>
          <s v="93-102"/>
          <s v="&gt;10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0"/>
    <x v="4"/>
  </r>
  <r>
    <x v="7"/>
    <x v="7"/>
  </r>
  <r>
    <x v="8"/>
    <x v="4"/>
  </r>
  <r>
    <x v="9"/>
    <x v="1"/>
  </r>
  <r>
    <x v="10"/>
    <x v="8"/>
  </r>
  <r>
    <x v="11"/>
    <x v="9"/>
  </r>
  <r>
    <x v="12"/>
    <x v="10"/>
  </r>
  <r>
    <x v="6"/>
    <x v="11"/>
  </r>
  <r>
    <x v="13"/>
    <x v="12"/>
  </r>
  <r>
    <x v="12"/>
    <x v="3"/>
  </r>
  <r>
    <x v="14"/>
    <x v="8"/>
  </r>
  <r>
    <x v="15"/>
    <x v="12"/>
  </r>
  <r>
    <x v="16"/>
    <x v="0"/>
  </r>
  <r>
    <x v="1"/>
    <x v="7"/>
  </r>
  <r>
    <x v="12"/>
    <x v="10"/>
  </r>
  <r>
    <x v="17"/>
    <x v="9"/>
  </r>
  <r>
    <x v="18"/>
    <x v="13"/>
  </r>
  <r>
    <x v="4"/>
    <x v="2"/>
  </r>
  <r>
    <x v="0"/>
    <x v="11"/>
  </r>
  <r>
    <x v="19"/>
    <x v="5"/>
  </r>
  <r>
    <x v="20"/>
    <x v="14"/>
  </r>
  <r>
    <x v="21"/>
    <x v="9"/>
  </r>
  <r>
    <x v="22"/>
    <x v="0"/>
  </r>
  <r>
    <x v="23"/>
    <x v="15"/>
  </r>
  <r>
    <x v="24"/>
    <x v="16"/>
  </r>
  <r>
    <x v="25"/>
    <x v="17"/>
  </r>
  <r>
    <x v="26"/>
    <x v="18"/>
  </r>
  <r>
    <x v="27"/>
    <x v="2"/>
  </r>
  <r>
    <x v="28"/>
    <x v="12"/>
  </r>
  <r>
    <x v="29"/>
    <x v="19"/>
  </r>
  <r>
    <x v="30"/>
    <x v="18"/>
  </r>
  <r>
    <x v="9"/>
    <x v="20"/>
  </r>
  <r>
    <x v="31"/>
    <x v="21"/>
  </r>
  <r>
    <x v="8"/>
    <x v="18"/>
  </r>
  <r>
    <x v="32"/>
    <x v="22"/>
  </r>
  <r>
    <x v="33"/>
    <x v="8"/>
  </r>
  <r>
    <x v="12"/>
    <x v="22"/>
  </r>
  <r>
    <x v="4"/>
    <x v="15"/>
  </r>
  <r>
    <x v="34"/>
    <x v="11"/>
  </r>
  <r>
    <x v="27"/>
    <x v="23"/>
  </r>
  <r>
    <x v="35"/>
    <x v="24"/>
  </r>
  <r>
    <x v="36"/>
    <x v="25"/>
  </r>
  <r>
    <x v="37"/>
    <x v="20"/>
  </r>
  <r>
    <x v="14"/>
    <x v="26"/>
  </r>
  <r>
    <x v="38"/>
    <x v="21"/>
  </r>
  <r>
    <x v="9"/>
    <x v="1"/>
  </r>
  <r>
    <x v="30"/>
    <x v="18"/>
  </r>
  <r>
    <x v="39"/>
    <x v="1"/>
  </r>
  <r>
    <x v="40"/>
    <x v="11"/>
  </r>
  <r>
    <x v="41"/>
    <x v="27"/>
  </r>
  <r>
    <x v="42"/>
    <x v="23"/>
  </r>
  <r>
    <x v="33"/>
    <x v="16"/>
  </r>
  <r>
    <x v="43"/>
    <x v="28"/>
  </r>
  <r>
    <x v="44"/>
    <x v="20"/>
  </r>
  <r>
    <x v="45"/>
    <x v="8"/>
  </r>
  <r>
    <x v="12"/>
    <x v="19"/>
  </r>
  <r>
    <x v="14"/>
    <x v="25"/>
  </r>
  <r>
    <x v="46"/>
    <x v="29"/>
  </r>
  <r>
    <x v="47"/>
    <x v="30"/>
  </r>
  <r>
    <x v="48"/>
    <x v="9"/>
  </r>
  <r>
    <x v="6"/>
    <x v="9"/>
  </r>
  <r>
    <x v="49"/>
    <x v="31"/>
  </r>
  <r>
    <x v="6"/>
    <x v="15"/>
  </r>
  <r>
    <x v="26"/>
    <x v="25"/>
  </r>
  <r>
    <x v="19"/>
    <x v="32"/>
  </r>
  <r>
    <x v="45"/>
    <x v="0"/>
  </r>
  <r>
    <x v="50"/>
    <x v="27"/>
  </r>
  <r>
    <x v="51"/>
    <x v="3"/>
  </r>
  <r>
    <x v="52"/>
    <x v="14"/>
  </r>
  <r>
    <x v="28"/>
    <x v="29"/>
  </r>
  <r>
    <x v="33"/>
    <x v="9"/>
  </r>
  <r>
    <x v="53"/>
    <x v="14"/>
  </r>
  <r>
    <x v="0"/>
    <x v="11"/>
  </r>
  <r>
    <x v="54"/>
    <x v="26"/>
  </r>
  <r>
    <x v="55"/>
    <x v="25"/>
  </r>
  <r>
    <x v="56"/>
    <x v="33"/>
  </r>
  <r>
    <x v="57"/>
    <x v="31"/>
  </r>
  <r>
    <x v="58"/>
    <x v="15"/>
  </r>
  <r>
    <x v="59"/>
    <x v="6"/>
  </r>
  <r>
    <x v="60"/>
    <x v="14"/>
  </r>
  <r>
    <x v="61"/>
    <x v="18"/>
  </r>
  <r>
    <x v="13"/>
    <x v="19"/>
  </r>
  <r>
    <x v="50"/>
    <x v="34"/>
  </r>
  <r>
    <x v="62"/>
    <x v="29"/>
  </r>
  <r>
    <x v="55"/>
    <x v="21"/>
  </r>
  <r>
    <x v="29"/>
    <x v="35"/>
  </r>
  <r>
    <x v="63"/>
    <x v="9"/>
  </r>
  <r>
    <x v="9"/>
    <x v="36"/>
  </r>
  <r>
    <x v="23"/>
    <x v="37"/>
  </r>
  <r>
    <x v="64"/>
    <x v="8"/>
  </r>
  <r>
    <x v="65"/>
    <x v="26"/>
  </r>
  <r>
    <x v="29"/>
    <x v="7"/>
  </r>
  <r>
    <x v="66"/>
    <x v="25"/>
  </r>
  <r>
    <x v="67"/>
    <x v="3"/>
  </r>
  <r>
    <x v="68"/>
    <x v="6"/>
  </r>
  <r>
    <x v="35"/>
    <x v="38"/>
  </r>
  <r>
    <x v="45"/>
    <x v="11"/>
  </r>
  <r>
    <x v="69"/>
    <x v="28"/>
  </r>
  <r>
    <x v="29"/>
    <x v="10"/>
  </r>
  <r>
    <x v="6"/>
    <x v="8"/>
  </r>
  <r>
    <x v="70"/>
    <x v="12"/>
  </r>
  <r>
    <x v="71"/>
    <x v="34"/>
  </r>
  <r>
    <x v="72"/>
    <x v="28"/>
  </r>
  <r>
    <x v="73"/>
    <x v="26"/>
  </r>
  <r>
    <x v="74"/>
    <x v="20"/>
  </r>
  <r>
    <x v="66"/>
    <x v="39"/>
  </r>
  <r>
    <x v="75"/>
    <x v="0"/>
  </r>
  <r>
    <x v="76"/>
    <x v="20"/>
  </r>
  <r>
    <x v="36"/>
    <x v="28"/>
  </r>
  <r>
    <x v="77"/>
    <x v="35"/>
  </r>
  <r>
    <x v="78"/>
    <x v="4"/>
  </r>
  <r>
    <x v="46"/>
    <x v="20"/>
  </r>
  <r>
    <x v="75"/>
    <x v="40"/>
  </r>
  <r>
    <x v="79"/>
    <x v="24"/>
  </r>
  <r>
    <x v="58"/>
    <x v="13"/>
  </r>
  <r>
    <x v="16"/>
    <x v="16"/>
  </r>
  <r>
    <x v="19"/>
    <x v="32"/>
  </r>
  <r>
    <x v="78"/>
    <x v="6"/>
  </r>
  <r>
    <x v="80"/>
    <x v="28"/>
  </r>
  <r>
    <x v="81"/>
    <x v="41"/>
  </r>
  <r>
    <x v="45"/>
    <x v="25"/>
  </r>
  <r>
    <x v="82"/>
    <x v="5"/>
  </r>
  <r>
    <x v="83"/>
    <x v="21"/>
  </r>
  <r>
    <x v="29"/>
    <x v="41"/>
  </r>
  <r>
    <x v="48"/>
    <x v="11"/>
  </r>
  <r>
    <x v="84"/>
    <x v="32"/>
  </r>
  <r>
    <x v="55"/>
    <x v="39"/>
  </r>
  <r>
    <x v="9"/>
    <x v="42"/>
  </r>
  <r>
    <x v="85"/>
    <x v="25"/>
  </r>
  <r>
    <x v="32"/>
    <x v="7"/>
  </r>
  <r>
    <x v="59"/>
    <x v="34"/>
  </r>
  <r>
    <x v="86"/>
    <x v="24"/>
  </r>
  <r>
    <x v="87"/>
    <x v="0"/>
  </r>
  <r>
    <x v="88"/>
    <x v="28"/>
  </r>
  <r>
    <x v="44"/>
    <x v="29"/>
  </r>
  <r>
    <x v="4"/>
    <x v="25"/>
  </r>
  <r>
    <x v="63"/>
    <x v="16"/>
  </r>
  <r>
    <x v="55"/>
    <x v="14"/>
  </r>
  <r>
    <x v="51"/>
    <x v="20"/>
  </r>
  <r>
    <x v="36"/>
    <x v="18"/>
  </r>
  <r>
    <x v="28"/>
    <x v="38"/>
  </r>
  <r>
    <x v="89"/>
    <x v="43"/>
  </r>
  <r>
    <x v="1"/>
    <x v="24"/>
  </r>
  <r>
    <x v="90"/>
    <x v="16"/>
  </r>
  <r>
    <x v="50"/>
    <x v="16"/>
  </r>
  <r>
    <x v="91"/>
    <x v="31"/>
  </r>
  <r>
    <x v="78"/>
    <x v="28"/>
  </r>
  <r>
    <x v="92"/>
    <x v="27"/>
  </r>
  <r>
    <x v="50"/>
    <x v="33"/>
  </r>
  <r>
    <x v="45"/>
    <x v="28"/>
  </r>
  <r>
    <x v="20"/>
    <x v="44"/>
  </r>
  <r>
    <x v="1"/>
    <x v="24"/>
  </r>
  <r>
    <x v="93"/>
    <x v="39"/>
  </r>
  <r>
    <x v="62"/>
    <x v="41"/>
  </r>
  <r>
    <x v="94"/>
    <x v="34"/>
  </r>
  <r>
    <x v="37"/>
    <x v="22"/>
  </r>
  <r>
    <x v="27"/>
    <x v="9"/>
  </r>
  <r>
    <x v="95"/>
    <x v="17"/>
  </r>
  <r>
    <x v="96"/>
    <x v="14"/>
  </r>
  <r>
    <x v="97"/>
    <x v="36"/>
  </r>
  <r>
    <x v="98"/>
    <x v="6"/>
  </r>
  <r>
    <x v="99"/>
    <x v="12"/>
  </r>
  <r>
    <x v="100"/>
    <x v="44"/>
  </r>
  <r>
    <x v="81"/>
    <x v="38"/>
  </r>
  <r>
    <x v="101"/>
    <x v="45"/>
  </r>
  <r>
    <x v="96"/>
    <x v="16"/>
  </r>
  <r>
    <x v="2"/>
    <x v="46"/>
  </r>
  <r>
    <x v="48"/>
    <x v="28"/>
  </r>
  <r>
    <x v="55"/>
    <x v="28"/>
  </r>
  <r>
    <x v="45"/>
    <x v="15"/>
  </r>
  <r>
    <x v="102"/>
    <x v="35"/>
  </r>
  <r>
    <x v="50"/>
    <x v="4"/>
  </r>
  <r>
    <x v="48"/>
    <x v="2"/>
  </r>
  <r>
    <x v="32"/>
    <x v="5"/>
  </r>
  <r>
    <x v="96"/>
    <x v="16"/>
  </r>
  <r>
    <x v="16"/>
    <x v="11"/>
  </r>
  <r>
    <x v="80"/>
    <x v="11"/>
  </r>
  <r>
    <x v="86"/>
    <x v="7"/>
  </r>
  <r>
    <x v="22"/>
    <x v="9"/>
  </r>
  <r>
    <x v="20"/>
    <x v="8"/>
  </r>
  <r>
    <x v="9"/>
    <x v="42"/>
  </r>
  <r>
    <x v="75"/>
    <x v="11"/>
  </r>
  <r>
    <x v="103"/>
    <x v="5"/>
  </r>
  <r>
    <x v="14"/>
    <x v="28"/>
  </r>
  <r>
    <x v="9"/>
    <x v="45"/>
  </r>
  <r>
    <x v="14"/>
    <x v="14"/>
  </r>
  <r>
    <x v="56"/>
    <x v="8"/>
  </r>
  <r>
    <x v="104"/>
    <x v="16"/>
  </r>
  <r>
    <x v="88"/>
    <x v="28"/>
  </r>
  <r>
    <x v="95"/>
    <x v="40"/>
  </r>
  <r>
    <x v="105"/>
    <x v="16"/>
  </r>
  <r>
    <x v="106"/>
    <x v="7"/>
  </r>
  <r>
    <x v="64"/>
    <x v="9"/>
  </r>
  <r>
    <x v="35"/>
    <x v="29"/>
  </r>
  <r>
    <x v="8"/>
    <x v="25"/>
  </r>
  <r>
    <x v="54"/>
    <x v="47"/>
  </r>
  <r>
    <x v="29"/>
    <x v="24"/>
  </r>
  <r>
    <x v="78"/>
    <x v="9"/>
  </r>
  <r>
    <x v="70"/>
    <x v="42"/>
  </r>
  <r>
    <x v="68"/>
    <x v="16"/>
  </r>
  <r>
    <x v="21"/>
    <x v="8"/>
  </r>
  <r>
    <x v="99"/>
    <x v="38"/>
  </r>
  <r>
    <x v="45"/>
    <x v="11"/>
  </r>
  <r>
    <x v="107"/>
    <x v="27"/>
  </r>
  <r>
    <x v="6"/>
    <x v="18"/>
  </r>
  <r>
    <x v="29"/>
    <x v="38"/>
  </r>
  <r>
    <x v="27"/>
    <x v="26"/>
  </r>
  <r>
    <x v="108"/>
    <x v="23"/>
  </r>
  <r>
    <x v="88"/>
    <x v="14"/>
  </r>
  <r>
    <x v="91"/>
    <x v="24"/>
  </r>
  <r>
    <x v="14"/>
    <x v="48"/>
  </r>
  <r>
    <x v="37"/>
    <x v="5"/>
  </r>
  <r>
    <x v="94"/>
    <x v="14"/>
  </r>
  <r>
    <x v="29"/>
    <x v="35"/>
  </r>
  <r>
    <x v="109"/>
    <x v="25"/>
  </r>
  <r>
    <x v="12"/>
    <x v="1"/>
  </r>
  <r>
    <x v="110"/>
    <x v="26"/>
  </r>
  <r>
    <x v="50"/>
    <x v="9"/>
  </r>
  <r>
    <x v="111"/>
    <x v="0"/>
  </r>
  <r>
    <x v="20"/>
    <x v="9"/>
  </r>
  <r>
    <x v="109"/>
    <x v="9"/>
  </r>
  <r>
    <x v="10"/>
    <x v="33"/>
  </r>
  <r>
    <x v="112"/>
    <x v="0"/>
  </r>
  <r>
    <x v="20"/>
    <x v="33"/>
  </r>
  <r>
    <x v="102"/>
    <x v="1"/>
  </r>
  <r>
    <x v="113"/>
    <x v="34"/>
  </r>
  <r>
    <x v="114"/>
    <x v="35"/>
  </r>
  <r>
    <x v="115"/>
    <x v="21"/>
  </r>
  <r>
    <x v="32"/>
    <x v="1"/>
  </r>
  <r>
    <x v="116"/>
    <x v="1"/>
  </r>
  <r>
    <x v="117"/>
    <x v="16"/>
  </r>
  <r>
    <x v="60"/>
    <x v="0"/>
  </r>
  <r>
    <x v="118"/>
    <x v="23"/>
  </r>
  <r>
    <x v="94"/>
    <x v="26"/>
  </r>
  <r>
    <x v="119"/>
    <x v="10"/>
  </r>
  <r>
    <x v="59"/>
    <x v="34"/>
  </r>
  <r>
    <x v="120"/>
    <x v="36"/>
  </r>
  <r>
    <x v="96"/>
    <x v="4"/>
  </r>
  <r>
    <x v="27"/>
    <x v="25"/>
  </r>
  <r>
    <x v="101"/>
    <x v="45"/>
  </r>
  <r>
    <x v="68"/>
    <x v="25"/>
  </r>
  <r>
    <x v="121"/>
    <x v="49"/>
  </r>
  <r>
    <x v="8"/>
    <x v="2"/>
  </r>
  <r>
    <x v="62"/>
    <x v="1"/>
  </r>
  <r>
    <x v="115"/>
    <x v="11"/>
  </r>
  <r>
    <x v="92"/>
    <x v="15"/>
  </r>
  <r>
    <x v="45"/>
    <x v="15"/>
  </r>
  <r>
    <x v="94"/>
    <x v="6"/>
  </r>
  <r>
    <x v="122"/>
    <x v="18"/>
  </r>
  <r>
    <x v="10"/>
    <x v="27"/>
  </r>
  <r>
    <x v="115"/>
    <x v="11"/>
  </r>
  <r>
    <x v="37"/>
    <x v="32"/>
  </r>
  <r>
    <x v="117"/>
    <x v="0"/>
  </r>
  <r>
    <x v="123"/>
    <x v="9"/>
  </r>
  <r>
    <x v="4"/>
    <x v="8"/>
  </r>
  <r>
    <x v="116"/>
    <x v="22"/>
  </r>
  <r>
    <x v="16"/>
    <x v="11"/>
  </r>
  <r>
    <x v="51"/>
    <x v="50"/>
  </r>
  <r>
    <x v="106"/>
    <x v="29"/>
  </r>
  <r>
    <x v="124"/>
    <x v="26"/>
  </r>
  <r>
    <x v="111"/>
    <x v="28"/>
  </r>
  <r>
    <x v="125"/>
    <x v="42"/>
  </r>
  <r>
    <x v="75"/>
    <x v="21"/>
  </r>
  <r>
    <x v="46"/>
    <x v="42"/>
  </r>
  <r>
    <x v="2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AD291-91C9-41D6-84A2-AA5BF0A8FFAE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T2:U17" firstHeaderRow="1" firstDataRow="1" firstDataCol="1"/>
  <pivotFields count="2">
    <pivotField axis="axisRow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a de Minutes between eruptions"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3"/>
  <sheetViews>
    <sheetView zoomScale="130" zoomScaleNormal="130" workbookViewId="0">
      <selection activeCell="C27" sqref="C27"/>
    </sheetView>
  </sheetViews>
  <sheetFormatPr baseColWidth="10" defaultColWidth="8.7265625" defaultRowHeight="14.5" x14ac:dyDescent="0.35"/>
  <cols>
    <col min="2" max="2" width="25.1796875" bestFit="1" customWidth="1"/>
    <col min="3" max="3" width="19.1796875" bestFit="1" customWidth="1"/>
    <col min="4" max="4" width="10.7265625" bestFit="1" customWidth="1"/>
    <col min="5" max="5" width="10.90625" style="22"/>
    <col min="10" max="10" width="15.81640625" customWidth="1"/>
    <col min="11" max="11" width="17" customWidth="1"/>
    <col min="20" max="20" width="16.54296875" bestFit="1" customWidth="1"/>
    <col min="21" max="21" width="32.08984375" bestFit="1" customWidth="1"/>
  </cols>
  <sheetData>
    <row r="1" spans="1:21" x14ac:dyDescent="0.35">
      <c r="A1" t="s">
        <v>30</v>
      </c>
      <c r="B1" s="1" t="s">
        <v>0</v>
      </c>
      <c r="C1" s="1" t="s">
        <v>1</v>
      </c>
      <c r="D1" s="1" t="s">
        <v>28</v>
      </c>
      <c r="E1" s="23" t="s">
        <v>22</v>
      </c>
      <c r="F1" s="11"/>
      <c r="G1" s="11"/>
    </row>
    <row r="2" spans="1:21" x14ac:dyDescent="0.35">
      <c r="A2">
        <v>1</v>
      </c>
      <c r="B2" s="6">
        <v>3.6</v>
      </c>
      <c r="C2" s="6">
        <v>79</v>
      </c>
      <c r="D2">
        <f xml:space="preserve"> B2 * $J$26 + $K$26</f>
        <v>72.101106045234047</v>
      </c>
      <c r="E2" s="22">
        <f t="array" aca="1" ref="E2:E273" ca="1">[1]!ClustAnal('ERUPTION RESUELTO'!D2:E273,J5,J7)</f>
        <v>2</v>
      </c>
      <c r="F2" s="22"/>
      <c r="G2" s="22"/>
      <c r="T2" s="2" t="s">
        <v>2</v>
      </c>
      <c r="U2" t="s">
        <v>4</v>
      </c>
    </row>
    <row r="3" spans="1:21" x14ac:dyDescent="0.35">
      <c r="A3">
        <v>2</v>
      </c>
      <c r="B3" s="6">
        <v>1.8</v>
      </c>
      <c r="C3" s="6">
        <v>54</v>
      </c>
      <c r="D3">
        <f t="shared" ref="D3:D66" si="0" xml:space="preserve"> B3 * $J$26 + $K$26</f>
        <v>52.787751533993706</v>
      </c>
      <c r="E3" s="22">
        <f ca="1"/>
        <v>1</v>
      </c>
      <c r="F3" s="22"/>
      <c r="G3" s="22"/>
      <c r="T3" s="3" t="s">
        <v>5</v>
      </c>
      <c r="U3" s="4">
        <v>46.247999999999998</v>
      </c>
    </row>
    <row r="4" spans="1:21" x14ac:dyDescent="0.35">
      <c r="A4">
        <v>3</v>
      </c>
      <c r="B4" s="6">
        <v>3.3330000000000002</v>
      </c>
      <c r="C4" s="6">
        <v>74</v>
      </c>
      <c r="D4">
        <f t="shared" si="0"/>
        <v>69.236291792733397</v>
      </c>
      <c r="E4" s="22">
        <f ca="1"/>
        <v>2</v>
      </c>
      <c r="F4" s="22"/>
      <c r="G4" s="22"/>
      <c r="T4" s="3" t="s">
        <v>6</v>
      </c>
      <c r="U4" s="4">
        <v>72.018000000000001</v>
      </c>
    </row>
    <row r="5" spans="1:21" x14ac:dyDescent="0.35">
      <c r="A5">
        <v>4</v>
      </c>
      <c r="B5" s="6">
        <v>2.2829999999999999</v>
      </c>
      <c r="C5" s="6">
        <v>62</v>
      </c>
      <c r="D5">
        <f t="shared" si="0"/>
        <v>57.970168327843197</v>
      </c>
      <c r="E5" s="22">
        <f ca="1"/>
        <v>1</v>
      </c>
      <c r="F5" s="22"/>
      <c r="G5" s="22"/>
      <c r="T5" s="3" t="s">
        <v>7</v>
      </c>
      <c r="U5" s="4">
        <v>46.382999999999996</v>
      </c>
    </row>
    <row r="6" spans="1:21" x14ac:dyDescent="0.35">
      <c r="A6">
        <v>5</v>
      </c>
      <c r="B6" s="6">
        <v>4.5330000000000004</v>
      </c>
      <c r="C6" s="6">
        <v>85</v>
      </c>
      <c r="D6">
        <f t="shared" si="0"/>
        <v>82.111861466893629</v>
      </c>
      <c r="E6" s="22">
        <f ca="1"/>
        <v>2</v>
      </c>
      <c r="F6" s="22"/>
      <c r="G6" s="22"/>
      <c r="T6" s="3" t="s">
        <v>8</v>
      </c>
      <c r="U6" s="4">
        <v>19.217000000000002</v>
      </c>
    </row>
    <row r="7" spans="1:21" x14ac:dyDescent="0.35">
      <c r="A7">
        <v>6</v>
      </c>
      <c r="B7" s="6">
        <v>2.883</v>
      </c>
      <c r="C7" s="6">
        <v>55</v>
      </c>
      <c r="D7">
        <f t="shared" si="0"/>
        <v>64.407953164923313</v>
      </c>
      <c r="E7" s="22">
        <f ca="1"/>
        <v>1</v>
      </c>
      <c r="F7" s="22"/>
      <c r="G7" s="22"/>
      <c r="T7" s="3" t="s">
        <v>9</v>
      </c>
      <c r="U7" s="4">
        <v>8.0500000000000007</v>
      </c>
    </row>
    <row r="8" spans="1:21" x14ac:dyDescent="0.35">
      <c r="A8">
        <v>7</v>
      </c>
      <c r="B8" s="6">
        <v>4.7</v>
      </c>
      <c r="C8" s="6">
        <v>88</v>
      </c>
      <c r="D8">
        <f t="shared" si="0"/>
        <v>83.903711579880934</v>
      </c>
      <c r="E8" s="22">
        <f ca="1"/>
        <v>2</v>
      </c>
      <c r="F8" s="22"/>
      <c r="G8" s="22"/>
      <c r="T8" s="3" t="s">
        <v>10</v>
      </c>
      <c r="U8" s="4">
        <v>8.85</v>
      </c>
    </row>
    <row r="9" spans="1:21" x14ac:dyDescent="0.35">
      <c r="A9">
        <v>8</v>
      </c>
      <c r="B9" s="6">
        <v>3.6</v>
      </c>
      <c r="C9" s="6">
        <v>85</v>
      </c>
      <c r="D9">
        <f t="shared" si="0"/>
        <v>72.101106045234047</v>
      </c>
      <c r="E9" s="22">
        <f ca="1"/>
        <v>2</v>
      </c>
      <c r="F9" s="22"/>
      <c r="G9" s="22"/>
      <c r="T9" s="3" t="s">
        <v>11</v>
      </c>
      <c r="U9" s="4">
        <v>9.9830000000000005</v>
      </c>
    </row>
    <row r="10" spans="1:21" x14ac:dyDescent="0.35">
      <c r="A10">
        <v>9</v>
      </c>
      <c r="B10" s="6">
        <v>1.95</v>
      </c>
      <c r="C10" s="6">
        <v>51</v>
      </c>
      <c r="D10">
        <f t="shared" si="0"/>
        <v>54.397197743263732</v>
      </c>
      <c r="E10" s="22">
        <f ca="1"/>
        <v>1</v>
      </c>
      <c r="F10" s="22"/>
      <c r="G10" s="22"/>
      <c r="T10" s="3" t="s">
        <v>12</v>
      </c>
      <c r="U10" s="4">
        <v>24.368000000000002</v>
      </c>
    </row>
    <row r="11" spans="1:21" x14ac:dyDescent="0.35">
      <c r="A11">
        <v>10</v>
      </c>
      <c r="B11" s="6">
        <v>4.3499999999999996</v>
      </c>
      <c r="C11" s="6">
        <v>85</v>
      </c>
      <c r="D11">
        <f t="shared" si="0"/>
        <v>80.148337091584182</v>
      </c>
      <c r="E11" s="22">
        <f ca="1"/>
        <v>2</v>
      </c>
      <c r="F11" s="22"/>
      <c r="G11" s="22"/>
      <c r="T11" s="3" t="s">
        <v>13</v>
      </c>
      <c r="U11" s="4">
        <v>59.798999999999999</v>
      </c>
    </row>
    <row r="12" spans="1:21" x14ac:dyDescent="0.35">
      <c r="A12">
        <v>11</v>
      </c>
      <c r="B12" s="6">
        <v>1.833</v>
      </c>
      <c r="C12" s="6">
        <v>54</v>
      </c>
      <c r="D12">
        <f t="shared" si="0"/>
        <v>53.141829700033114</v>
      </c>
      <c r="E12" s="22">
        <f ca="1"/>
        <v>1</v>
      </c>
      <c r="F12" s="22"/>
      <c r="G12" s="22"/>
      <c r="T12" s="3" t="s">
        <v>14</v>
      </c>
      <c r="U12" s="4">
        <v>103.83199999999999</v>
      </c>
    </row>
    <row r="13" spans="1:21" x14ac:dyDescent="0.35">
      <c r="A13">
        <v>12</v>
      </c>
      <c r="B13" s="6">
        <v>3.9169999999999998</v>
      </c>
      <c r="C13" s="6">
        <v>84</v>
      </c>
      <c r="D13">
        <f t="shared" si="0"/>
        <v>75.502402367491371</v>
      </c>
      <c r="E13" s="22">
        <f ca="1"/>
        <v>2</v>
      </c>
      <c r="F13" s="22"/>
      <c r="G13" s="22"/>
      <c r="T13" s="3" t="s">
        <v>15</v>
      </c>
      <c r="U13" s="4">
        <v>147.73199999999997</v>
      </c>
    </row>
    <row r="14" spans="1:21" x14ac:dyDescent="0.35">
      <c r="A14">
        <v>13</v>
      </c>
      <c r="B14" s="6">
        <v>4.2</v>
      </c>
      <c r="C14" s="6">
        <v>78</v>
      </c>
      <c r="D14">
        <f t="shared" si="0"/>
        <v>78.538890882314163</v>
      </c>
      <c r="E14" s="22">
        <f ca="1"/>
        <v>2</v>
      </c>
      <c r="F14" s="22"/>
      <c r="G14" s="22"/>
      <c r="T14" s="3" t="s">
        <v>16</v>
      </c>
      <c r="U14" s="4">
        <v>196.71599999999995</v>
      </c>
    </row>
    <row r="15" spans="1:21" x14ac:dyDescent="0.35">
      <c r="A15">
        <v>14</v>
      </c>
      <c r="B15" s="6">
        <v>1.75</v>
      </c>
      <c r="C15" s="6">
        <v>47</v>
      </c>
      <c r="D15">
        <f t="shared" si="0"/>
        <v>52.251269464237026</v>
      </c>
      <c r="E15" s="22">
        <f ca="1"/>
        <v>1</v>
      </c>
      <c r="F15" s="22"/>
      <c r="G15" s="22"/>
      <c r="T15" s="3" t="s">
        <v>17</v>
      </c>
      <c r="U15" s="4">
        <v>150.94899999999998</v>
      </c>
    </row>
    <row r="16" spans="1:21" x14ac:dyDescent="0.35">
      <c r="A16">
        <v>15</v>
      </c>
      <c r="B16" s="6">
        <v>4.7</v>
      </c>
      <c r="C16" s="6">
        <v>83</v>
      </c>
      <c r="D16">
        <f t="shared" si="0"/>
        <v>83.903711579880934</v>
      </c>
      <c r="E16" s="22">
        <f ca="1"/>
        <v>2</v>
      </c>
      <c r="F16" s="22"/>
      <c r="G16" s="22"/>
      <c r="T16" s="3" t="s">
        <v>18</v>
      </c>
      <c r="U16" s="4">
        <v>54.532000000000004</v>
      </c>
    </row>
    <row r="17" spans="1:21" x14ac:dyDescent="0.35">
      <c r="A17">
        <v>16</v>
      </c>
      <c r="B17" s="6">
        <v>2.1669999999999998</v>
      </c>
      <c r="C17" s="6">
        <v>52</v>
      </c>
      <c r="D17">
        <f t="shared" si="0"/>
        <v>56.725529926007709</v>
      </c>
      <c r="E17" s="22">
        <f ca="1"/>
        <v>1</v>
      </c>
      <c r="F17" s="22"/>
      <c r="G17" s="22"/>
      <c r="T17" s="3" t="s">
        <v>3</v>
      </c>
      <c r="U17" s="4">
        <v>948.67699999999991</v>
      </c>
    </row>
    <row r="18" spans="1:21" x14ac:dyDescent="0.35">
      <c r="A18">
        <v>17</v>
      </c>
      <c r="B18" s="6">
        <v>1.75</v>
      </c>
      <c r="C18" s="6">
        <v>62</v>
      </c>
      <c r="D18">
        <f t="shared" si="0"/>
        <v>52.251269464237026</v>
      </c>
      <c r="E18" s="22">
        <f ca="1"/>
        <v>1</v>
      </c>
      <c r="F18" s="22"/>
      <c r="G18" s="22"/>
    </row>
    <row r="19" spans="1:21" x14ac:dyDescent="0.35">
      <c r="A19">
        <v>18</v>
      </c>
      <c r="B19" s="6">
        <v>4.8</v>
      </c>
      <c r="C19" s="6">
        <v>84</v>
      </c>
      <c r="D19">
        <f t="shared" si="0"/>
        <v>84.976675719394279</v>
      </c>
      <c r="E19" s="22">
        <f ca="1"/>
        <v>2</v>
      </c>
      <c r="F19" s="22"/>
      <c r="G19" s="22"/>
    </row>
    <row r="20" spans="1:21" x14ac:dyDescent="0.35">
      <c r="A20">
        <v>19</v>
      </c>
      <c r="B20" s="6">
        <v>1.6</v>
      </c>
      <c r="C20" s="6">
        <v>52</v>
      </c>
      <c r="D20">
        <f t="shared" si="0"/>
        <v>50.641823254967008</v>
      </c>
      <c r="E20" s="22">
        <f ca="1"/>
        <v>1</v>
      </c>
      <c r="F20" s="22"/>
      <c r="G20" s="22"/>
    </row>
    <row r="21" spans="1:21" x14ac:dyDescent="0.35">
      <c r="A21">
        <v>20</v>
      </c>
      <c r="B21" s="6">
        <v>4.25</v>
      </c>
      <c r="C21" s="6">
        <v>79</v>
      </c>
      <c r="D21">
        <f t="shared" si="0"/>
        <v>79.075372952070836</v>
      </c>
      <c r="E21" s="22">
        <f ca="1"/>
        <v>2</v>
      </c>
      <c r="F21" s="22"/>
      <c r="G21" s="22"/>
    </row>
    <row r="22" spans="1:21" x14ac:dyDescent="0.35">
      <c r="A22">
        <v>21</v>
      </c>
      <c r="B22" s="6">
        <v>1.8</v>
      </c>
      <c r="C22" s="6">
        <v>51</v>
      </c>
      <c r="D22">
        <f t="shared" si="0"/>
        <v>52.787751533993706</v>
      </c>
      <c r="E22" s="22">
        <f ca="1"/>
        <v>1</v>
      </c>
      <c r="F22" s="22"/>
      <c r="G22" s="22"/>
      <c r="J22" s="1" t="s">
        <v>19</v>
      </c>
      <c r="K22" s="9">
        <f xml:space="preserve"> CORREL(B2:B273,C2:C273)</f>
        <v>0.90081116832181329</v>
      </c>
    </row>
    <row r="23" spans="1:21" x14ac:dyDescent="0.35">
      <c r="A23">
        <v>22</v>
      </c>
      <c r="B23" s="6">
        <v>1.75</v>
      </c>
      <c r="C23" s="6">
        <v>47</v>
      </c>
      <c r="D23">
        <f t="shared" si="0"/>
        <v>52.251269464237026</v>
      </c>
      <c r="E23" s="22">
        <f ca="1"/>
        <v>1</v>
      </c>
      <c r="F23" s="22"/>
      <c r="G23" s="22"/>
    </row>
    <row r="24" spans="1:21" x14ac:dyDescent="0.35">
      <c r="A24">
        <v>23</v>
      </c>
      <c r="B24" s="6">
        <v>3.45</v>
      </c>
      <c r="C24" s="6">
        <v>78</v>
      </c>
      <c r="D24">
        <f t="shared" si="0"/>
        <v>70.491659835964015</v>
      </c>
      <c r="E24" s="22">
        <f ca="1"/>
        <v>2</v>
      </c>
      <c r="F24" s="22"/>
      <c r="G24" s="22"/>
    </row>
    <row r="25" spans="1:21" x14ac:dyDescent="0.35">
      <c r="A25">
        <v>24</v>
      </c>
      <c r="B25" s="6">
        <v>3.0670000000000002</v>
      </c>
      <c r="C25" s="6">
        <v>69</v>
      </c>
      <c r="D25">
        <f t="shared" si="0"/>
        <v>66.382207181627876</v>
      </c>
      <c r="E25" s="22">
        <f ca="1"/>
        <v>2</v>
      </c>
      <c r="F25" s="22"/>
      <c r="G25" s="22"/>
      <c r="J25" s="1" t="s">
        <v>20</v>
      </c>
    </row>
    <row r="26" spans="1:21" x14ac:dyDescent="0.35">
      <c r="A26">
        <v>25</v>
      </c>
      <c r="B26" s="6">
        <v>4.5330000000000004</v>
      </c>
      <c r="C26" s="6">
        <v>74</v>
      </c>
      <c r="D26">
        <f t="shared" si="0"/>
        <v>82.111861466893629</v>
      </c>
      <c r="E26" s="22">
        <f ca="1"/>
        <v>2</v>
      </c>
      <c r="F26" s="22"/>
      <c r="G26" s="22"/>
      <c r="J26" s="5" cm="1">
        <f t="array" ref="J26:K30" xml:space="preserve"> LINEST(C2:C273,B2:B273,1,1)</f>
        <v>10.729641395133523</v>
      </c>
      <c r="K26" s="5">
        <v>33.474397022753365</v>
      </c>
    </row>
    <row r="27" spans="1:21" x14ac:dyDescent="0.35">
      <c r="A27">
        <v>26</v>
      </c>
      <c r="B27" s="6">
        <v>3.6</v>
      </c>
      <c r="C27" s="6">
        <v>83</v>
      </c>
      <c r="D27">
        <f t="shared" si="0"/>
        <v>72.101106045234047</v>
      </c>
      <c r="E27" s="22">
        <f ca="1"/>
        <v>2</v>
      </c>
      <c r="F27" s="22"/>
      <c r="G27" s="22"/>
      <c r="J27" s="5">
        <v>0.31475340584640993</v>
      </c>
      <c r="K27" s="5">
        <v>1.1548735146552249</v>
      </c>
    </row>
    <row r="28" spans="1:21" x14ac:dyDescent="0.35">
      <c r="A28">
        <v>27</v>
      </c>
      <c r="B28" s="6">
        <v>1.9670000000000001</v>
      </c>
      <c r="C28" s="6">
        <v>55</v>
      </c>
      <c r="D28">
        <f t="shared" si="0"/>
        <v>54.579601646981004</v>
      </c>
      <c r="E28" s="22">
        <f ca="1"/>
        <v>1</v>
      </c>
      <c r="F28" s="22"/>
      <c r="G28" s="22"/>
      <c r="J28" s="7">
        <v>0.81146076097330955</v>
      </c>
      <c r="K28" s="5">
        <v>5.9140094334199942</v>
      </c>
    </row>
    <row r="29" spans="1:21" x14ac:dyDescent="0.35">
      <c r="A29">
        <v>28</v>
      </c>
      <c r="B29" s="6">
        <v>4.0830000000000002</v>
      </c>
      <c r="C29" s="6">
        <v>76</v>
      </c>
      <c r="D29">
        <f t="shared" si="0"/>
        <v>77.283522839083545</v>
      </c>
      <c r="E29" s="22">
        <f ca="1"/>
        <v>2</v>
      </c>
      <c r="F29" s="22"/>
      <c r="G29" s="22"/>
      <c r="J29" s="5">
        <v>1162.0626379624753</v>
      </c>
      <c r="K29" s="8">
        <v>270</v>
      </c>
    </row>
    <row r="30" spans="1:21" x14ac:dyDescent="0.35">
      <c r="A30">
        <v>29</v>
      </c>
      <c r="B30" s="6">
        <v>3.85</v>
      </c>
      <c r="C30" s="6">
        <v>78</v>
      </c>
      <c r="D30">
        <f t="shared" si="0"/>
        <v>74.783516394017425</v>
      </c>
      <c r="E30" s="22">
        <f ca="1"/>
        <v>2</v>
      </c>
      <c r="F30" s="22"/>
      <c r="G30" s="22"/>
      <c r="J30" s="5">
        <v>40643.730600842013</v>
      </c>
      <c r="K30" s="5">
        <v>9443.3870462167833</v>
      </c>
    </row>
    <row r="31" spans="1:21" x14ac:dyDescent="0.35">
      <c r="A31">
        <v>30</v>
      </c>
      <c r="B31" s="6">
        <v>4.4329999999999998</v>
      </c>
      <c r="C31" s="6">
        <v>79</v>
      </c>
      <c r="D31">
        <f t="shared" si="0"/>
        <v>81.038897327380269</v>
      </c>
      <c r="E31" s="22">
        <f ca="1"/>
        <v>2</v>
      </c>
      <c r="F31" s="22"/>
      <c r="G31" s="22"/>
    </row>
    <row r="32" spans="1:21" x14ac:dyDescent="0.35">
      <c r="A32">
        <v>31</v>
      </c>
      <c r="B32" s="6">
        <v>4.3</v>
      </c>
      <c r="C32" s="6">
        <v>73</v>
      </c>
      <c r="D32">
        <f t="shared" si="0"/>
        <v>79.611855021827523</v>
      </c>
      <c r="E32" s="22">
        <f ca="1"/>
        <v>2</v>
      </c>
      <c r="F32" s="22"/>
      <c r="G32" s="22"/>
      <c r="I32" s="1" t="s">
        <v>21</v>
      </c>
      <c r="J32" s="10">
        <f xml:space="preserve"> _xlfn.T.DIST.2T(ABS(J26 / J27),$K$29)</f>
        <v>8.1299585066175015E-100</v>
      </c>
      <c r="K32" s="10">
        <f xml:space="preserve"> _xlfn.T.DIST.2T(ABS(K26 / K27),$K$29)</f>
        <v>7.1360146272931296E-85</v>
      </c>
    </row>
    <row r="33" spans="1:7" x14ac:dyDescent="0.35">
      <c r="A33">
        <v>32</v>
      </c>
      <c r="B33" s="6">
        <v>4.4669999999999996</v>
      </c>
      <c r="C33" s="6">
        <v>77</v>
      </c>
      <c r="D33">
        <f t="shared" si="0"/>
        <v>81.4037051348148</v>
      </c>
      <c r="E33" s="22">
        <f ca="1"/>
        <v>2</v>
      </c>
      <c r="F33" s="22"/>
      <c r="G33" s="22"/>
    </row>
    <row r="34" spans="1:7" x14ac:dyDescent="0.35">
      <c r="A34">
        <v>33</v>
      </c>
      <c r="B34" s="6">
        <v>3.367</v>
      </c>
      <c r="C34" s="6">
        <v>66</v>
      </c>
      <c r="D34">
        <f t="shared" si="0"/>
        <v>69.601099600167942</v>
      </c>
      <c r="E34" s="22">
        <f ca="1"/>
        <v>1</v>
      </c>
      <c r="F34" s="22"/>
      <c r="G34" s="22"/>
    </row>
    <row r="35" spans="1:7" x14ac:dyDescent="0.35">
      <c r="A35">
        <v>34</v>
      </c>
      <c r="B35" s="6">
        <v>4.0330000000000004</v>
      </c>
      <c r="C35" s="6">
        <v>80</v>
      </c>
      <c r="D35">
        <f t="shared" si="0"/>
        <v>76.747040769326873</v>
      </c>
      <c r="E35" s="22">
        <f ca="1"/>
        <v>2</v>
      </c>
      <c r="F35" s="22"/>
      <c r="G35" s="22"/>
    </row>
    <row r="36" spans="1:7" x14ac:dyDescent="0.35">
      <c r="A36">
        <v>35</v>
      </c>
      <c r="B36" s="6">
        <v>3.8330000000000002</v>
      </c>
      <c r="C36" s="6">
        <v>74</v>
      </c>
      <c r="D36">
        <f t="shared" si="0"/>
        <v>74.601112490300153</v>
      </c>
      <c r="E36" s="22">
        <f ca="1"/>
        <v>2</v>
      </c>
      <c r="F36" s="22"/>
      <c r="G36" s="22"/>
    </row>
    <row r="37" spans="1:7" x14ac:dyDescent="0.35">
      <c r="A37">
        <v>36</v>
      </c>
      <c r="B37" s="6">
        <v>2.0169999999999999</v>
      </c>
      <c r="C37" s="6">
        <v>52</v>
      </c>
      <c r="D37">
        <f t="shared" si="0"/>
        <v>55.116083716737677</v>
      </c>
      <c r="E37" s="22">
        <f ca="1"/>
        <v>1</v>
      </c>
      <c r="F37" s="22"/>
      <c r="G37" s="22"/>
    </row>
    <row r="38" spans="1:7" x14ac:dyDescent="0.35">
      <c r="A38">
        <v>37</v>
      </c>
      <c r="B38" s="6">
        <v>1.867</v>
      </c>
      <c r="C38" s="6">
        <v>48</v>
      </c>
      <c r="D38">
        <f t="shared" si="0"/>
        <v>53.506637507467651</v>
      </c>
      <c r="E38" s="22">
        <f ca="1"/>
        <v>1</v>
      </c>
      <c r="F38" s="22"/>
      <c r="G38" s="22"/>
    </row>
    <row r="39" spans="1:7" x14ac:dyDescent="0.35">
      <c r="A39">
        <v>38</v>
      </c>
      <c r="B39" s="6">
        <v>4.8330000000000002</v>
      </c>
      <c r="C39" s="6">
        <v>80</v>
      </c>
      <c r="D39">
        <f t="shared" si="0"/>
        <v>85.330753885433694</v>
      </c>
      <c r="E39" s="22">
        <f ca="1"/>
        <v>2</v>
      </c>
      <c r="F39" s="22"/>
      <c r="G39" s="22"/>
    </row>
    <row r="40" spans="1:7" x14ac:dyDescent="0.35">
      <c r="A40">
        <v>39</v>
      </c>
      <c r="B40" s="6">
        <v>1.833</v>
      </c>
      <c r="C40" s="6">
        <v>59</v>
      </c>
      <c r="D40">
        <f t="shared" si="0"/>
        <v>53.141829700033114</v>
      </c>
      <c r="E40" s="22">
        <f ca="1"/>
        <v>1</v>
      </c>
      <c r="F40" s="22"/>
      <c r="G40" s="22"/>
    </row>
    <row r="41" spans="1:7" x14ac:dyDescent="0.35">
      <c r="A41">
        <v>40</v>
      </c>
      <c r="B41" s="6">
        <v>4.7830000000000004</v>
      </c>
      <c r="C41" s="6">
        <v>90</v>
      </c>
      <c r="D41">
        <f t="shared" si="0"/>
        <v>84.794271815677007</v>
      </c>
      <c r="E41" s="22">
        <f ca="1"/>
        <v>2</v>
      </c>
      <c r="F41" s="22"/>
      <c r="G41" s="22"/>
    </row>
    <row r="42" spans="1:7" x14ac:dyDescent="0.35">
      <c r="A42">
        <v>41</v>
      </c>
      <c r="B42" s="6">
        <v>4.3499999999999996</v>
      </c>
      <c r="C42" s="6">
        <v>80</v>
      </c>
      <c r="D42">
        <f t="shared" si="0"/>
        <v>80.148337091584182</v>
      </c>
      <c r="E42" s="22">
        <f ca="1"/>
        <v>2</v>
      </c>
      <c r="F42" s="22"/>
      <c r="G42" s="22"/>
    </row>
    <row r="43" spans="1:7" x14ac:dyDescent="0.35">
      <c r="A43">
        <v>42</v>
      </c>
      <c r="B43" s="6">
        <v>1.883</v>
      </c>
      <c r="C43" s="6">
        <v>58</v>
      </c>
      <c r="D43">
        <f t="shared" si="0"/>
        <v>53.678311769789786</v>
      </c>
      <c r="E43" s="22">
        <f ca="1"/>
        <v>1</v>
      </c>
      <c r="F43" s="22"/>
      <c r="G43" s="22"/>
    </row>
    <row r="44" spans="1:7" x14ac:dyDescent="0.35">
      <c r="A44">
        <v>43</v>
      </c>
      <c r="B44" s="6">
        <v>4.5670000000000002</v>
      </c>
      <c r="C44" s="6">
        <v>84</v>
      </c>
      <c r="D44">
        <f t="shared" si="0"/>
        <v>82.476669274328174</v>
      </c>
      <c r="E44" s="22">
        <f ca="1"/>
        <v>2</v>
      </c>
      <c r="F44" s="22"/>
      <c r="G44" s="22"/>
    </row>
    <row r="45" spans="1:7" x14ac:dyDescent="0.35">
      <c r="A45">
        <v>44</v>
      </c>
      <c r="B45" s="6">
        <v>1.75</v>
      </c>
      <c r="C45" s="6">
        <v>58</v>
      </c>
      <c r="D45">
        <f t="shared" si="0"/>
        <v>52.251269464237026</v>
      </c>
      <c r="E45" s="22">
        <f ca="1"/>
        <v>1</v>
      </c>
      <c r="F45" s="22"/>
      <c r="G45" s="22"/>
    </row>
    <row r="46" spans="1:7" x14ac:dyDescent="0.35">
      <c r="A46">
        <v>45</v>
      </c>
      <c r="B46" s="6">
        <v>4.5330000000000004</v>
      </c>
      <c r="C46" s="6">
        <v>73</v>
      </c>
      <c r="D46">
        <f t="shared" si="0"/>
        <v>82.111861466893629</v>
      </c>
      <c r="E46" s="22">
        <f ca="1"/>
        <v>2</v>
      </c>
      <c r="F46" s="22"/>
      <c r="G46" s="22"/>
    </row>
    <row r="47" spans="1:7" x14ac:dyDescent="0.35">
      <c r="A47">
        <v>46</v>
      </c>
      <c r="B47" s="6">
        <v>3.3170000000000002</v>
      </c>
      <c r="C47" s="6">
        <v>83</v>
      </c>
      <c r="D47">
        <f t="shared" si="0"/>
        <v>69.064617530411255</v>
      </c>
      <c r="E47" s="22">
        <f ca="1"/>
        <v>2</v>
      </c>
      <c r="F47" s="22"/>
      <c r="G47" s="22"/>
    </row>
    <row r="48" spans="1:7" x14ac:dyDescent="0.35">
      <c r="A48">
        <v>47</v>
      </c>
      <c r="B48" s="6">
        <v>3.8330000000000002</v>
      </c>
      <c r="C48" s="6">
        <v>64</v>
      </c>
      <c r="D48">
        <f t="shared" si="0"/>
        <v>74.601112490300153</v>
      </c>
      <c r="E48" s="22">
        <f ca="1"/>
        <v>1</v>
      </c>
      <c r="F48" s="22"/>
      <c r="G48" s="22"/>
    </row>
    <row r="49" spans="1:7" x14ac:dyDescent="0.35">
      <c r="A49">
        <v>48</v>
      </c>
      <c r="B49" s="6">
        <v>2.1</v>
      </c>
      <c r="C49" s="6">
        <v>53</v>
      </c>
      <c r="D49">
        <f t="shared" si="0"/>
        <v>56.006643952533764</v>
      </c>
      <c r="E49" s="22">
        <f ca="1"/>
        <v>1</v>
      </c>
      <c r="F49" s="22"/>
      <c r="G49" s="22"/>
    </row>
    <row r="50" spans="1:7" x14ac:dyDescent="0.35">
      <c r="A50">
        <v>49</v>
      </c>
      <c r="B50" s="6">
        <v>4.633</v>
      </c>
      <c r="C50" s="6">
        <v>82</v>
      </c>
      <c r="D50">
        <f t="shared" si="0"/>
        <v>83.184825606406974</v>
      </c>
      <c r="E50" s="22">
        <f ca="1"/>
        <v>2</v>
      </c>
      <c r="F50" s="22"/>
      <c r="G50" s="22"/>
    </row>
    <row r="51" spans="1:7" x14ac:dyDescent="0.35">
      <c r="A51">
        <v>50</v>
      </c>
      <c r="B51" s="6">
        <v>2</v>
      </c>
      <c r="C51" s="6">
        <v>59</v>
      </c>
      <c r="D51">
        <f t="shared" si="0"/>
        <v>54.933679813020412</v>
      </c>
      <c r="E51" s="22">
        <f ca="1"/>
        <v>1</v>
      </c>
      <c r="F51" s="22"/>
      <c r="G51" s="22"/>
    </row>
    <row r="52" spans="1:7" x14ac:dyDescent="0.35">
      <c r="A52">
        <v>51</v>
      </c>
      <c r="B52" s="6">
        <v>4.8</v>
      </c>
      <c r="C52" s="6">
        <v>75</v>
      </c>
      <c r="D52">
        <f t="shared" si="0"/>
        <v>84.976675719394279</v>
      </c>
      <c r="E52" s="22">
        <f ca="1"/>
        <v>2</v>
      </c>
      <c r="F52" s="22"/>
      <c r="G52" s="22"/>
    </row>
    <row r="53" spans="1:7" x14ac:dyDescent="0.35">
      <c r="A53">
        <v>52</v>
      </c>
      <c r="B53" s="6">
        <v>4.7160000000000002</v>
      </c>
      <c r="C53" s="6">
        <v>90</v>
      </c>
      <c r="D53">
        <f t="shared" si="0"/>
        <v>84.075385842203062</v>
      </c>
      <c r="E53" s="22">
        <f ca="1"/>
        <v>2</v>
      </c>
      <c r="F53" s="22"/>
      <c r="G53" s="22"/>
    </row>
    <row r="54" spans="1:7" x14ac:dyDescent="0.35">
      <c r="A54">
        <v>53</v>
      </c>
      <c r="B54" s="6">
        <v>1.833</v>
      </c>
      <c r="C54" s="6">
        <v>54</v>
      </c>
      <c r="D54">
        <f t="shared" si="0"/>
        <v>53.141829700033114</v>
      </c>
      <c r="E54" s="22">
        <f ca="1"/>
        <v>1</v>
      </c>
      <c r="F54" s="22"/>
      <c r="G54" s="22"/>
    </row>
    <row r="55" spans="1:7" x14ac:dyDescent="0.35">
      <c r="A55">
        <v>54</v>
      </c>
      <c r="B55" s="6">
        <v>4.8330000000000002</v>
      </c>
      <c r="C55" s="6">
        <v>80</v>
      </c>
      <c r="D55">
        <f t="shared" si="0"/>
        <v>85.330753885433694</v>
      </c>
      <c r="E55" s="22">
        <f ca="1"/>
        <v>2</v>
      </c>
      <c r="F55" s="22"/>
      <c r="G55" s="22"/>
    </row>
    <row r="56" spans="1:7" x14ac:dyDescent="0.35">
      <c r="A56">
        <v>55</v>
      </c>
      <c r="B56" s="6">
        <v>1.7330000000000001</v>
      </c>
      <c r="C56" s="6">
        <v>54</v>
      </c>
      <c r="D56">
        <f t="shared" si="0"/>
        <v>52.068865560519761</v>
      </c>
      <c r="E56" s="22">
        <f ca="1"/>
        <v>1</v>
      </c>
      <c r="F56" s="22"/>
      <c r="G56" s="22"/>
    </row>
    <row r="57" spans="1:7" x14ac:dyDescent="0.35">
      <c r="A57">
        <v>56</v>
      </c>
      <c r="B57" s="6">
        <v>4.883</v>
      </c>
      <c r="C57" s="6">
        <v>83</v>
      </c>
      <c r="D57">
        <f t="shared" si="0"/>
        <v>85.867235955190353</v>
      </c>
      <c r="E57" s="22">
        <f ca="1"/>
        <v>2</v>
      </c>
      <c r="F57" s="22"/>
      <c r="G57" s="22"/>
    </row>
    <row r="58" spans="1:7" x14ac:dyDescent="0.35">
      <c r="A58">
        <v>57</v>
      </c>
      <c r="B58" s="6">
        <v>3.7170000000000001</v>
      </c>
      <c r="C58" s="6">
        <v>71</v>
      </c>
      <c r="D58">
        <f t="shared" si="0"/>
        <v>73.356474088464665</v>
      </c>
      <c r="E58" s="22">
        <f ca="1"/>
        <v>2</v>
      </c>
      <c r="F58" s="22"/>
      <c r="G58" s="22"/>
    </row>
    <row r="59" spans="1:7" x14ac:dyDescent="0.35">
      <c r="A59">
        <v>58</v>
      </c>
      <c r="B59" s="6">
        <v>1.667</v>
      </c>
      <c r="C59" s="6">
        <v>64</v>
      </c>
      <c r="D59">
        <f t="shared" si="0"/>
        <v>51.360709228440953</v>
      </c>
      <c r="E59" s="22">
        <f ca="1"/>
        <v>1</v>
      </c>
      <c r="F59" s="22"/>
      <c r="G59" s="22"/>
    </row>
    <row r="60" spans="1:7" x14ac:dyDescent="0.35">
      <c r="A60">
        <v>59</v>
      </c>
      <c r="B60" s="6">
        <v>4.5670000000000002</v>
      </c>
      <c r="C60" s="6">
        <v>77</v>
      </c>
      <c r="D60">
        <f t="shared" si="0"/>
        <v>82.476669274328174</v>
      </c>
      <c r="E60" s="22">
        <f ca="1"/>
        <v>2</v>
      </c>
      <c r="F60" s="22"/>
      <c r="G60" s="22"/>
    </row>
    <row r="61" spans="1:7" x14ac:dyDescent="0.35">
      <c r="A61">
        <v>60</v>
      </c>
      <c r="B61" s="6">
        <v>4.3170000000000002</v>
      </c>
      <c r="C61" s="6">
        <v>81</v>
      </c>
      <c r="D61">
        <f t="shared" si="0"/>
        <v>79.794258925544796</v>
      </c>
      <c r="E61" s="22">
        <f ca="1"/>
        <v>2</v>
      </c>
      <c r="F61" s="22"/>
      <c r="G61" s="22"/>
    </row>
    <row r="62" spans="1:7" x14ac:dyDescent="0.35">
      <c r="A62">
        <v>61</v>
      </c>
      <c r="B62" s="6">
        <v>2.2330000000000001</v>
      </c>
      <c r="C62" s="6">
        <v>59</v>
      </c>
      <c r="D62">
        <f t="shared" si="0"/>
        <v>57.433686258086524</v>
      </c>
      <c r="E62" s="22">
        <f ca="1"/>
        <v>1</v>
      </c>
      <c r="F62" s="22"/>
      <c r="G62" s="22"/>
    </row>
    <row r="63" spans="1:7" x14ac:dyDescent="0.35">
      <c r="A63">
        <v>62</v>
      </c>
      <c r="B63" s="6">
        <v>4.5</v>
      </c>
      <c r="C63" s="6">
        <v>84</v>
      </c>
      <c r="D63">
        <f t="shared" si="0"/>
        <v>81.757783300854214</v>
      </c>
      <c r="E63" s="22">
        <f ca="1"/>
        <v>2</v>
      </c>
      <c r="F63" s="22"/>
      <c r="G63" s="22"/>
    </row>
    <row r="64" spans="1:7" x14ac:dyDescent="0.35">
      <c r="A64">
        <v>63</v>
      </c>
      <c r="B64" s="6">
        <v>1.75</v>
      </c>
      <c r="C64" s="6">
        <v>48</v>
      </c>
      <c r="D64">
        <f t="shared" si="0"/>
        <v>52.251269464237026</v>
      </c>
      <c r="E64" s="22">
        <f ca="1"/>
        <v>1</v>
      </c>
      <c r="F64" s="22"/>
      <c r="G64" s="22"/>
    </row>
    <row r="65" spans="1:7" x14ac:dyDescent="0.35">
      <c r="A65">
        <v>64</v>
      </c>
      <c r="B65" s="6">
        <v>4.8</v>
      </c>
      <c r="C65" s="6">
        <v>82</v>
      </c>
      <c r="D65">
        <f t="shared" si="0"/>
        <v>84.976675719394279</v>
      </c>
      <c r="E65" s="22">
        <f ca="1"/>
        <v>2</v>
      </c>
      <c r="F65" s="22"/>
      <c r="G65" s="22"/>
    </row>
    <row r="66" spans="1:7" x14ac:dyDescent="0.35">
      <c r="A66">
        <v>65</v>
      </c>
      <c r="B66" s="6">
        <v>1.8169999999999999</v>
      </c>
      <c r="C66" s="6">
        <v>60</v>
      </c>
      <c r="D66">
        <f t="shared" si="0"/>
        <v>52.970155437710972</v>
      </c>
      <c r="E66" s="22">
        <f ca="1"/>
        <v>1</v>
      </c>
      <c r="F66" s="22"/>
      <c r="G66" s="22"/>
    </row>
    <row r="67" spans="1:7" x14ac:dyDescent="0.35">
      <c r="A67">
        <v>66</v>
      </c>
      <c r="B67" s="6">
        <v>4.4000000000000004</v>
      </c>
      <c r="C67" s="6">
        <v>92</v>
      </c>
      <c r="D67">
        <f t="shared" ref="D67:D130" si="1" xml:space="preserve"> B67 * $J$26 + $K$26</f>
        <v>80.684819161340869</v>
      </c>
      <c r="E67" s="22">
        <f ca="1"/>
        <v>2</v>
      </c>
      <c r="F67" s="22"/>
      <c r="G67" s="22"/>
    </row>
    <row r="68" spans="1:7" x14ac:dyDescent="0.35">
      <c r="A68">
        <v>67</v>
      </c>
      <c r="B68" s="6">
        <v>4.1669999999999998</v>
      </c>
      <c r="C68" s="6">
        <v>78</v>
      </c>
      <c r="D68">
        <f t="shared" si="1"/>
        <v>78.184812716274763</v>
      </c>
      <c r="E68" s="22">
        <f ca="1"/>
        <v>2</v>
      </c>
      <c r="F68" s="22"/>
      <c r="G68" s="22"/>
    </row>
    <row r="69" spans="1:7" x14ac:dyDescent="0.35">
      <c r="A69">
        <v>68</v>
      </c>
      <c r="B69" s="6">
        <v>4.7</v>
      </c>
      <c r="C69" s="6">
        <v>78</v>
      </c>
      <c r="D69">
        <f t="shared" si="1"/>
        <v>83.903711579880934</v>
      </c>
      <c r="E69" s="22">
        <f ca="1"/>
        <v>2</v>
      </c>
      <c r="F69" s="22"/>
      <c r="G69" s="22"/>
    </row>
    <row r="70" spans="1:7" x14ac:dyDescent="0.35">
      <c r="A70">
        <v>69</v>
      </c>
      <c r="B70" s="6">
        <v>2.0670000000000002</v>
      </c>
      <c r="C70" s="6">
        <v>65</v>
      </c>
      <c r="D70">
        <f t="shared" si="1"/>
        <v>55.652565786494364</v>
      </c>
      <c r="E70" s="22">
        <f ca="1"/>
        <v>1</v>
      </c>
      <c r="F70" s="22"/>
      <c r="G70" s="22"/>
    </row>
    <row r="71" spans="1:7" x14ac:dyDescent="0.35">
      <c r="A71">
        <v>70</v>
      </c>
      <c r="B71" s="6">
        <v>4.7</v>
      </c>
      <c r="C71" s="6">
        <v>73</v>
      </c>
      <c r="D71">
        <f t="shared" si="1"/>
        <v>83.903711579880934</v>
      </c>
      <c r="E71" s="22">
        <f ca="1"/>
        <v>2</v>
      </c>
      <c r="F71" s="22"/>
      <c r="G71" s="22"/>
    </row>
    <row r="72" spans="1:7" x14ac:dyDescent="0.35">
      <c r="A72">
        <v>71</v>
      </c>
      <c r="B72" s="6">
        <v>4.0330000000000004</v>
      </c>
      <c r="C72" s="6">
        <v>82</v>
      </c>
      <c r="D72">
        <f t="shared" si="1"/>
        <v>76.747040769326873</v>
      </c>
      <c r="E72" s="22">
        <f ca="1"/>
        <v>2</v>
      </c>
      <c r="F72" s="22"/>
      <c r="G72" s="22"/>
    </row>
    <row r="73" spans="1:7" x14ac:dyDescent="0.35">
      <c r="A73">
        <v>72</v>
      </c>
      <c r="B73" s="6">
        <v>1.9670000000000001</v>
      </c>
      <c r="C73" s="6">
        <v>56</v>
      </c>
      <c r="D73">
        <f t="shared" si="1"/>
        <v>54.579601646981004</v>
      </c>
      <c r="E73" s="22">
        <f ca="1"/>
        <v>1</v>
      </c>
      <c r="F73" s="22"/>
      <c r="G73" s="22"/>
    </row>
    <row r="74" spans="1:7" x14ac:dyDescent="0.35">
      <c r="A74">
        <v>73</v>
      </c>
      <c r="B74" s="6">
        <v>4.5</v>
      </c>
      <c r="C74" s="6">
        <v>79</v>
      </c>
      <c r="D74">
        <f t="shared" si="1"/>
        <v>81.757783300854214</v>
      </c>
      <c r="E74" s="22">
        <f ca="1"/>
        <v>2</v>
      </c>
      <c r="F74" s="22"/>
      <c r="G74" s="22"/>
    </row>
    <row r="75" spans="1:7" x14ac:dyDescent="0.35">
      <c r="A75">
        <v>74</v>
      </c>
      <c r="B75" s="6">
        <v>4</v>
      </c>
      <c r="C75" s="6">
        <v>71</v>
      </c>
      <c r="D75">
        <f t="shared" si="1"/>
        <v>76.392962603287458</v>
      </c>
      <c r="E75" s="22">
        <f ca="1"/>
        <v>2</v>
      </c>
      <c r="F75" s="22"/>
      <c r="G75" s="22"/>
    </row>
    <row r="76" spans="1:7" x14ac:dyDescent="0.35">
      <c r="A76">
        <v>75</v>
      </c>
      <c r="B76" s="6">
        <v>1.9830000000000001</v>
      </c>
      <c r="C76" s="6">
        <v>62</v>
      </c>
      <c r="D76">
        <f t="shared" si="1"/>
        <v>54.751275909303146</v>
      </c>
      <c r="E76" s="22">
        <f ca="1"/>
        <v>1</v>
      </c>
      <c r="F76" s="22"/>
      <c r="G76" s="22"/>
    </row>
    <row r="77" spans="1:7" x14ac:dyDescent="0.35">
      <c r="A77">
        <v>76</v>
      </c>
      <c r="B77" s="6">
        <v>5.0670000000000002</v>
      </c>
      <c r="C77" s="6">
        <v>76</v>
      </c>
      <c r="D77">
        <f t="shared" si="1"/>
        <v>87.84148997189493</v>
      </c>
      <c r="E77" s="22">
        <f ca="1"/>
        <v>2</v>
      </c>
      <c r="F77" s="22"/>
      <c r="G77" s="22"/>
    </row>
    <row r="78" spans="1:7" x14ac:dyDescent="0.35">
      <c r="A78">
        <v>77</v>
      </c>
      <c r="B78" s="6">
        <v>2.0169999999999999</v>
      </c>
      <c r="C78" s="6">
        <v>60</v>
      </c>
      <c r="D78">
        <f t="shared" si="1"/>
        <v>55.116083716737677</v>
      </c>
      <c r="E78" s="22">
        <f ca="1"/>
        <v>1</v>
      </c>
      <c r="F78" s="22"/>
      <c r="G78" s="22"/>
    </row>
    <row r="79" spans="1:7" x14ac:dyDescent="0.35">
      <c r="A79">
        <v>78</v>
      </c>
      <c r="B79" s="6">
        <v>4.5670000000000002</v>
      </c>
      <c r="C79" s="6">
        <v>78</v>
      </c>
      <c r="D79">
        <f t="shared" si="1"/>
        <v>82.476669274328174</v>
      </c>
      <c r="E79" s="22">
        <f ca="1"/>
        <v>2</v>
      </c>
      <c r="F79" s="22"/>
      <c r="G79" s="22"/>
    </row>
    <row r="80" spans="1:7" x14ac:dyDescent="0.35">
      <c r="A80">
        <v>79</v>
      </c>
      <c r="B80" s="6">
        <v>3.883</v>
      </c>
      <c r="C80" s="6">
        <v>76</v>
      </c>
      <c r="D80">
        <f t="shared" si="1"/>
        <v>75.13759456005684</v>
      </c>
      <c r="E80" s="22">
        <f ca="1"/>
        <v>2</v>
      </c>
      <c r="F80" s="22"/>
      <c r="G80" s="22"/>
    </row>
    <row r="81" spans="1:7" x14ac:dyDescent="0.35">
      <c r="A81">
        <v>80</v>
      </c>
      <c r="B81" s="6">
        <v>3.6</v>
      </c>
      <c r="C81" s="6">
        <v>83</v>
      </c>
      <c r="D81">
        <f t="shared" si="1"/>
        <v>72.101106045234047</v>
      </c>
      <c r="E81" s="22">
        <f ca="1"/>
        <v>2</v>
      </c>
      <c r="F81" s="22"/>
      <c r="G81" s="22"/>
    </row>
    <row r="82" spans="1:7" x14ac:dyDescent="0.35">
      <c r="A82">
        <v>81</v>
      </c>
      <c r="B82" s="6">
        <v>4.133</v>
      </c>
      <c r="C82" s="6">
        <v>75</v>
      </c>
      <c r="D82">
        <f t="shared" si="1"/>
        <v>77.820004908840218</v>
      </c>
      <c r="E82" s="22">
        <f ca="1"/>
        <v>2</v>
      </c>
      <c r="F82" s="22"/>
      <c r="G82" s="22"/>
    </row>
    <row r="83" spans="1:7" x14ac:dyDescent="0.35">
      <c r="A83">
        <v>82</v>
      </c>
      <c r="B83" s="6">
        <v>4.3330000000000002</v>
      </c>
      <c r="C83" s="6">
        <v>82</v>
      </c>
      <c r="D83">
        <f t="shared" si="1"/>
        <v>79.965933187866924</v>
      </c>
      <c r="E83" s="22">
        <f ca="1"/>
        <v>2</v>
      </c>
      <c r="F83" s="22"/>
      <c r="G83" s="22"/>
    </row>
    <row r="84" spans="1:7" x14ac:dyDescent="0.35">
      <c r="A84">
        <v>83</v>
      </c>
      <c r="B84" s="6">
        <v>4.0999999999999996</v>
      </c>
      <c r="C84" s="6">
        <v>70</v>
      </c>
      <c r="D84">
        <f t="shared" si="1"/>
        <v>77.465926742800804</v>
      </c>
      <c r="E84" s="22">
        <f ca="1"/>
        <v>2</v>
      </c>
      <c r="F84" s="22"/>
      <c r="G84" s="22"/>
    </row>
    <row r="85" spans="1:7" x14ac:dyDescent="0.35">
      <c r="A85">
        <v>84</v>
      </c>
      <c r="B85" s="6">
        <v>2.633</v>
      </c>
      <c r="C85" s="6">
        <v>65</v>
      </c>
      <c r="D85">
        <f t="shared" si="1"/>
        <v>61.725542816139935</v>
      </c>
      <c r="E85" s="22">
        <f ca="1"/>
        <v>1</v>
      </c>
      <c r="F85" s="22"/>
      <c r="G85" s="22"/>
    </row>
    <row r="86" spans="1:7" x14ac:dyDescent="0.35">
      <c r="A86">
        <v>85</v>
      </c>
      <c r="B86" s="6">
        <v>4.0670000000000002</v>
      </c>
      <c r="C86" s="6">
        <v>73</v>
      </c>
      <c r="D86">
        <f t="shared" si="1"/>
        <v>77.111848576761403</v>
      </c>
      <c r="E86" s="22">
        <f ca="1"/>
        <v>2</v>
      </c>
      <c r="F86" s="22"/>
      <c r="G86" s="22"/>
    </row>
    <row r="87" spans="1:7" x14ac:dyDescent="0.35">
      <c r="A87">
        <v>86</v>
      </c>
      <c r="B87" s="6">
        <v>4.9329999999999998</v>
      </c>
      <c r="C87" s="6">
        <v>88</v>
      </c>
      <c r="D87">
        <f t="shared" si="1"/>
        <v>86.40371802494704</v>
      </c>
      <c r="E87" s="22">
        <f ca="1"/>
        <v>2</v>
      </c>
      <c r="F87" s="22"/>
      <c r="G87" s="22"/>
    </row>
    <row r="88" spans="1:7" x14ac:dyDescent="0.35">
      <c r="A88">
        <v>87</v>
      </c>
      <c r="B88" s="6">
        <v>3.95</v>
      </c>
      <c r="C88" s="6">
        <v>76</v>
      </c>
      <c r="D88">
        <f t="shared" si="1"/>
        <v>75.856480533530785</v>
      </c>
      <c r="E88" s="22">
        <f ca="1"/>
        <v>2</v>
      </c>
      <c r="F88" s="22"/>
      <c r="G88" s="22"/>
    </row>
    <row r="89" spans="1:7" x14ac:dyDescent="0.35">
      <c r="A89">
        <v>88</v>
      </c>
      <c r="B89" s="6">
        <v>4.5170000000000003</v>
      </c>
      <c r="C89" s="6">
        <v>80</v>
      </c>
      <c r="D89">
        <f t="shared" si="1"/>
        <v>81.940187204571487</v>
      </c>
      <c r="E89" s="22">
        <f ca="1"/>
        <v>2</v>
      </c>
      <c r="F89" s="22"/>
      <c r="G89" s="22"/>
    </row>
    <row r="90" spans="1:7" x14ac:dyDescent="0.35">
      <c r="A90">
        <v>89</v>
      </c>
      <c r="B90" s="6">
        <v>2.1669999999999998</v>
      </c>
      <c r="C90" s="6">
        <v>48</v>
      </c>
      <c r="D90">
        <f t="shared" si="1"/>
        <v>56.725529926007709</v>
      </c>
      <c r="E90" s="22">
        <f ca="1"/>
        <v>1</v>
      </c>
      <c r="F90" s="22"/>
      <c r="G90" s="22"/>
    </row>
    <row r="91" spans="1:7" x14ac:dyDescent="0.35">
      <c r="A91">
        <v>90</v>
      </c>
      <c r="B91" s="6">
        <v>4</v>
      </c>
      <c r="C91" s="6">
        <v>86</v>
      </c>
      <c r="D91">
        <f t="shared" si="1"/>
        <v>76.392962603287458</v>
      </c>
      <c r="E91" s="22">
        <f ca="1"/>
        <v>2</v>
      </c>
      <c r="F91" s="22"/>
      <c r="G91" s="22"/>
    </row>
    <row r="92" spans="1:7" x14ac:dyDescent="0.35">
      <c r="A92">
        <v>91</v>
      </c>
      <c r="B92" s="6">
        <v>2.2000000000000002</v>
      </c>
      <c r="C92" s="6">
        <v>60</v>
      </c>
      <c r="D92">
        <f t="shared" si="1"/>
        <v>57.079608092047117</v>
      </c>
      <c r="E92" s="22">
        <f ca="1"/>
        <v>1</v>
      </c>
      <c r="F92" s="22"/>
      <c r="G92" s="22"/>
    </row>
    <row r="93" spans="1:7" x14ac:dyDescent="0.35">
      <c r="A93">
        <v>92</v>
      </c>
      <c r="B93" s="6">
        <v>4.3330000000000002</v>
      </c>
      <c r="C93" s="6">
        <v>90</v>
      </c>
      <c r="D93">
        <f t="shared" si="1"/>
        <v>79.965933187866924</v>
      </c>
      <c r="E93" s="22">
        <f ca="1"/>
        <v>2</v>
      </c>
      <c r="F93" s="22"/>
      <c r="G93" s="22"/>
    </row>
    <row r="94" spans="1:7" x14ac:dyDescent="0.35">
      <c r="A94">
        <v>93</v>
      </c>
      <c r="B94" s="6">
        <v>1.867</v>
      </c>
      <c r="C94" s="6">
        <v>50</v>
      </c>
      <c r="D94">
        <f t="shared" si="1"/>
        <v>53.506637507467651</v>
      </c>
      <c r="E94" s="22">
        <f ca="1"/>
        <v>1</v>
      </c>
      <c r="F94" s="22"/>
      <c r="G94" s="22"/>
    </row>
    <row r="95" spans="1:7" x14ac:dyDescent="0.35">
      <c r="A95">
        <v>94</v>
      </c>
      <c r="B95" s="6">
        <v>4.8170000000000002</v>
      </c>
      <c r="C95" s="6">
        <v>78</v>
      </c>
      <c r="D95">
        <f t="shared" si="1"/>
        <v>85.159079623111552</v>
      </c>
      <c r="E95" s="22">
        <f ca="1"/>
        <v>2</v>
      </c>
      <c r="F95" s="22"/>
      <c r="G95" s="22"/>
    </row>
    <row r="96" spans="1:7" x14ac:dyDescent="0.35">
      <c r="A96">
        <v>95</v>
      </c>
      <c r="B96" s="6">
        <v>1.833</v>
      </c>
      <c r="C96" s="6">
        <v>63</v>
      </c>
      <c r="D96">
        <f t="shared" si="1"/>
        <v>53.141829700033114</v>
      </c>
      <c r="E96" s="22">
        <f ca="1"/>
        <v>1</v>
      </c>
      <c r="F96" s="22"/>
      <c r="G96" s="22"/>
    </row>
    <row r="97" spans="1:7" x14ac:dyDescent="0.35">
      <c r="A97">
        <v>96</v>
      </c>
      <c r="B97" s="6">
        <v>4.3</v>
      </c>
      <c r="C97" s="6">
        <v>72</v>
      </c>
      <c r="D97">
        <f t="shared" si="1"/>
        <v>79.611855021827523</v>
      </c>
      <c r="E97" s="22">
        <f ca="1"/>
        <v>2</v>
      </c>
      <c r="F97" s="22"/>
      <c r="G97" s="22"/>
    </row>
    <row r="98" spans="1:7" x14ac:dyDescent="0.35">
      <c r="A98">
        <v>97</v>
      </c>
      <c r="B98" s="6">
        <v>4.6669999999999998</v>
      </c>
      <c r="C98" s="6">
        <v>84</v>
      </c>
      <c r="D98">
        <f t="shared" si="1"/>
        <v>83.549633413841519</v>
      </c>
      <c r="E98" s="22">
        <f ca="1"/>
        <v>2</v>
      </c>
      <c r="F98" s="22"/>
      <c r="G98" s="22"/>
    </row>
    <row r="99" spans="1:7" x14ac:dyDescent="0.35">
      <c r="A99">
        <v>98</v>
      </c>
      <c r="B99" s="6">
        <v>3.75</v>
      </c>
      <c r="C99" s="6">
        <v>75</v>
      </c>
      <c r="D99">
        <f t="shared" si="1"/>
        <v>73.71055225450408</v>
      </c>
      <c r="E99" s="22">
        <f ca="1"/>
        <v>2</v>
      </c>
      <c r="F99" s="22"/>
      <c r="G99" s="22"/>
    </row>
    <row r="100" spans="1:7" x14ac:dyDescent="0.35">
      <c r="A100">
        <v>99</v>
      </c>
      <c r="B100" s="6">
        <v>1.867</v>
      </c>
      <c r="C100" s="6">
        <v>51</v>
      </c>
      <c r="D100">
        <f t="shared" si="1"/>
        <v>53.506637507467651</v>
      </c>
      <c r="E100" s="22">
        <f ca="1"/>
        <v>1</v>
      </c>
      <c r="F100" s="22"/>
      <c r="G100" s="22"/>
    </row>
    <row r="101" spans="1:7" x14ac:dyDescent="0.35">
      <c r="A101">
        <v>100</v>
      </c>
      <c r="B101" s="6">
        <v>4.9000000000000004</v>
      </c>
      <c r="C101" s="6">
        <v>82</v>
      </c>
      <c r="D101">
        <f t="shared" si="1"/>
        <v>86.049639858907625</v>
      </c>
      <c r="E101" s="22">
        <f ca="1"/>
        <v>2</v>
      </c>
      <c r="F101" s="22"/>
      <c r="G101" s="22"/>
    </row>
    <row r="102" spans="1:7" x14ac:dyDescent="0.35">
      <c r="A102">
        <v>101</v>
      </c>
      <c r="B102" s="6">
        <v>2.4830000000000001</v>
      </c>
      <c r="C102" s="6">
        <v>62</v>
      </c>
      <c r="D102">
        <f t="shared" si="1"/>
        <v>60.116096606869903</v>
      </c>
      <c r="E102" s="22">
        <f ca="1"/>
        <v>1</v>
      </c>
      <c r="F102" s="22"/>
      <c r="G102" s="22"/>
    </row>
    <row r="103" spans="1:7" x14ac:dyDescent="0.35">
      <c r="A103">
        <v>102</v>
      </c>
      <c r="B103" s="6">
        <v>4.367</v>
      </c>
      <c r="C103" s="6">
        <v>88</v>
      </c>
      <c r="D103">
        <f t="shared" si="1"/>
        <v>80.330740995301454</v>
      </c>
      <c r="E103" s="22">
        <f ca="1"/>
        <v>2</v>
      </c>
      <c r="F103" s="22"/>
      <c r="G103" s="22"/>
    </row>
    <row r="104" spans="1:7" x14ac:dyDescent="0.35">
      <c r="A104">
        <v>103</v>
      </c>
      <c r="B104" s="6">
        <v>2.1</v>
      </c>
      <c r="C104" s="6">
        <v>49</v>
      </c>
      <c r="D104">
        <f t="shared" si="1"/>
        <v>56.006643952533764</v>
      </c>
      <c r="E104" s="22">
        <f ca="1"/>
        <v>1</v>
      </c>
      <c r="F104" s="22"/>
      <c r="G104" s="22"/>
    </row>
    <row r="105" spans="1:7" x14ac:dyDescent="0.35">
      <c r="A105">
        <v>104</v>
      </c>
      <c r="B105" s="6">
        <v>4.5</v>
      </c>
      <c r="C105" s="6">
        <v>83</v>
      </c>
      <c r="D105">
        <f t="shared" si="1"/>
        <v>81.757783300854214</v>
      </c>
      <c r="E105" s="22">
        <f ca="1"/>
        <v>2</v>
      </c>
      <c r="F105" s="22"/>
      <c r="G105" s="22"/>
    </row>
    <row r="106" spans="1:7" x14ac:dyDescent="0.35">
      <c r="A106">
        <v>105</v>
      </c>
      <c r="B106" s="6">
        <v>4.05</v>
      </c>
      <c r="C106" s="6">
        <v>81</v>
      </c>
      <c r="D106">
        <f t="shared" si="1"/>
        <v>76.929444673044131</v>
      </c>
      <c r="E106" s="22">
        <f ca="1"/>
        <v>2</v>
      </c>
      <c r="F106" s="22"/>
      <c r="G106" s="22"/>
    </row>
    <row r="107" spans="1:7" x14ac:dyDescent="0.35">
      <c r="A107">
        <v>106</v>
      </c>
      <c r="B107" s="6">
        <v>1.867</v>
      </c>
      <c r="C107" s="6">
        <v>47</v>
      </c>
      <c r="D107">
        <f t="shared" si="1"/>
        <v>53.506637507467651</v>
      </c>
      <c r="E107" s="22">
        <f ca="1"/>
        <v>1</v>
      </c>
      <c r="F107" s="22"/>
      <c r="G107" s="22"/>
    </row>
    <row r="108" spans="1:7" x14ac:dyDescent="0.35">
      <c r="A108">
        <v>107</v>
      </c>
      <c r="B108" s="6">
        <v>4.7</v>
      </c>
      <c r="C108" s="6">
        <v>84</v>
      </c>
      <c r="D108">
        <f t="shared" si="1"/>
        <v>83.903711579880934</v>
      </c>
      <c r="E108" s="22">
        <f ca="1"/>
        <v>2</v>
      </c>
      <c r="F108" s="22"/>
      <c r="G108" s="22"/>
    </row>
    <row r="109" spans="1:7" x14ac:dyDescent="0.35">
      <c r="A109">
        <v>108</v>
      </c>
      <c r="B109" s="6">
        <v>1.7829999999999999</v>
      </c>
      <c r="C109" s="6">
        <v>52</v>
      </c>
      <c r="D109">
        <f t="shared" si="1"/>
        <v>52.605347630276441</v>
      </c>
      <c r="E109" s="22">
        <f ca="1"/>
        <v>1</v>
      </c>
      <c r="F109" s="22"/>
      <c r="G109" s="22"/>
    </row>
    <row r="110" spans="1:7" x14ac:dyDescent="0.35">
      <c r="A110">
        <v>109</v>
      </c>
      <c r="B110" s="6">
        <v>4.8499999999999996</v>
      </c>
      <c r="C110" s="6">
        <v>86</v>
      </c>
      <c r="D110">
        <f t="shared" si="1"/>
        <v>85.513157789150952</v>
      </c>
      <c r="E110" s="22">
        <f ca="1"/>
        <v>2</v>
      </c>
      <c r="F110" s="22"/>
      <c r="G110" s="22"/>
    </row>
    <row r="111" spans="1:7" x14ac:dyDescent="0.35">
      <c r="A111">
        <v>110</v>
      </c>
      <c r="B111" s="6">
        <v>3.6829999999999998</v>
      </c>
      <c r="C111" s="6">
        <v>81</v>
      </c>
      <c r="D111">
        <f t="shared" si="1"/>
        <v>72.99166628103012</v>
      </c>
      <c r="E111" s="22">
        <f ca="1"/>
        <v>2</v>
      </c>
      <c r="F111" s="22"/>
      <c r="G111" s="22"/>
    </row>
    <row r="112" spans="1:7" x14ac:dyDescent="0.35">
      <c r="A112">
        <v>111</v>
      </c>
      <c r="B112" s="6">
        <v>4.7329999999999997</v>
      </c>
      <c r="C112" s="6">
        <v>75</v>
      </c>
      <c r="D112">
        <f t="shared" si="1"/>
        <v>84.25778974592032</v>
      </c>
      <c r="E112" s="22">
        <f ca="1"/>
        <v>2</v>
      </c>
      <c r="F112" s="22"/>
      <c r="G112" s="22"/>
    </row>
    <row r="113" spans="1:7" x14ac:dyDescent="0.35">
      <c r="A113">
        <v>112</v>
      </c>
      <c r="B113" s="6">
        <v>2.2999999999999998</v>
      </c>
      <c r="C113" s="6">
        <v>59</v>
      </c>
      <c r="D113">
        <f t="shared" si="1"/>
        <v>58.15257223156047</v>
      </c>
      <c r="E113" s="22">
        <f ca="1"/>
        <v>1</v>
      </c>
      <c r="F113" s="22"/>
      <c r="G113" s="22"/>
    </row>
    <row r="114" spans="1:7" x14ac:dyDescent="0.35">
      <c r="A114">
        <v>113</v>
      </c>
      <c r="B114" s="6">
        <v>4.9000000000000004</v>
      </c>
      <c r="C114" s="6">
        <v>89</v>
      </c>
      <c r="D114">
        <f t="shared" si="1"/>
        <v>86.049639858907625</v>
      </c>
      <c r="E114" s="22">
        <f ca="1"/>
        <v>2</v>
      </c>
      <c r="F114" s="22"/>
      <c r="G114" s="22"/>
    </row>
    <row r="115" spans="1:7" x14ac:dyDescent="0.35">
      <c r="A115">
        <v>114</v>
      </c>
      <c r="B115" s="6">
        <v>4.4169999999999998</v>
      </c>
      <c r="C115" s="6">
        <v>79</v>
      </c>
      <c r="D115">
        <f t="shared" si="1"/>
        <v>80.867223065058141</v>
      </c>
      <c r="E115" s="22">
        <f ca="1"/>
        <v>2</v>
      </c>
      <c r="F115" s="22"/>
      <c r="G115" s="22"/>
    </row>
    <row r="116" spans="1:7" x14ac:dyDescent="0.35">
      <c r="A116">
        <v>115</v>
      </c>
      <c r="B116" s="6">
        <v>1.7</v>
      </c>
      <c r="C116" s="6">
        <v>59</v>
      </c>
      <c r="D116">
        <f t="shared" si="1"/>
        <v>51.714787394480354</v>
      </c>
      <c r="E116" s="22">
        <f ca="1"/>
        <v>1</v>
      </c>
      <c r="F116" s="22"/>
      <c r="G116" s="22"/>
    </row>
    <row r="117" spans="1:7" x14ac:dyDescent="0.35">
      <c r="A117">
        <v>116</v>
      </c>
      <c r="B117" s="6">
        <v>4.633</v>
      </c>
      <c r="C117" s="6">
        <v>81</v>
      </c>
      <c r="D117">
        <f t="shared" si="1"/>
        <v>83.184825606406974</v>
      </c>
      <c r="E117" s="22">
        <f ca="1"/>
        <v>2</v>
      </c>
      <c r="F117" s="22"/>
      <c r="G117" s="22"/>
    </row>
    <row r="118" spans="1:7" x14ac:dyDescent="0.35">
      <c r="A118">
        <v>117</v>
      </c>
      <c r="B118" s="6">
        <v>2.3170000000000002</v>
      </c>
      <c r="C118" s="6">
        <v>50</v>
      </c>
      <c r="D118">
        <f t="shared" si="1"/>
        <v>58.334976135277742</v>
      </c>
      <c r="E118" s="22">
        <f ca="1"/>
        <v>1</v>
      </c>
      <c r="F118" s="22"/>
      <c r="G118" s="22"/>
    </row>
    <row r="119" spans="1:7" x14ac:dyDescent="0.35">
      <c r="A119">
        <v>118</v>
      </c>
      <c r="B119" s="6">
        <v>4.5999999999999996</v>
      </c>
      <c r="C119" s="6">
        <v>85</v>
      </c>
      <c r="D119">
        <f t="shared" si="1"/>
        <v>82.83074744036756</v>
      </c>
      <c r="E119" s="22">
        <f ca="1"/>
        <v>2</v>
      </c>
      <c r="F119" s="22"/>
      <c r="G119" s="22"/>
    </row>
    <row r="120" spans="1:7" x14ac:dyDescent="0.35">
      <c r="A120">
        <v>119</v>
      </c>
      <c r="B120" s="6">
        <v>1.8169999999999999</v>
      </c>
      <c r="C120" s="6">
        <v>59</v>
      </c>
      <c r="D120">
        <f t="shared" si="1"/>
        <v>52.970155437710972</v>
      </c>
      <c r="E120" s="22">
        <f ca="1"/>
        <v>1</v>
      </c>
      <c r="F120" s="22"/>
      <c r="G120" s="22"/>
    </row>
    <row r="121" spans="1:7" x14ac:dyDescent="0.35">
      <c r="A121">
        <v>120</v>
      </c>
      <c r="B121" s="6">
        <v>4.4169999999999998</v>
      </c>
      <c r="C121" s="6">
        <v>87</v>
      </c>
      <c r="D121">
        <f t="shared" si="1"/>
        <v>80.867223065058141</v>
      </c>
      <c r="E121" s="22">
        <f ca="1"/>
        <v>2</v>
      </c>
      <c r="F121" s="22"/>
      <c r="G121" s="22"/>
    </row>
    <row r="122" spans="1:7" x14ac:dyDescent="0.35">
      <c r="A122">
        <v>121</v>
      </c>
      <c r="B122" s="6">
        <v>2.617</v>
      </c>
      <c r="C122" s="6">
        <v>53</v>
      </c>
      <c r="D122">
        <f t="shared" si="1"/>
        <v>61.553868553817793</v>
      </c>
      <c r="E122" s="22">
        <f ca="1"/>
        <v>1</v>
      </c>
      <c r="F122" s="22"/>
      <c r="G122" s="22"/>
    </row>
    <row r="123" spans="1:7" x14ac:dyDescent="0.35">
      <c r="A123">
        <v>122</v>
      </c>
      <c r="B123" s="6">
        <v>4.0670000000000002</v>
      </c>
      <c r="C123" s="6">
        <v>69</v>
      </c>
      <c r="D123">
        <f t="shared" si="1"/>
        <v>77.111848576761403</v>
      </c>
      <c r="E123" s="22">
        <f ca="1"/>
        <v>2</v>
      </c>
      <c r="F123" s="22"/>
      <c r="G123" s="22"/>
    </row>
    <row r="124" spans="1:7" x14ac:dyDescent="0.35">
      <c r="A124">
        <v>123</v>
      </c>
      <c r="B124" s="6">
        <v>4.25</v>
      </c>
      <c r="C124" s="6">
        <v>77</v>
      </c>
      <c r="D124">
        <f t="shared" si="1"/>
        <v>79.075372952070836</v>
      </c>
      <c r="E124" s="22">
        <f ca="1"/>
        <v>2</v>
      </c>
      <c r="F124" s="22"/>
      <c r="G124" s="22"/>
    </row>
    <row r="125" spans="1:7" x14ac:dyDescent="0.35">
      <c r="A125">
        <v>124</v>
      </c>
      <c r="B125" s="6">
        <v>1.9670000000000001</v>
      </c>
      <c r="C125" s="6">
        <v>56</v>
      </c>
      <c r="D125">
        <f t="shared" si="1"/>
        <v>54.579601646981004</v>
      </c>
      <c r="E125" s="22">
        <f ca="1"/>
        <v>1</v>
      </c>
      <c r="F125" s="22"/>
      <c r="G125" s="22"/>
    </row>
    <row r="126" spans="1:7" x14ac:dyDescent="0.35">
      <c r="A126">
        <v>125</v>
      </c>
      <c r="B126" s="6">
        <v>4.5999999999999996</v>
      </c>
      <c r="C126" s="6">
        <v>88</v>
      </c>
      <c r="D126">
        <f t="shared" si="1"/>
        <v>82.83074744036756</v>
      </c>
      <c r="E126" s="22">
        <f ca="1"/>
        <v>2</v>
      </c>
      <c r="F126" s="22"/>
      <c r="G126" s="22"/>
    </row>
    <row r="127" spans="1:7" x14ac:dyDescent="0.35">
      <c r="A127">
        <v>126</v>
      </c>
      <c r="B127" s="6">
        <v>3.7669999999999999</v>
      </c>
      <c r="C127" s="6">
        <v>81</v>
      </c>
      <c r="D127">
        <f t="shared" si="1"/>
        <v>73.892956158221352</v>
      </c>
      <c r="E127" s="22">
        <f ca="1"/>
        <v>2</v>
      </c>
      <c r="F127" s="22"/>
      <c r="G127" s="22"/>
    </row>
    <row r="128" spans="1:7" x14ac:dyDescent="0.35">
      <c r="A128">
        <v>127</v>
      </c>
      <c r="B128" s="6">
        <v>1.917</v>
      </c>
      <c r="C128" s="6">
        <v>45</v>
      </c>
      <c r="D128">
        <f t="shared" si="1"/>
        <v>54.043119577224331</v>
      </c>
      <c r="E128" s="22">
        <f ca="1"/>
        <v>1</v>
      </c>
      <c r="F128" s="22"/>
      <c r="G128" s="22"/>
    </row>
    <row r="129" spans="1:7" x14ac:dyDescent="0.35">
      <c r="A129">
        <v>128</v>
      </c>
      <c r="B129" s="6">
        <v>4.5</v>
      </c>
      <c r="C129" s="6">
        <v>82</v>
      </c>
      <c r="D129">
        <f t="shared" si="1"/>
        <v>81.757783300854214</v>
      </c>
      <c r="E129" s="22">
        <f ca="1"/>
        <v>2</v>
      </c>
      <c r="F129" s="22"/>
      <c r="G129" s="22"/>
    </row>
    <row r="130" spans="1:7" x14ac:dyDescent="0.35">
      <c r="A130">
        <v>129</v>
      </c>
      <c r="B130" s="6">
        <v>2.2669999999999999</v>
      </c>
      <c r="C130" s="6">
        <v>55</v>
      </c>
      <c r="D130">
        <f t="shared" si="1"/>
        <v>57.798494065521062</v>
      </c>
      <c r="E130" s="22">
        <f ca="1"/>
        <v>1</v>
      </c>
      <c r="F130" s="22"/>
      <c r="G130" s="22"/>
    </row>
    <row r="131" spans="1:7" x14ac:dyDescent="0.35">
      <c r="A131">
        <v>130</v>
      </c>
      <c r="B131" s="6">
        <v>4.6500000000000004</v>
      </c>
      <c r="C131" s="6">
        <v>90</v>
      </c>
      <c r="D131">
        <f t="shared" ref="D131:D194" si="2" xml:space="preserve"> B131 * $J$26 + $K$26</f>
        <v>83.367229510124247</v>
      </c>
      <c r="E131" s="22">
        <f ca="1"/>
        <v>2</v>
      </c>
      <c r="F131" s="22"/>
      <c r="G131" s="22"/>
    </row>
    <row r="132" spans="1:7" x14ac:dyDescent="0.35">
      <c r="A132">
        <v>131</v>
      </c>
      <c r="B132" s="6">
        <v>1.867</v>
      </c>
      <c r="C132" s="6">
        <v>45</v>
      </c>
      <c r="D132">
        <f t="shared" si="2"/>
        <v>53.506637507467651</v>
      </c>
      <c r="E132" s="22">
        <f ca="1"/>
        <v>1</v>
      </c>
      <c r="F132" s="22"/>
      <c r="G132" s="22"/>
    </row>
    <row r="133" spans="1:7" x14ac:dyDescent="0.35">
      <c r="A133">
        <v>132</v>
      </c>
      <c r="B133" s="6">
        <v>4.1669999999999998</v>
      </c>
      <c r="C133" s="6">
        <v>83</v>
      </c>
      <c r="D133">
        <f t="shared" si="2"/>
        <v>78.184812716274763</v>
      </c>
      <c r="E133" s="22">
        <f ca="1"/>
        <v>2</v>
      </c>
      <c r="F133" s="22"/>
      <c r="G133" s="22"/>
    </row>
    <row r="134" spans="1:7" x14ac:dyDescent="0.35">
      <c r="A134">
        <v>133</v>
      </c>
      <c r="B134" s="6">
        <v>2.8</v>
      </c>
      <c r="C134" s="6">
        <v>56</v>
      </c>
      <c r="D134">
        <f t="shared" si="2"/>
        <v>63.517392929127226</v>
      </c>
      <c r="E134" s="22">
        <f ca="1"/>
        <v>1</v>
      </c>
      <c r="F134" s="22"/>
      <c r="G134" s="22"/>
    </row>
    <row r="135" spans="1:7" x14ac:dyDescent="0.35">
      <c r="A135">
        <v>134</v>
      </c>
      <c r="B135" s="6">
        <v>4.3330000000000002</v>
      </c>
      <c r="C135" s="6">
        <v>89</v>
      </c>
      <c r="D135">
        <f t="shared" si="2"/>
        <v>79.965933187866924</v>
      </c>
      <c r="E135" s="22">
        <f ca="1"/>
        <v>2</v>
      </c>
      <c r="F135" s="22"/>
      <c r="G135" s="22"/>
    </row>
    <row r="136" spans="1:7" x14ac:dyDescent="0.35">
      <c r="A136">
        <v>135</v>
      </c>
      <c r="B136" s="6">
        <v>1.833</v>
      </c>
      <c r="C136" s="6">
        <v>46</v>
      </c>
      <c r="D136">
        <f t="shared" si="2"/>
        <v>53.141829700033114</v>
      </c>
      <c r="E136" s="22">
        <f ca="1"/>
        <v>1</v>
      </c>
      <c r="F136" s="22"/>
      <c r="G136" s="22"/>
    </row>
    <row r="137" spans="1:7" x14ac:dyDescent="0.35">
      <c r="A137">
        <v>136</v>
      </c>
      <c r="B137" s="6">
        <v>4.383</v>
      </c>
      <c r="C137" s="6">
        <v>82</v>
      </c>
      <c r="D137">
        <f t="shared" si="2"/>
        <v>80.502415257623596</v>
      </c>
      <c r="E137" s="22">
        <f ca="1"/>
        <v>2</v>
      </c>
      <c r="F137" s="22"/>
      <c r="G137" s="22"/>
    </row>
    <row r="138" spans="1:7" x14ac:dyDescent="0.35">
      <c r="A138">
        <v>137</v>
      </c>
      <c r="B138" s="6">
        <v>1.883</v>
      </c>
      <c r="C138" s="6">
        <v>51</v>
      </c>
      <c r="D138">
        <f t="shared" si="2"/>
        <v>53.678311769789786</v>
      </c>
      <c r="E138" s="22">
        <f ca="1"/>
        <v>1</v>
      </c>
      <c r="F138" s="22"/>
      <c r="G138" s="22"/>
    </row>
    <row r="139" spans="1:7" x14ac:dyDescent="0.35">
      <c r="A139">
        <v>138</v>
      </c>
      <c r="B139" s="6">
        <v>4.9329999999999998</v>
      </c>
      <c r="C139" s="6">
        <v>86</v>
      </c>
      <c r="D139">
        <f t="shared" si="2"/>
        <v>86.40371802494704</v>
      </c>
      <c r="E139" s="22">
        <f ca="1"/>
        <v>2</v>
      </c>
      <c r="F139" s="22"/>
      <c r="G139" s="22"/>
    </row>
    <row r="140" spans="1:7" x14ac:dyDescent="0.35">
      <c r="A140">
        <v>139</v>
      </c>
      <c r="B140" s="6">
        <v>2.0329999999999999</v>
      </c>
      <c r="C140" s="6">
        <v>53</v>
      </c>
      <c r="D140">
        <f t="shared" si="2"/>
        <v>55.287757979059819</v>
      </c>
      <c r="E140" s="22">
        <f ca="1"/>
        <v>1</v>
      </c>
      <c r="F140" s="22"/>
      <c r="G140" s="22"/>
    </row>
    <row r="141" spans="1:7" x14ac:dyDescent="0.35">
      <c r="A141">
        <v>140</v>
      </c>
      <c r="B141" s="6">
        <v>3.7330000000000001</v>
      </c>
      <c r="C141" s="6">
        <v>79</v>
      </c>
      <c r="D141">
        <f t="shared" si="2"/>
        <v>73.528148350786807</v>
      </c>
      <c r="E141" s="22">
        <f ca="1"/>
        <v>2</v>
      </c>
      <c r="F141" s="22"/>
      <c r="G141" s="22"/>
    </row>
    <row r="142" spans="1:7" x14ac:dyDescent="0.35">
      <c r="A142">
        <v>141</v>
      </c>
      <c r="B142" s="6">
        <v>4.2329999999999997</v>
      </c>
      <c r="C142" s="6">
        <v>81</v>
      </c>
      <c r="D142">
        <f t="shared" si="2"/>
        <v>78.892969048353564</v>
      </c>
      <c r="E142" s="22">
        <f ca="1"/>
        <v>2</v>
      </c>
      <c r="F142" s="22"/>
      <c r="G142" s="22"/>
    </row>
    <row r="143" spans="1:7" x14ac:dyDescent="0.35">
      <c r="A143">
        <v>142</v>
      </c>
      <c r="B143" s="6">
        <v>2.2330000000000001</v>
      </c>
      <c r="C143" s="6">
        <v>60</v>
      </c>
      <c r="D143">
        <f t="shared" si="2"/>
        <v>57.433686258086524</v>
      </c>
      <c r="E143" s="22">
        <f ca="1"/>
        <v>1</v>
      </c>
      <c r="F143" s="22"/>
      <c r="G143" s="22"/>
    </row>
    <row r="144" spans="1:7" x14ac:dyDescent="0.35">
      <c r="A144">
        <v>143</v>
      </c>
      <c r="B144" s="6">
        <v>4.5330000000000004</v>
      </c>
      <c r="C144" s="6">
        <v>82</v>
      </c>
      <c r="D144">
        <f t="shared" si="2"/>
        <v>82.111861466893629</v>
      </c>
      <c r="E144" s="22">
        <f ca="1"/>
        <v>2</v>
      </c>
      <c r="F144" s="22"/>
      <c r="G144" s="22"/>
    </row>
    <row r="145" spans="1:7" x14ac:dyDescent="0.35">
      <c r="A145">
        <v>144</v>
      </c>
      <c r="B145" s="6">
        <v>4.8170000000000002</v>
      </c>
      <c r="C145" s="6">
        <v>77</v>
      </c>
      <c r="D145">
        <f t="shared" si="2"/>
        <v>85.159079623111552</v>
      </c>
      <c r="E145" s="22">
        <f ca="1"/>
        <v>2</v>
      </c>
      <c r="F145" s="22"/>
      <c r="G145" s="22"/>
    </row>
    <row r="146" spans="1:7" x14ac:dyDescent="0.35">
      <c r="A146">
        <v>145</v>
      </c>
      <c r="B146" s="6">
        <v>4.3330000000000002</v>
      </c>
      <c r="C146" s="6">
        <v>76</v>
      </c>
      <c r="D146">
        <f t="shared" si="2"/>
        <v>79.965933187866924</v>
      </c>
      <c r="E146" s="22">
        <f ca="1"/>
        <v>2</v>
      </c>
      <c r="F146" s="22"/>
      <c r="G146" s="22"/>
    </row>
    <row r="147" spans="1:7" x14ac:dyDescent="0.35">
      <c r="A147">
        <v>146</v>
      </c>
      <c r="B147" s="6">
        <v>1.9830000000000001</v>
      </c>
      <c r="C147" s="6">
        <v>59</v>
      </c>
      <c r="D147">
        <f t="shared" si="2"/>
        <v>54.751275909303146</v>
      </c>
      <c r="E147" s="22">
        <f ca="1"/>
        <v>1</v>
      </c>
      <c r="F147" s="22"/>
      <c r="G147" s="22"/>
    </row>
    <row r="148" spans="1:7" x14ac:dyDescent="0.35">
      <c r="A148">
        <v>147</v>
      </c>
      <c r="B148" s="6">
        <v>4.633</v>
      </c>
      <c r="C148" s="6">
        <v>80</v>
      </c>
      <c r="D148">
        <f t="shared" si="2"/>
        <v>83.184825606406974</v>
      </c>
      <c r="E148" s="22">
        <f ca="1"/>
        <v>2</v>
      </c>
      <c r="F148" s="22"/>
      <c r="G148" s="22"/>
    </row>
    <row r="149" spans="1:7" x14ac:dyDescent="0.35">
      <c r="A149">
        <v>148</v>
      </c>
      <c r="B149" s="6">
        <v>2.0169999999999999</v>
      </c>
      <c r="C149" s="6">
        <v>49</v>
      </c>
      <c r="D149">
        <f t="shared" si="2"/>
        <v>55.116083716737677</v>
      </c>
      <c r="E149" s="22">
        <f ca="1"/>
        <v>1</v>
      </c>
      <c r="F149" s="22"/>
      <c r="G149" s="22"/>
    </row>
    <row r="150" spans="1:7" x14ac:dyDescent="0.35">
      <c r="A150">
        <v>149</v>
      </c>
      <c r="B150" s="6">
        <v>5.0999999999999996</v>
      </c>
      <c r="C150" s="6">
        <v>96</v>
      </c>
      <c r="D150">
        <f t="shared" si="2"/>
        <v>88.19556813793433</v>
      </c>
      <c r="E150" s="22">
        <f ca="1"/>
        <v>2</v>
      </c>
      <c r="F150" s="22"/>
      <c r="G150" s="22"/>
    </row>
    <row r="151" spans="1:7" x14ac:dyDescent="0.35">
      <c r="A151">
        <v>150</v>
      </c>
      <c r="B151" s="6">
        <v>1.8</v>
      </c>
      <c r="C151" s="6">
        <v>53</v>
      </c>
      <c r="D151">
        <f t="shared" si="2"/>
        <v>52.787751533993706</v>
      </c>
      <c r="E151" s="22">
        <f ca="1"/>
        <v>1</v>
      </c>
      <c r="F151" s="22"/>
      <c r="G151" s="22"/>
    </row>
    <row r="152" spans="1:7" x14ac:dyDescent="0.35">
      <c r="A152">
        <v>151</v>
      </c>
      <c r="B152" s="6">
        <v>5.0330000000000004</v>
      </c>
      <c r="C152" s="6">
        <v>77</v>
      </c>
      <c r="D152">
        <f t="shared" si="2"/>
        <v>87.476682164460385</v>
      </c>
      <c r="E152" s="22">
        <f ca="1"/>
        <v>2</v>
      </c>
      <c r="F152" s="22"/>
      <c r="G152" s="22"/>
    </row>
    <row r="153" spans="1:7" x14ac:dyDescent="0.35">
      <c r="A153">
        <v>152</v>
      </c>
      <c r="B153" s="6">
        <v>4</v>
      </c>
      <c r="C153" s="6">
        <v>77</v>
      </c>
      <c r="D153">
        <f t="shared" si="2"/>
        <v>76.392962603287458</v>
      </c>
      <c r="E153" s="22">
        <f ca="1"/>
        <v>2</v>
      </c>
      <c r="F153" s="22"/>
      <c r="G153" s="22"/>
    </row>
    <row r="154" spans="1:7" x14ac:dyDescent="0.35">
      <c r="A154">
        <v>153</v>
      </c>
      <c r="B154" s="6">
        <v>2.4</v>
      </c>
      <c r="C154" s="6">
        <v>65</v>
      </c>
      <c r="D154">
        <f t="shared" si="2"/>
        <v>59.225536371073815</v>
      </c>
      <c r="E154" s="22">
        <f ca="1"/>
        <v>1</v>
      </c>
      <c r="F154" s="22"/>
      <c r="G154" s="22"/>
    </row>
    <row r="155" spans="1:7" x14ac:dyDescent="0.35">
      <c r="A155">
        <v>154</v>
      </c>
      <c r="B155" s="6">
        <v>4.5999999999999996</v>
      </c>
      <c r="C155" s="6">
        <v>81</v>
      </c>
      <c r="D155">
        <f t="shared" si="2"/>
        <v>82.83074744036756</v>
      </c>
      <c r="E155" s="22">
        <f ca="1"/>
        <v>2</v>
      </c>
      <c r="F155" s="22"/>
      <c r="G155" s="22"/>
    </row>
    <row r="156" spans="1:7" x14ac:dyDescent="0.35">
      <c r="A156">
        <v>155</v>
      </c>
      <c r="B156" s="6">
        <v>3.5670000000000002</v>
      </c>
      <c r="C156" s="6">
        <v>71</v>
      </c>
      <c r="D156">
        <f t="shared" si="2"/>
        <v>71.747027879194647</v>
      </c>
      <c r="E156" s="22">
        <f ca="1"/>
        <v>2</v>
      </c>
      <c r="F156" s="22"/>
      <c r="G156" s="22"/>
    </row>
    <row r="157" spans="1:7" x14ac:dyDescent="0.35">
      <c r="A157">
        <v>156</v>
      </c>
      <c r="B157" s="6">
        <v>4</v>
      </c>
      <c r="C157" s="6">
        <v>70</v>
      </c>
      <c r="D157">
        <f t="shared" si="2"/>
        <v>76.392962603287458</v>
      </c>
      <c r="E157" s="22">
        <f ca="1"/>
        <v>2</v>
      </c>
      <c r="F157" s="22"/>
      <c r="G157" s="22"/>
    </row>
    <row r="158" spans="1:7" x14ac:dyDescent="0.35">
      <c r="A158">
        <v>157</v>
      </c>
      <c r="B158" s="6">
        <v>4.5</v>
      </c>
      <c r="C158" s="6">
        <v>81</v>
      </c>
      <c r="D158">
        <f t="shared" si="2"/>
        <v>81.757783300854214</v>
      </c>
      <c r="E158" s="22">
        <f ca="1"/>
        <v>2</v>
      </c>
      <c r="F158" s="22"/>
      <c r="G158" s="22"/>
    </row>
    <row r="159" spans="1:7" x14ac:dyDescent="0.35">
      <c r="A159">
        <v>158</v>
      </c>
      <c r="B159" s="6">
        <v>4.0830000000000002</v>
      </c>
      <c r="C159" s="6">
        <v>93</v>
      </c>
      <c r="D159">
        <f t="shared" si="2"/>
        <v>77.283522839083545</v>
      </c>
      <c r="E159" s="22">
        <f ca="1"/>
        <v>2</v>
      </c>
      <c r="F159" s="22"/>
      <c r="G159" s="22"/>
    </row>
    <row r="160" spans="1:7" x14ac:dyDescent="0.35">
      <c r="A160">
        <v>159</v>
      </c>
      <c r="B160" s="6">
        <v>1.8</v>
      </c>
      <c r="C160" s="6">
        <v>53</v>
      </c>
      <c r="D160">
        <f t="shared" si="2"/>
        <v>52.787751533993706</v>
      </c>
      <c r="E160" s="22">
        <f ca="1"/>
        <v>1</v>
      </c>
      <c r="F160" s="22"/>
      <c r="G160" s="22"/>
    </row>
    <row r="161" spans="1:7" x14ac:dyDescent="0.35">
      <c r="A161">
        <v>160</v>
      </c>
      <c r="B161" s="6">
        <v>3.9670000000000001</v>
      </c>
      <c r="C161" s="6">
        <v>89</v>
      </c>
      <c r="D161">
        <f t="shared" si="2"/>
        <v>76.038884437248043</v>
      </c>
      <c r="E161" s="22">
        <f ca="1"/>
        <v>2</v>
      </c>
      <c r="F161" s="22"/>
      <c r="G161" s="22"/>
    </row>
    <row r="162" spans="1:7" x14ac:dyDescent="0.35">
      <c r="A162">
        <v>161</v>
      </c>
      <c r="B162" s="6">
        <v>2.2000000000000002</v>
      </c>
      <c r="C162" s="6">
        <v>45</v>
      </c>
      <c r="D162">
        <f t="shared" si="2"/>
        <v>57.079608092047117</v>
      </c>
      <c r="E162" s="22">
        <f ca="1"/>
        <v>1</v>
      </c>
      <c r="F162" s="22"/>
      <c r="G162" s="22"/>
    </row>
    <row r="163" spans="1:7" x14ac:dyDescent="0.35">
      <c r="A163">
        <v>162</v>
      </c>
      <c r="B163" s="6">
        <v>4.1500000000000004</v>
      </c>
      <c r="C163" s="6">
        <v>86</v>
      </c>
      <c r="D163">
        <f t="shared" si="2"/>
        <v>78.002408812557491</v>
      </c>
      <c r="E163" s="22">
        <f ca="1"/>
        <v>2</v>
      </c>
      <c r="F163" s="22"/>
      <c r="G163" s="22"/>
    </row>
    <row r="164" spans="1:7" x14ac:dyDescent="0.35">
      <c r="A164">
        <v>163</v>
      </c>
      <c r="B164" s="6">
        <v>2</v>
      </c>
      <c r="C164" s="6">
        <v>58</v>
      </c>
      <c r="D164">
        <f t="shared" si="2"/>
        <v>54.933679813020412</v>
      </c>
      <c r="E164" s="22">
        <f ca="1"/>
        <v>1</v>
      </c>
      <c r="F164" s="22"/>
      <c r="G164" s="22"/>
    </row>
    <row r="165" spans="1:7" x14ac:dyDescent="0.35">
      <c r="A165">
        <v>164</v>
      </c>
      <c r="B165" s="6">
        <v>3.8330000000000002</v>
      </c>
      <c r="C165" s="6">
        <v>78</v>
      </c>
      <c r="D165">
        <f t="shared" si="2"/>
        <v>74.601112490300153</v>
      </c>
      <c r="E165" s="22">
        <f ca="1"/>
        <v>2</v>
      </c>
      <c r="F165" s="22"/>
      <c r="G165" s="22"/>
    </row>
    <row r="166" spans="1:7" x14ac:dyDescent="0.35">
      <c r="A166">
        <v>165</v>
      </c>
      <c r="B166" s="6">
        <v>3.5</v>
      </c>
      <c r="C166" s="6">
        <v>66</v>
      </c>
      <c r="D166">
        <f t="shared" si="2"/>
        <v>71.028141905720702</v>
      </c>
      <c r="E166" s="22">
        <f ca="1"/>
        <v>1</v>
      </c>
      <c r="F166" s="22"/>
      <c r="G166" s="22"/>
    </row>
    <row r="167" spans="1:7" x14ac:dyDescent="0.35">
      <c r="A167">
        <v>166</v>
      </c>
      <c r="B167" s="6">
        <v>4.5830000000000002</v>
      </c>
      <c r="C167" s="6">
        <v>76</v>
      </c>
      <c r="D167">
        <f t="shared" si="2"/>
        <v>82.648343536650302</v>
      </c>
      <c r="E167" s="22">
        <f ca="1"/>
        <v>2</v>
      </c>
      <c r="F167" s="22"/>
      <c r="G167" s="22"/>
    </row>
    <row r="168" spans="1:7" x14ac:dyDescent="0.35">
      <c r="A168">
        <v>167</v>
      </c>
      <c r="B168" s="6">
        <v>2.367</v>
      </c>
      <c r="C168" s="6">
        <v>63</v>
      </c>
      <c r="D168">
        <f t="shared" si="2"/>
        <v>58.871458205034415</v>
      </c>
      <c r="E168" s="22">
        <f ca="1"/>
        <v>1</v>
      </c>
      <c r="F168" s="22"/>
      <c r="G168" s="22"/>
    </row>
    <row r="169" spans="1:7" x14ac:dyDescent="0.35">
      <c r="A169">
        <v>168</v>
      </c>
      <c r="B169" s="6">
        <v>5</v>
      </c>
      <c r="C169" s="6">
        <v>88</v>
      </c>
      <c r="D169">
        <f t="shared" si="2"/>
        <v>87.122603998420985</v>
      </c>
      <c r="E169" s="22">
        <f ca="1"/>
        <v>2</v>
      </c>
      <c r="F169" s="22"/>
      <c r="G169" s="22"/>
    </row>
    <row r="170" spans="1:7" x14ac:dyDescent="0.35">
      <c r="A170">
        <v>169</v>
      </c>
      <c r="B170" s="6">
        <v>1.9330000000000001</v>
      </c>
      <c r="C170" s="6">
        <v>52</v>
      </c>
      <c r="D170">
        <f t="shared" si="2"/>
        <v>54.214793839546466</v>
      </c>
      <c r="E170" s="22">
        <f ca="1"/>
        <v>1</v>
      </c>
      <c r="F170" s="22"/>
      <c r="G170" s="22"/>
    </row>
    <row r="171" spans="1:7" x14ac:dyDescent="0.35">
      <c r="A171">
        <v>170</v>
      </c>
      <c r="B171" s="6">
        <v>4.617</v>
      </c>
      <c r="C171" s="6">
        <v>93</v>
      </c>
      <c r="D171">
        <f t="shared" si="2"/>
        <v>83.013151344084832</v>
      </c>
      <c r="E171" s="22">
        <f ca="1"/>
        <v>2</v>
      </c>
      <c r="F171" s="22"/>
      <c r="G171" s="22"/>
    </row>
    <row r="172" spans="1:7" x14ac:dyDescent="0.35">
      <c r="A172">
        <v>171</v>
      </c>
      <c r="B172" s="6">
        <v>1.917</v>
      </c>
      <c r="C172" s="6">
        <v>49</v>
      </c>
      <c r="D172">
        <f t="shared" si="2"/>
        <v>54.043119577224331</v>
      </c>
      <c r="E172" s="22">
        <f ca="1"/>
        <v>1</v>
      </c>
      <c r="F172" s="22"/>
      <c r="G172" s="22"/>
    </row>
    <row r="173" spans="1:7" x14ac:dyDescent="0.35">
      <c r="A173">
        <v>172</v>
      </c>
      <c r="B173" s="6">
        <v>2.0830000000000002</v>
      </c>
      <c r="C173" s="6">
        <v>57</v>
      </c>
      <c r="D173">
        <f t="shared" si="2"/>
        <v>55.824240048816492</v>
      </c>
      <c r="E173" s="22">
        <f ca="1"/>
        <v>1</v>
      </c>
      <c r="F173" s="22"/>
      <c r="G173" s="22"/>
    </row>
    <row r="174" spans="1:7" x14ac:dyDescent="0.35">
      <c r="A174">
        <v>173</v>
      </c>
      <c r="B174" s="6">
        <v>4.5830000000000002</v>
      </c>
      <c r="C174" s="6">
        <v>77</v>
      </c>
      <c r="D174">
        <f t="shared" si="2"/>
        <v>82.648343536650302</v>
      </c>
      <c r="E174" s="22">
        <f ca="1"/>
        <v>2</v>
      </c>
      <c r="F174" s="22"/>
      <c r="G174" s="22"/>
    </row>
    <row r="175" spans="1:7" x14ac:dyDescent="0.35">
      <c r="A175">
        <v>174</v>
      </c>
      <c r="B175" s="6">
        <v>3.3330000000000002</v>
      </c>
      <c r="C175" s="6">
        <v>68</v>
      </c>
      <c r="D175">
        <f t="shared" si="2"/>
        <v>69.236291792733397</v>
      </c>
      <c r="E175" s="22">
        <f ca="1"/>
        <v>2</v>
      </c>
      <c r="F175" s="22"/>
      <c r="G175" s="22"/>
    </row>
    <row r="176" spans="1:7" x14ac:dyDescent="0.35">
      <c r="A176">
        <v>175</v>
      </c>
      <c r="B176" s="6">
        <v>4.1669999999999998</v>
      </c>
      <c r="C176" s="6">
        <v>81</v>
      </c>
      <c r="D176">
        <f t="shared" si="2"/>
        <v>78.184812716274763</v>
      </c>
      <c r="E176" s="22">
        <f ca="1"/>
        <v>2</v>
      </c>
      <c r="F176" s="22"/>
      <c r="G176" s="22"/>
    </row>
    <row r="177" spans="1:7" x14ac:dyDescent="0.35">
      <c r="A177">
        <v>176</v>
      </c>
      <c r="B177" s="6">
        <v>4.3330000000000002</v>
      </c>
      <c r="C177" s="6">
        <v>81</v>
      </c>
      <c r="D177">
        <f t="shared" si="2"/>
        <v>79.965933187866924</v>
      </c>
      <c r="E177" s="22">
        <f ca="1"/>
        <v>2</v>
      </c>
      <c r="F177" s="22"/>
      <c r="G177" s="22"/>
    </row>
    <row r="178" spans="1:7" x14ac:dyDescent="0.35">
      <c r="A178">
        <v>177</v>
      </c>
      <c r="B178" s="6">
        <v>4.5</v>
      </c>
      <c r="C178" s="6">
        <v>73</v>
      </c>
      <c r="D178">
        <f t="shared" si="2"/>
        <v>81.757783300854214</v>
      </c>
      <c r="E178" s="22">
        <f ca="1"/>
        <v>2</v>
      </c>
      <c r="F178" s="22"/>
      <c r="G178" s="22"/>
    </row>
    <row r="179" spans="1:7" x14ac:dyDescent="0.35">
      <c r="A179">
        <v>178</v>
      </c>
      <c r="B179" s="6">
        <v>2.4169999999999998</v>
      </c>
      <c r="C179" s="6">
        <v>50</v>
      </c>
      <c r="D179">
        <f t="shared" si="2"/>
        <v>59.407940274791088</v>
      </c>
      <c r="E179" s="22">
        <f ca="1"/>
        <v>1</v>
      </c>
      <c r="F179" s="22"/>
      <c r="G179" s="22"/>
    </row>
    <row r="180" spans="1:7" x14ac:dyDescent="0.35">
      <c r="A180">
        <v>179</v>
      </c>
      <c r="B180" s="6">
        <v>4</v>
      </c>
      <c r="C180" s="6">
        <v>85</v>
      </c>
      <c r="D180">
        <f t="shared" si="2"/>
        <v>76.392962603287458</v>
      </c>
      <c r="E180" s="22">
        <f ca="1"/>
        <v>2</v>
      </c>
      <c r="F180" s="22"/>
      <c r="G180" s="22"/>
    </row>
    <row r="181" spans="1:7" x14ac:dyDescent="0.35">
      <c r="A181">
        <v>180</v>
      </c>
      <c r="B181" s="6">
        <v>4.1669999999999998</v>
      </c>
      <c r="C181" s="6">
        <v>74</v>
      </c>
      <c r="D181">
        <f t="shared" si="2"/>
        <v>78.184812716274763</v>
      </c>
      <c r="E181" s="22">
        <f ca="1"/>
        <v>2</v>
      </c>
      <c r="F181" s="22"/>
      <c r="G181" s="22"/>
    </row>
    <row r="182" spans="1:7" x14ac:dyDescent="0.35">
      <c r="A182">
        <v>181</v>
      </c>
      <c r="B182" s="6">
        <v>1.883</v>
      </c>
      <c r="C182" s="6">
        <v>55</v>
      </c>
      <c r="D182">
        <f t="shared" si="2"/>
        <v>53.678311769789786</v>
      </c>
      <c r="E182" s="22">
        <f ca="1"/>
        <v>1</v>
      </c>
      <c r="F182" s="22"/>
      <c r="G182" s="22"/>
    </row>
    <row r="183" spans="1:7" x14ac:dyDescent="0.35">
      <c r="A183">
        <v>182</v>
      </c>
      <c r="B183" s="6">
        <v>4.5830000000000002</v>
      </c>
      <c r="C183" s="6">
        <v>77</v>
      </c>
      <c r="D183">
        <f t="shared" si="2"/>
        <v>82.648343536650302</v>
      </c>
      <c r="E183" s="22">
        <f ca="1"/>
        <v>2</v>
      </c>
      <c r="F183" s="22"/>
      <c r="G183" s="22"/>
    </row>
    <row r="184" spans="1:7" x14ac:dyDescent="0.35">
      <c r="A184">
        <v>183</v>
      </c>
      <c r="B184" s="6">
        <v>4.25</v>
      </c>
      <c r="C184" s="6">
        <v>83</v>
      </c>
      <c r="D184">
        <f t="shared" si="2"/>
        <v>79.075372952070836</v>
      </c>
      <c r="E184" s="22">
        <f ca="1"/>
        <v>2</v>
      </c>
      <c r="F184" s="22"/>
      <c r="G184" s="22"/>
    </row>
    <row r="185" spans="1:7" x14ac:dyDescent="0.35">
      <c r="A185">
        <v>184</v>
      </c>
      <c r="B185" s="6">
        <v>3.7669999999999999</v>
      </c>
      <c r="C185" s="6">
        <v>83</v>
      </c>
      <c r="D185">
        <f t="shared" si="2"/>
        <v>73.892956158221352</v>
      </c>
      <c r="E185" s="22">
        <f ca="1"/>
        <v>2</v>
      </c>
      <c r="F185" s="22"/>
      <c r="G185" s="22"/>
    </row>
    <row r="186" spans="1:7" x14ac:dyDescent="0.35">
      <c r="A186">
        <v>185</v>
      </c>
      <c r="B186" s="6">
        <v>2.0329999999999999</v>
      </c>
      <c r="C186" s="6">
        <v>51</v>
      </c>
      <c r="D186">
        <f t="shared" si="2"/>
        <v>55.287757979059819</v>
      </c>
      <c r="E186" s="22">
        <f ca="1"/>
        <v>1</v>
      </c>
      <c r="F186" s="22"/>
      <c r="G186" s="22"/>
    </row>
    <row r="187" spans="1:7" x14ac:dyDescent="0.35">
      <c r="A187">
        <v>186</v>
      </c>
      <c r="B187" s="6">
        <v>4.4329999999999998</v>
      </c>
      <c r="C187" s="6">
        <v>78</v>
      </c>
      <c r="D187">
        <f t="shared" si="2"/>
        <v>81.038897327380269</v>
      </c>
      <c r="E187" s="22">
        <f ca="1"/>
        <v>2</v>
      </c>
      <c r="F187" s="22"/>
      <c r="G187" s="22"/>
    </row>
    <row r="188" spans="1:7" x14ac:dyDescent="0.35">
      <c r="A188">
        <v>187</v>
      </c>
      <c r="B188" s="6">
        <v>4.0830000000000002</v>
      </c>
      <c r="C188" s="6">
        <v>84</v>
      </c>
      <c r="D188">
        <f t="shared" si="2"/>
        <v>77.283522839083545</v>
      </c>
      <c r="E188" s="22">
        <f ca="1"/>
        <v>2</v>
      </c>
      <c r="F188" s="22"/>
      <c r="G188" s="22"/>
    </row>
    <row r="189" spans="1:7" x14ac:dyDescent="0.35">
      <c r="A189">
        <v>188</v>
      </c>
      <c r="B189" s="6">
        <v>1.833</v>
      </c>
      <c r="C189" s="6">
        <v>46</v>
      </c>
      <c r="D189">
        <f t="shared" si="2"/>
        <v>53.141829700033114</v>
      </c>
      <c r="E189" s="22">
        <f ca="1"/>
        <v>1</v>
      </c>
      <c r="F189" s="22"/>
      <c r="G189" s="22"/>
    </row>
    <row r="190" spans="1:7" x14ac:dyDescent="0.35">
      <c r="A190">
        <v>189</v>
      </c>
      <c r="B190" s="6">
        <v>4.4169999999999998</v>
      </c>
      <c r="C190" s="6">
        <v>83</v>
      </c>
      <c r="D190">
        <f t="shared" si="2"/>
        <v>80.867223065058141</v>
      </c>
      <c r="E190" s="22">
        <f ca="1"/>
        <v>2</v>
      </c>
      <c r="F190" s="22"/>
      <c r="G190" s="22"/>
    </row>
    <row r="191" spans="1:7" x14ac:dyDescent="0.35">
      <c r="A191">
        <v>190</v>
      </c>
      <c r="B191" s="6">
        <v>2.1829999999999998</v>
      </c>
      <c r="C191" s="6">
        <v>55</v>
      </c>
      <c r="D191">
        <f t="shared" si="2"/>
        <v>56.897204188329844</v>
      </c>
      <c r="E191" s="22">
        <f ca="1"/>
        <v>1</v>
      </c>
      <c r="F191" s="22"/>
      <c r="G191" s="22"/>
    </row>
    <row r="192" spans="1:7" x14ac:dyDescent="0.35">
      <c r="A192">
        <v>191</v>
      </c>
      <c r="B192" s="6">
        <v>4.8</v>
      </c>
      <c r="C192" s="6">
        <v>81</v>
      </c>
      <c r="D192">
        <f t="shared" si="2"/>
        <v>84.976675719394279</v>
      </c>
      <c r="E192" s="22">
        <f ca="1"/>
        <v>2</v>
      </c>
      <c r="F192" s="22"/>
      <c r="G192" s="22"/>
    </row>
    <row r="193" spans="1:7" x14ac:dyDescent="0.35">
      <c r="A193">
        <v>192</v>
      </c>
      <c r="B193" s="6">
        <v>1.833</v>
      </c>
      <c r="C193" s="6">
        <v>57</v>
      </c>
      <c r="D193">
        <f t="shared" si="2"/>
        <v>53.141829700033114</v>
      </c>
      <c r="E193" s="22">
        <f ca="1"/>
        <v>1</v>
      </c>
      <c r="F193" s="22"/>
      <c r="G193" s="22"/>
    </row>
    <row r="194" spans="1:7" x14ac:dyDescent="0.35">
      <c r="A194">
        <v>193</v>
      </c>
      <c r="B194" s="6">
        <v>4.8</v>
      </c>
      <c r="C194" s="6">
        <v>76</v>
      </c>
      <c r="D194">
        <f t="shared" si="2"/>
        <v>84.976675719394279</v>
      </c>
      <c r="E194" s="22">
        <f ca="1"/>
        <v>2</v>
      </c>
      <c r="F194" s="22"/>
      <c r="G194" s="22"/>
    </row>
    <row r="195" spans="1:7" x14ac:dyDescent="0.35">
      <c r="A195">
        <v>194</v>
      </c>
      <c r="B195" s="6">
        <v>4.0999999999999996</v>
      </c>
      <c r="C195" s="6">
        <v>84</v>
      </c>
      <c r="D195">
        <f t="shared" ref="D195:D258" si="3" xml:space="preserve"> B195 * $J$26 + $K$26</f>
        <v>77.465926742800804</v>
      </c>
      <c r="E195" s="22">
        <f ca="1"/>
        <v>2</v>
      </c>
      <c r="F195" s="22"/>
      <c r="G195" s="22"/>
    </row>
    <row r="196" spans="1:7" x14ac:dyDescent="0.35">
      <c r="A196">
        <v>195</v>
      </c>
      <c r="B196" s="6">
        <v>3.9660000000000002</v>
      </c>
      <c r="C196" s="6">
        <v>77</v>
      </c>
      <c r="D196">
        <f t="shared" si="3"/>
        <v>76.028154795852913</v>
      </c>
      <c r="E196" s="22">
        <f ca="1"/>
        <v>2</v>
      </c>
      <c r="F196" s="22"/>
      <c r="G196" s="22"/>
    </row>
    <row r="197" spans="1:7" x14ac:dyDescent="0.35">
      <c r="A197">
        <v>196</v>
      </c>
      <c r="B197" s="6">
        <v>4.2329999999999997</v>
      </c>
      <c r="C197" s="6">
        <v>81</v>
      </c>
      <c r="D197">
        <f t="shared" si="3"/>
        <v>78.892969048353564</v>
      </c>
      <c r="E197" s="22">
        <f ca="1"/>
        <v>2</v>
      </c>
      <c r="F197" s="22"/>
      <c r="G197" s="22"/>
    </row>
    <row r="198" spans="1:7" x14ac:dyDescent="0.35">
      <c r="A198">
        <v>197</v>
      </c>
      <c r="B198" s="6">
        <v>3.5</v>
      </c>
      <c r="C198" s="6">
        <v>87</v>
      </c>
      <c r="D198">
        <f t="shared" si="3"/>
        <v>71.028141905720702</v>
      </c>
      <c r="E198" s="22">
        <f ca="1"/>
        <v>2</v>
      </c>
      <c r="F198" s="22"/>
      <c r="G198" s="22"/>
    </row>
    <row r="199" spans="1:7" x14ac:dyDescent="0.35">
      <c r="A199">
        <v>198</v>
      </c>
      <c r="B199" s="6">
        <v>4.3659999999999997</v>
      </c>
      <c r="C199" s="6">
        <v>77</v>
      </c>
      <c r="D199">
        <f t="shared" si="3"/>
        <v>80.320011353906324</v>
      </c>
      <c r="E199" s="22">
        <f ca="1"/>
        <v>2</v>
      </c>
      <c r="F199" s="22"/>
      <c r="G199" s="22"/>
    </row>
    <row r="200" spans="1:7" x14ac:dyDescent="0.35">
      <c r="A200">
        <v>199</v>
      </c>
      <c r="B200" s="6">
        <v>2.25</v>
      </c>
      <c r="C200" s="6">
        <v>51</v>
      </c>
      <c r="D200">
        <f t="shared" si="3"/>
        <v>57.616090161803797</v>
      </c>
      <c r="E200" s="22">
        <f ca="1"/>
        <v>1</v>
      </c>
      <c r="F200" s="22"/>
      <c r="G200" s="22"/>
    </row>
    <row r="201" spans="1:7" x14ac:dyDescent="0.35">
      <c r="A201">
        <v>200</v>
      </c>
      <c r="B201" s="6">
        <v>4.6669999999999998</v>
      </c>
      <c r="C201" s="6">
        <v>78</v>
      </c>
      <c r="D201">
        <f t="shared" si="3"/>
        <v>83.549633413841519</v>
      </c>
      <c r="E201" s="22">
        <f ca="1"/>
        <v>2</v>
      </c>
      <c r="F201" s="22"/>
      <c r="G201" s="22"/>
    </row>
    <row r="202" spans="1:7" x14ac:dyDescent="0.35">
      <c r="A202">
        <v>201</v>
      </c>
      <c r="B202" s="6">
        <v>2.1</v>
      </c>
      <c r="C202" s="6">
        <v>60</v>
      </c>
      <c r="D202">
        <f t="shared" si="3"/>
        <v>56.006643952533764</v>
      </c>
      <c r="E202" s="22">
        <f ca="1"/>
        <v>1</v>
      </c>
      <c r="F202" s="22"/>
      <c r="G202" s="22"/>
    </row>
    <row r="203" spans="1:7" x14ac:dyDescent="0.35">
      <c r="A203">
        <v>202</v>
      </c>
      <c r="B203" s="6">
        <v>4.3499999999999996</v>
      </c>
      <c r="C203" s="6">
        <v>82</v>
      </c>
      <c r="D203">
        <f t="shared" si="3"/>
        <v>80.148337091584182</v>
      </c>
      <c r="E203" s="22">
        <f ca="1"/>
        <v>2</v>
      </c>
      <c r="F203" s="22"/>
      <c r="G203" s="22"/>
    </row>
    <row r="204" spans="1:7" x14ac:dyDescent="0.35">
      <c r="A204">
        <v>203</v>
      </c>
      <c r="B204" s="6">
        <v>4.133</v>
      </c>
      <c r="C204" s="6">
        <v>91</v>
      </c>
      <c r="D204">
        <f t="shared" si="3"/>
        <v>77.820004908840218</v>
      </c>
      <c r="E204" s="22">
        <f ca="1"/>
        <v>2</v>
      </c>
      <c r="F204" s="22"/>
      <c r="G204" s="22"/>
    </row>
    <row r="205" spans="1:7" x14ac:dyDescent="0.35">
      <c r="A205">
        <v>204</v>
      </c>
      <c r="B205" s="6">
        <v>1.867</v>
      </c>
      <c r="C205" s="6">
        <v>53</v>
      </c>
      <c r="D205">
        <f t="shared" si="3"/>
        <v>53.506637507467651</v>
      </c>
      <c r="E205" s="22">
        <f ca="1"/>
        <v>1</v>
      </c>
      <c r="F205" s="22"/>
      <c r="G205" s="22"/>
    </row>
    <row r="206" spans="1:7" x14ac:dyDescent="0.35">
      <c r="A206">
        <v>205</v>
      </c>
      <c r="B206" s="6">
        <v>4.5999999999999996</v>
      </c>
      <c r="C206" s="6">
        <v>78</v>
      </c>
      <c r="D206">
        <f t="shared" si="3"/>
        <v>82.83074744036756</v>
      </c>
      <c r="E206" s="22">
        <f ca="1"/>
        <v>2</v>
      </c>
      <c r="F206" s="22"/>
      <c r="G206" s="22"/>
    </row>
    <row r="207" spans="1:7" x14ac:dyDescent="0.35">
      <c r="A207">
        <v>206</v>
      </c>
      <c r="B207" s="6">
        <v>1.7829999999999999</v>
      </c>
      <c r="C207" s="6">
        <v>46</v>
      </c>
      <c r="D207">
        <f t="shared" si="3"/>
        <v>52.605347630276441</v>
      </c>
      <c r="E207" s="22">
        <f ca="1"/>
        <v>1</v>
      </c>
      <c r="F207" s="22"/>
      <c r="G207" s="22"/>
    </row>
    <row r="208" spans="1:7" x14ac:dyDescent="0.35">
      <c r="A208">
        <v>207</v>
      </c>
      <c r="B208" s="6">
        <v>4.367</v>
      </c>
      <c r="C208" s="6">
        <v>77</v>
      </c>
      <c r="D208">
        <f t="shared" si="3"/>
        <v>80.330740995301454</v>
      </c>
      <c r="E208" s="22">
        <f ca="1"/>
        <v>2</v>
      </c>
      <c r="F208" s="22"/>
      <c r="G208" s="22"/>
    </row>
    <row r="209" spans="1:7" x14ac:dyDescent="0.35">
      <c r="A209">
        <v>208</v>
      </c>
      <c r="B209" s="6">
        <v>3.85</v>
      </c>
      <c r="C209" s="6">
        <v>84</v>
      </c>
      <c r="D209">
        <f t="shared" si="3"/>
        <v>74.783516394017425</v>
      </c>
      <c r="E209" s="22">
        <f ca="1"/>
        <v>2</v>
      </c>
      <c r="F209" s="22"/>
      <c r="G209" s="22"/>
    </row>
    <row r="210" spans="1:7" x14ac:dyDescent="0.35">
      <c r="A210">
        <v>209</v>
      </c>
      <c r="B210" s="6">
        <v>1.9330000000000001</v>
      </c>
      <c r="C210" s="6">
        <v>49</v>
      </c>
      <c r="D210">
        <f t="shared" si="3"/>
        <v>54.214793839546466</v>
      </c>
      <c r="E210" s="22">
        <f ca="1"/>
        <v>1</v>
      </c>
      <c r="F210" s="22"/>
      <c r="G210" s="22"/>
    </row>
    <row r="211" spans="1:7" x14ac:dyDescent="0.35">
      <c r="A211">
        <v>210</v>
      </c>
      <c r="B211" s="6">
        <v>4.5</v>
      </c>
      <c r="C211" s="6">
        <v>83</v>
      </c>
      <c r="D211">
        <f t="shared" si="3"/>
        <v>81.757783300854214</v>
      </c>
      <c r="E211" s="22">
        <f ca="1"/>
        <v>2</v>
      </c>
      <c r="F211" s="22"/>
      <c r="G211" s="22"/>
    </row>
    <row r="212" spans="1:7" x14ac:dyDescent="0.35">
      <c r="A212">
        <v>211</v>
      </c>
      <c r="B212" s="6">
        <v>2.383</v>
      </c>
      <c r="C212" s="6">
        <v>71</v>
      </c>
      <c r="D212">
        <f t="shared" si="3"/>
        <v>59.04313246735655</v>
      </c>
      <c r="E212" s="22">
        <f ca="1"/>
        <v>2</v>
      </c>
      <c r="F212" s="22"/>
      <c r="G212" s="22"/>
    </row>
    <row r="213" spans="1:7" x14ac:dyDescent="0.35">
      <c r="A213">
        <v>212</v>
      </c>
      <c r="B213" s="6">
        <v>4.7</v>
      </c>
      <c r="C213" s="6">
        <v>80</v>
      </c>
      <c r="D213">
        <f t="shared" si="3"/>
        <v>83.903711579880934</v>
      </c>
      <c r="E213" s="22">
        <f ca="1"/>
        <v>2</v>
      </c>
      <c r="F213" s="22"/>
      <c r="G213" s="22"/>
    </row>
    <row r="214" spans="1:7" x14ac:dyDescent="0.35">
      <c r="A214">
        <v>213</v>
      </c>
      <c r="B214" s="6">
        <v>1.867</v>
      </c>
      <c r="C214" s="6">
        <v>49</v>
      </c>
      <c r="D214">
        <f t="shared" si="3"/>
        <v>53.506637507467651</v>
      </c>
      <c r="E214" s="22">
        <f ca="1"/>
        <v>1</v>
      </c>
      <c r="F214" s="22"/>
      <c r="G214" s="22"/>
    </row>
    <row r="215" spans="1:7" x14ac:dyDescent="0.35">
      <c r="A215">
        <v>214</v>
      </c>
      <c r="B215" s="6">
        <v>3.8330000000000002</v>
      </c>
      <c r="C215" s="6">
        <v>75</v>
      </c>
      <c r="D215">
        <f t="shared" si="3"/>
        <v>74.601112490300153</v>
      </c>
      <c r="E215" s="22">
        <f ca="1"/>
        <v>2</v>
      </c>
      <c r="F215" s="22"/>
      <c r="G215" s="22"/>
    </row>
    <row r="216" spans="1:7" x14ac:dyDescent="0.35">
      <c r="A216">
        <v>215</v>
      </c>
      <c r="B216" s="6">
        <v>3.4169999999999998</v>
      </c>
      <c r="C216" s="6">
        <v>64</v>
      </c>
      <c r="D216">
        <f t="shared" si="3"/>
        <v>70.137581669924614</v>
      </c>
      <c r="E216" s="22">
        <f ca="1"/>
        <v>1</v>
      </c>
      <c r="F216" s="22"/>
      <c r="G216" s="22"/>
    </row>
    <row r="217" spans="1:7" x14ac:dyDescent="0.35">
      <c r="A217">
        <v>216</v>
      </c>
      <c r="B217" s="6">
        <v>4.2329999999999997</v>
      </c>
      <c r="C217" s="6">
        <v>76</v>
      </c>
      <c r="D217">
        <f t="shared" si="3"/>
        <v>78.892969048353564</v>
      </c>
      <c r="E217" s="22">
        <f ca="1"/>
        <v>2</v>
      </c>
      <c r="F217" s="22"/>
      <c r="G217" s="22"/>
    </row>
    <row r="218" spans="1:7" x14ac:dyDescent="0.35">
      <c r="A218">
        <v>217</v>
      </c>
      <c r="B218" s="6">
        <v>2.4</v>
      </c>
      <c r="C218" s="6">
        <v>53</v>
      </c>
      <c r="D218">
        <f t="shared" si="3"/>
        <v>59.225536371073815</v>
      </c>
      <c r="E218" s="22">
        <f ca="1"/>
        <v>1</v>
      </c>
      <c r="F218" s="22"/>
      <c r="G218" s="22"/>
    </row>
    <row r="219" spans="1:7" x14ac:dyDescent="0.35">
      <c r="A219">
        <v>218</v>
      </c>
      <c r="B219" s="6">
        <v>4.8</v>
      </c>
      <c r="C219" s="6">
        <v>94</v>
      </c>
      <c r="D219">
        <f t="shared" si="3"/>
        <v>84.976675719394279</v>
      </c>
      <c r="E219" s="22">
        <f ca="1"/>
        <v>2</v>
      </c>
      <c r="F219" s="22"/>
      <c r="G219" s="22"/>
    </row>
    <row r="220" spans="1:7" x14ac:dyDescent="0.35">
      <c r="A220">
        <v>219</v>
      </c>
      <c r="B220" s="6">
        <v>2</v>
      </c>
      <c r="C220" s="6">
        <v>55</v>
      </c>
      <c r="D220">
        <f t="shared" si="3"/>
        <v>54.933679813020412</v>
      </c>
      <c r="E220" s="22">
        <f ca="1"/>
        <v>1</v>
      </c>
      <c r="F220" s="22"/>
      <c r="G220" s="22"/>
    </row>
    <row r="221" spans="1:7" x14ac:dyDescent="0.35">
      <c r="A221">
        <v>220</v>
      </c>
      <c r="B221" s="6">
        <v>4.1500000000000004</v>
      </c>
      <c r="C221" s="6">
        <v>76</v>
      </c>
      <c r="D221">
        <f t="shared" si="3"/>
        <v>78.002408812557491</v>
      </c>
      <c r="E221" s="22">
        <f ca="1"/>
        <v>2</v>
      </c>
      <c r="F221" s="22"/>
      <c r="G221" s="22"/>
    </row>
    <row r="222" spans="1:7" x14ac:dyDescent="0.35">
      <c r="A222">
        <v>221</v>
      </c>
      <c r="B222" s="6">
        <v>1.867</v>
      </c>
      <c r="C222" s="6">
        <v>50</v>
      </c>
      <c r="D222">
        <f t="shared" si="3"/>
        <v>53.506637507467651</v>
      </c>
      <c r="E222" s="22">
        <f ca="1"/>
        <v>1</v>
      </c>
      <c r="F222" s="22"/>
      <c r="G222" s="22"/>
    </row>
    <row r="223" spans="1:7" x14ac:dyDescent="0.35">
      <c r="A223">
        <v>222</v>
      </c>
      <c r="B223" s="6">
        <v>4.2670000000000003</v>
      </c>
      <c r="C223" s="6">
        <v>82</v>
      </c>
      <c r="D223">
        <f t="shared" si="3"/>
        <v>79.257776855788109</v>
      </c>
      <c r="E223" s="22">
        <f ca="1"/>
        <v>2</v>
      </c>
      <c r="F223" s="22"/>
      <c r="G223" s="22"/>
    </row>
    <row r="224" spans="1:7" x14ac:dyDescent="0.35">
      <c r="A224">
        <v>223</v>
      </c>
      <c r="B224" s="6">
        <v>1.75</v>
      </c>
      <c r="C224" s="6">
        <v>54</v>
      </c>
      <c r="D224">
        <f t="shared" si="3"/>
        <v>52.251269464237026</v>
      </c>
      <c r="E224" s="22">
        <f ca="1"/>
        <v>1</v>
      </c>
      <c r="F224" s="22"/>
      <c r="G224" s="22"/>
    </row>
    <row r="225" spans="1:7" x14ac:dyDescent="0.35">
      <c r="A225">
        <v>224</v>
      </c>
      <c r="B225" s="6">
        <v>4.4829999999999997</v>
      </c>
      <c r="C225" s="6">
        <v>75</v>
      </c>
      <c r="D225">
        <f t="shared" si="3"/>
        <v>81.575379397136942</v>
      </c>
      <c r="E225" s="22">
        <f ca="1"/>
        <v>2</v>
      </c>
      <c r="F225" s="22"/>
      <c r="G225" s="22"/>
    </row>
    <row r="226" spans="1:7" x14ac:dyDescent="0.35">
      <c r="A226">
        <v>225</v>
      </c>
      <c r="B226" s="6">
        <v>4</v>
      </c>
      <c r="C226" s="6">
        <v>78</v>
      </c>
      <c r="D226">
        <f t="shared" si="3"/>
        <v>76.392962603287458</v>
      </c>
      <c r="E226" s="22">
        <f ca="1"/>
        <v>2</v>
      </c>
      <c r="F226" s="22"/>
      <c r="G226" s="22"/>
    </row>
    <row r="227" spans="1:7" x14ac:dyDescent="0.35">
      <c r="A227">
        <v>226</v>
      </c>
      <c r="B227" s="6">
        <v>4.117</v>
      </c>
      <c r="C227" s="6">
        <v>79</v>
      </c>
      <c r="D227">
        <f t="shared" si="3"/>
        <v>77.648330646518076</v>
      </c>
      <c r="E227" s="22">
        <f ca="1"/>
        <v>2</v>
      </c>
      <c r="F227" s="22"/>
      <c r="G227" s="22"/>
    </row>
    <row r="228" spans="1:7" x14ac:dyDescent="0.35">
      <c r="A228">
        <v>227</v>
      </c>
      <c r="B228" s="6">
        <v>4.0830000000000002</v>
      </c>
      <c r="C228" s="6">
        <v>78</v>
      </c>
      <c r="D228">
        <f t="shared" si="3"/>
        <v>77.283522839083545</v>
      </c>
      <c r="E228" s="22">
        <f ca="1"/>
        <v>2</v>
      </c>
      <c r="F228" s="22"/>
      <c r="G228" s="22"/>
    </row>
    <row r="229" spans="1:7" x14ac:dyDescent="0.35">
      <c r="A229">
        <v>228</v>
      </c>
      <c r="B229" s="6">
        <v>4.2670000000000003</v>
      </c>
      <c r="C229" s="6">
        <v>78</v>
      </c>
      <c r="D229">
        <f t="shared" si="3"/>
        <v>79.257776855788109</v>
      </c>
      <c r="E229" s="22">
        <f ca="1"/>
        <v>2</v>
      </c>
      <c r="F229" s="22"/>
      <c r="G229" s="22"/>
    </row>
    <row r="230" spans="1:7" x14ac:dyDescent="0.35">
      <c r="A230">
        <v>229</v>
      </c>
      <c r="B230" s="6">
        <v>3.9169999999999998</v>
      </c>
      <c r="C230" s="6">
        <v>70</v>
      </c>
      <c r="D230">
        <f t="shared" si="3"/>
        <v>75.502402367491371</v>
      </c>
      <c r="E230" s="22">
        <f ca="1"/>
        <v>2</v>
      </c>
      <c r="F230" s="22"/>
      <c r="G230" s="22"/>
    </row>
    <row r="231" spans="1:7" x14ac:dyDescent="0.35">
      <c r="A231">
        <v>230</v>
      </c>
      <c r="B231" s="6">
        <v>4.55</v>
      </c>
      <c r="C231" s="6">
        <v>79</v>
      </c>
      <c r="D231">
        <f t="shared" si="3"/>
        <v>82.294265370610901</v>
      </c>
      <c r="E231" s="22">
        <f ca="1"/>
        <v>2</v>
      </c>
      <c r="F231" s="22"/>
      <c r="G231" s="22"/>
    </row>
    <row r="232" spans="1:7" x14ac:dyDescent="0.35">
      <c r="A232">
        <v>231</v>
      </c>
      <c r="B232" s="6">
        <v>4.0830000000000002</v>
      </c>
      <c r="C232" s="6">
        <v>70</v>
      </c>
      <c r="D232">
        <f t="shared" si="3"/>
        <v>77.283522839083545</v>
      </c>
      <c r="E232" s="22">
        <f ca="1"/>
        <v>2</v>
      </c>
      <c r="F232" s="22"/>
      <c r="G232" s="22"/>
    </row>
    <row r="233" spans="1:7" x14ac:dyDescent="0.35">
      <c r="A233">
        <v>232</v>
      </c>
      <c r="B233" s="6">
        <v>2.4169999999999998</v>
      </c>
      <c r="C233" s="6">
        <v>54</v>
      </c>
      <c r="D233">
        <f t="shared" si="3"/>
        <v>59.407940274791088</v>
      </c>
      <c r="E233" s="22">
        <f ca="1"/>
        <v>1</v>
      </c>
      <c r="F233" s="22"/>
      <c r="G233" s="22"/>
    </row>
    <row r="234" spans="1:7" x14ac:dyDescent="0.35">
      <c r="A234">
        <v>233</v>
      </c>
      <c r="B234" s="6">
        <v>4.1829999999999998</v>
      </c>
      <c r="C234" s="6">
        <v>86</v>
      </c>
      <c r="D234">
        <f t="shared" si="3"/>
        <v>78.356486978596891</v>
      </c>
      <c r="E234" s="22">
        <f ca="1"/>
        <v>2</v>
      </c>
      <c r="F234" s="22"/>
      <c r="G234" s="22"/>
    </row>
    <row r="235" spans="1:7" x14ac:dyDescent="0.35">
      <c r="A235">
        <v>234</v>
      </c>
      <c r="B235" s="6">
        <v>2.2170000000000001</v>
      </c>
      <c r="C235" s="6">
        <v>50</v>
      </c>
      <c r="D235">
        <f t="shared" si="3"/>
        <v>57.262011995764382</v>
      </c>
      <c r="E235" s="22">
        <f ca="1"/>
        <v>1</v>
      </c>
      <c r="F235" s="22"/>
      <c r="G235" s="22"/>
    </row>
    <row r="236" spans="1:7" x14ac:dyDescent="0.35">
      <c r="A236">
        <v>235</v>
      </c>
      <c r="B236" s="6">
        <v>4.45</v>
      </c>
      <c r="C236" s="6">
        <v>90</v>
      </c>
      <c r="D236">
        <f t="shared" si="3"/>
        <v>81.221301231097556</v>
      </c>
      <c r="E236" s="22">
        <f ca="1"/>
        <v>2</v>
      </c>
      <c r="F236" s="22"/>
      <c r="G236" s="22"/>
    </row>
    <row r="237" spans="1:7" x14ac:dyDescent="0.35">
      <c r="A237">
        <v>236</v>
      </c>
      <c r="B237" s="6">
        <v>1.883</v>
      </c>
      <c r="C237" s="6">
        <v>54</v>
      </c>
      <c r="D237">
        <f t="shared" si="3"/>
        <v>53.678311769789786</v>
      </c>
      <c r="E237" s="22">
        <f ca="1"/>
        <v>1</v>
      </c>
      <c r="F237" s="22"/>
      <c r="G237" s="22"/>
    </row>
    <row r="238" spans="1:7" x14ac:dyDescent="0.35">
      <c r="A238">
        <v>237</v>
      </c>
      <c r="B238" s="6">
        <v>1.85</v>
      </c>
      <c r="C238" s="6">
        <v>54</v>
      </c>
      <c r="D238">
        <f t="shared" si="3"/>
        <v>53.324233603750386</v>
      </c>
      <c r="E238" s="22">
        <f ca="1"/>
        <v>1</v>
      </c>
      <c r="F238" s="22"/>
      <c r="G238" s="22"/>
    </row>
    <row r="239" spans="1:7" x14ac:dyDescent="0.35">
      <c r="A239">
        <v>238</v>
      </c>
      <c r="B239" s="6">
        <v>4.2830000000000004</v>
      </c>
      <c r="C239" s="6">
        <v>77</v>
      </c>
      <c r="D239">
        <f t="shared" si="3"/>
        <v>79.429451118110251</v>
      </c>
      <c r="E239" s="22">
        <f ca="1"/>
        <v>2</v>
      </c>
      <c r="F239" s="22"/>
      <c r="G239" s="22"/>
    </row>
    <row r="240" spans="1:7" x14ac:dyDescent="0.35">
      <c r="A240">
        <v>239</v>
      </c>
      <c r="B240" s="6">
        <v>3.95</v>
      </c>
      <c r="C240" s="6">
        <v>79</v>
      </c>
      <c r="D240">
        <f t="shared" si="3"/>
        <v>75.856480533530785</v>
      </c>
      <c r="E240" s="22">
        <f ca="1"/>
        <v>2</v>
      </c>
      <c r="F240" s="22"/>
      <c r="G240" s="22"/>
    </row>
    <row r="241" spans="1:7" x14ac:dyDescent="0.35">
      <c r="A241">
        <v>240</v>
      </c>
      <c r="B241" s="6">
        <v>2.3330000000000002</v>
      </c>
      <c r="C241" s="6">
        <v>64</v>
      </c>
      <c r="D241">
        <f t="shared" si="3"/>
        <v>58.506650397599877</v>
      </c>
      <c r="E241" s="22">
        <f ca="1"/>
        <v>1</v>
      </c>
      <c r="F241" s="22"/>
      <c r="G241" s="22"/>
    </row>
    <row r="242" spans="1:7" x14ac:dyDescent="0.35">
      <c r="A242">
        <v>241</v>
      </c>
      <c r="B242" s="6">
        <v>4.1500000000000004</v>
      </c>
      <c r="C242" s="6">
        <v>75</v>
      </c>
      <c r="D242">
        <f t="shared" si="3"/>
        <v>78.002408812557491</v>
      </c>
      <c r="E242" s="22">
        <f ca="1"/>
        <v>2</v>
      </c>
      <c r="F242" s="22"/>
      <c r="G242" s="22"/>
    </row>
    <row r="243" spans="1:7" x14ac:dyDescent="0.35">
      <c r="A243">
        <v>242</v>
      </c>
      <c r="B243" s="6">
        <v>2.35</v>
      </c>
      <c r="C243" s="6">
        <v>47</v>
      </c>
      <c r="D243">
        <f t="shared" si="3"/>
        <v>58.689054301317142</v>
      </c>
      <c r="E243" s="22">
        <f ca="1"/>
        <v>1</v>
      </c>
      <c r="F243" s="22"/>
      <c r="G243" s="22"/>
    </row>
    <row r="244" spans="1:7" x14ac:dyDescent="0.35">
      <c r="A244">
        <v>243</v>
      </c>
      <c r="B244" s="6">
        <v>4.9329999999999998</v>
      </c>
      <c r="C244" s="6">
        <v>86</v>
      </c>
      <c r="D244">
        <f t="shared" si="3"/>
        <v>86.40371802494704</v>
      </c>
      <c r="E244" s="22">
        <f ca="1"/>
        <v>2</v>
      </c>
      <c r="F244" s="22"/>
      <c r="G244" s="22"/>
    </row>
    <row r="245" spans="1:7" x14ac:dyDescent="0.35">
      <c r="A245">
        <v>244</v>
      </c>
      <c r="B245" s="6">
        <v>2.9</v>
      </c>
      <c r="C245" s="6">
        <v>63</v>
      </c>
      <c r="D245">
        <f t="shared" si="3"/>
        <v>64.590357068640586</v>
      </c>
      <c r="E245" s="22">
        <f ca="1"/>
        <v>1</v>
      </c>
      <c r="F245" s="22"/>
      <c r="G245" s="22"/>
    </row>
    <row r="246" spans="1:7" x14ac:dyDescent="0.35">
      <c r="A246">
        <v>245</v>
      </c>
      <c r="B246" s="6">
        <v>4.5830000000000002</v>
      </c>
      <c r="C246" s="6">
        <v>85</v>
      </c>
      <c r="D246">
        <f t="shared" si="3"/>
        <v>82.648343536650302</v>
      </c>
      <c r="E246" s="22">
        <f ca="1"/>
        <v>2</v>
      </c>
      <c r="F246" s="22"/>
      <c r="G246" s="22"/>
    </row>
    <row r="247" spans="1:7" x14ac:dyDescent="0.35">
      <c r="A247">
        <v>246</v>
      </c>
      <c r="B247" s="6">
        <v>3.8330000000000002</v>
      </c>
      <c r="C247" s="6">
        <v>82</v>
      </c>
      <c r="D247">
        <f t="shared" si="3"/>
        <v>74.601112490300153</v>
      </c>
      <c r="E247" s="22">
        <f ca="1"/>
        <v>2</v>
      </c>
      <c r="F247" s="22"/>
      <c r="G247" s="22"/>
    </row>
    <row r="248" spans="1:7" x14ac:dyDescent="0.35">
      <c r="A248">
        <v>247</v>
      </c>
      <c r="B248" s="6">
        <v>2.0830000000000002</v>
      </c>
      <c r="C248" s="6">
        <v>57</v>
      </c>
      <c r="D248">
        <f t="shared" si="3"/>
        <v>55.824240048816492</v>
      </c>
      <c r="E248" s="22">
        <f ca="1"/>
        <v>1</v>
      </c>
      <c r="F248" s="22"/>
      <c r="G248" s="22"/>
    </row>
    <row r="249" spans="1:7" x14ac:dyDescent="0.35">
      <c r="A249">
        <v>248</v>
      </c>
      <c r="B249" s="6">
        <v>4.367</v>
      </c>
      <c r="C249" s="6">
        <v>82</v>
      </c>
      <c r="D249">
        <f t="shared" si="3"/>
        <v>80.330740995301454</v>
      </c>
      <c r="E249" s="22">
        <f ca="1"/>
        <v>2</v>
      </c>
      <c r="F249" s="22"/>
      <c r="G249" s="22"/>
    </row>
    <row r="250" spans="1:7" x14ac:dyDescent="0.35">
      <c r="A250">
        <v>249</v>
      </c>
      <c r="B250" s="6">
        <v>2.133</v>
      </c>
      <c r="C250" s="6">
        <v>67</v>
      </c>
      <c r="D250">
        <f t="shared" si="3"/>
        <v>56.360722118573172</v>
      </c>
      <c r="E250" s="22">
        <f ca="1"/>
        <v>1</v>
      </c>
      <c r="F250" s="22"/>
      <c r="G250" s="22"/>
    </row>
    <row r="251" spans="1:7" x14ac:dyDescent="0.35">
      <c r="A251">
        <v>250</v>
      </c>
      <c r="B251" s="6">
        <v>4.3499999999999996</v>
      </c>
      <c r="C251" s="6">
        <v>74</v>
      </c>
      <c r="D251">
        <f t="shared" si="3"/>
        <v>80.148337091584182</v>
      </c>
      <c r="E251" s="22">
        <f ca="1"/>
        <v>2</v>
      </c>
      <c r="F251" s="22"/>
      <c r="G251" s="22"/>
    </row>
    <row r="252" spans="1:7" x14ac:dyDescent="0.35">
      <c r="A252">
        <v>251</v>
      </c>
      <c r="B252" s="6">
        <v>2.2000000000000002</v>
      </c>
      <c r="C252" s="6">
        <v>54</v>
      </c>
      <c r="D252">
        <f t="shared" si="3"/>
        <v>57.079608092047117</v>
      </c>
      <c r="E252" s="22">
        <f ca="1"/>
        <v>1</v>
      </c>
      <c r="F252" s="22"/>
      <c r="G252" s="22"/>
    </row>
    <row r="253" spans="1:7" x14ac:dyDescent="0.35">
      <c r="A253">
        <v>252</v>
      </c>
      <c r="B253" s="6">
        <v>4.45</v>
      </c>
      <c r="C253" s="6">
        <v>83</v>
      </c>
      <c r="D253">
        <f t="shared" si="3"/>
        <v>81.221301231097556</v>
      </c>
      <c r="E253" s="22">
        <f ca="1"/>
        <v>2</v>
      </c>
      <c r="F253" s="22"/>
      <c r="G253" s="22"/>
    </row>
    <row r="254" spans="1:7" x14ac:dyDescent="0.35">
      <c r="A254">
        <v>253</v>
      </c>
      <c r="B254" s="6">
        <v>3.5670000000000002</v>
      </c>
      <c r="C254" s="6">
        <v>73</v>
      </c>
      <c r="D254">
        <f t="shared" si="3"/>
        <v>71.747027879194647</v>
      </c>
      <c r="E254" s="22">
        <f ca="1"/>
        <v>2</v>
      </c>
      <c r="F254" s="22"/>
      <c r="G254" s="22"/>
    </row>
    <row r="255" spans="1:7" x14ac:dyDescent="0.35">
      <c r="A255">
        <v>254</v>
      </c>
      <c r="B255" s="6">
        <v>4.5</v>
      </c>
      <c r="C255" s="6">
        <v>73</v>
      </c>
      <c r="D255">
        <f t="shared" si="3"/>
        <v>81.757783300854214</v>
      </c>
      <c r="E255" s="22">
        <f ca="1"/>
        <v>2</v>
      </c>
      <c r="F255" s="22"/>
      <c r="G255" s="22"/>
    </row>
    <row r="256" spans="1:7" x14ac:dyDescent="0.35">
      <c r="A256">
        <v>255</v>
      </c>
      <c r="B256" s="6">
        <v>4.1500000000000004</v>
      </c>
      <c r="C256" s="6">
        <v>88</v>
      </c>
      <c r="D256">
        <f t="shared" si="3"/>
        <v>78.002408812557491</v>
      </c>
      <c r="E256" s="22">
        <f ca="1"/>
        <v>2</v>
      </c>
      <c r="F256" s="22"/>
      <c r="G256" s="22"/>
    </row>
    <row r="257" spans="1:7" x14ac:dyDescent="0.35">
      <c r="A257">
        <v>256</v>
      </c>
      <c r="B257" s="6">
        <v>3.8170000000000002</v>
      </c>
      <c r="C257" s="6">
        <v>80</v>
      </c>
      <c r="D257">
        <f t="shared" si="3"/>
        <v>74.429438227978025</v>
      </c>
      <c r="E257" s="22">
        <f ca="1"/>
        <v>2</v>
      </c>
      <c r="F257" s="22"/>
      <c r="G257" s="22"/>
    </row>
    <row r="258" spans="1:7" x14ac:dyDescent="0.35">
      <c r="A258">
        <v>257</v>
      </c>
      <c r="B258" s="6">
        <v>3.9169999999999998</v>
      </c>
      <c r="C258" s="6">
        <v>71</v>
      </c>
      <c r="D258">
        <f t="shared" si="3"/>
        <v>75.502402367491371</v>
      </c>
      <c r="E258" s="22">
        <f ca="1"/>
        <v>2</v>
      </c>
      <c r="F258" s="22"/>
      <c r="G258" s="22"/>
    </row>
    <row r="259" spans="1:7" x14ac:dyDescent="0.35">
      <c r="A259">
        <v>258</v>
      </c>
      <c r="B259" s="6">
        <v>4.45</v>
      </c>
      <c r="C259" s="6">
        <v>83</v>
      </c>
      <c r="D259">
        <f t="shared" ref="D259:D273" si="4" xml:space="preserve"> B259 * $J$26 + $K$26</f>
        <v>81.221301231097556</v>
      </c>
      <c r="E259" s="22">
        <f ca="1"/>
        <v>2</v>
      </c>
      <c r="F259" s="22"/>
      <c r="G259" s="22"/>
    </row>
    <row r="260" spans="1:7" x14ac:dyDescent="0.35">
      <c r="A260">
        <v>259</v>
      </c>
      <c r="B260" s="6">
        <v>2</v>
      </c>
      <c r="C260" s="6">
        <v>56</v>
      </c>
      <c r="D260">
        <f t="shared" si="4"/>
        <v>54.933679813020412</v>
      </c>
      <c r="E260" s="22">
        <f ca="1"/>
        <v>1</v>
      </c>
      <c r="F260" s="22"/>
      <c r="G260" s="22"/>
    </row>
    <row r="261" spans="1:7" x14ac:dyDescent="0.35">
      <c r="A261">
        <v>260</v>
      </c>
      <c r="B261" s="6">
        <v>4.2830000000000004</v>
      </c>
      <c r="C261" s="6">
        <v>79</v>
      </c>
      <c r="D261">
        <f t="shared" si="4"/>
        <v>79.429451118110251</v>
      </c>
      <c r="E261" s="22">
        <f ca="1"/>
        <v>2</v>
      </c>
      <c r="F261" s="22"/>
      <c r="G261" s="22"/>
    </row>
    <row r="262" spans="1:7" x14ac:dyDescent="0.35">
      <c r="A262">
        <v>261</v>
      </c>
      <c r="B262" s="6">
        <v>4.7670000000000003</v>
      </c>
      <c r="C262" s="6">
        <v>78</v>
      </c>
      <c r="D262">
        <f t="shared" si="4"/>
        <v>84.622597553354865</v>
      </c>
      <c r="E262" s="22">
        <f ca="1"/>
        <v>2</v>
      </c>
      <c r="F262" s="22"/>
      <c r="G262" s="22"/>
    </row>
    <row r="263" spans="1:7" x14ac:dyDescent="0.35">
      <c r="A263">
        <v>262</v>
      </c>
      <c r="B263" s="6">
        <v>4.5330000000000004</v>
      </c>
      <c r="C263" s="6">
        <v>84</v>
      </c>
      <c r="D263">
        <f t="shared" si="4"/>
        <v>82.111861466893629</v>
      </c>
      <c r="E263" s="22">
        <f ca="1"/>
        <v>2</v>
      </c>
      <c r="F263" s="22"/>
      <c r="G263" s="22"/>
    </row>
    <row r="264" spans="1:7" x14ac:dyDescent="0.35">
      <c r="A264">
        <v>263</v>
      </c>
      <c r="B264" s="6">
        <v>1.85</v>
      </c>
      <c r="C264" s="6">
        <v>58</v>
      </c>
      <c r="D264">
        <f t="shared" si="4"/>
        <v>53.324233603750386</v>
      </c>
      <c r="E264" s="22">
        <f ca="1"/>
        <v>1</v>
      </c>
      <c r="F264" s="22"/>
      <c r="G264" s="22"/>
    </row>
    <row r="265" spans="1:7" x14ac:dyDescent="0.35">
      <c r="A265">
        <v>264</v>
      </c>
      <c r="B265" s="6">
        <v>4.25</v>
      </c>
      <c r="C265" s="6">
        <v>83</v>
      </c>
      <c r="D265">
        <f t="shared" si="4"/>
        <v>79.075372952070836</v>
      </c>
      <c r="E265" s="22">
        <f ca="1"/>
        <v>2</v>
      </c>
      <c r="F265" s="22"/>
      <c r="G265" s="22"/>
    </row>
    <row r="266" spans="1:7" x14ac:dyDescent="0.35">
      <c r="A266">
        <v>265</v>
      </c>
      <c r="B266" s="6">
        <v>1.9830000000000001</v>
      </c>
      <c r="C266" s="6">
        <v>43</v>
      </c>
      <c r="D266">
        <f t="shared" si="4"/>
        <v>54.751275909303146</v>
      </c>
      <c r="E266" s="22">
        <f ca="1"/>
        <v>1</v>
      </c>
      <c r="F266" s="22"/>
      <c r="G266" s="22"/>
    </row>
    <row r="267" spans="1:7" x14ac:dyDescent="0.35">
      <c r="A267">
        <v>266</v>
      </c>
      <c r="B267" s="6">
        <v>2.25</v>
      </c>
      <c r="C267" s="6">
        <v>60</v>
      </c>
      <c r="D267">
        <f t="shared" si="4"/>
        <v>57.616090161803797</v>
      </c>
      <c r="E267" s="22">
        <f ca="1"/>
        <v>1</v>
      </c>
      <c r="F267" s="22"/>
      <c r="G267" s="22"/>
    </row>
    <row r="268" spans="1:7" x14ac:dyDescent="0.35">
      <c r="A268">
        <v>267</v>
      </c>
      <c r="B268" s="6">
        <v>4.75</v>
      </c>
      <c r="C268" s="6">
        <v>75</v>
      </c>
      <c r="D268">
        <f t="shared" si="4"/>
        <v>84.440193649637592</v>
      </c>
      <c r="E268" s="22">
        <f ca="1"/>
        <v>2</v>
      </c>
      <c r="F268" s="22"/>
      <c r="G268" s="22"/>
    </row>
    <row r="269" spans="1:7" x14ac:dyDescent="0.35">
      <c r="A269">
        <v>268</v>
      </c>
      <c r="B269" s="6">
        <v>4.117</v>
      </c>
      <c r="C269" s="6">
        <v>81</v>
      </c>
      <c r="D269">
        <f t="shared" si="4"/>
        <v>77.648330646518076</v>
      </c>
      <c r="E269" s="22">
        <f ca="1"/>
        <v>2</v>
      </c>
      <c r="F269" s="22"/>
      <c r="G269" s="22"/>
    </row>
    <row r="270" spans="1:7" x14ac:dyDescent="0.35">
      <c r="A270">
        <v>269</v>
      </c>
      <c r="B270" s="6">
        <v>2.15</v>
      </c>
      <c r="C270" s="6">
        <v>46</v>
      </c>
      <c r="D270">
        <f t="shared" si="4"/>
        <v>56.543126022290437</v>
      </c>
      <c r="E270" s="22">
        <f ca="1"/>
        <v>1</v>
      </c>
      <c r="F270" s="22"/>
      <c r="G270" s="22"/>
    </row>
    <row r="271" spans="1:7" x14ac:dyDescent="0.35">
      <c r="A271">
        <v>270</v>
      </c>
      <c r="B271" s="6">
        <v>4.4169999999999998</v>
      </c>
      <c r="C271" s="6">
        <v>90</v>
      </c>
      <c r="D271">
        <f t="shared" si="4"/>
        <v>80.867223065058141</v>
      </c>
      <c r="E271" s="22">
        <f ca="1"/>
        <v>2</v>
      </c>
      <c r="F271" s="22"/>
      <c r="G271" s="22"/>
    </row>
    <row r="272" spans="1:7" x14ac:dyDescent="0.35">
      <c r="A272">
        <v>271</v>
      </c>
      <c r="B272" s="6">
        <v>1.8169999999999999</v>
      </c>
      <c r="C272" s="6">
        <v>46</v>
      </c>
      <c r="D272">
        <f t="shared" si="4"/>
        <v>52.970155437710972</v>
      </c>
      <c r="E272" s="22">
        <f ca="1"/>
        <v>1</v>
      </c>
      <c r="F272" s="22"/>
      <c r="G272" s="22"/>
    </row>
    <row r="273" spans="1:7" x14ac:dyDescent="0.35">
      <c r="A273">
        <v>272</v>
      </c>
      <c r="B273" s="6">
        <v>4.4669999999999996</v>
      </c>
      <c r="C273" s="6">
        <v>74</v>
      </c>
      <c r="D273">
        <f t="shared" si="4"/>
        <v>81.4037051348148</v>
      </c>
      <c r="E273" s="22">
        <f ca="1"/>
        <v>2</v>
      </c>
      <c r="F273" s="22"/>
      <c r="G273" s="2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A827-6359-49D4-A502-2A9655A773E9}">
  <dimension ref="A1:J273"/>
  <sheetViews>
    <sheetView workbookViewId="0">
      <selection activeCell="F22" sqref="F22"/>
    </sheetView>
  </sheetViews>
  <sheetFormatPr baseColWidth="10" defaultRowHeight="14.5" x14ac:dyDescent="0.35"/>
  <sheetData>
    <row r="1" spans="1:10" x14ac:dyDescent="0.35">
      <c r="B1" s="11" t="s">
        <v>22</v>
      </c>
      <c r="D1" t="s">
        <v>23</v>
      </c>
      <c r="E1">
        <v>1</v>
      </c>
      <c r="F1">
        <f>E1+1</f>
        <v>2</v>
      </c>
      <c r="H1">
        <v>1</v>
      </c>
      <c r="I1">
        <f>H1+1</f>
        <v>2</v>
      </c>
      <c r="J1" s="11" t="s">
        <v>26</v>
      </c>
    </row>
    <row r="2" spans="1:10" x14ac:dyDescent="0.35">
      <c r="A2">
        <v>1</v>
      </c>
      <c r="B2" s="13">
        <f t="array" aca="1" ref="B2:B273" ca="1">[1]!ClustAnal('ERUPTION RESUELTO'!B2:C273,E5,E7)</f>
        <v>2</v>
      </c>
      <c r="D2" t="str">
        <f t="array" ref="D2:D3">TRANSPOSE('ERUPTION RESUELTO'!B1:C1)</f>
        <v>Minutes between eruptions</v>
      </c>
      <c r="E2" s="16">
        <f ca="1">AVERAGEIF($B$2:$B$273,E$1,'ERUPTION RESUELTO'!$B$2:$B$273)</f>
        <v>2.0943299999999998</v>
      </c>
      <c r="F2" s="17">
        <f ca="1">AVERAGEIF($B$2:$B$273,F$1,'ERUPTION RESUELTO'!$B$2:$B$273)</f>
        <v>4.2979302325581408</v>
      </c>
      <c r="H2" s="16">
        <f ca="1">SUMXMY2('ERUPTION RESUELTO'!$B2:$C2,E$2:E$3)</f>
        <v>590.32954214890003</v>
      </c>
      <c r="I2" s="17">
        <f ca="1">SUMXMY2('ERUPTION RESUELTO'!$B2:$C2,F$2:F$3)</f>
        <v>2.1380327858301964</v>
      </c>
      <c r="J2" s="13">
        <f ca="1">MIN(H2:I2)</f>
        <v>2.1380327858301964</v>
      </c>
    </row>
    <row r="3" spans="1:10" x14ac:dyDescent="0.35">
      <c r="A3">
        <f>A2+1</f>
        <v>2</v>
      </c>
      <c r="B3" s="14">
        <f ca="1"/>
        <v>1</v>
      </c>
      <c r="D3" t="str">
        <v>Duration of eruption</v>
      </c>
      <c r="E3" s="18">
        <f ca="1">AVERAGEIF($B$2:$B$273,E$1,'ERUPTION RESUELTO'!$C$2:$C$273)</f>
        <v>54.75</v>
      </c>
      <c r="F3" s="19">
        <f ca="1">AVERAGEIF($B$2:$B$273,F$1,'ERUPTION RESUELTO'!$C$2:$C$273)</f>
        <v>80.284883720930239</v>
      </c>
      <c r="H3" s="20">
        <f ca="1">SUMXMY2('ERUPTION RESUELTO'!$B3:$C3,E$2:E$3)</f>
        <v>0.64913014889999987</v>
      </c>
      <c r="I3" s="21">
        <f ca="1">SUMXMY2('ERUPTION RESUELTO'!$B3:$C3,F$2:F$3)</f>
        <v>697.13476766955148</v>
      </c>
      <c r="J3" s="14">
        <f t="shared" ref="J3:J66" ca="1" si="0">MIN(H3:I3)</f>
        <v>0.64913014889999987</v>
      </c>
    </row>
    <row r="4" spans="1:10" x14ac:dyDescent="0.35">
      <c r="A4">
        <f t="shared" ref="A4:A67" si="1">A3+1</f>
        <v>3</v>
      </c>
      <c r="B4" s="14">
        <f ca="1"/>
        <v>2</v>
      </c>
      <c r="H4" s="20">
        <f ca="1">SUMXMY2('ERUPTION RESUELTO'!$B4:$C4,E$2:E$3)</f>
        <v>372.0968033689</v>
      </c>
      <c r="I4" s="21">
        <f ca="1">SUMXMY2('ERUPTION RESUELTO'!$B4:$C4,F$2:F$3)</f>
        <v>40.430853739318628</v>
      </c>
      <c r="J4" s="14">
        <f t="shared" ca="1" si="0"/>
        <v>40.430853739318628</v>
      </c>
    </row>
    <row r="5" spans="1:10" x14ac:dyDescent="0.35">
      <c r="A5">
        <f t="shared" si="1"/>
        <v>4</v>
      </c>
      <c r="B5" s="14">
        <f ca="1"/>
        <v>1</v>
      </c>
      <c r="D5" s="24" t="s">
        <v>24</v>
      </c>
      <c r="E5" s="25">
        <v>2</v>
      </c>
      <c r="H5" s="20">
        <f ca="1">SUMXMY2('ERUPTION RESUELTO'!$B5:$C5,E$2:E$3)</f>
        <v>52.598096368900002</v>
      </c>
      <c r="I5" s="21">
        <f ca="1">SUMXMY2('ERUPTION RESUELTO'!$B5:$C5,F$2:F$3)</f>
        <v>338.39691653001643</v>
      </c>
      <c r="J5" s="14">
        <f t="shared" ca="1" si="0"/>
        <v>52.598096368900002</v>
      </c>
    </row>
    <row r="6" spans="1:10" x14ac:dyDescent="0.35">
      <c r="A6">
        <f t="shared" si="1"/>
        <v>5</v>
      </c>
      <c r="B6" s="14">
        <f ca="1"/>
        <v>2</v>
      </c>
      <c r="H6" s="20">
        <f ca="1">SUMXMY2('ERUPTION RESUELTO'!$B6:$C6,E$2:E$3)</f>
        <v>921.00961136889998</v>
      </c>
      <c r="I6" s="21">
        <f ca="1">SUMXMY2('ERUPTION RESUELTO'!$B6:$C6,F$2:F$3)</f>
        <v>22.287579320713839</v>
      </c>
      <c r="J6" s="14">
        <f t="shared" ca="1" si="0"/>
        <v>22.287579320713839</v>
      </c>
    </row>
    <row r="7" spans="1:10" x14ac:dyDescent="0.35">
      <c r="A7">
        <f t="shared" si="1"/>
        <v>6</v>
      </c>
      <c r="B7" s="14">
        <f ca="1"/>
        <v>1</v>
      </c>
      <c r="D7" t="s">
        <v>25</v>
      </c>
      <c r="E7" s="12">
        <v>10</v>
      </c>
      <c r="H7" s="20">
        <f ca="1">SUMXMY2('ERUPTION RESUELTO'!$B7:$C7,E$2:E$3)</f>
        <v>0.68450036890000032</v>
      </c>
      <c r="I7" s="21">
        <f ca="1">SUMXMY2('ERUPTION RESUELTO'!$B7:$C7,F$2:F$3)</f>
        <v>641.32737234396996</v>
      </c>
      <c r="J7" s="14">
        <f t="shared" ca="1" si="0"/>
        <v>0.68450036890000032</v>
      </c>
    </row>
    <row r="8" spans="1:10" x14ac:dyDescent="0.35">
      <c r="A8">
        <f t="shared" si="1"/>
        <v>7</v>
      </c>
      <c r="B8" s="14">
        <f ca="1"/>
        <v>2</v>
      </c>
      <c r="H8" s="20">
        <f ca="1">SUMXMY2('ERUPTION RESUELTO'!$B8:$C8,E$2:E$3)</f>
        <v>1112.3520161489</v>
      </c>
      <c r="I8" s="21">
        <f ca="1">SUMXMY2('ERUPTION RESUELTO'!$B8:$C8,F$2:F$3)</f>
        <v>59.68467929745799</v>
      </c>
      <c r="J8" s="14">
        <f t="shared" ca="1" si="0"/>
        <v>59.68467929745799</v>
      </c>
    </row>
    <row r="9" spans="1:10" x14ac:dyDescent="0.35">
      <c r="A9">
        <f t="shared" si="1"/>
        <v>8</v>
      </c>
      <c r="B9" s="14">
        <f ca="1"/>
        <v>2</v>
      </c>
      <c r="D9" t="s">
        <v>27</v>
      </c>
      <c r="E9" s="12">
        <f ca="1">SUM(J2:J273)</f>
        <v>8901.7687209472133</v>
      </c>
      <c r="H9" s="20">
        <f ca="1">SUMXMY2('ERUPTION RESUELTO'!$B9:$C9,E$2:E$3)</f>
        <v>917.32954214890003</v>
      </c>
      <c r="I9" s="21">
        <f ca="1">SUMXMY2('ERUPTION RESUELTO'!$B9:$C9,F$2:F$3)</f>
        <v>22.719428134667332</v>
      </c>
      <c r="J9" s="14">
        <f t="shared" ca="1" si="0"/>
        <v>22.719428134667332</v>
      </c>
    </row>
    <row r="10" spans="1:10" x14ac:dyDescent="0.35">
      <c r="A10">
        <f t="shared" si="1"/>
        <v>9</v>
      </c>
      <c r="B10" s="14">
        <f ca="1"/>
        <v>1</v>
      </c>
      <c r="H10" s="20">
        <f ca="1">SUMXMY2('ERUPTION RESUELTO'!$B10:$C10,E$2:E$3)</f>
        <v>14.083331148899999</v>
      </c>
      <c r="I10" s="21">
        <f ca="1">SUMXMY2('ERUPTION RESUELTO'!$B10:$C10,F$2:F$3)</f>
        <v>863.11719092536543</v>
      </c>
      <c r="J10" s="14">
        <f t="shared" ca="1" si="0"/>
        <v>14.083331148899999</v>
      </c>
    </row>
    <row r="11" spans="1:10" x14ac:dyDescent="0.35">
      <c r="A11">
        <f t="shared" si="1"/>
        <v>10</v>
      </c>
      <c r="B11" s="14">
        <f ca="1"/>
        <v>2</v>
      </c>
      <c r="H11" s="20">
        <f ca="1">SUMXMY2('ERUPTION RESUELTO'!$B11:$C11,E$2:E$3)</f>
        <v>920.15054714890005</v>
      </c>
      <c r="I11" s="21">
        <f ca="1">SUMXMY2('ERUPTION RESUELTO'!$B11:$C11,F$2:F$3)</f>
        <v>22.235032785830118</v>
      </c>
      <c r="J11" s="14">
        <f t="shared" ca="1" si="0"/>
        <v>22.235032785830118</v>
      </c>
    </row>
    <row r="12" spans="1:10" x14ac:dyDescent="0.35">
      <c r="A12">
        <f t="shared" si="1"/>
        <v>11</v>
      </c>
      <c r="B12" s="14">
        <f ca="1"/>
        <v>1</v>
      </c>
      <c r="H12" s="20">
        <f ca="1">SUMXMY2('ERUPTION RESUELTO'!$B12:$C12,E$2:E$3)</f>
        <v>0.63079336889999993</v>
      </c>
      <c r="I12" s="21">
        <f ca="1">SUMXMY2('ERUPTION RESUELTO'!$B12:$C12,F$2:F$3)</f>
        <v>696.97099327420267</v>
      </c>
      <c r="J12" s="14">
        <f t="shared" ca="1" si="0"/>
        <v>0.63079336889999993</v>
      </c>
    </row>
    <row r="13" spans="1:10" x14ac:dyDescent="0.35">
      <c r="A13">
        <f t="shared" si="1"/>
        <v>12</v>
      </c>
      <c r="B13" s="14">
        <f ca="1"/>
        <v>2</v>
      </c>
      <c r="H13" s="20">
        <f ca="1">SUMXMY2('ERUPTION RESUELTO'!$B13:$C13,E$2:E$3)</f>
        <v>858.88462592890005</v>
      </c>
      <c r="I13" s="21">
        <f ca="1">SUMXMY2('ERUPTION RESUELTO'!$B13:$C13,F$2:F$3)</f>
        <v>13.947196809085947</v>
      </c>
      <c r="J13" s="14">
        <f t="shared" ca="1" si="0"/>
        <v>13.947196809085947</v>
      </c>
    </row>
    <row r="14" spans="1:10" x14ac:dyDescent="0.35">
      <c r="A14">
        <f t="shared" si="1"/>
        <v>13</v>
      </c>
      <c r="B14" s="14">
        <f ca="1"/>
        <v>2</v>
      </c>
      <c r="H14" s="20">
        <f ca="1">SUMXMY2('ERUPTION RESUELTO'!$B14:$C14,E$2:E$3)</f>
        <v>544.99634614889999</v>
      </c>
      <c r="I14" s="21">
        <f ca="1">SUMXMY2('ERUPTION RESUELTO'!$B14:$C14,F$2:F$3)</f>
        <v>5.2302839486209054</v>
      </c>
      <c r="J14" s="14">
        <f t="shared" ca="1" si="0"/>
        <v>5.2302839486209054</v>
      </c>
    </row>
    <row r="15" spans="1:10" x14ac:dyDescent="0.35">
      <c r="A15">
        <f t="shared" si="1"/>
        <v>14</v>
      </c>
      <c r="B15" s="14">
        <f ca="1"/>
        <v>1</v>
      </c>
      <c r="H15" s="20">
        <f ca="1">SUMXMY2('ERUPTION RESUELTO'!$B15:$C15,E$2:E$3)</f>
        <v>60.181063148900002</v>
      </c>
      <c r="I15" s="21">
        <f ca="1">SUMXMY2('ERUPTION RESUELTO'!$B15:$C15,F$2:F$3)</f>
        <v>1114.3754327858305</v>
      </c>
      <c r="J15" s="14">
        <f t="shared" ca="1" si="0"/>
        <v>60.181063148900002</v>
      </c>
    </row>
    <row r="16" spans="1:10" x14ac:dyDescent="0.35">
      <c r="A16">
        <f t="shared" si="1"/>
        <v>15</v>
      </c>
      <c r="B16" s="14">
        <f ca="1"/>
        <v>2</v>
      </c>
      <c r="H16" s="20">
        <f ca="1">SUMXMY2('ERUPTION RESUELTO'!$B16:$C16,E$2:E$3)</f>
        <v>804.85201614890002</v>
      </c>
      <c r="I16" s="21">
        <f ca="1">SUMXMY2('ERUPTION RESUELTO'!$B16:$C16,F$2:F$3)</f>
        <v>7.5335165067603764</v>
      </c>
      <c r="J16" s="14">
        <f t="shared" ca="1" si="0"/>
        <v>7.5335165067603764</v>
      </c>
    </row>
    <row r="17" spans="1:10" x14ac:dyDescent="0.35">
      <c r="A17">
        <f t="shared" si="1"/>
        <v>16</v>
      </c>
      <c r="B17" s="14">
        <f ca="1"/>
        <v>1</v>
      </c>
      <c r="H17" s="20">
        <f ca="1">SUMXMY2('ERUPTION RESUELTO'!$B17:$C17,E$2:E$3)</f>
        <v>7.5677809289000004</v>
      </c>
      <c r="I17" s="21">
        <f ca="1">SUMXMY2('ERUPTION RESUELTO'!$B17:$C17,F$2:F$3)</f>
        <v>804.57551076257471</v>
      </c>
      <c r="J17" s="14">
        <f t="shared" ca="1" si="0"/>
        <v>7.5677809289000004</v>
      </c>
    </row>
    <row r="18" spans="1:10" x14ac:dyDescent="0.35">
      <c r="A18">
        <f t="shared" si="1"/>
        <v>17</v>
      </c>
      <c r="B18" s="14">
        <f ca="1"/>
        <v>1</v>
      </c>
      <c r="H18" s="20">
        <f ca="1">SUMXMY2('ERUPTION RESUELTO'!$B18:$C18,E$2:E$3)</f>
        <v>52.681063148900002</v>
      </c>
      <c r="I18" s="21">
        <f ca="1">SUMXMY2('ERUPTION RESUELTO'!$B18:$C18,F$2:F$3)</f>
        <v>340.82892115792339</v>
      </c>
      <c r="J18" s="14">
        <f t="shared" ca="1" si="0"/>
        <v>52.681063148900002</v>
      </c>
    </row>
    <row r="19" spans="1:10" x14ac:dyDescent="0.35">
      <c r="A19">
        <f t="shared" si="1"/>
        <v>18</v>
      </c>
      <c r="B19" s="14">
        <f ca="1"/>
        <v>2</v>
      </c>
      <c r="H19" s="20">
        <f ca="1">SUMXMY2('ERUPTION RESUELTO'!$B19:$C19,E$2:E$3)</f>
        <v>862.88315014889997</v>
      </c>
      <c r="I19" s="21">
        <f ca="1">SUMXMY2('ERUPTION RESUELTO'!$B19:$C19,F$2:F$3)</f>
        <v>14.05416301838827</v>
      </c>
      <c r="J19" s="14">
        <f t="shared" ca="1" si="0"/>
        <v>14.05416301838827</v>
      </c>
    </row>
    <row r="20" spans="1:10" x14ac:dyDescent="0.35">
      <c r="A20">
        <f t="shared" si="1"/>
        <v>19</v>
      </c>
      <c r="B20" s="14">
        <f ca="1"/>
        <v>1</v>
      </c>
      <c r="H20" s="20">
        <f ca="1">SUMXMY2('ERUPTION RESUELTO'!$B20:$C20,E$2:E$3)</f>
        <v>7.8068621488999996</v>
      </c>
      <c r="I20" s="21">
        <f ca="1">SUMXMY2('ERUPTION RESUELTO'!$B20:$C20,F$2:F$3)</f>
        <v>807.31347464629562</v>
      </c>
      <c r="J20" s="14">
        <f t="shared" ca="1" si="0"/>
        <v>7.8068621488999996</v>
      </c>
    </row>
    <row r="21" spans="1:10" x14ac:dyDescent="0.35">
      <c r="A21">
        <f t="shared" si="1"/>
        <v>20</v>
      </c>
      <c r="B21" s="14">
        <f ca="1"/>
        <v>2</v>
      </c>
      <c r="H21" s="20">
        <f ca="1">SUMXMY2('ERUPTION RESUELTO'!$B21:$C21,E$2:E$3)</f>
        <v>592.70941314890001</v>
      </c>
      <c r="I21" s="21">
        <f ca="1">SUMXMY2('ERUPTION RESUELTO'!$B21:$C21,F$2:F$3)</f>
        <v>1.6532234835046133</v>
      </c>
      <c r="J21" s="14">
        <f t="shared" ca="1" si="0"/>
        <v>1.6532234835046133</v>
      </c>
    </row>
    <row r="22" spans="1:10" x14ac:dyDescent="0.35">
      <c r="A22">
        <f t="shared" si="1"/>
        <v>21</v>
      </c>
      <c r="B22" s="14">
        <f ca="1"/>
        <v>1</v>
      </c>
      <c r="H22" s="20">
        <f ca="1">SUMXMY2('ERUPTION RESUELTO'!$B22:$C22,E$2:E$3)</f>
        <v>14.149130148899999</v>
      </c>
      <c r="I22" s="21">
        <f ca="1">SUMXMY2('ERUPTION RESUELTO'!$B22:$C22,F$2:F$3)</f>
        <v>863.84406999513283</v>
      </c>
      <c r="J22" s="14">
        <f t="shared" ca="1" si="0"/>
        <v>14.149130148899999</v>
      </c>
    </row>
    <row r="23" spans="1:10" x14ac:dyDescent="0.35">
      <c r="A23">
        <f t="shared" si="1"/>
        <v>22</v>
      </c>
      <c r="B23" s="14">
        <f ca="1"/>
        <v>1</v>
      </c>
      <c r="H23" s="20">
        <f ca="1">SUMXMY2('ERUPTION RESUELTO'!$B23:$C23,E$2:E$3)</f>
        <v>60.181063148900002</v>
      </c>
      <c r="I23" s="21">
        <f ca="1">SUMXMY2('ERUPTION RESUELTO'!$B23:$C23,F$2:F$3)</f>
        <v>1114.3754327858305</v>
      </c>
      <c r="J23" s="14">
        <f t="shared" ca="1" si="0"/>
        <v>60.181063148900002</v>
      </c>
    </row>
    <row r="24" spans="1:10" x14ac:dyDescent="0.35">
      <c r="A24">
        <f t="shared" si="1"/>
        <v>23</v>
      </c>
      <c r="B24" s="14">
        <f ca="1"/>
        <v>2</v>
      </c>
      <c r="H24" s="20">
        <f ca="1">SUMXMY2('ERUPTION RESUELTO'!$B24:$C24,E$2:E$3)</f>
        <v>542.4003411489</v>
      </c>
      <c r="I24" s="21">
        <f ca="1">SUMXMY2('ERUPTION RESUELTO'!$B24:$C24,F$2:F$3)</f>
        <v>5.9396792974581158</v>
      </c>
      <c r="J24" s="14">
        <f t="shared" ca="1" si="0"/>
        <v>5.9396792974581158</v>
      </c>
    </row>
    <row r="25" spans="1:10" x14ac:dyDescent="0.35">
      <c r="A25">
        <f t="shared" si="1"/>
        <v>24</v>
      </c>
      <c r="B25" s="14">
        <f ca="1"/>
        <v>2</v>
      </c>
      <c r="H25" s="20">
        <f ca="1">SUMXMY2('ERUPTION RESUELTO'!$B25:$C25,E$2:E$3)</f>
        <v>204.0085869289</v>
      </c>
      <c r="I25" s="21">
        <f ca="1">SUMXMY2('ERUPTION RESUELTO'!$B25:$C25,F$2:F$3)</f>
        <v>128.86378983234195</v>
      </c>
      <c r="J25" s="14">
        <f t="shared" ca="1" si="0"/>
        <v>128.86378983234195</v>
      </c>
    </row>
    <row r="26" spans="1:10" x14ac:dyDescent="0.35">
      <c r="A26">
        <f t="shared" si="1"/>
        <v>25</v>
      </c>
      <c r="B26" s="14">
        <f ca="1"/>
        <v>2</v>
      </c>
      <c r="H26" s="20">
        <f ca="1">SUMXMY2('ERUPTION RESUELTO'!$B26:$C26,E$2:E$3)</f>
        <v>376.50961136889998</v>
      </c>
      <c r="I26" s="21">
        <f ca="1">SUMXMY2('ERUPTION RESUELTO'!$B26:$C26,F$2:F$3)</f>
        <v>39.555021181179093</v>
      </c>
      <c r="J26" s="14">
        <f t="shared" ca="1" si="0"/>
        <v>39.555021181179093</v>
      </c>
    </row>
    <row r="27" spans="1:10" x14ac:dyDescent="0.35">
      <c r="A27">
        <f t="shared" si="1"/>
        <v>26</v>
      </c>
      <c r="B27" s="14">
        <f ca="1"/>
        <v>2</v>
      </c>
      <c r="H27" s="20">
        <f ca="1">SUMXMY2('ERUPTION RESUELTO'!$B27:$C27,E$2:E$3)</f>
        <v>800.32954214890003</v>
      </c>
      <c r="I27" s="21">
        <f ca="1">SUMXMY2('ERUPTION RESUELTO'!$B27:$C27,F$2:F$3)</f>
        <v>7.8589630183882857</v>
      </c>
      <c r="J27" s="14">
        <f t="shared" ca="1" si="0"/>
        <v>7.8589630183882857</v>
      </c>
    </row>
    <row r="28" spans="1:10" x14ac:dyDescent="0.35">
      <c r="A28">
        <f t="shared" si="1"/>
        <v>27</v>
      </c>
      <c r="B28" s="14">
        <f ca="1"/>
        <v>1</v>
      </c>
      <c r="H28" s="20">
        <f ca="1">SUMXMY2('ERUPTION RESUELTO'!$B28:$C28,E$2:E$3)</f>
        <v>7.8712928899999923E-2</v>
      </c>
      <c r="I28" s="21">
        <f ca="1">SUMXMY2('ERUPTION RESUELTO'!$B28:$C28,F$2:F$3)</f>
        <v>644.7585805300165</v>
      </c>
      <c r="J28" s="14">
        <f t="shared" ca="1" si="0"/>
        <v>7.8712928899999923E-2</v>
      </c>
    </row>
    <row r="29" spans="1:10" x14ac:dyDescent="0.35">
      <c r="A29">
        <f t="shared" si="1"/>
        <v>28</v>
      </c>
      <c r="B29" s="14">
        <f ca="1"/>
        <v>2</v>
      </c>
      <c r="H29" s="20">
        <f ca="1">SUMXMY2('ERUPTION RESUELTO'!$B29:$C29,E$2:E$3)</f>
        <v>455.51730836889999</v>
      </c>
      <c r="I29" s="21">
        <f ca="1">SUMXMY2('ERUPTION RESUELTO'!$B29:$C29,F$2:F$3)</f>
        <v>18.406423506760465</v>
      </c>
      <c r="J29" s="14">
        <f t="shared" ca="1" si="0"/>
        <v>18.406423506760465</v>
      </c>
    </row>
    <row r="30" spans="1:10" x14ac:dyDescent="0.35">
      <c r="A30">
        <f t="shared" si="1"/>
        <v>29</v>
      </c>
      <c r="B30" s="14">
        <f ca="1"/>
        <v>2</v>
      </c>
      <c r="H30" s="20">
        <f ca="1">SUMXMY2('ERUPTION RESUELTO'!$B30:$C30,E$2:E$3)</f>
        <v>543.64487714890004</v>
      </c>
      <c r="I30" s="21">
        <f ca="1">SUMXMY2('ERUPTION RESUELTO'!$B30:$C30,F$2:F$3)</f>
        <v>5.4213351114116035</v>
      </c>
      <c r="J30" s="14">
        <f t="shared" ca="1" si="0"/>
        <v>5.4213351114116035</v>
      </c>
    </row>
    <row r="31" spans="1:10" x14ac:dyDescent="0.35">
      <c r="A31">
        <f t="shared" si="1"/>
        <v>30</v>
      </c>
      <c r="B31" s="14">
        <f ca="1"/>
        <v>2</v>
      </c>
      <c r="H31" s="20">
        <f ca="1">SUMXMY2('ERUPTION RESUELTO'!$B31:$C31,E$2:E$3)</f>
        <v>593.53187736890004</v>
      </c>
      <c r="I31" s="21">
        <f ca="1">SUMXMY2('ERUPTION RESUELTO'!$B31:$C31,F$2:F$3)</f>
        <v>1.6691700183883338</v>
      </c>
      <c r="J31" s="14">
        <f t="shared" ca="1" si="0"/>
        <v>1.6691700183883338</v>
      </c>
    </row>
    <row r="32" spans="1:10" x14ac:dyDescent="0.35">
      <c r="A32">
        <f t="shared" si="1"/>
        <v>31</v>
      </c>
      <c r="B32" s="14">
        <f ca="1"/>
        <v>2</v>
      </c>
      <c r="H32" s="20">
        <f ca="1">SUMXMY2('ERUPTION RESUELTO'!$B32:$C32,E$2:E$3)</f>
        <v>337.92748014889997</v>
      </c>
      <c r="I32" s="21">
        <f ca="1">SUMXMY2('ERUPTION RESUELTO'!$B32:$C32,F$2:F$3)</f>
        <v>53.069535111411668</v>
      </c>
      <c r="J32" s="14">
        <f t="shared" ca="1" si="0"/>
        <v>53.069535111411668</v>
      </c>
    </row>
    <row r="33" spans="1:10" x14ac:dyDescent="0.35">
      <c r="A33">
        <f t="shared" si="1"/>
        <v>32</v>
      </c>
      <c r="B33" s="14">
        <f ca="1"/>
        <v>2</v>
      </c>
      <c r="H33" s="20">
        <f ca="1">SUMXMY2('ERUPTION RESUELTO'!$B33:$C33,E$2:E$3)</f>
        <v>500.69206292889999</v>
      </c>
      <c r="I33" s="21">
        <f ca="1">SUMXMY2('ERUPTION RESUELTO'!$B33:$C33,F$2:F$3)</f>
        <v>10.819045646295336</v>
      </c>
      <c r="J33" s="14">
        <f t="shared" ca="1" si="0"/>
        <v>10.819045646295336</v>
      </c>
    </row>
    <row r="34" spans="1:10" x14ac:dyDescent="0.35">
      <c r="A34">
        <f t="shared" si="1"/>
        <v>33</v>
      </c>
      <c r="B34" s="14">
        <f ca="1"/>
        <v>1</v>
      </c>
      <c r="H34" s="20">
        <f ca="1">SUMXMY2('ERUPTION RESUELTO'!$B34:$C34,E$2:E$3)</f>
        <v>128.18218892889999</v>
      </c>
      <c r="I34" s="21">
        <f ca="1">SUMXMY2('ERUPTION RESUELTO'!$B34:$C34,F$2:F$3)</f>
        <v>204.9245340183885</v>
      </c>
      <c r="J34" s="14">
        <f t="shared" ca="1" si="0"/>
        <v>128.18218892889999</v>
      </c>
    </row>
    <row r="35" spans="1:10" x14ac:dyDescent="0.35">
      <c r="A35">
        <f t="shared" si="1"/>
        <v>34</v>
      </c>
      <c r="B35" s="14">
        <f ca="1"/>
        <v>2</v>
      </c>
      <c r="H35" s="20">
        <f ca="1">SUMXMY2('ERUPTION RESUELTO'!$B35:$C35,E$2:E$3)</f>
        <v>641.32094136889998</v>
      </c>
      <c r="I35" s="21">
        <f ca="1">SUMXMY2('ERUPTION RESUELTO'!$B35:$C35,F$2:F$3)</f>
        <v>0.15134676257436858</v>
      </c>
      <c r="J35" s="14">
        <f t="shared" ca="1" si="0"/>
        <v>0.15134676257436858</v>
      </c>
    </row>
    <row r="36" spans="1:10" x14ac:dyDescent="0.35">
      <c r="A36">
        <f t="shared" si="1"/>
        <v>35</v>
      </c>
      <c r="B36" s="14">
        <f ca="1"/>
        <v>2</v>
      </c>
      <c r="H36" s="20">
        <f ca="1">SUMXMY2('ERUPTION RESUELTO'!$B36:$C36,E$2:E$3)</f>
        <v>373.58547336890001</v>
      </c>
      <c r="I36" s="21">
        <f ca="1">SUMXMY2('ERUPTION RESUELTO'!$B36:$C36,F$2:F$3)</f>
        <v>39.71592350676049</v>
      </c>
      <c r="J36" s="14">
        <f t="shared" ca="1" si="0"/>
        <v>39.71592350676049</v>
      </c>
    </row>
    <row r="37" spans="1:10" x14ac:dyDescent="0.35">
      <c r="A37">
        <f t="shared" si="1"/>
        <v>36</v>
      </c>
      <c r="B37" s="14">
        <f ca="1"/>
        <v>1</v>
      </c>
      <c r="H37" s="20">
        <f ca="1">SUMXMY2('ERUPTION RESUELTO'!$B37:$C37,E$2:E$3)</f>
        <v>7.5684799288999995</v>
      </c>
      <c r="I37" s="21">
        <f ca="1">SUMXMY2('ERUPTION RESUELTO'!$B37:$C37,F$2:F$3)</f>
        <v>805.23728983234219</v>
      </c>
      <c r="J37" s="14">
        <f t="shared" ca="1" si="0"/>
        <v>7.5684799288999995</v>
      </c>
    </row>
    <row r="38" spans="1:10" x14ac:dyDescent="0.35">
      <c r="A38">
        <f t="shared" si="1"/>
        <v>37</v>
      </c>
      <c r="B38" s="14">
        <f ca="1"/>
        <v>1</v>
      </c>
      <c r="H38" s="20">
        <f ca="1">SUMXMY2('ERUPTION RESUELTO'!$B38:$C38,E$2:E$3)</f>
        <v>45.614178928900003</v>
      </c>
      <c r="I38" s="21">
        <f ca="1">SUMXMY2('ERUPTION RESUELTO'!$B38:$C38,F$2:F$3)</f>
        <v>1048.2231386695514</v>
      </c>
      <c r="J38" s="14">
        <f t="shared" ca="1" si="0"/>
        <v>45.614178928900003</v>
      </c>
    </row>
    <row r="39" spans="1:10" x14ac:dyDescent="0.35">
      <c r="A39">
        <f t="shared" si="1"/>
        <v>38</v>
      </c>
      <c r="B39" s="14">
        <f ca="1"/>
        <v>2</v>
      </c>
      <c r="H39" s="20">
        <f ca="1">SUMXMY2('ERUPTION RESUELTO'!$B39:$C39,E$2:E$3)</f>
        <v>645.06281336890004</v>
      </c>
      <c r="I39" s="21">
        <f ca="1">SUMXMY2('ERUPTION RESUELTO'!$B39:$C39,F$2:F$3)</f>
        <v>0.36745839048134371</v>
      </c>
      <c r="J39" s="14">
        <f t="shared" ca="1" si="0"/>
        <v>0.36745839048134371</v>
      </c>
    </row>
    <row r="40" spans="1:10" x14ac:dyDescent="0.35">
      <c r="A40">
        <f t="shared" si="1"/>
        <v>39</v>
      </c>
      <c r="B40" s="14">
        <f ca="1"/>
        <v>1</v>
      </c>
      <c r="H40" s="20">
        <f ca="1">SUMXMY2('ERUPTION RESUELTO'!$B40:$C40,E$2:E$3)</f>
        <v>18.130793368900001</v>
      </c>
      <c r="I40" s="21">
        <f ca="1">SUMXMY2('ERUPTION RESUELTO'!$B40:$C40,F$2:F$3)</f>
        <v>459.12215606490025</v>
      </c>
      <c r="J40" s="14">
        <f t="shared" ca="1" si="0"/>
        <v>18.130793368900001</v>
      </c>
    </row>
    <row r="41" spans="1:10" x14ac:dyDescent="0.35">
      <c r="A41">
        <f t="shared" si="1"/>
        <v>40</v>
      </c>
      <c r="B41" s="14">
        <f ca="1"/>
        <v>2</v>
      </c>
      <c r="H41" s="20">
        <f ca="1">SUMXMY2('ERUPTION RESUELTO'!$B41:$C41,E$2:E$3)</f>
        <v>1249.7914463689001</v>
      </c>
      <c r="I41" s="21">
        <f ca="1">SUMXMY2('ERUPTION RESUELTO'!$B41:$C41,F$2:F$3)</f>
        <v>94.618776995132379</v>
      </c>
      <c r="J41" s="14">
        <f t="shared" ca="1" si="0"/>
        <v>94.618776995132379</v>
      </c>
    </row>
    <row r="42" spans="1:10" x14ac:dyDescent="0.35">
      <c r="A42">
        <f t="shared" si="1"/>
        <v>41</v>
      </c>
      <c r="B42" s="14">
        <f ca="1"/>
        <v>2</v>
      </c>
      <c r="H42" s="20">
        <f ca="1">SUMXMY2('ERUPTION RESUELTO'!$B42:$C42,E$2:E$3)</f>
        <v>642.65054714890005</v>
      </c>
      <c r="I42" s="21">
        <f ca="1">SUMXMY2('ERUPTION RESUELTO'!$B42:$C42,F$2:F$3)</f>
        <v>8.3869995132507466E-2</v>
      </c>
      <c r="J42" s="14">
        <f t="shared" ca="1" si="0"/>
        <v>8.3869995132507466E-2</v>
      </c>
    </row>
    <row r="43" spans="1:10" x14ac:dyDescent="0.35">
      <c r="A43">
        <f t="shared" si="1"/>
        <v>42</v>
      </c>
      <c r="B43" s="14">
        <f ca="1"/>
        <v>1</v>
      </c>
      <c r="H43" s="20">
        <f ca="1">SUMXMY2('ERUPTION RESUELTO'!$B43:$C43,E$2:E$3)</f>
        <v>10.607160368900001</v>
      </c>
      <c r="I43" s="21">
        <f ca="1">SUMXMY2('ERUPTION RESUELTO'!$B43:$C43,F$2:F$3)</f>
        <v>502.44793048350488</v>
      </c>
      <c r="J43" s="14">
        <f t="shared" ca="1" si="0"/>
        <v>10.607160368900001</v>
      </c>
    </row>
    <row r="44" spans="1:10" x14ac:dyDescent="0.35">
      <c r="A44">
        <f t="shared" si="1"/>
        <v>43</v>
      </c>
      <c r="B44" s="14">
        <f ca="1"/>
        <v>2</v>
      </c>
      <c r="H44" s="20">
        <f ca="1">SUMXMY2('ERUPTION RESUELTO'!$B44:$C44,E$2:E$3)</f>
        <v>861.67659692890004</v>
      </c>
      <c r="I44" s="21">
        <f ca="1">SUMXMY2('ERUPTION RESUELTO'!$B44:$C44,F$2:F$3)</f>
        <v>13.874487506760364</v>
      </c>
      <c r="J44" s="14">
        <f t="shared" ca="1" si="0"/>
        <v>13.874487506760364</v>
      </c>
    </row>
    <row r="45" spans="1:10" x14ac:dyDescent="0.35">
      <c r="A45">
        <f t="shared" si="1"/>
        <v>44</v>
      </c>
      <c r="B45" s="14">
        <f ca="1"/>
        <v>1</v>
      </c>
      <c r="H45" s="20">
        <f ca="1">SUMXMY2('ERUPTION RESUELTO'!$B45:$C45,E$2:E$3)</f>
        <v>10.6810631489</v>
      </c>
      <c r="I45" s="21">
        <f ca="1">SUMXMY2('ERUPTION RESUELTO'!$B45:$C45,F$2:F$3)</f>
        <v>503.1079909253653</v>
      </c>
      <c r="J45" s="14">
        <f t="shared" ca="1" si="0"/>
        <v>10.6810631489</v>
      </c>
    </row>
    <row r="46" spans="1:10" x14ac:dyDescent="0.35">
      <c r="A46">
        <f t="shared" si="1"/>
        <v>45</v>
      </c>
      <c r="B46" s="14">
        <f ca="1"/>
        <v>2</v>
      </c>
      <c r="H46" s="20">
        <f ca="1">SUMXMY2('ERUPTION RESUELTO'!$B46:$C46,E$2:E$3)</f>
        <v>339.00961136889998</v>
      </c>
      <c r="I46" s="21">
        <f ca="1">SUMXMY2('ERUPTION RESUELTO'!$B46:$C46,F$2:F$3)</f>
        <v>53.124788623039571</v>
      </c>
      <c r="J46" s="14">
        <f t="shared" ca="1" si="0"/>
        <v>53.124788623039571</v>
      </c>
    </row>
    <row r="47" spans="1:10" x14ac:dyDescent="0.35">
      <c r="A47">
        <f t="shared" si="1"/>
        <v>46</v>
      </c>
      <c r="B47" s="14">
        <f ca="1"/>
        <v>2</v>
      </c>
      <c r="H47" s="20">
        <f ca="1">SUMXMY2('ERUPTION RESUELTO'!$B47:$C47,E$2:E$3)</f>
        <v>799.5574219289</v>
      </c>
      <c r="I47" s="21">
        <f ca="1">SUMXMY2('ERUPTION RESUELTO'!$B47:$C47,F$2:F$3)</f>
        <v>8.3340805300161929</v>
      </c>
      <c r="J47" s="14">
        <f t="shared" ca="1" si="0"/>
        <v>8.3340805300161929</v>
      </c>
    </row>
    <row r="48" spans="1:10" x14ac:dyDescent="0.35">
      <c r="A48">
        <f t="shared" si="1"/>
        <v>47</v>
      </c>
      <c r="B48" s="14">
        <f ca="1"/>
        <v>1</v>
      </c>
      <c r="H48" s="20">
        <f ca="1">SUMXMY2('ERUPTION RESUELTO'!$B48:$C48,E$2:E$3)</f>
        <v>88.585473368899997</v>
      </c>
      <c r="I48" s="21">
        <f ca="1">SUMXMY2('ERUPTION RESUELTO'!$B48:$C48,F$2:F$3)</f>
        <v>265.41359792536525</v>
      </c>
      <c r="J48" s="14">
        <f t="shared" ca="1" si="0"/>
        <v>88.585473368899997</v>
      </c>
    </row>
    <row r="49" spans="1:10" x14ac:dyDescent="0.35">
      <c r="A49">
        <f t="shared" si="1"/>
        <v>48</v>
      </c>
      <c r="B49" s="14">
        <f ca="1"/>
        <v>1</v>
      </c>
      <c r="H49" s="20">
        <f ca="1">SUMXMY2('ERUPTION RESUELTO'!$B49:$C49,E$2:E$3)</f>
        <v>3.0625321488999999</v>
      </c>
      <c r="I49" s="21">
        <f ca="1">SUMXMY2('ERUPTION RESUELTO'!$B49:$C49,F$2:F$3)</f>
        <v>749.29577697187699</v>
      </c>
      <c r="J49" s="14">
        <f t="shared" ca="1" si="0"/>
        <v>3.0625321488999999</v>
      </c>
    </row>
    <row r="50" spans="1:10" x14ac:dyDescent="0.35">
      <c r="A50">
        <f t="shared" si="1"/>
        <v>49</v>
      </c>
      <c r="B50" s="14">
        <f ca="1"/>
        <v>2</v>
      </c>
      <c r="H50" s="20">
        <f ca="1">SUMXMY2('ERUPTION RESUELTO'!$B50:$C50,E$2:E$3)</f>
        <v>749.00734536890002</v>
      </c>
      <c r="I50" s="21">
        <f ca="1">SUMXMY2('ERUPTION RESUELTO'!$B50:$C50,F$2:F$3)</f>
        <v>3.0538955997836443</v>
      </c>
      <c r="J50" s="14">
        <f t="shared" ca="1" si="0"/>
        <v>3.0538955997836443</v>
      </c>
    </row>
    <row r="51" spans="1:10" x14ac:dyDescent="0.35">
      <c r="A51">
        <f t="shared" si="1"/>
        <v>50</v>
      </c>
      <c r="B51" s="14">
        <f ca="1"/>
        <v>1</v>
      </c>
      <c r="H51" s="20">
        <f ca="1">SUMXMY2('ERUPTION RESUELTO'!$B51:$C51,E$2:E$3)</f>
        <v>18.071398148899998</v>
      </c>
      <c r="I51" s="21">
        <f ca="1">SUMXMY2('ERUPTION RESUELTO'!$B51:$C51,F$2:F$3)</f>
        <v>458.32675836722581</v>
      </c>
      <c r="J51" s="14">
        <f t="shared" ca="1" si="0"/>
        <v>18.071398148899998</v>
      </c>
    </row>
    <row r="52" spans="1:10" x14ac:dyDescent="0.35">
      <c r="A52">
        <f t="shared" si="1"/>
        <v>51</v>
      </c>
      <c r="B52" s="14">
        <f ca="1"/>
        <v>2</v>
      </c>
      <c r="H52" s="20">
        <f ca="1">SUMXMY2('ERUPTION RESUELTO'!$B52:$C52,E$2:E$3)</f>
        <v>417.38315014889997</v>
      </c>
      <c r="I52" s="21">
        <f ca="1">SUMXMY2('ERUPTION RESUELTO'!$B52:$C52,F$2:F$3)</f>
        <v>28.182069995132569</v>
      </c>
      <c r="J52" s="14">
        <f t="shared" ca="1" si="0"/>
        <v>28.182069995132569</v>
      </c>
    </row>
    <row r="53" spans="1:10" x14ac:dyDescent="0.35">
      <c r="A53">
        <f t="shared" si="1"/>
        <v>52</v>
      </c>
      <c r="B53" s="14">
        <f ca="1"/>
        <v>2</v>
      </c>
      <c r="H53" s="20">
        <f ca="1">SUMXMY2('ERUPTION RESUELTO'!$B53:$C53,E$2:E$3)</f>
        <v>1249.4356535889001</v>
      </c>
      <c r="I53" s="21">
        <f ca="1">SUMXMY2('ERUPTION RESUELTO'!$B53:$C53,F$2:F$3)</f>
        <v>94.558266646295166</v>
      </c>
      <c r="J53" s="14">
        <f t="shared" ca="1" si="0"/>
        <v>94.558266646295166</v>
      </c>
    </row>
    <row r="54" spans="1:10" x14ac:dyDescent="0.35">
      <c r="A54">
        <f t="shared" si="1"/>
        <v>53</v>
      </c>
      <c r="B54" s="14">
        <f ca="1"/>
        <v>1</v>
      </c>
      <c r="H54" s="20">
        <f ca="1">SUMXMY2('ERUPTION RESUELTO'!$B54:$C54,E$2:E$3)</f>
        <v>0.63079336889999993</v>
      </c>
      <c r="I54" s="21">
        <f ca="1">SUMXMY2('ERUPTION RESUELTO'!$B54:$C54,F$2:F$3)</f>
        <v>696.97099327420267</v>
      </c>
      <c r="J54" s="14">
        <f t="shared" ca="1" si="0"/>
        <v>0.63079336889999993</v>
      </c>
    </row>
    <row r="55" spans="1:10" x14ac:dyDescent="0.35">
      <c r="A55">
        <f t="shared" si="1"/>
        <v>54</v>
      </c>
      <c r="B55" s="14">
        <f ca="1"/>
        <v>2</v>
      </c>
      <c r="H55" s="20">
        <f ca="1">SUMXMY2('ERUPTION RESUELTO'!$B55:$C55,E$2:E$3)</f>
        <v>645.06281336890004</v>
      </c>
      <c r="I55" s="21">
        <f ca="1">SUMXMY2('ERUPTION RESUELTO'!$B55:$C55,F$2:F$3)</f>
        <v>0.36745839048134371</v>
      </c>
      <c r="J55" s="14">
        <f t="shared" ca="1" si="0"/>
        <v>0.36745839048134371</v>
      </c>
    </row>
    <row r="56" spans="1:10" x14ac:dyDescent="0.35">
      <c r="A56">
        <f t="shared" si="1"/>
        <v>55</v>
      </c>
      <c r="B56" s="14">
        <f ca="1"/>
        <v>1</v>
      </c>
      <c r="H56" s="20">
        <f ca="1">SUMXMY2('ERUPTION RESUELTO'!$B56:$C56,E$2:E$3)</f>
        <v>0.69305936889999975</v>
      </c>
      <c r="I56" s="21">
        <f ca="1">SUMXMY2('ERUPTION RESUELTO'!$B56:$C56,F$2:F$3)</f>
        <v>697.47397932071431</v>
      </c>
      <c r="J56" s="14">
        <f t="shared" ca="1" si="0"/>
        <v>0.69305936889999975</v>
      </c>
    </row>
    <row r="57" spans="1:10" x14ac:dyDescent="0.35">
      <c r="A57">
        <f t="shared" si="1"/>
        <v>56</v>
      </c>
      <c r="B57" s="14">
        <f ca="1"/>
        <v>2</v>
      </c>
      <c r="H57" s="20">
        <f ca="1">SUMXMY2('ERUPTION RESUELTO'!$B57:$C57,E$2:E$3)</f>
        <v>805.83918036889997</v>
      </c>
      <c r="I57" s="21">
        <f ca="1">SUMXMY2('ERUPTION RESUELTO'!$B57:$C57,F$2:F$3)</f>
        <v>7.7141630416440972</v>
      </c>
      <c r="J57" s="14">
        <f t="shared" ca="1" si="0"/>
        <v>7.7141630416440972</v>
      </c>
    </row>
    <row r="58" spans="1:10" x14ac:dyDescent="0.35">
      <c r="A58">
        <f t="shared" si="1"/>
        <v>57</v>
      </c>
      <c r="B58" s="14">
        <f ca="1"/>
        <v>2</v>
      </c>
      <c r="H58" s="20">
        <f ca="1">SUMXMY2('ERUPTION RESUELTO'!$B58:$C58,E$2:E$3)</f>
        <v>266.69555792889997</v>
      </c>
      <c r="I58" s="21">
        <f ca="1">SUMXMY2('ERUPTION RESUELTO'!$B58:$C58,F$2:F$3)</f>
        <v>86.546545646295399</v>
      </c>
      <c r="J58" s="14">
        <f t="shared" ca="1" si="0"/>
        <v>86.546545646295399</v>
      </c>
    </row>
    <row r="59" spans="1:10" x14ac:dyDescent="0.35">
      <c r="A59">
        <f t="shared" si="1"/>
        <v>58</v>
      </c>
      <c r="B59" s="14">
        <f ca="1"/>
        <v>1</v>
      </c>
      <c r="H59" s="20">
        <f ca="1">SUMXMY2('ERUPTION RESUELTO'!$B59:$C59,E$2:E$3)</f>
        <v>85.745110928900004</v>
      </c>
      <c r="I59" s="21">
        <f ca="1">SUMXMY2('ERUPTION RESUELTO'!$B59:$C59,F$2:F$3)</f>
        <v>272.11923169280709</v>
      </c>
      <c r="J59" s="14">
        <f t="shared" ca="1" si="0"/>
        <v>85.745110928900004</v>
      </c>
    </row>
    <row r="60" spans="1:10" x14ac:dyDescent="0.35">
      <c r="A60">
        <f t="shared" si="1"/>
        <v>59</v>
      </c>
      <c r="B60" s="14">
        <f ca="1"/>
        <v>2</v>
      </c>
      <c r="H60" s="20">
        <f ca="1">SUMXMY2('ERUPTION RESUELTO'!$B60:$C60,E$2:E$3)</f>
        <v>501.17659692889998</v>
      </c>
      <c r="I60" s="21">
        <f ca="1">SUMXMY2('ERUPTION RESUELTO'!$B60:$C60,F$2:F$3)</f>
        <v>10.862859599783707</v>
      </c>
      <c r="J60" s="14">
        <f t="shared" ca="1" si="0"/>
        <v>10.862859599783707</v>
      </c>
    </row>
    <row r="61" spans="1:10" x14ac:dyDescent="0.35">
      <c r="A61">
        <f t="shared" si="1"/>
        <v>60</v>
      </c>
      <c r="B61" s="14">
        <f ca="1"/>
        <v>2</v>
      </c>
      <c r="H61" s="20">
        <f ca="1">SUMXMY2('ERUPTION RESUELTO'!$B61:$C61,E$2:E$3)</f>
        <v>694.00276192889999</v>
      </c>
      <c r="I61" s="21">
        <f ca="1">SUMXMY2('ERUPTION RESUELTO'!$B61:$C61,F$2:F$3)</f>
        <v>0.51175494862086723</v>
      </c>
      <c r="J61" s="14">
        <f t="shared" ca="1" si="0"/>
        <v>0.51175494862086723</v>
      </c>
    </row>
    <row r="62" spans="1:10" x14ac:dyDescent="0.35">
      <c r="A62">
        <f t="shared" si="1"/>
        <v>61</v>
      </c>
      <c r="B62" s="14">
        <f ca="1"/>
        <v>1</v>
      </c>
      <c r="H62" s="20">
        <f ca="1">SUMXMY2('ERUPTION RESUELTO'!$B62:$C62,E$2:E$3)</f>
        <v>18.0817293689</v>
      </c>
      <c r="I62" s="21">
        <f ca="1">SUMXMY2('ERUPTION RESUELTO'!$B62:$C62,F$2:F$3)</f>
        <v>457.31021187885369</v>
      </c>
      <c r="J62" s="14">
        <f t="shared" ca="1" si="0"/>
        <v>18.0817293689</v>
      </c>
    </row>
    <row r="63" spans="1:10" x14ac:dyDescent="0.35">
      <c r="A63">
        <f t="shared" si="1"/>
        <v>62</v>
      </c>
      <c r="B63" s="14">
        <f ca="1"/>
        <v>2</v>
      </c>
      <c r="H63" s="20">
        <f ca="1">SUMXMY2('ERUPTION RESUELTO'!$B63:$C63,E$2:E$3)</f>
        <v>861.34974814889995</v>
      </c>
      <c r="I63" s="21">
        <f ca="1">SUMXMY2('ERUPTION RESUELTO'!$B63:$C63,F$2:F$3)</f>
        <v>13.842921157923154</v>
      </c>
      <c r="J63" s="14">
        <f t="shared" ca="1" si="0"/>
        <v>13.842921157923154</v>
      </c>
    </row>
    <row r="64" spans="1:10" x14ac:dyDescent="0.35">
      <c r="A64">
        <f t="shared" si="1"/>
        <v>63</v>
      </c>
      <c r="B64" s="14">
        <f ca="1"/>
        <v>1</v>
      </c>
      <c r="H64" s="20">
        <f ca="1">SUMXMY2('ERUPTION RESUELTO'!$B64:$C64,E$2:E$3)</f>
        <v>45.681063148900002</v>
      </c>
      <c r="I64" s="21">
        <f ca="1">SUMXMY2('ERUPTION RESUELTO'!$B64:$C64,F$2:F$3)</f>
        <v>1048.8056653439701</v>
      </c>
      <c r="J64" s="14">
        <f t="shared" ca="1" si="0"/>
        <v>45.681063148900002</v>
      </c>
    </row>
    <row r="65" spans="1:10" x14ac:dyDescent="0.35">
      <c r="A65">
        <f t="shared" si="1"/>
        <v>64</v>
      </c>
      <c r="B65" s="14">
        <f ca="1"/>
        <v>2</v>
      </c>
      <c r="H65" s="20">
        <f ca="1">SUMXMY2('ERUPTION RESUELTO'!$B65:$C65,E$2:E$3)</f>
        <v>749.88315014889997</v>
      </c>
      <c r="I65" s="21">
        <f ca="1">SUMXMY2('ERUPTION RESUELTO'!$B65:$C65,F$2:F$3)</f>
        <v>3.1936979021092249</v>
      </c>
      <c r="J65" s="14">
        <f t="shared" ca="1" si="0"/>
        <v>3.1936979021092249</v>
      </c>
    </row>
    <row r="66" spans="1:10" x14ac:dyDescent="0.35">
      <c r="A66">
        <f t="shared" si="1"/>
        <v>65</v>
      </c>
      <c r="B66" s="14">
        <f ca="1"/>
        <v>1</v>
      </c>
      <c r="H66" s="20">
        <f ca="1">SUMXMY2('ERUPTION RESUELTO'!$B66:$C66,E$2:E$3)</f>
        <v>27.6394119289</v>
      </c>
      <c r="I66" s="21">
        <f ca="1">SUMXMY2('ERUPTION RESUELTO'!$B66:$C66,F$2:F$3)</f>
        <v>417.63152239048156</v>
      </c>
      <c r="J66" s="14">
        <f t="shared" ca="1" si="0"/>
        <v>27.6394119289</v>
      </c>
    </row>
    <row r="67" spans="1:10" x14ac:dyDescent="0.35">
      <c r="A67">
        <f t="shared" si="1"/>
        <v>66</v>
      </c>
      <c r="B67" s="14">
        <f ca="1"/>
        <v>2</v>
      </c>
      <c r="H67" s="20">
        <f ca="1">SUMXMY2('ERUPTION RESUELTO'!$B67:$C67,E$2:E$3)</f>
        <v>1392.8786141488999</v>
      </c>
      <c r="I67" s="21">
        <f ca="1">SUMXMY2('ERUPTION RESUELTO'!$B67:$C67,F$2:F$3)</f>
        <v>137.25436766955096</v>
      </c>
      <c r="J67" s="14">
        <f t="shared" ref="J67:J130" ca="1" si="2">MIN(H67:I67)</f>
        <v>137.25436766955096</v>
      </c>
    </row>
    <row r="68" spans="1:10" x14ac:dyDescent="0.35">
      <c r="A68">
        <f t="shared" ref="A68:A131" si="3">A67+1</f>
        <v>67</v>
      </c>
      <c r="B68" s="14">
        <f ca="1"/>
        <v>2</v>
      </c>
      <c r="H68" s="20">
        <f ca="1">SUMXMY2('ERUPTION RESUELTO'!$B68:$C68,E$2:E$3)</f>
        <v>544.85846092889994</v>
      </c>
      <c r="I68" s="21">
        <f ca="1">SUMXMY2('ERUPTION RESUELTO'!$B68:$C68,F$2:F$3)</f>
        <v>5.2378363439697431</v>
      </c>
      <c r="J68" s="14">
        <f t="shared" ca="1" si="2"/>
        <v>5.2378363439697431</v>
      </c>
    </row>
    <row r="69" spans="1:10" x14ac:dyDescent="0.35">
      <c r="A69">
        <f t="shared" si="3"/>
        <v>68</v>
      </c>
      <c r="B69" s="14">
        <f ca="1"/>
        <v>2</v>
      </c>
      <c r="H69" s="20">
        <f ca="1">SUMXMY2('ERUPTION RESUELTO'!$B69:$C69,E$2:E$3)</f>
        <v>547.35201614890002</v>
      </c>
      <c r="I69" s="21">
        <f ca="1">SUMXMY2('ERUPTION RESUELTO'!$B69:$C69,F$2:F$3)</f>
        <v>5.3823537160627648</v>
      </c>
      <c r="J69" s="14">
        <f t="shared" ca="1" si="2"/>
        <v>5.3823537160627648</v>
      </c>
    </row>
    <row r="70" spans="1:10" x14ac:dyDescent="0.35">
      <c r="A70">
        <f t="shared" si="3"/>
        <v>69</v>
      </c>
      <c r="B70" s="14">
        <f ca="1"/>
        <v>1</v>
      </c>
      <c r="H70" s="20">
        <f ca="1">SUMXMY2('ERUPTION RESUELTO'!$B70:$C70,E$2:E$3)</f>
        <v>105.0632469289</v>
      </c>
      <c r="I70" s="21">
        <f ca="1">SUMXMY2('ERUPTION RESUELTO'!$B70:$C70,F$2:F$3)</f>
        <v>238.60472006490016</v>
      </c>
      <c r="J70" s="14">
        <f t="shared" ca="1" si="2"/>
        <v>105.0632469289</v>
      </c>
    </row>
    <row r="71" spans="1:10" x14ac:dyDescent="0.35">
      <c r="A71">
        <f t="shared" si="3"/>
        <v>70</v>
      </c>
      <c r="B71" s="14">
        <f ca="1"/>
        <v>2</v>
      </c>
      <c r="H71" s="20">
        <f ca="1">SUMXMY2('ERUPTION RESUELTO'!$B71:$C71,E$2:E$3)</f>
        <v>339.85201614890002</v>
      </c>
      <c r="I71" s="21">
        <f ca="1">SUMXMY2('ERUPTION RESUELTO'!$B71:$C71,F$2:F$3)</f>
        <v>53.231190925365155</v>
      </c>
      <c r="J71" s="14">
        <f t="shared" ca="1" si="2"/>
        <v>53.231190925365155</v>
      </c>
    </row>
    <row r="72" spans="1:10" x14ac:dyDescent="0.35">
      <c r="A72">
        <f t="shared" si="3"/>
        <v>71</v>
      </c>
      <c r="B72" s="14">
        <f ca="1"/>
        <v>2</v>
      </c>
      <c r="H72" s="20">
        <f ca="1">SUMXMY2('ERUPTION RESUELTO'!$B72:$C72,E$2:E$3)</f>
        <v>746.32094136889998</v>
      </c>
      <c r="I72" s="21">
        <f ca="1">SUMXMY2('ERUPTION RESUELTO'!$B72:$C72,F$2:F$3)</f>
        <v>3.0118118788534129</v>
      </c>
      <c r="J72" s="14">
        <f t="shared" ca="1" si="2"/>
        <v>3.0118118788534129</v>
      </c>
    </row>
    <row r="73" spans="1:10" x14ac:dyDescent="0.35">
      <c r="A73">
        <f t="shared" si="3"/>
        <v>72</v>
      </c>
      <c r="B73" s="14">
        <f ca="1"/>
        <v>1</v>
      </c>
      <c r="H73" s="20">
        <f ca="1">SUMXMY2('ERUPTION RESUELTO'!$B73:$C73,E$2:E$3)</f>
        <v>1.5787129288999999</v>
      </c>
      <c r="I73" s="21">
        <f ca="1">SUMXMY2('ERUPTION RESUELTO'!$B73:$C73,F$2:F$3)</f>
        <v>595.18881308815605</v>
      </c>
      <c r="J73" s="14">
        <f t="shared" ca="1" si="2"/>
        <v>1.5787129288999999</v>
      </c>
    </row>
    <row r="74" spans="1:10" x14ac:dyDescent="0.35">
      <c r="A74">
        <f t="shared" si="3"/>
        <v>73</v>
      </c>
      <c r="B74" s="14">
        <f ca="1"/>
        <v>2</v>
      </c>
      <c r="H74" s="20">
        <f ca="1">SUMXMY2('ERUPTION RESUELTO'!$B74:$C74,E$2:E$3)</f>
        <v>593.84974814889995</v>
      </c>
      <c r="I74" s="21">
        <f ca="1">SUMXMY2('ERUPTION RESUELTO'!$B74:$C74,F$2:F$3)</f>
        <v>1.691758367225543</v>
      </c>
      <c r="J74" s="14">
        <f t="shared" ca="1" si="2"/>
        <v>1.691758367225543</v>
      </c>
    </row>
    <row r="75" spans="1:10" x14ac:dyDescent="0.35">
      <c r="A75">
        <f t="shared" si="3"/>
        <v>74</v>
      </c>
      <c r="B75" s="14">
        <f ca="1"/>
        <v>2</v>
      </c>
      <c r="H75" s="20">
        <f ca="1">SUMXMY2('ERUPTION RESUELTO'!$B75:$C75,E$2:E$3)</f>
        <v>267.69407814890002</v>
      </c>
      <c r="I75" s="21">
        <f ca="1">SUMXMY2('ERUPTION RESUELTO'!$B75:$C75,F$2:F$3)</f>
        <v>86.297828134667498</v>
      </c>
      <c r="J75" s="14">
        <f t="shared" ca="1" si="2"/>
        <v>86.297828134667498</v>
      </c>
    </row>
    <row r="76" spans="1:10" x14ac:dyDescent="0.35">
      <c r="A76">
        <f t="shared" si="3"/>
        <v>75</v>
      </c>
      <c r="B76" s="14">
        <f ca="1"/>
        <v>1</v>
      </c>
      <c r="H76" s="20">
        <f ca="1">SUMXMY2('ERUPTION RESUELTO'!$B76:$C76,E$2:E$3)</f>
        <v>52.574894368899997</v>
      </c>
      <c r="I76" s="21">
        <f ca="1">SUMXMY2('ERUPTION RESUELTO'!$B76:$C76,F$2:F$3)</f>
        <v>339.6958746695513</v>
      </c>
      <c r="J76" s="14">
        <f t="shared" ca="1" si="2"/>
        <v>52.574894368899997</v>
      </c>
    </row>
    <row r="77" spans="1:10" x14ac:dyDescent="0.35">
      <c r="A77">
        <f t="shared" si="3"/>
        <v>76</v>
      </c>
      <c r="B77" s="14">
        <f ca="1"/>
        <v>2</v>
      </c>
      <c r="H77" s="20">
        <f ca="1">SUMXMY2('ERUPTION RESUELTO'!$B77:$C77,E$2:E$3)</f>
        <v>460.39926692889998</v>
      </c>
      <c r="I77" s="21">
        <f ca="1">SUMXMY2('ERUPTION RESUELTO'!$B77:$C77,F$2:F$3)</f>
        <v>18.951696809086044</v>
      </c>
      <c r="J77" s="14">
        <f t="shared" ca="1" si="2"/>
        <v>18.951696809086044</v>
      </c>
    </row>
    <row r="78" spans="1:10" x14ac:dyDescent="0.35">
      <c r="A78">
        <f t="shared" si="3"/>
        <v>77</v>
      </c>
      <c r="B78" s="14">
        <f ca="1"/>
        <v>1</v>
      </c>
      <c r="H78" s="20">
        <f ca="1">SUMXMY2('ERUPTION RESUELTO'!$B78:$C78,E$2:E$3)</f>
        <v>27.5684799289</v>
      </c>
      <c r="I78" s="21">
        <f ca="1">SUMXMY2('ERUPTION RESUELTO'!$B78:$C78,F$2:F$3)</f>
        <v>416.67915029745831</v>
      </c>
      <c r="J78" s="14">
        <f t="shared" ca="1" si="2"/>
        <v>27.5684799289</v>
      </c>
    </row>
    <row r="79" spans="1:10" x14ac:dyDescent="0.35">
      <c r="A79">
        <f t="shared" si="3"/>
        <v>78</v>
      </c>
      <c r="B79" s="14">
        <f ca="1"/>
        <v>2</v>
      </c>
      <c r="H79" s="20">
        <f ca="1">SUMXMY2('ERUPTION RESUELTO'!$B79:$C79,E$2:E$3)</f>
        <v>546.67659692890004</v>
      </c>
      <c r="I79" s="21">
        <f ca="1">SUMXMY2('ERUPTION RESUELTO'!$B79:$C79,F$2:F$3)</f>
        <v>5.2930921579232297</v>
      </c>
      <c r="J79" s="14">
        <f t="shared" ca="1" si="2"/>
        <v>5.2930921579232297</v>
      </c>
    </row>
    <row r="80" spans="1:10" x14ac:dyDescent="0.35">
      <c r="A80">
        <f t="shared" si="3"/>
        <v>79</v>
      </c>
      <c r="B80" s="14">
        <f ca="1"/>
        <v>2</v>
      </c>
      <c r="H80" s="20">
        <f ca="1">SUMXMY2('ERUPTION RESUELTO'!$B80:$C80,E$2:E$3)</f>
        <v>454.76184036889998</v>
      </c>
      <c r="I80" s="21">
        <f ca="1">SUMXMY2('ERUPTION RESUELTO'!$B80:$C80,F$2:F$3)</f>
        <v>18.532395599783722</v>
      </c>
      <c r="J80" s="14">
        <f t="shared" ca="1" si="2"/>
        <v>18.532395599783722</v>
      </c>
    </row>
    <row r="81" spans="1:10" x14ac:dyDescent="0.35">
      <c r="A81">
        <f t="shared" si="3"/>
        <v>80</v>
      </c>
      <c r="B81" s="14">
        <f ca="1"/>
        <v>2</v>
      </c>
      <c r="H81" s="20">
        <f ca="1">SUMXMY2('ERUPTION RESUELTO'!$B81:$C81,E$2:E$3)</f>
        <v>800.32954214890003</v>
      </c>
      <c r="I81" s="21">
        <f ca="1">SUMXMY2('ERUPTION RESUELTO'!$B81:$C81,F$2:F$3)</f>
        <v>7.8589630183882857</v>
      </c>
      <c r="J81" s="14">
        <f t="shared" ca="1" si="2"/>
        <v>7.8589630183882857</v>
      </c>
    </row>
    <row r="82" spans="1:10" x14ac:dyDescent="0.35">
      <c r="A82">
        <f t="shared" si="3"/>
        <v>81</v>
      </c>
      <c r="B82" s="14">
        <f ca="1"/>
        <v>2</v>
      </c>
      <c r="H82" s="20">
        <f ca="1">SUMXMY2('ERUPTION RESUELTO'!$B82:$C82,E$2:E$3)</f>
        <v>414.21867536889999</v>
      </c>
      <c r="I82" s="21">
        <f ca="1">SUMXMY2('ERUPTION RESUELTO'!$B82:$C82,F$2:F$3)</f>
        <v>27.957197925365129</v>
      </c>
      <c r="J82" s="14">
        <f t="shared" ca="1" si="2"/>
        <v>27.957197925365129</v>
      </c>
    </row>
    <row r="83" spans="1:10" x14ac:dyDescent="0.35">
      <c r="A83">
        <f t="shared" si="3"/>
        <v>82</v>
      </c>
      <c r="B83" s="14">
        <f ca="1"/>
        <v>2</v>
      </c>
      <c r="H83" s="20">
        <f ca="1">SUMXMY2('ERUPTION RESUELTO'!$B83:$C83,E$2:E$3)</f>
        <v>747.57414336889997</v>
      </c>
      <c r="I83" s="21">
        <f ca="1">SUMXMY2('ERUPTION RESUELTO'!$B83:$C83,F$2:F$3)</f>
        <v>2.942853739318529</v>
      </c>
      <c r="J83" s="14">
        <f t="shared" ca="1" si="2"/>
        <v>2.942853739318529</v>
      </c>
    </row>
    <row r="84" spans="1:10" x14ac:dyDescent="0.35">
      <c r="A84">
        <f t="shared" si="3"/>
        <v>83</v>
      </c>
      <c r="B84" s="14">
        <f ca="1"/>
        <v>2</v>
      </c>
      <c r="H84" s="20">
        <f ca="1">SUMXMY2('ERUPTION RESUELTO'!$B84:$C84,E$2:E$3)</f>
        <v>236.58521214890001</v>
      </c>
      <c r="I84" s="21">
        <f ca="1">SUMXMY2('ERUPTION RESUELTO'!$B84:$C84,F$2:F$3)</f>
        <v>105.81800953001635</v>
      </c>
      <c r="J84" s="14">
        <f t="shared" ca="1" si="2"/>
        <v>105.81800953001635</v>
      </c>
    </row>
    <row r="85" spans="1:10" x14ac:dyDescent="0.35">
      <c r="A85">
        <f t="shared" si="3"/>
        <v>84</v>
      </c>
      <c r="B85" s="14">
        <f ca="1"/>
        <v>1</v>
      </c>
      <c r="H85" s="20">
        <f ca="1">SUMXMY2('ERUPTION RESUELTO'!$B85:$C85,E$2:E$3)</f>
        <v>105.35266536890001</v>
      </c>
      <c r="I85" s="21">
        <f ca="1">SUMXMY2('ERUPTION RESUELTO'!$B85:$C85,F$2:F$3)</f>
        <v>236.39966304164435</v>
      </c>
      <c r="J85" s="14">
        <f t="shared" ca="1" si="2"/>
        <v>105.35266536890001</v>
      </c>
    </row>
    <row r="86" spans="1:10" x14ac:dyDescent="0.35">
      <c r="A86">
        <f t="shared" si="3"/>
        <v>85</v>
      </c>
      <c r="B86" s="14">
        <f ca="1"/>
        <v>2</v>
      </c>
      <c r="H86" s="20">
        <f ca="1">SUMXMY2('ERUPTION RESUELTO'!$B86:$C86,E$2:E$3)</f>
        <v>336.95392692889999</v>
      </c>
      <c r="I86" s="21">
        <f ca="1">SUMXMY2('ERUPTION RESUELTO'!$B86:$C86,F$2:F$3)</f>
        <v>53.122859599783759</v>
      </c>
      <c r="J86" s="14">
        <f t="shared" ca="1" si="2"/>
        <v>53.122859599783759</v>
      </c>
    </row>
    <row r="87" spans="1:10" x14ac:dyDescent="0.35">
      <c r="A87">
        <f t="shared" si="3"/>
        <v>86</v>
      </c>
      <c r="B87" s="14">
        <f ca="1"/>
        <v>2</v>
      </c>
      <c r="H87" s="20">
        <f ca="1">SUMXMY2('ERUPTION RESUELTO'!$B87:$C87,E$2:E$3)</f>
        <v>1113.6205473688999</v>
      </c>
      <c r="I87" s="21">
        <f ca="1">SUMXMY2('ERUPTION RESUELTO'!$B87:$C87,F$2:F$3)</f>
        <v>59.926332809085892</v>
      </c>
      <c r="J87" s="14">
        <f t="shared" ca="1" si="2"/>
        <v>59.926332809085892</v>
      </c>
    </row>
    <row r="88" spans="1:10" x14ac:dyDescent="0.35">
      <c r="A88">
        <f t="shared" si="3"/>
        <v>87</v>
      </c>
      <c r="B88" s="14">
        <f ca="1"/>
        <v>2</v>
      </c>
      <c r="H88" s="20">
        <f ca="1">SUMXMY2('ERUPTION RESUELTO'!$B88:$C88,E$2:E$3)</f>
        <v>455.00601114890003</v>
      </c>
      <c r="I88" s="21">
        <f ca="1">SUMXMY2('ERUPTION RESUELTO'!$B88:$C88,F$2:F$3)</f>
        <v>18.481283948620931</v>
      </c>
      <c r="J88" s="14">
        <f t="shared" ca="1" si="2"/>
        <v>18.481283948620931</v>
      </c>
    </row>
    <row r="89" spans="1:10" x14ac:dyDescent="0.35">
      <c r="A89">
        <f t="shared" si="3"/>
        <v>88</v>
      </c>
      <c r="B89" s="14">
        <f ca="1"/>
        <v>2</v>
      </c>
      <c r="H89" s="20">
        <f ca="1">SUMXMY2('ERUPTION RESUELTO'!$B89:$C89,E$2:E$3)</f>
        <v>643.43182992890002</v>
      </c>
      <c r="I89" s="21">
        <f ca="1">SUMXMY2('ERUPTION RESUELTO'!$B89:$C89,F$2:F$3)</f>
        <v>0.12915029745808865</v>
      </c>
      <c r="J89" s="14">
        <f t="shared" ca="1" si="2"/>
        <v>0.12915029745808865</v>
      </c>
    </row>
    <row r="90" spans="1:10" x14ac:dyDescent="0.35">
      <c r="A90">
        <f t="shared" si="3"/>
        <v>89</v>
      </c>
      <c r="B90" s="14">
        <f ca="1"/>
        <v>1</v>
      </c>
      <c r="H90" s="20">
        <f ca="1">SUMXMY2('ERUPTION RESUELTO'!$B90:$C90,E$2:E$3)</f>
        <v>45.5677809289</v>
      </c>
      <c r="I90" s="21">
        <f ca="1">SUMXMY2('ERUPTION RESUELTO'!$B90:$C90,F$2:F$3)</f>
        <v>1046.8545805300166</v>
      </c>
      <c r="J90" s="14">
        <f t="shared" ca="1" si="2"/>
        <v>45.5677809289</v>
      </c>
    </row>
    <row r="91" spans="1:10" x14ac:dyDescent="0.35">
      <c r="A91">
        <f t="shared" si="3"/>
        <v>90</v>
      </c>
      <c r="B91" s="14">
        <f ca="1"/>
        <v>2</v>
      </c>
      <c r="H91" s="20">
        <f ca="1">SUMXMY2('ERUPTION RESUELTO'!$B91:$C91,E$2:E$3)</f>
        <v>980.19407814889996</v>
      </c>
      <c r="I91" s="21">
        <f ca="1">SUMXMY2('ERUPTION RESUELTO'!$B91:$C91,F$2:F$3)</f>
        <v>32.75131650676034</v>
      </c>
      <c r="J91" s="14">
        <f t="shared" ca="1" si="2"/>
        <v>32.75131650676034</v>
      </c>
    </row>
    <row r="92" spans="1:10" x14ac:dyDescent="0.35">
      <c r="A92">
        <f t="shared" si="3"/>
        <v>91</v>
      </c>
      <c r="B92" s="14">
        <f ca="1"/>
        <v>1</v>
      </c>
      <c r="H92" s="20">
        <f ca="1">SUMXMY2('ERUPTION RESUELTO'!$B92:$C92,E$2:E$3)</f>
        <v>27.573666148899999</v>
      </c>
      <c r="I92" s="21">
        <f ca="1">SUMXMY2('ERUPTION RESUELTO'!$B92:$C92,F$2:F$3)</f>
        <v>415.87781883234203</v>
      </c>
      <c r="J92" s="14">
        <f t="shared" ca="1" si="2"/>
        <v>27.573666148899999</v>
      </c>
    </row>
    <row r="93" spans="1:10" x14ac:dyDescent="0.35">
      <c r="A93">
        <f t="shared" si="3"/>
        <v>92</v>
      </c>
      <c r="B93" s="14">
        <f ca="1"/>
        <v>2</v>
      </c>
      <c r="H93" s="20">
        <f ca="1">SUMXMY2('ERUPTION RESUELTO'!$B93:$C93,E$2:E$3)</f>
        <v>1247.5741433689</v>
      </c>
      <c r="I93" s="21">
        <f ca="1">SUMXMY2('ERUPTION RESUELTO'!$B93:$C93,F$2:F$3)</f>
        <v>94.384714204434701</v>
      </c>
      <c r="J93" s="14">
        <f t="shared" ca="1" si="2"/>
        <v>94.384714204434701</v>
      </c>
    </row>
    <row r="94" spans="1:10" x14ac:dyDescent="0.35">
      <c r="A94">
        <f t="shared" si="3"/>
        <v>93</v>
      </c>
      <c r="B94" s="14">
        <f ca="1"/>
        <v>1</v>
      </c>
      <c r="H94" s="20">
        <f ca="1">SUMXMY2('ERUPTION RESUELTO'!$B94:$C94,E$2:E$3)</f>
        <v>22.614178928899999</v>
      </c>
      <c r="I94" s="21">
        <f ca="1">SUMXMY2('ERUPTION RESUELTO'!$B94:$C94,F$2:F$3)</f>
        <v>923.08360378583063</v>
      </c>
      <c r="J94" s="14">
        <f t="shared" ca="1" si="2"/>
        <v>22.614178928899999</v>
      </c>
    </row>
    <row r="95" spans="1:10" x14ac:dyDescent="0.35">
      <c r="A95">
        <f t="shared" si="3"/>
        <v>94</v>
      </c>
      <c r="B95" s="14">
        <f ca="1"/>
        <v>2</v>
      </c>
      <c r="H95" s="20">
        <f ca="1">SUMXMY2('ERUPTION RESUELTO'!$B95:$C95,E$2:E$3)</f>
        <v>547.97543192889998</v>
      </c>
      <c r="I95" s="21">
        <f ca="1">SUMXMY2('ERUPTION RESUELTO'!$B95:$C95,F$2:F$3)</f>
        <v>5.4901270416441594</v>
      </c>
      <c r="J95" s="14">
        <f t="shared" ca="1" si="2"/>
        <v>5.4901270416441594</v>
      </c>
    </row>
    <row r="96" spans="1:10" x14ac:dyDescent="0.35">
      <c r="A96">
        <f t="shared" si="3"/>
        <v>95</v>
      </c>
      <c r="B96" s="14">
        <f ca="1"/>
        <v>1</v>
      </c>
      <c r="H96" s="20">
        <f ca="1">SUMXMY2('ERUPTION RESUELTO'!$B96:$C96,E$2:E$3)</f>
        <v>68.130793368900001</v>
      </c>
      <c r="I96" s="21">
        <f ca="1">SUMXMY2('ERUPTION RESUELTO'!$B96:$C96,F$2:F$3)</f>
        <v>304.84308629745834</v>
      </c>
      <c r="J96" s="14">
        <f t="shared" ca="1" si="2"/>
        <v>68.130793368900001</v>
      </c>
    </row>
    <row r="97" spans="1:10" x14ac:dyDescent="0.35">
      <c r="A97">
        <f t="shared" si="3"/>
        <v>96</v>
      </c>
      <c r="B97" s="14">
        <f ca="1"/>
        <v>2</v>
      </c>
      <c r="H97" s="20">
        <f ca="1">SUMXMY2('ERUPTION RESUELTO'!$B97:$C97,E$2:E$3)</f>
        <v>302.42748014889997</v>
      </c>
      <c r="I97" s="21">
        <f ca="1">SUMXMY2('ERUPTION RESUELTO'!$B97:$C97,F$2:F$3)</f>
        <v>68.639302553272131</v>
      </c>
      <c r="J97" s="14">
        <f t="shared" ca="1" si="2"/>
        <v>68.639302553272131</v>
      </c>
    </row>
    <row r="98" spans="1:10" x14ac:dyDescent="0.35">
      <c r="A98">
        <f t="shared" si="3"/>
        <v>97</v>
      </c>
      <c r="B98" s="14">
        <f ca="1"/>
        <v>2</v>
      </c>
      <c r="H98" s="20">
        <f ca="1">SUMXMY2('ERUPTION RESUELTO'!$B98:$C98,E$2:E$3)</f>
        <v>862.18113092889996</v>
      </c>
      <c r="I98" s="21">
        <f ca="1">SUMXMY2('ERUPTION RESUELTO'!$B98:$C98,F$2:F$3)</f>
        <v>13.938301460248736</v>
      </c>
      <c r="J98" s="14">
        <f t="shared" ca="1" si="2"/>
        <v>13.938301460248736</v>
      </c>
    </row>
    <row r="99" spans="1:10" x14ac:dyDescent="0.35">
      <c r="A99">
        <f t="shared" si="3"/>
        <v>98</v>
      </c>
      <c r="B99" s="14">
        <f ca="1"/>
        <v>2</v>
      </c>
      <c r="H99" s="20">
        <f ca="1">SUMXMY2('ERUPTION RESUELTO'!$B99:$C99,E$2:E$3)</f>
        <v>412.80374314890003</v>
      </c>
      <c r="I99" s="21">
        <f ca="1">SUMXMY2('ERUPTION RESUELTO'!$B99:$C99,F$2:F$3)</f>
        <v>28.230223483504666</v>
      </c>
      <c r="J99" s="14">
        <f t="shared" ca="1" si="2"/>
        <v>28.230223483504666</v>
      </c>
    </row>
    <row r="100" spans="1:10" x14ac:dyDescent="0.35">
      <c r="A100">
        <f t="shared" si="3"/>
        <v>99</v>
      </c>
      <c r="B100" s="14">
        <f ca="1"/>
        <v>1</v>
      </c>
      <c r="H100" s="20">
        <f ca="1">SUMXMY2('ERUPTION RESUELTO'!$B100:$C100,E$2:E$3)</f>
        <v>14.114178928899999</v>
      </c>
      <c r="I100" s="21">
        <f ca="1">SUMXMY2('ERUPTION RESUELTO'!$B100:$C100,F$2:F$3)</f>
        <v>863.51383634397007</v>
      </c>
      <c r="J100" s="14">
        <f t="shared" ca="1" si="2"/>
        <v>14.114178928899999</v>
      </c>
    </row>
    <row r="101" spans="1:10" x14ac:dyDescent="0.35">
      <c r="A101">
        <f t="shared" si="3"/>
        <v>100</v>
      </c>
      <c r="B101" s="14">
        <f ca="1"/>
        <v>2</v>
      </c>
      <c r="H101" s="20">
        <f ca="1">SUMXMY2('ERUPTION RESUELTO'!$B101:$C101,E$2:E$3)</f>
        <v>750.43428414890002</v>
      </c>
      <c r="I101" s="21">
        <f ca="1">SUMXMY2('ERUPTION RESUELTO'!$B101:$C101,F$2:F$3)</f>
        <v>3.3041118555975975</v>
      </c>
      <c r="J101" s="14">
        <f t="shared" ca="1" si="2"/>
        <v>3.3041118555975975</v>
      </c>
    </row>
    <row r="102" spans="1:10" x14ac:dyDescent="0.35">
      <c r="A102">
        <f t="shared" si="3"/>
        <v>101</v>
      </c>
      <c r="B102" s="14">
        <f ca="1"/>
        <v>1</v>
      </c>
      <c r="H102" s="20">
        <f ca="1">SUMXMY2('ERUPTION RESUELTO'!$B102:$C102,E$2:E$3)</f>
        <v>52.713564368900002</v>
      </c>
      <c r="I102" s="21">
        <f ca="1">SUMXMY2('ERUPTION RESUELTO'!$B102:$C102,F$2:F$3)</f>
        <v>337.63094443699316</v>
      </c>
      <c r="J102" s="14">
        <f t="shared" ca="1" si="2"/>
        <v>52.713564368900002</v>
      </c>
    </row>
    <row r="103" spans="1:10" x14ac:dyDescent="0.35">
      <c r="A103">
        <f t="shared" si="3"/>
        <v>102</v>
      </c>
      <c r="B103" s="14">
        <f ca="1"/>
        <v>2</v>
      </c>
      <c r="H103" s="20">
        <f ca="1">SUMXMY2('ERUPTION RESUELTO'!$B103:$C103,E$2:E$3)</f>
        <v>1110.7275289289</v>
      </c>
      <c r="I103" s="21">
        <f ca="1">SUMXMY2('ERUPTION RESUELTO'!$B103:$C103,F$2:F$3)</f>
        <v>59.527789832341711</v>
      </c>
      <c r="J103" s="14">
        <f t="shared" ca="1" si="2"/>
        <v>59.527789832341711</v>
      </c>
    </row>
    <row r="104" spans="1:10" x14ac:dyDescent="0.35">
      <c r="A104">
        <f t="shared" si="3"/>
        <v>103</v>
      </c>
      <c r="B104" s="14">
        <f ca="1"/>
        <v>1</v>
      </c>
      <c r="H104" s="20">
        <f ca="1">SUMXMY2('ERUPTION RESUELTO'!$B104:$C104,E$2:E$3)</f>
        <v>33.062532148899997</v>
      </c>
      <c r="I104" s="21">
        <f ca="1">SUMXMY2('ERUPTION RESUELTO'!$B104:$C104,F$2:F$3)</f>
        <v>983.5748467393189</v>
      </c>
      <c r="J104" s="14">
        <f t="shared" ca="1" si="2"/>
        <v>33.062532148899997</v>
      </c>
    </row>
    <row r="105" spans="1:10" x14ac:dyDescent="0.35">
      <c r="A105">
        <f t="shared" si="3"/>
        <v>104</v>
      </c>
      <c r="B105" s="14">
        <f ca="1"/>
        <v>2</v>
      </c>
      <c r="H105" s="20">
        <f ca="1">SUMXMY2('ERUPTION RESUELTO'!$B105:$C105,E$2:E$3)</f>
        <v>803.84974814889995</v>
      </c>
      <c r="I105" s="21">
        <f ca="1">SUMXMY2('ERUPTION RESUELTO'!$B105:$C105,F$2:F$3)</f>
        <v>7.4126885997836327</v>
      </c>
      <c r="J105" s="14">
        <f t="shared" ca="1" si="2"/>
        <v>7.4126885997836327</v>
      </c>
    </row>
    <row r="106" spans="1:10" x14ac:dyDescent="0.35">
      <c r="A106">
        <f t="shared" si="3"/>
        <v>105</v>
      </c>
      <c r="B106" s="14">
        <f ca="1"/>
        <v>2</v>
      </c>
      <c r="H106" s="20">
        <f ca="1">SUMXMY2('ERUPTION RESUELTO'!$B106:$C106,E$2:E$3)</f>
        <v>692.8871451489</v>
      </c>
      <c r="I106" s="21">
        <f ca="1">SUMXMY2('ERUPTION RESUELTO'!$B106:$C106,F$2:F$3)</f>
        <v>0.57286069280691443</v>
      </c>
      <c r="J106" s="14">
        <f t="shared" ca="1" si="2"/>
        <v>0.57286069280691443</v>
      </c>
    </row>
    <row r="107" spans="1:10" x14ac:dyDescent="0.35">
      <c r="A107">
        <f t="shared" si="3"/>
        <v>106</v>
      </c>
      <c r="B107" s="14">
        <f ca="1"/>
        <v>1</v>
      </c>
      <c r="H107" s="20">
        <f ca="1">SUMXMY2('ERUPTION RESUELTO'!$B107:$C107,E$2:E$3)</f>
        <v>60.114178928900003</v>
      </c>
      <c r="I107" s="21">
        <f ca="1">SUMXMY2('ERUPTION RESUELTO'!$B107:$C107,F$2:F$3)</f>
        <v>1113.7929061114119</v>
      </c>
      <c r="J107" s="14">
        <f t="shared" ca="1" si="2"/>
        <v>60.114178928900003</v>
      </c>
    </row>
    <row r="108" spans="1:10" x14ac:dyDescent="0.35">
      <c r="A108">
        <f t="shared" si="3"/>
        <v>107</v>
      </c>
      <c r="B108" s="14">
        <f ca="1"/>
        <v>2</v>
      </c>
      <c r="H108" s="20">
        <f ca="1">SUMXMY2('ERUPTION RESUELTO'!$B108:$C108,E$2:E$3)</f>
        <v>862.35201614890002</v>
      </c>
      <c r="I108" s="21">
        <f ca="1">SUMXMY2('ERUPTION RESUELTO'!$B108:$C108,F$2:F$3)</f>
        <v>13.963749064899899</v>
      </c>
      <c r="J108" s="14">
        <f t="shared" ca="1" si="2"/>
        <v>13.963749064899899</v>
      </c>
    </row>
    <row r="109" spans="1:10" x14ac:dyDescent="0.35">
      <c r="A109">
        <f t="shared" si="3"/>
        <v>108</v>
      </c>
      <c r="B109" s="14">
        <f ca="1"/>
        <v>1</v>
      </c>
      <c r="H109" s="20">
        <f ca="1">SUMXMY2('ERUPTION RESUELTO'!$B109:$C109,E$2:E$3)</f>
        <v>7.6594263689000002</v>
      </c>
      <c r="I109" s="21">
        <f ca="1">SUMXMY2('ERUPTION RESUELTO'!$B109:$C109,F$2:F$3)</f>
        <v>806.35952118117939</v>
      </c>
      <c r="J109" s="14">
        <f t="shared" ca="1" si="2"/>
        <v>7.6594263689000002</v>
      </c>
    </row>
    <row r="110" spans="1:10" x14ac:dyDescent="0.35">
      <c r="A110">
        <f t="shared" si="3"/>
        <v>109</v>
      </c>
      <c r="B110" s="14">
        <f ca="1"/>
        <v>2</v>
      </c>
      <c r="H110" s="20">
        <f ca="1">SUMXMY2('ERUPTION RESUELTO'!$B110:$C110,E$2:E$3)</f>
        <v>984.15621714890005</v>
      </c>
      <c r="I110" s="21">
        <f ca="1">SUMXMY2('ERUPTION RESUELTO'!$B110:$C110,F$2:F$3)</f>
        <v>32.967335111411501</v>
      </c>
      <c r="J110" s="14">
        <f t="shared" ca="1" si="2"/>
        <v>32.967335111411501</v>
      </c>
    </row>
    <row r="111" spans="1:10" x14ac:dyDescent="0.35">
      <c r="A111">
        <f t="shared" si="3"/>
        <v>110</v>
      </c>
      <c r="B111" s="14">
        <f ca="1"/>
        <v>2</v>
      </c>
      <c r="H111" s="20">
        <f ca="1">SUMXMY2('ERUPTION RESUELTO'!$B111:$C111,E$2:E$3)</f>
        <v>691.58637236890002</v>
      </c>
      <c r="I111" s="21">
        <f ca="1">SUMXMY2('ERUPTION RESUELTO'!$B111:$C111,F$2:F$3)</f>
        <v>0.88953048350458985</v>
      </c>
      <c r="J111" s="14">
        <f t="shared" ca="1" si="2"/>
        <v>0.88953048350458985</v>
      </c>
    </row>
    <row r="112" spans="1:10" x14ac:dyDescent="0.35">
      <c r="A112">
        <f t="shared" si="3"/>
        <v>111</v>
      </c>
      <c r="B112" s="14">
        <f ca="1"/>
        <v>2</v>
      </c>
      <c r="H112" s="20">
        <f ca="1">SUMXMY2('ERUPTION RESUELTO'!$B112:$C112,E$2:E$3)</f>
        <v>417.02507936889998</v>
      </c>
      <c r="I112" s="21">
        <f ca="1">SUMXMY2('ERUPTION RESUELTO'!$B112:$C112,F$2:F$3)</f>
        <v>28.119281646295359</v>
      </c>
      <c r="J112" s="14">
        <f t="shared" ca="1" si="2"/>
        <v>28.119281646295359</v>
      </c>
    </row>
    <row r="113" spans="1:10" x14ac:dyDescent="0.35">
      <c r="A113">
        <f t="shared" si="3"/>
        <v>112</v>
      </c>
      <c r="B113" s="14">
        <f ca="1"/>
        <v>1</v>
      </c>
      <c r="H113" s="20">
        <f ca="1">SUMXMY2('ERUPTION RESUELTO'!$B113:$C113,E$2:E$3)</f>
        <v>18.104800148900001</v>
      </c>
      <c r="I113" s="21">
        <f ca="1">SUMXMY2('ERUPTION RESUELTO'!$B113:$C113,F$2:F$3)</f>
        <v>457.03800022769093</v>
      </c>
      <c r="J113" s="14">
        <f t="shared" ca="1" si="2"/>
        <v>18.104800148900001</v>
      </c>
    </row>
    <row r="114" spans="1:10" x14ac:dyDescent="0.35">
      <c r="A114">
        <f t="shared" si="3"/>
        <v>113</v>
      </c>
      <c r="B114" s="14">
        <f ca="1"/>
        <v>2</v>
      </c>
      <c r="H114" s="20">
        <f ca="1">SUMXMY2('ERUPTION RESUELTO'!$B114:$C114,E$2:E$3)</f>
        <v>1180.9342841488999</v>
      </c>
      <c r="I114" s="21">
        <f ca="1">SUMXMY2('ERUPTION RESUELTO'!$B114:$C114,F$2:F$3)</f>
        <v>76.315739762574253</v>
      </c>
      <c r="J114" s="14">
        <f t="shared" ca="1" si="2"/>
        <v>76.315739762574253</v>
      </c>
    </row>
    <row r="115" spans="1:10" x14ac:dyDescent="0.35">
      <c r="A115">
        <f t="shared" si="3"/>
        <v>114</v>
      </c>
      <c r="B115" s="14">
        <f ca="1"/>
        <v>2</v>
      </c>
      <c r="H115" s="20">
        <f ca="1">SUMXMY2('ERUPTION RESUELTO'!$B115:$C115,E$2:E$3)</f>
        <v>593.45729592889995</v>
      </c>
      <c r="I115" s="21">
        <f ca="1">SUMXMY2('ERUPTION RESUELTO'!$B115:$C115,F$2:F$3)</f>
        <v>1.6651037858301942</v>
      </c>
      <c r="J115" s="14">
        <f t="shared" ca="1" si="2"/>
        <v>1.6651037858301942</v>
      </c>
    </row>
    <row r="116" spans="1:10" x14ac:dyDescent="0.35">
      <c r="A116">
        <f t="shared" si="3"/>
        <v>115</v>
      </c>
      <c r="B116" s="14">
        <f ca="1"/>
        <v>1</v>
      </c>
      <c r="H116" s="20">
        <f ca="1">SUMXMY2('ERUPTION RESUELTO'!$B116:$C116,E$2:E$3)</f>
        <v>18.217996148899999</v>
      </c>
      <c r="I116" s="21">
        <f ca="1">SUMXMY2('ERUPTION RESUELTO'!$B116:$C116,F$2:F$3)</f>
        <v>459.79551650676069</v>
      </c>
      <c r="J116" s="14">
        <f t="shared" ca="1" si="2"/>
        <v>18.217996148899999</v>
      </c>
    </row>
    <row r="117" spans="1:10" x14ac:dyDescent="0.35">
      <c r="A117">
        <f t="shared" si="3"/>
        <v>116</v>
      </c>
      <c r="B117" s="14">
        <f ca="1"/>
        <v>2</v>
      </c>
      <c r="H117" s="20">
        <f ca="1">SUMXMY2('ERUPTION RESUELTO'!$B117:$C117,E$2:E$3)</f>
        <v>695.50734536890002</v>
      </c>
      <c r="I117" s="21">
        <f ca="1">SUMXMY2('ERUPTION RESUELTO'!$B117:$C117,F$2:F$3)</f>
        <v>0.62366304164412223</v>
      </c>
      <c r="J117" s="14">
        <f t="shared" ca="1" si="2"/>
        <v>0.62366304164412223</v>
      </c>
    </row>
    <row r="118" spans="1:10" x14ac:dyDescent="0.35">
      <c r="A118">
        <f t="shared" si="3"/>
        <v>117</v>
      </c>
      <c r="B118" s="14">
        <f ca="1"/>
        <v>1</v>
      </c>
      <c r="H118" s="20">
        <f ca="1">SUMXMY2('ERUPTION RESUELTO'!$B118:$C118,E$2:E$3)</f>
        <v>22.6120819289</v>
      </c>
      <c r="I118" s="21">
        <f ca="1">SUMXMY2('ERUPTION RESUELTO'!$B118:$C118,F$2:F$3)</f>
        <v>921.09826657652832</v>
      </c>
      <c r="J118" s="14">
        <f t="shared" ca="1" si="2"/>
        <v>22.6120819289</v>
      </c>
    </row>
    <row r="119" spans="1:10" x14ac:dyDescent="0.35">
      <c r="A119">
        <f t="shared" si="3"/>
        <v>118</v>
      </c>
      <c r="B119" s="14">
        <f ca="1"/>
        <v>2</v>
      </c>
      <c r="H119" s="20">
        <f ca="1">SUMXMY2('ERUPTION RESUELTO'!$B119:$C119,E$2:E$3)</f>
        <v>921.34088214890005</v>
      </c>
      <c r="I119" s="21">
        <f ca="1">SUMXMY2('ERUPTION RESUELTO'!$B119:$C119,F$2:F$3)</f>
        <v>22.32356766955105</v>
      </c>
      <c r="J119" s="14">
        <f t="shared" ca="1" si="2"/>
        <v>22.32356766955105</v>
      </c>
    </row>
    <row r="120" spans="1:10" x14ac:dyDescent="0.35">
      <c r="A120">
        <f t="shared" si="3"/>
        <v>119</v>
      </c>
      <c r="B120" s="14">
        <f ca="1"/>
        <v>1</v>
      </c>
      <c r="H120" s="20">
        <f ca="1">SUMXMY2('ERUPTION RESUELTO'!$B120:$C120,E$2:E$3)</f>
        <v>18.1394119289</v>
      </c>
      <c r="I120" s="21">
        <f ca="1">SUMXMY2('ERUPTION RESUELTO'!$B120:$C120,F$2:F$3)</f>
        <v>459.20128983234207</v>
      </c>
      <c r="J120" s="14">
        <f t="shared" ca="1" si="2"/>
        <v>18.1394119289</v>
      </c>
    </row>
    <row r="121" spans="1:10" x14ac:dyDescent="0.35">
      <c r="A121">
        <f t="shared" si="3"/>
        <v>120</v>
      </c>
      <c r="B121" s="14">
        <f ca="1"/>
        <v>2</v>
      </c>
      <c r="H121" s="20">
        <f ca="1">SUMXMY2('ERUPTION RESUELTO'!$B121:$C121,E$2:E$3)</f>
        <v>1045.4572959289001</v>
      </c>
      <c r="I121" s="21">
        <f ca="1">SUMXMY2('ERUPTION RESUELTO'!$B121:$C121,F$2:F$3)</f>
        <v>45.106964250946376</v>
      </c>
      <c r="J121" s="14">
        <f t="shared" ca="1" si="2"/>
        <v>45.106964250946376</v>
      </c>
    </row>
    <row r="122" spans="1:10" x14ac:dyDescent="0.35">
      <c r="A122">
        <f t="shared" si="3"/>
        <v>121</v>
      </c>
      <c r="B122" s="14">
        <f ca="1"/>
        <v>1</v>
      </c>
      <c r="H122" s="20">
        <f ca="1">SUMXMY2('ERUPTION RESUELTO'!$B122:$C122,E$2:E$3)</f>
        <v>3.3356839289</v>
      </c>
      <c r="I122" s="21">
        <f ca="1">SUMXMY2('ERUPTION RESUELTO'!$B122:$C122,F$2:F$3)</f>
        <v>747.29040611141193</v>
      </c>
      <c r="J122" s="14">
        <f t="shared" ca="1" si="2"/>
        <v>3.3356839289</v>
      </c>
    </row>
    <row r="123" spans="1:10" x14ac:dyDescent="0.35">
      <c r="A123">
        <f t="shared" si="3"/>
        <v>122</v>
      </c>
      <c r="B123" s="14">
        <f ca="1"/>
        <v>2</v>
      </c>
      <c r="H123" s="20">
        <f ca="1">SUMXMY2('ERUPTION RESUELTO'!$B123:$C123,E$2:E$3)</f>
        <v>206.95392692889999</v>
      </c>
      <c r="I123" s="21">
        <f ca="1">SUMXMY2('ERUPTION RESUELTO'!$B123:$C123,F$2:F$3)</f>
        <v>127.40192936722566</v>
      </c>
      <c r="J123" s="14">
        <f t="shared" ca="1" si="2"/>
        <v>127.40192936722566</v>
      </c>
    </row>
    <row r="124" spans="1:10" x14ac:dyDescent="0.35">
      <c r="A124">
        <f t="shared" si="3"/>
        <v>123</v>
      </c>
      <c r="B124" s="14">
        <f ca="1"/>
        <v>2</v>
      </c>
      <c r="H124" s="20">
        <f ca="1">SUMXMY2('ERUPTION RESUELTO'!$B124:$C124,E$2:E$3)</f>
        <v>499.70941314890001</v>
      </c>
      <c r="I124" s="21">
        <f ca="1">SUMXMY2('ERUPTION RESUELTO'!$B124:$C124,F$2:F$3)</f>
        <v>10.792758367225568</v>
      </c>
      <c r="J124" s="14">
        <f t="shared" ca="1" si="2"/>
        <v>10.792758367225568</v>
      </c>
    </row>
    <row r="125" spans="1:10" x14ac:dyDescent="0.35">
      <c r="A125">
        <f t="shared" si="3"/>
        <v>124</v>
      </c>
      <c r="B125" s="14">
        <f ca="1"/>
        <v>1</v>
      </c>
      <c r="H125" s="20">
        <f ca="1">SUMXMY2('ERUPTION RESUELTO'!$B125:$C125,E$2:E$3)</f>
        <v>1.5787129288999999</v>
      </c>
      <c r="I125" s="21">
        <f ca="1">SUMXMY2('ERUPTION RESUELTO'!$B125:$C125,F$2:F$3)</f>
        <v>595.18881308815605</v>
      </c>
      <c r="J125" s="14">
        <f t="shared" ca="1" si="2"/>
        <v>1.5787129288999999</v>
      </c>
    </row>
    <row r="126" spans="1:10" x14ac:dyDescent="0.35">
      <c r="A126">
        <f t="shared" si="3"/>
        <v>125</v>
      </c>
      <c r="B126" s="14">
        <f ca="1"/>
        <v>2</v>
      </c>
      <c r="H126" s="20">
        <f ca="1">SUMXMY2('ERUPTION RESUELTO'!$B126:$C126,E$2:E$3)</f>
        <v>1111.8408821488999</v>
      </c>
      <c r="I126" s="21">
        <f ca="1">SUMXMY2('ERUPTION RESUELTO'!$B126:$C126,F$2:F$3)</f>
        <v>59.614265343969613</v>
      </c>
      <c r="J126" s="14">
        <f t="shared" ca="1" si="2"/>
        <v>59.614265343969613</v>
      </c>
    </row>
    <row r="127" spans="1:10" x14ac:dyDescent="0.35">
      <c r="A127">
        <f t="shared" si="3"/>
        <v>126</v>
      </c>
      <c r="B127" s="14">
        <f ca="1"/>
        <v>2</v>
      </c>
      <c r="H127" s="20">
        <f ca="1">SUMXMY2('ERUPTION RESUELTO'!$B127:$C127,E$2:E$3)</f>
        <v>691.86032492890001</v>
      </c>
      <c r="I127" s="21">
        <f ca="1">SUMXMY2('ERUPTION RESUELTO'!$B127:$C127,F$2:F$3)</f>
        <v>0.79327820443482211</v>
      </c>
      <c r="J127" s="14">
        <f t="shared" ca="1" si="2"/>
        <v>0.79327820443482211</v>
      </c>
    </row>
    <row r="128" spans="1:10" x14ac:dyDescent="0.35">
      <c r="A128">
        <f t="shared" si="3"/>
        <v>127</v>
      </c>
      <c r="B128" s="14">
        <f ca="1"/>
        <v>1</v>
      </c>
      <c r="H128" s="20">
        <f ca="1">SUMXMY2('ERUPTION RESUELTO'!$B128:$C128,E$2:E$3)</f>
        <v>95.093945928899998</v>
      </c>
      <c r="I128" s="21">
        <f ca="1">SUMXMY2('ERUPTION RESUELTO'!$B128:$C128,F$2:F$3)</f>
        <v>1250.691847971877</v>
      </c>
      <c r="J128" s="14">
        <f t="shared" ca="1" si="2"/>
        <v>95.093945928899998</v>
      </c>
    </row>
    <row r="129" spans="1:10" x14ac:dyDescent="0.35">
      <c r="A129">
        <f t="shared" si="3"/>
        <v>128</v>
      </c>
      <c r="B129" s="14">
        <f ca="1"/>
        <v>2</v>
      </c>
      <c r="H129" s="20">
        <f ca="1">SUMXMY2('ERUPTION RESUELTO'!$B129:$C129,E$2:E$3)</f>
        <v>748.34974814889995</v>
      </c>
      <c r="I129" s="21">
        <f ca="1">SUMXMY2('ERUPTION RESUELTO'!$B129:$C129,F$2:F$3)</f>
        <v>2.9824560416441099</v>
      </c>
      <c r="J129" s="14">
        <f t="shared" ca="1" si="2"/>
        <v>2.9824560416441099</v>
      </c>
    </row>
    <row r="130" spans="1:10" x14ac:dyDescent="0.35">
      <c r="A130">
        <f t="shared" si="3"/>
        <v>129</v>
      </c>
      <c r="B130" s="14">
        <f ca="1"/>
        <v>1</v>
      </c>
      <c r="H130" s="20">
        <f ca="1">SUMXMY2('ERUPTION RESUELTO'!$B130:$C130,E$2:E$3)</f>
        <v>9.2314928900000037E-2</v>
      </c>
      <c r="I130" s="21">
        <f ca="1">SUMXMY2('ERUPTION RESUELTO'!$B130:$C130,F$2:F$3)</f>
        <v>643.45002239048165</v>
      </c>
      <c r="J130" s="14">
        <f t="shared" ca="1" si="2"/>
        <v>9.2314928900000037E-2</v>
      </c>
    </row>
    <row r="131" spans="1:10" x14ac:dyDescent="0.35">
      <c r="A131">
        <f t="shared" si="3"/>
        <v>130</v>
      </c>
      <c r="B131" s="14">
        <f ca="1"/>
        <v>2</v>
      </c>
      <c r="H131" s="20">
        <f ca="1">SUMXMY2('ERUPTION RESUELTO'!$B131:$C131,E$2:E$3)</f>
        <v>1249.0939491489</v>
      </c>
      <c r="I131" s="21">
        <f ca="1">SUMXMY2('ERUPTION RESUELTO'!$B131:$C131,F$2:F$3)</f>
        <v>94.507437436992845</v>
      </c>
      <c r="J131" s="14">
        <f t="shared" ref="J131:J194" ca="1" si="4">MIN(H131:I131)</f>
        <v>94.507437436992845</v>
      </c>
    </row>
    <row r="132" spans="1:10" x14ac:dyDescent="0.35">
      <c r="A132">
        <f t="shared" ref="A132:A195" si="5">A131+1</f>
        <v>131</v>
      </c>
      <c r="B132" s="14">
        <f ca="1"/>
        <v>1</v>
      </c>
      <c r="H132" s="20">
        <f ca="1">SUMXMY2('ERUPTION RESUELTO'!$B132:$C132,E$2:E$3)</f>
        <v>95.114178928900003</v>
      </c>
      <c r="I132" s="21">
        <f ca="1">SUMXMY2('ERUPTION RESUELTO'!$B132:$C132,F$2:F$3)</f>
        <v>1250.9324409951328</v>
      </c>
      <c r="J132" s="14">
        <f t="shared" ca="1" si="4"/>
        <v>95.114178928900003</v>
      </c>
    </row>
    <row r="133" spans="1:10" x14ac:dyDescent="0.35">
      <c r="A133">
        <f t="shared" si="5"/>
        <v>132</v>
      </c>
      <c r="B133" s="14">
        <f ca="1"/>
        <v>2</v>
      </c>
      <c r="H133" s="20">
        <f ca="1">SUMXMY2('ERUPTION RESUELTO'!$B133:$C133,E$2:E$3)</f>
        <v>802.35846092889994</v>
      </c>
      <c r="I133" s="21">
        <f ca="1">SUMXMY2('ERUPTION RESUELTO'!$B133:$C133,F$2:F$3)</f>
        <v>7.3889991346673547</v>
      </c>
      <c r="J133" s="14">
        <f t="shared" ca="1" si="4"/>
        <v>7.3889991346673547</v>
      </c>
    </row>
    <row r="134" spans="1:10" x14ac:dyDescent="0.35">
      <c r="A134">
        <f t="shared" si="5"/>
        <v>133</v>
      </c>
      <c r="B134" s="14">
        <f ca="1"/>
        <v>1</v>
      </c>
      <c r="H134" s="20">
        <f ca="1">SUMXMY2('ERUPTION RESUELTO'!$B134:$C134,E$2:E$3)</f>
        <v>2.0604701488999999</v>
      </c>
      <c r="I134" s="21">
        <f ca="1">SUMXMY2('ERUPTION RESUELTO'!$B134:$C134,F$2:F$3)</f>
        <v>591.9993723207142</v>
      </c>
      <c r="J134" s="14">
        <f t="shared" ca="1" si="4"/>
        <v>2.0604701488999999</v>
      </c>
    </row>
    <row r="135" spans="1:10" x14ac:dyDescent="0.35">
      <c r="A135">
        <f t="shared" si="5"/>
        <v>134</v>
      </c>
      <c r="B135" s="14">
        <f ca="1"/>
        <v>2</v>
      </c>
      <c r="H135" s="20">
        <f ca="1">SUMXMY2('ERUPTION RESUELTO'!$B135:$C135,E$2:E$3)</f>
        <v>1178.0741433689</v>
      </c>
      <c r="I135" s="21">
        <f ca="1">SUMXMY2('ERUPTION RESUELTO'!$B135:$C135,F$2:F$3)</f>
        <v>75.954481646295179</v>
      </c>
      <c r="J135" s="14">
        <f t="shared" ca="1" si="4"/>
        <v>75.954481646295179</v>
      </c>
    </row>
    <row r="136" spans="1:10" x14ac:dyDescent="0.35">
      <c r="A136">
        <f t="shared" si="5"/>
        <v>135</v>
      </c>
      <c r="B136" s="14">
        <f ca="1"/>
        <v>1</v>
      </c>
      <c r="H136" s="20">
        <f ca="1">SUMXMY2('ERUPTION RESUELTO'!$B136:$C136,E$2:E$3)</f>
        <v>76.630793368900001</v>
      </c>
      <c r="I136" s="21">
        <f ca="1">SUMXMY2('ERUPTION RESUELTO'!$B136:$C136,F$2:F$3)</f>
        <v>1181.5291328090864</v>
      </c>
      <c r="J136" s="14">
        <f t="shared" ca="1" si="4"/>
        <v>76.630793368900001</v>
      </c>
    </row>
    <row r="137" spans="1:10" x14ac:dyDescent="0.35">
      <c r="A137">
        <f t="shared" si="5"/>
        <v>136</v>
      </c>
      <c r="B137" s="14">
        <f ca="1"/>
        <v>2</v>
      </c>
      <c r="H137" s="20">
        <f ca="1">SUMXMY2('ERUPTION RESUELTO'!$B137:$C137,E$2:E$3)</f>
        <v>747.80051036889995</v>
      </c>
      <c r="I137" s="21">
        <f ca="1">SUMXMY2('ERUPTION RESUELTO'!$B137:$C137,F$2:F$3)</f>
        <v>2.9488607160627147</v>
      </c>
      <c r="J137" s="14">
        <f t="shared" ca="1" si="4"/>
        <v>2.9488607160627147</v>
      </c>
    </row>
    <row r="138" spans="1:10" x14ac:dyDescent="0.35">
      <c r="A138">
        <f t="shared" si="5"/>
        <v>137</v>
      </c>
      <c r="B138" s="14">
        <f ca="1"/>
        <v>1</v>
      </c>
      <c r="H138" s="20">
        <f ca="1">SUMXMY2('ERUPTION RESUELTO'!$B138:$C138,E$2:E$3)</f>
        <v>14.107160368900001</v>
      </c>
      <c r="I138" s="21">
        <f ca="1">SUMXMY2('ERUPTION RESUELTO'!$B138:$C138,F$2:F$3)</f>
        <v>863.43630257652819</v>
      </c>
      <c r="J138" s="14">
        <f t="shared" ca="1" si="4"/>
        <v>14.107160368900001</v>
      </c>
    </row>
    <row r="139" spans="1:10" x14ac:dyDescent="0.35">
      <c r="A139">
        <f t="shared" si="5"/>
        <v>138</v>
      </c>
      <c r="B139" s="14">
        <f ca="1"/>
        <v>2</v>
      </c>
      <c r="H139" s="20">
        <f ca="1">SUMXMY2('ERUPTION RESUELTO'!$B139:$C139,E$2:E$3)</f>
        <v>984.62054736890002</v>
      </c>
      <c r="I139" s="21">
        <f ca="1">SUMXMY2('ERUPTION RESUELTO'!$B139:$C139,F$2:F$3)</f>
        <v>33.065867692806847</v>
      </c>
      <c r="J139" s="14">
        <f t="shared" ca="1" si="4"/>
        <v>33.065867692806847</v>
      </c>
    </row>
    <row r="140" spans="1:10" x14ac:dyDescent="0.35">
      <c r="A140">
        <f t="shared" si="5"/>
        <v>139</v>
      </c>
      <c r="B140" s="14">
        <f ca="1"/>
        <v>1</v>
      </c>
      <c r="H140" s="20">
        <f ca="1">SUMXMY2('ERUPTION RESUELTO'!$B140:$C140,E$2:E$3)</f>
        <v>3.0662613688999998</v>
      </c>
      <c r="I140" s="21">
        <f ca="1">SUMXMY2('ERUPTION RESUELTO'!$B140:$C140,F$2:F$3)</f>
        <v>749.59478862303979</v>
      </c>
      <c r="J140" s="14">
        <f t="shared" ca="1" si="4"/>
        <v>3.0662613688999998</v>
      </c>
    </row>
    <row r="141" spans="1:10" x14ac:dyDescent="0.35">
      <c r="A141">
        <f t="shared" si="5"/>
        <v>140</v>
      </c>
      <c r="B141" s="14">
        <f ca="1"/>
        <v>2</v>
      </c>
      <c r="H141" s="20">
        <f ca="1">SUMXMY2('ERUPTION RESUELTO'!$B141:$C141,E$2:E$3)</f>
        <v>590.74773936890006</v>
      </c>
      <c r="I141" s="21">
        <f ca="1">SUMXMY2('ERUPTION RESUELTO'!$B141:$C141,F$2:F$3)</f>
        <v>1.970072343969731</v>
      </c>
      <c r="J141" s="14">
        <f t="shared" ca="1" si="4"/>
        <v>1.970072343969731</v>
      </c>
    </row>
    <row r="142" spans="1:10" x14ac:dyDescent="0.35">
      <c r="A142">
        <f t="shared" si="5"/>
        <v>141</v>
      </c>
      <c r="B142" s="14">
        <f ca="1"/>
        <v>2</v>
      </c>
      <c r="H142" s="20">
        <f ca="1">SUMXMY2('ERUPTION RESUELTO'!$B142:$C142,E$2:E$3)</f>
        <v>693.63640936889999</v>
      </c>
      <c r="I142" s="21">
        <f ca="1">SUMXMY2('ERUPTION RESUELTO'!$B142:$C142,F$2:F$3)</f>
        <v>0.51560722769063483</v>
      </c>
      <c r="J142" s="14">
        <f t="shared" ca="1" si="4"/>
        <v>0.51560722769063483</v>
      </c>
    </row>
    <row r="143" spans="1:10" x14ac:dyDescent="0.35">
      <c r="A143">
        <f t="shared" si="5"/>
        <v>142</v>
      </c>
      <c r="B143" s="14">
        <f ca="1"/>
        <v>1</v>
      </c>
      <c r="H143" s="20">
        <f ca="1">SUMXMY2('ERUPTION RESUELTO'!$B143:$C143,E$2:E$3)</f>
        <v>27.5817293689</v>
      </c>
      <c r="I143" s="21">
        <f ca="1">SUMXMY2('ERUPTION RESUELTO'!$B143:$C143,F$2:F$3)</f>
        <v>415.74044443699319</v>
      </c>
      <c r="J143" s="14">
        <f t="shared" ca="1" si="4"/>
        <v>27.5817293689</v>
      </c>
    </row>
    <row r="144" spans="1:10" x14ac:dyDescent="0.35">
      <c r="A144">
        <f t="shared" si="5"/>
        <v>143</v>
      </c>
      <c r="B144" s="14">
        <f ca="1"/>
        <v>2</v>
      </c>
      <c r="H144" s="20">
        <f ca="1">SUMXMY2('ERUPTION RESUELTO'!$B144:$C144,E$2:E$3)</f>
        <v>748.50961136889998</v>
      </c>
      <c r="I144" s="21">
        <f ca="1">SUMXMY2('ERUPTION RESUELTO'!$B144:$C144,F$2:F$3)</f>
        <v>2.9968816462952725</v>
      </c>
      <c r="J144" s="14">
        <f t="shared" ca="1" si="4"/>
        <v>2.9968816462952725</v>
      </c>
    </row>
    <row r="145" spans="1:10" x14ac:dyDescent="0.35">
      <c r="A145">
        <f t="shared" si="5"/>
        <v>144</v>
      </c>
      <c r="B145" s="14">
        <f ca="1"/>
        <v>2</v>
      </c>
      <c r="H145" s="20">
        <f ca="1">SUMXMY2('ERUPTION RESUELTO'!$B145:$C145,E$2:E$3)</f>
        <v>502.47543192889998</v>
      </c>
      <c r="I145" s="21">
        <f ca="1">SUMXMY2('ERUPTION RESUELTO'!$B145:$C145,F$2:F$3)</f>
        <v>11.059894483504637</v>
      </c>
      <c r="J145" s="14">
        <f t="shared" ca="1" si="4"/>
        <v>11.059894483504637</v>
      </c>
    </row>
    <row r="146" spans="1:10" x14ac:dyDescent="0.35">
      <c r="A146">
        <f t="shared" si="5"/>
        <v>145</v>
      </c>
      <c r="B146" s="14">
        <f ca="1"/>
        <v>2</v>
      </c>
      <c r="H146" s="20">
        <f ca="1">SUMXMY2('ERUPTION RESUELTO'!$B146:$C146,E$2:E$3)</f>
        <v>456.57414336890002</v>
      </c>
      <c r="I146" s="21">
        <f ca="1">SUMXMY2('ERUPTION RESUELTO'!$B146:$C146,F$2:F$3)</f>
        <v>18.361458390481395</v>
      </c>
      <c r="J146" s="14">
        <f t="shared" ca="1" si="4"/>
        <v>18.361458390481395</v>
      </c>
    </row>
    <row r="147" spans="1:10" x14ac:dyDescent="0.35">
      <c r="A147">
        <f t="shared" si="5"/>
        <v>146</v>
      </c>
      <c r="B147" s="14">
        <f ca="1"/>
        <v>1</v>
      </c>
      <c r="H147" s="20">
        <f ca="1">SUMXMY2('ERUPTION RESUELTO'!$B147:$C147,E$2:E$3)</f>
        <v>18.074894368900001</v>
      </c>
      <c r="I147" s="21">
        <f ca="1">SUMXMY2('ERUPTION RESUELTO'!$B147:$C147,F$2:F$3)</f>
        <v>458.40517699513276</v>
      </c>
      <c r="J147" s="14">
        <f t="shared" ca="1" si="4"/>
        <v>18.074894368900001</v>
      </c>
    </row>
    <row r="148" spans="1:10" x14ac:dyDescent="0.35">
      <c r="A148">
        <f t="shared" si="5"/>
        <v>147</v>
      </c>
      <c r="B148" s="14">
        <f ca="1"/>
        <v>2</v>
      </c>
      <c r="H148" s="20">
        <f ca="1">SUMXMY2('ERUPTION RESUELTO'!$B148:$C148,E$2:E$3)</f>
        <v>644.00734536890002</v>
      </c>
      <c r="I148" s="21">
        <f ca="1">SUMXMY2('ERUPTION RESUELTO'!$B148:$C148,F$2:F$3)</f>
        <v>0.19343048350459985</v>
      </c>
      <c r="J148" s="14">
        <f t="shared" ca="1" si="4"/>
        <v>0.19343048350459985</v>
      </c>
    </row>
    <row r="149" spans="1:10" x14ac:dyDescent="0.35">
      <c r="A149">
        <f t="shared" si="5"/>
        <v>148</v>
      </c>
      <c r="B149" s="14">
        <f ca="1"/>
        <v>1</v>
      </c>
      <c r="H149" s="20">
        <f ca="1">SUMXMY2('ERUPTION RESUELTO'!$B149:$C149,E$2:E$3)</f>
        <v>33.068479928899997</v>
      </c>
      <c r="I149" s="21">
        <f ca="1">SUMXMY2('ERUPTION RESUELTO'!$B149:$C149,F$2:F$3)</f>
        <v>983.94659215792365</v>
      </c>
      <c r="J149" s="14">
        <f t="shared" ca="1" si="4"/>
        <v>33.068479928899997</v>
      </c>
    </row>
    <row r="150" spans="1:10" x14ac:dyDescent="0.35">
      <c r="A150">
        <f t="shared" si="5"/>
        <v>149</v>
      </c>
      <c r="B150" s="14">
        <f ca="1"/>
        <v>2</v>
      </c>
      <c r="H150" s="20">
        <f ca="1">SUMXMY2('ERUPTION RESUELTO'!$B150:$C150,E$2:E$3)</f>
        <v>1710.5965521488999</v>
      </c>
      <c r="I150" s="21">
        <f ca="1">SUMXMY2('ERUPTION RESUELTO'!$B150:$C150,F$2:F$3)</f>
        <v>247.60819557652766</v>
      </c>
      <c r="J150" s="14">
        <f t="shared" ca="1" si="4"/>
        <v>247.60819557652766</v>
      </c>
    </row>
    <row r="151" spans="1:10" x14ac:dyDescent="0.35">
      <c r="A151">
        <f t="shared" si="5"/>
        <v>150</v>
      </c>
      <c r="B151" s="14">
        <f ca="1"/>
        <v>1</v>
      </c>
      <c r="H151" s="20">
        <f ca="1">SUMXMY2('ERUPTION RESUELTO'!$B151:$C151,E$2:E$3)</f>
        <v>3.1491301488999999</v>
      </c>
      <c r="I151" s="21">
        <f ca="1">SUMXMY2('ERUPTION RESUELTO'!$B151:$C151,F$2:F$3)</f>
        <v>750.70453511141193</v>
      </c>
      <c r="J151" s="14">
        <f t="shared" ca="1" si="4"/>
        <v>3.1491301488999999</v>
      </c>
    </row>
    <row r="152" spans="1:10" x14ac:dyDescent="0.35">
      <c r="A152">
        <f t="shared" si="5"/>
        <v>151</v>
      </c>
      <c r="B152" s="14">
        <f ca="1"/>
        <v>2</v>
      </c>
      <c r="H152" s="20">
        <f ca="1">SUMXMY2('ERUPTION RESUELTO'!$B152:$C152,E$2:E$3)</f>
        <v>503.69828136889998</v>
      </c>
      <c r="I152" s="21">
        <f ca="1">SUMXMY2('ERUPTION RESUELTO'!$B152:$C152,F$2:F$3)</f>
        <v>11.330788623039521</v>
      </c>
      <c r="J152" s="14">
        <f t="shared" ca="1" si="4"/>
        <v>11.330788623039521</v>
      </c>
    </row>
    <row r="153" spans="1:10" x14ac:dyDescent="0.35">
      <c r="A153">
        <f t="shared" si="5"/>
        <v>152</v>
      </c>
      <c r="B153" s="14">
        <f ca="1"/>
        <v>2</v>
      </c>
      <c r="H153" s="20">
        <f ca="1">SUMXMY2('ERUPTION RESUELTO'!$B153:$C153,E$2:E$3)</f>
        <v>498.69407814890002</v>
      </c>
      <c r="I153" s="21">
        <f ca="1">SUMXMY2('ERUPTION RESUELTO'!$B153:$C153,F$2:F$3)</f>
        <v>10.879223483504639</v>
      </c>
      <c r="J153" s="14">
        <f t="shared" ca="1" si="4"/>
        <v>10.879223483504639</v>
      </c>
    </row>
    <row r="154" spans="1:10" x14ac:dyDescent="0.35">
      <c r="A154">
        <f t="shared" si="5"/>
        <v>153</v>
      </c>
      <c r="B154" s="14">
        <f ca="1"/>
        <v>1</v>
      </c>
      <c r="H154" s="20">
        <f ca="1">SUMXMY2('ERUPTION RESUELTO'!$B154:$C154,E$2:E$3)</f>
        <v>105.1559341489</v>
      </c>
      <c r="I154" s="21">
        <f ca="1">SUMXMY2('ERUPTION RESUELTO'!$B154:$C154,F$2:F$3)</f>
        <v>237.22980953001644</v>
      </c>
      <c r="J154" s="14">
        <f t="shared" ca="1" si="4"/>
        <v>105.1559341489</v>
      </c>
    </row>
    <row r="155" spans="1:10" x14ac:dyDescent="0.35">
      <c r="A155">
        <f t="shared" si="5"/>
        <v>154</v>
      </c>
      <c r="B155" s="14">
        <f ca="1"/>
        <v>2</v>
      </c>
      <c r="H155" s="20">
        <f ca="1">SUMXMY2('ERUPTION RESUELTO'!$B155:$C155,E$2:E$3)</f>
        <v>695.34088214890005</v>
      </c>
      <c r="I155" s="21">
        <f ca="1">SUMXMY2('ERUPTION RESUELTO'!$B155:$C155,F$2:F$3)</f>
        <v>0.60263743699295924</v>
      </c>
      <c r="J155" s="14">
        <f t="shared" ca="1" si="4"/>
        <v>0.60263743699295924</v>
      </c>
    </row>
    <row r="156" spans="1:10" x14ac:dyDescent="0.35">
      <c r="A156">
        <f t="shared" si="5"/>
        <v>155</v>
      </c>
      <c r="B156" s="14">
        <f ca="1"/>
        <v>2</v>
      </c>
      <c r="H156" s="20">
        <f ca="1">SUMXMY2('ERUPTION RESUELTO'!$B156:$C156,E$2:E$3)</f>
        <v>266.2312569289</v>
      </c>
      <c r="I156" s="21">
        <f ca="1">SUMXMY2('ERUPTION RESUELTO'!$B156:$C156,F$2:F$3)</f>
        <v>86.743324716062844</v>
      </c>
      <c r="J156" s="14">
        <f t="shared" ca="1" si="4"/>
        <v>86.743324716062844</v>
      </c>
    </row>
    <row r="157" spans="1:10" x14ac:dyDescent="0.35">
      <c r="A157">
        <f t="shared" si="5"/>
        <v>156</v>
      </c>
      <c r="B157" s="14">
        <f ca="1"/>
        <v>2</v>
      </c>
      <c r="H157" s="20">
        <f ca="1">SUMXMY2('ERUPTION RESUELTO'!$B157:$C157,E$2:E$3)</f>
        <v>236.19407814889999</v>
      </c>
      <c r="I157" s="21">
        <f ca="1">SUMXMY2('ERUPTION RESUELTO'!$B157:$C157,F$2:F$3)</f>
        <v>105.86759557652798</v>
      </c>
      <c r="J157" s="14">
        <f t="shared" ca="1" si="4"/>
        <v>105.86759557652798</v>
      </c>
    </row>
    <row r="158" spans="1:10" x14ac:dyDescent="0.35">
      <c r="A158">
        <f t="shared" si="5"/>
        <v>157</v>
      </c>
      <c r="B158" s="14">
        <f ca="1"/>
        <v>2</v>
      </c>
      <c r="H158" s="20">
        <f ca="1">SUMXMY2('ERUPTION RESUELTO'!$B158:$C158,E$2:E$3)</f>
        <v>694.84974814889995</v>
      </c>
      <c r="I158" s="21">
        <f ca="1">SUMXMY2('ERUPTION RESUELTO'!$B158:$C158,F$2:F$3)</f>
        <v>0.55222348350458761</v>
      </c>
      <c r="J158" s="14">
        <f t="shared" ca="1" si="4"/>
        <v>0.55222348350458761</v>
      </c>
    </row>
    <row r="159" spans="1:10" x14ac:dyDescent="0.35">
      <c r="A159">
        <f t="shared" si="5"/>
        <v>158</v>
      </c>
      <c r="B159" s="14">
        <f ca="1"/>
        <v>2</v>
      </c>
      <c r="H159" s="20">
        <f ca="1">SUMXMY2('ERUPTION RESUELTO'!$B159:$C159,E$2:E$3)</f>
        <v>1467.0173083689001</v>
      </c>
      <c r="I159" s="21">
        <f ca="1">SUMXMY2('ERUPTION RESUELTO'!$B159:$C159,F$2:F$3)</f>
        <v>161.72037699513234</v>
      </c>
      <c r="J159" s="14">
        <f t="shared" ca="1" si="4"/>
        <v>161.72037699513234</v>
      </c>
    </row>
    <row r="160" spans="1:10" x14ac:dyDescent="0.35">
      <c r="A160">
        <f t="shared" si="5"/>
        <v>159</v>
      </c>
      <c r="B160" s="14">
        <f ca="1"/>
        <v>1</v>
      </c>
      <c r="H160" s="20">
        <f ca="1">SUMXMY2('ERUPTION RESUELTO'!$B160:$C160,E$2:E$3)</f>
        <v>3.1491301488999999</v>
      </c>
      <c r="I160" s="21">
        <f ca="1">SUMXMY2('ERUPTION RESUELTO'!$B160:$C160,F$2:F$3)</f>
        <v>750.70453511141193</v>
      </c>
      <c r="J160" s="14">
        <f t="shared" ca="1" si="4"/>
        <v>3.1491301488999999</v>
      </c>
    </row>
    <row r="161" spans="1:10" x14ac:dyDescent="0.35">
      <c r="A161">
        <f t="shared" si="5"/>
        <v>160</v>
      </c>
      <c r="B161" s="14">
        <f ca="1"/>
        <v>2</v>
      </c>
      <c r="H161" s="20">
        <f ca="1">SUMXMY2('ERUPTION RESUELTO'!$B161:$C161,E$2:E$3)</f>
        <v>1176.5693929289</v>
      </c>
      <c r="I161" s="21">
        <f ca="1">SUMXMY2('ERUPTION RESUELTO'!$B161:$C161,F$2:F$3)</f>
        <v>76.062766576527736</v>
      </c>
      <c r="J161" s="14">
        <f t="shared" ca="1" si="4"/>
        <v>76.062766576527736</v>
      </c>
    </row>
    <row r="162" spans="1:10" x14ac:dyDescent="0.35">
      <c r="A162">
        <f t="shared" si="5"/>
        <v>161</v>
      </c>
      <c r="B162" s="14">
        <f ca="1"/>
        <v>1</v>
      </c>
      <c r="H162" s="20">
        <f ca="1">SUMXMY2('ERUPTION RESUELTO'!$B162:$C162,E$2:E$3)</f>
        <v>95.073666148900003</v>
      </c>
      <c r="I162" s="21">
        <f ca="1">SUMXMY2('ERUPTION RESUELTO'!$B162:$C162,F$2:F$3)</f>
        <v>1249.4243304602492</v>
      </c>
      <c r="J162" s="14">
        <f t="shared" ca="1" si="4"/>
        <v>95.073666148900003</v>
      </c>
    </row>
    <row r="163" spans="1:10" x14ac:dyDescent="0.35">
      <c r="A163">
        <f t="shared" si="5"/>
        <v>162</v>
      </c>
      <c r="B163" s="14">
        <f ca="1"/>
        <v>2</v>
      </c>
      <c r="H163" s="20">
        <f ca="1">SUMXMY2('ERUPTION RESUELTO'!$B163:$C163,E$2:E$3)</f>
        <v>980.78827914889996</v>
      </c>
      <c r="I163" s="21">
        <f ca="1">SUMXMY2('ERUPTION RESUELTO'!$B163:$C163,F$2:F$3)</f>
        <v>32.684437436992901</v>
      </c>
      <c r="J163" s="14">
        <f t="shared" ca="1" si="4"/>
        <v>32.684437436992901</v>
      </c>
    </row>
    <row r="164" spans="1:10" x14ac:dyDescent="0.35">
      <c r="A164">
        <f t="shared" si="5"/>
        <v>163</v>
      </c>
      <c r="B164" s="14">
        <f ca="1"/>
        <v>1</v>
      </c>
      <c r="H164" s="20">
        <f ca="1">SUMXMY2('ERUPTION RESUELTO'!$B164:$C164,E$2:E$3)</f>
        <v>10.5713981489</v>
      </c>
      <c r="I164" s="21">
        <f ca="1">SUMXMY2('ERUPTION RESUELTO'!$B164:$C164,F$2:F$3)</f>
        <v>501.89652580908626</v>
      </c>
      <c r="J164" s="14">
        <f t="shared" ca="1" si="4"/>
        <v>10.5713981489</v>
      </c>
    </row>
    <row r="165" spans="1:10" x14ac:dyDescent="0.35">
      <c r="A165">
        <f t="shared" si="5"/>
        <v>164</v>
      </c>
      <c r="B165" s="14">
        <f ca="1"/>
        <v>2</v>
      </c>
      <c r="H165" s="20">
        <f ca="1">SUMXMY2('ERUPTION RESUELTO'!$B165:$C165,E$2:E$3)</f>
        <v>543.58547336890001</v>
      </c>
      <c r="I165" s="21">
        <f ca="1">SUMXMY2('ERUPTION RESUELTO'!$B165:$C165,F$2:F$3)</f>
        <v>5.4368537393185807</v>
      </c>
      <c r="J165" s="14">
        <f t="shared" ca="1" si="4"/>
        <v>5.4368537393185807</v>
      </c>
    </row>
    <row r="166" spans="1:10" x14ac:dyDescent="0.35">
      <c r="A166">
        <f t="shared" si="5"/>
        <v>165</v>
      </c>
      <c r="B166" s="14">
        <f ca="1"/>
        <v>1</v>
      </c>
      <c r="H166" s="20">
        <f ca="1">SUMXMY2('ERUPTION RESUELTO'!$B166:$C166,E$2:E$3)</f>
        <v>128.5384081489</v>
      </c>
      <c r="I166" s="21">
        <f ca="1">SUMXMY2('ERUPTION RESUELTO'!$B166:$C166,F$2:F$3)</f>
        <v>204.69459557652803</v>
      </c>
      <c r="J166" s="14">
        <f t="shared" ca="1" si="4"/>
        <v>128.5384081489</v>
      </c>
    </row>
    <row r="167" spans="1:10" x14ac:dyDescent="0.35">
      <c r="A167">
        <f t="shared" si="5"/>
        <v>166</v>
      </c>
      <c r="B167" s="14">
        <f ca="1"/>
        <v>2</v>
      </c>
      <c r="H167" s="20">
        <f ca="1">SUMXMY2('ERUPTION RESUELTO'!$B167:$C167,E$2:E$3)</f>
        <v>457.7559783689</v>
      </c>
      <c r="I167" s="21">
        <f ca="1">SUMXMY2('ERUPTION RESUELTO'!$B167:$C167,F$2:F$3)</f>
        <v>18.441493274202326</v>
      </c>
      <c r="J167" s="14">
        <f t="shared" ca="1" si="4"/>
        <v>18.441493274202326</v>
      </c>
    </row>
    <row r="168" spans="1:10" x14ac:dyDescent="0.35">
      <c r="A168">
        <f t="shared" si="5"/>
        <v>167</v>
      </c>
      <c r="B168" s="14">
        <f ca="1"/>
        <v>1</v>
      </c>
      <c r="H168" s="20">
        <f ca="1">SUMXMY2('ERUPTION RESUELTO'!$B168:$C168,E$2:E$3)</f>
        <v>68.136848928899994</v>
      </c>
      <c r="I168" s="21">
        <f ca="1">SUMXMY2('ERUPTION RESUELTO'!$B168:$C168,F$2:F$3)</f>
        <v>302.49569680908621</v>
      </c>
      <c r="J168" s="14">
        <f t="shared" ca="1" si="4"/>
        <v>68.136848928899994</v>
      </c>
    </row>
    <row r="169" spans="1:10" x14ac:dyDescent="0.35">
      <c r="A169">
        <f t="shared" si="5"/>
        <v>168</v>
      </c>
      <c r="B169" s="14">
        <f ca="1"/>
        <v>2</v>
      </c>
      <c r="H169" s="20">
        <f ca="1">SUMXMY2('ERUPTION RESUELTO'!$B169:$C169,E$2:E$3)</f>
        <v>1114.0054181488999</v>
      </c>
      <c r="I169" s="21">
        <f ca="1">SUMXMY2('ERUPTION RESUELTO'!$B169:$C169,F$2:F$3)</f>
        <v>60.015921157923103</v>
      </c>
      <c r="J169" s="14">
        <f t="shared" ca="1" si="4"/>
        <v>60.015921157923103</v>
      </c>
    </row>
    <row r="170" spans="1:10" x14ac:dyDescent="0.35">
      <c r="A170">
        <f t="shared" si="5"/>
        <v>169</v>
      </c>
      <c r="B170" s="14">
        <f ca="1"/>
        <v>1</v>
      </c>
      <c r="H170" s="20">
        <f ca="1">SUMXMY2('ERUPTION RESUELTO'!$B170:$C170,E$2:E$3)</f>
        <v>7.5885273689000003</v>
      </c>
      <c r="I170" s="21">
        <f ca="1">SUMXMY2('ERUPTION RESUELTO'!$B170:$C170,F$2:F$3)</f>
        <v>805.62754211141191</v>
      </c>
      <c r="J170" s="14">
        <f t="shared" ca="1" si="4"/>
        <v>7.5885273689000003</v>
      </c>
    </row>
    <row r="171" spans="1:10" x14ac:dyDescent="0.35">
      <c r="A171">
        <f t="shared" si="5"/>
        <v>170</v>
      </c>
      <c r="B171" s="14">
        <f ca="1"/>
        <v>2</v>
      </c>
      <c r="H171" s="20">
        <f ca="1">SUMXMY2('ERUPTION RESUELTO'!$B171:$C171,E$2:E$3)</f>
        <v>1469.4263639288999</v>
      </c>
      <c r="I171" s="21">
        <f ca="1">SUMXMY2('ERUPTION RESUELTO'!$B171:$C171,F$2:F$3)</f>
        <v>161.77598750676026</v>
      </c>
      <c r="J171" s="14">
        <f t="shared" ca="1" si="4"/>
        <v>161.77598750676026</v>
      </c>
    </row>
    <row r="172" spans="1:10" x14ac:dyDescent="0.35">
      <c r="A172">
        <f t="shared" si="5"/>
        <v>171</v>
      </c>
      <c r="B172" s="14">
        <f ca="1"/>
        <v>1</v>
      </c>
      <c r="H172" s="20">
        <f ca="1">SUMXMY2('ERUPTION RESUELTO'!$B172:$C172,E$2:E$3)</f>
        <v>33.093945928899998</v>
      </c>
      <c r="I172" s="21">
        <f ca="1">SUMXMY2('ERUPTION RESUELTO'!$B172:$C172,F$2:F$3)</f>
        <v>984.4127782044352</v>
      </c>
      <c r="J172" s="14">
        <f t="shared" ca="1" si="4"/>
        <v>33.093945928899998</v>
      </c>
    </row>
    <row r="173" spans="1:10" x14ac:dyDescent="0.35">
      <c r="A173">
        <f t="shared" si="5"/>
        <v>172</v>
      </c>
      <c r="B173" s="14">
        <f ca="1"/>
        <v>1</v>
      </c>
      <c r="H173" s="20">
        <f ca="1">SUMXMY2('ERUPTION RESUELTO'!$B173:$C173,E$2:E$3)</f>
        <v>5.0626283688999996</v>
      </c>
      <c r="I173" s="21">
        <f ca="1">SUMXMY2('ERUPTION RESUELTO'!$B173:$C173,F$2:F$3)</f>
        <v>547.09172583234215</v>
      </c>
      <c r="J173" s="14">
        <f t="shared" ca="1" si="4"/>
        <v>5.0626283688999996</v>
      </c>
    </row>
    <row r="174" spans="1:10" x14ac:dyDescent="0.35">
      <c r="A174">
        <f t="shared" si="5"/>
        <v>173</v>
      </c>
      <c r="B174" s="14">
        <f ca="1"/>
        <v>2</v>
      </c>
      <c r="H174" s="20">
        <f ca="1">SUMXMY2('ERUPTION RESUELTO'!$B174:$C174,E$2:E$3)</f>
        <v>501.2559783689</v>
      </c>
      <c r="I174" s="21">
        <f ca="1">SUMXMY2('ERUPTION RESUELTO'!$B174:$C174,F$2:F$3)</f>
        <v>10.871725832341847</v>
      </c>
      <c r="J174" s="14">
        <f t="shared" ca="1" si="4"/>
        <v>10.871725832341847</v>
      </c>
    </row>
    <row r="175" spans="1:10" x14ac:dyDescent="0.35">
      <c r="A175">
        <f t="shared" si="5"/>
        <v>174</v>
      </c>
      <c r="B175" s="14">
        <f ca="1"/>
        <v>2</v>
      </c>
      <c r="H175" s="20">
        <f ca="1">SUMXMY2('ERUPTION RESUELTO'!$B175:$C175,E$2:E$3)</f>
        <v>177.0968033689</v>
      </c>
      <c r="I175" s="21">
        <f ca="1">SUMXMY2('ERUPTION RESUELTO'!$B175:$C175,F$2:F$3)</f>
        <v>151.84945839048152</v>
      </c>
      <c r="J175" s="14">
        <f t="shared" ca="1" si="4"/>
        <v>151.84945839048152</v>
      </c>
    </row>
    <row r="176" spans="1:10" x14ac:dyDescent="0.35">
      <c r="A176">
        <f t="shared" si="5"/>
        <v>175</v>
      </c>
      <c r="B176" s="14">
        <f ca="1"/>
        <v>2</v>
      </c>
      <c r="H176" s="20">
        <f ca="1">SUMXMY2('ERUPTION RESUELTO'!$B176:$C176,E$2:E$3)</f>
        <v>693.35846092889994</v>
      </c>
      <c r="I176" s="21">
        <f ca="1">SUMXMY2('ERUPTION RESUELTO'!$B176:$C176,F$2:F$3)</f>
        <v>0.52853401838830949</v>
      </c>
      <c r="J176" s="14">
        <f t="shared" ca="1" si="4"/>
        <v>0.52853401838830949</v>
      </c>
    </row>
    <row r="177" spans="1:10" x14ac:dyDescent="0.35">
      <c r="A177">
        <f t="shared" si="5"/>
        <v>176</v>
      </c>
      <c r="B177" s="14">
        <f ca="1"/>
        <v>2</v>
      </c>
      <c r="H177" s="20">
        <f ca="1">SUMXMY2('ERUPTION RESUELTO'!$B177:$C177,E$2:E$3)</f>
        <v>694.07414336889997</v>
      </c>
      <c r="I177" s="21">
        <f ca="1">SUMXMY2('ERUPTION RESUELTO'!$B177:$C177,F$2:F$3)</f>
        <v>0.51262118117900668</v>
      </c>
      <c r="J177" s="14">
        <f t="shared" ca="1" si="4"/>
        <v>0.51262118117900668</v>
      </c>
    </row>
    <row r="178" spans="1:10" x14ac:dyDescent="0.35">
      <c r="A178">
        <f t="shared" si="5"/>
        <v>177</v>
      </c>
      <c r="B178" s="14">
        <f ca="1"/>
        <v>2</v>
      </c>
      <c r="H178" s="20">
        <f ca="1">SUMXMY2('ERUPTION RESUELTO'!$B178:$C178,E$2:E$3)</f>
        <v>338.84974814890001</v>
      </c>
      <c r="I178" s="21">
        <f ca="1">SUMXMY2('ERUPTION RESUELTO'!$B178:$C178,F$2:F$3)</f>
        <v>53.110363018388412</v>
      </c>
      <c r="J178" s="14">
        <f t="shared" ca="1" si="4"/>
        <v>53.110363018388412</v>
      </c>
    </row>
    <row r="179" spans="1:10" x14ac:dyDescent="0.35">
      <c r="A179">
        <f t="shared" si="5"/>
        <v>178</v>
      </c>
      <c r="B179" s="14">
        <f ca="1"/>
        <v>1</v>
      </c>
      <c r="H179" s="20">
        <f ca="1">SUMXMY2('ERUPTION RESUELTO'!$B179:$C179,E$2:E$3)</f>
        <v>22.666615928900001</v>
      </c>
      <c r="I179" s="21">
        <f ca="1">SUMXMY2('ERUPTION RESUELTO'!$B179:$C179,F$2:F$3)</f>
        <v>920.71208053001669</v>
      </c>
      <c r="J179" s="14">
        <f t="shared" ca="1" si="4"/>
        <v>22.666615928900001</v>
      </c>
    </row>
    <row r="180" spans="1:10" x14ac:dyDescent="0.35">
      <c r="A180">
        <f t="shared" si="5"/>
        <v>179</v>
      </c>
      <c r="B180" s="14">
        <f ca="1"/>
        <v>2</v>
      </c>
      <c r="H180" s="20">
        <f ca="1">SUMXMY2('ERUPTION RESUELTO'!$B180:$C180,E$2:E$3)</f>
        <v>918.69407814889996</v>
      </c>
      <c r="I180" s="21">
        <f ca="1">SUMXMY2('ERUPTION RESUELTO'!$B180:$C180,F$2:F$3)</f>
        <v>22.321083948620817</v>
      </c>
      <c r="J180" s="14">
        <f t="shared" ca="1" si="4"/>
        <v>22.321083948620817</v>
      </c>
    </row>
    <row r="181" spans="1:10" x14ac:dyDescent="0.35">
      <c r="A181">
        <f t="shared" si="5"/>
        <v>180</v>
      </c>
      <c r="B181" s="14">
        <f ca="1"/>
        <v>2</v>
      </c>
      <c r="H181" s="20">
        <f ca="1">SUMXMY2('ERUPTION RESUELTO'!$B181:$C181,E$2:E$3)</f>
        <v>374.8584609289</v>
      </c>
      <c r="I181" s="21">
        <f ca="1">SUMXMY2('ERUPTION RESUELTO'!$B181:$C181,F$2:F$3)</f>
        <v>39.51690611141165</v>
      </c>
      <c r="J181" s="14">
        <f t="shared" ca="1" si="4"/>
        <v>39.51690611141165</v>
      </c>
    </row>
    <row r="182" spans="1:10" x14ac:dyDescent="0.35">
      <c r="A182">
        <f t="shared" si="5"/>
        <v>181</v>
      </c>
      <c r="B182" s="14">
        <f ca="1"/>
        <v>1</v>
      </c>
      <c r="H182" s="20">
        <f ca="1">SUMXMY2('ERUPTION RESUELTO'!$B182:$C182,E$2:E$3)</f>
        <v>0.10716036889999991</v>
      </c>
      <c r="I182" s="21">
        <f ca="1">SUMXMY2('ERUPTION RESUELTO'!$B182:$C182,F$2:F$3)</f>
        <v>645.15723280908628</v>
      </c>
      <c r="J182" s="14">
        <f t="shared" ca="1" si="4"/>
        <v>0.10716036889999991</v>
      </c>
    </row>
    <row r="183" spans="1:10" x14ac:dyDescent="0.35">
      <c r="A183">
        <f t="shared" si="5"/>
        <v>182</v>
      </c>
      <c r="B183" s="14">
        <f ca="1"/>
        <v>2</v>
      </c>
      <c r="H183" s="20">
        <f ca="1">SUMXMY2('ERUPTION RESUELTO'!$B183:$C183,E$2:E$3)</f>
        <v>501.2559783689</v>
      </c>
      <c r="I183" s="21">
        <f ca="1">SUMXMY2('ERUPTION RESUELTO'!$B183:$C183,F$2:F$3)</f>
        <v>10.871725832341847</v>
      </c>
      <c r="J183" s="14">
        <f t="shared" ca="1" si="4"/>
        <v>10.871725832341847</v>
      </c>
    </row>
    <row r="184" spans="1:10" x14ac:dyDescent="0.35">
      <c r="A184">
        <f t="shared" si="5"/>
        <v>183</v>
      </c>
      <c r="B184" s="14">
        <f ca="1"/>
        <v>2</v>
      </c>
      <c r="H184" s="20">
        <f ca="1">SUMXMY2('ERUPTION RESUELTO'!$B184:$C184,E$2:E$3)</f>
        <v>802.70941314890001</v>
      </c>
      <c r="I184" s="21">
        <f ca="1">SUMXMY2('ERUPTION RESUELTO'!$B184:$C184,F$2:F$3)</f>
        <v>7.3741537160627031</v>
      </c>
      <c r="J184" s="14">
        <f t="shared" ca="1" si="4"/>
        <v>7.3741537160627031</v>
      </c>
    </row>
    <row r="185" spans="1:10" x14ac:dyDescent="0.35">
      <c r="A185">
        <f t="shared" si="5"/>
        <v>184</v>
      </c>
      <c r="B185" s="14">
        <f ca="1"/>
        <v>2</v>
      </c>
      <c r="H185" s="20">
        <f ca="1">SUMXMY2('ERUPTION RESUELTO'!$B185:$C185,E$2:E$3)</f>
        <v>800.86032492890001</v>
      </c>
      <c r="I185" s="21">
        <f ca="1">SUMXMY2('ERUPTION RESUELTO'!$B185:$C185,F$2:F$3)</f>
        <v>7.6537433207138665</v>
      </c>
      <c r="J185" s="14">
        <f t="shared" ca="1" si="4"/>
        <v>7.6537433207138665</v>
      </c>
    </row>
    <row r="186" spans="1:10" x14ac:dyDescent="0.35">
      <c r="A186">
        <f t="shared" si="5"/>
        <v>185</v>
      </c>
      <c r="B186" s="14">
        <f ca="1"/>
        <v>1</v>
      </c>
      <c r="H186" s="20">
        <f ca="1">SUMXMY2('ERUPTION RESUELTO'!$B186:$C186,E$2:E$3)</f>
        <v>14.066261368899999</v>
      </c>
      <c r="I186" s="21">
        <f ca="1">SUMXMY2('ERUPTION RESUELTO'!$B186:$C186,F$2:F$3)</f>
        <v>862.73432350676069</v>
      </c>
      <c r="J186" s="14">
        <f t="shared" ca="1" si="4"/>
        <v>14.066261368899999</v>
      </c>
    </row>
    <row r="187" spans="1:10" x14ac:dyDescent="0.35">
      <c r="A187">
        <f t="shared" si="5"/>
        <v>186</v>
      </c>
      <c r="B187" s="14">
        <f ca="1"/>
        <v>2</v>
      </c>
      <c r="H187" s="20">
        <f ca="1">SUMXMY2('ERUPTION RESUELTO'!$B187:$C187,E$2:E$3)</f>
        <v>546.03187736890004</v>
      </c>
      <c r="I187" s="21">
        <f ca="1">SUMXMY2('ERUPTION RESUELTO'!$B187:$C187,F$2:F$3)</f>
        <v>5.2389374602488115</v>
      </c>
      <c r="J187" s="14">
        <f t="shared" ca="1" si="4"/>
        <v>5.2389374602488115</v>
      </c>
    </row>
    <row r="188" spans="1:10" x14ac:dyDescent="0.35">
      <c r="A188">
        <f t="shared" si="5"/>
        <v>187</v>
      </c>
      <c r="B188" s="14">
        <f ca="1"/>
        <v>2</v>
      </c>
      <c r="H188" s="20">
        <f ca="1">SUMXMY2('ERUPTION RESUELTO'!$B188:$C188,E$2:E$3)</f>
        <v>859.51730836889999</v>
      </c>
      <c r="I188" s="21">
        <f ca="1">SUMXMY2('ERUPTION RESUELTO'!$B188:$C188,F$2:F$3)</f>
        <v>13.848283971876644</v>
      </c>
      <c r="J188" s="14">
        <f t="shared" ca="1" si="4"/>
        <v>13.848283971876644</v>
      </c>
    </row>
    <row r="189" spans="1:10" x14ac:dyDescent="0.35">
      <c r="A189">
        <f t="shared" si="5"/>
        <v>188</v>
      </c>
      <c r="B189" s="14">
        <f ca="1"/>
        <v>1</v>
      </c>
      <c r="H189" s="20">
        <f ca="1">SUMXMY2('ERUPTION RESUELTO'!$B189:$C189,E$2:E$3)</f>
        <v>76.630793368900001</v>
      </c>
      <c r="I189" s="21">
        <f ca="1">SUMXMY2('ERUPTION RESUELTO'!$B189:$C189,F$2:F$3)</f>
        <v>1181.5291328090864</v>
      </c>
      <c r="J189" s="14">
        <f t="shared" ca="1" si="4"/>
        <v>76.630793368900001</v>
      </c>
    </row>
    <row r="190" spans="1:10" x14ac:dyDescent="0.35">
      <c r="A190">
        <f t="shared" si="5"/>
        <v>189</v>
      </c>
      <c r="B190" s="14">
        <f ca="1"/>
        <v>2</v>
      </c>
      <c r="H190" s="20">
        <f ca="1">SUMXMY2('ERUPTION RESUELTO'!$B190:$C190,E$2:E$3)</f>
        <v>803.45729592889995</v>
      </c>
      <c r="I190" s="21">
        <f ca="1">SUMXMY2('ERUPTION RESUELTO'!$B190:$C190,F$2:F$3)</f>
        <v>7.3860340183882842</v>
      </c>
      <c r="J190" s="14">
        <f t="shared" ca="1" si="4"/>
        <v>7.3860340183882842</v>
      </c>
    </row>
    <row r="191" spans="1:10" x14ac:dyDescent="0.35">
      <c r="A191">
        <f t="shared" si="5"/>
        <v>190</v>
      </c>
      <c r="B191" s="14">
        <f ca="1"/>
        <v>1</v>
      </c>
      <c r="H191" s="20">
        <f ca="1">SUMXMY2('ERUPTION RESUELTO'!$B191:$C191,E$2:E$3)</f>
        <v>7.03623689E-2</v>
      </c>
      <c r="I191" s="21">
        <f ca="1">SUMXMY2('ERUPTION RESUELTO'!$B191:$C191,F$2:F$3)</f>
        <v>643.79827466955135</v>
      </c>
      <c r="J191" s="14">
        <f t="shared" ca="1" si="4"/>
        <v>7.03623689E-2</v>
      </c>
    </row>
    <row r="192" spans="1:10" x14ac:dyDescent="0.35">
      <c r="A192">
        <f t="shared" si="5"/>
        <v>191</v>
      </c>
      <c r="B192" s="14">
        <f ca="1"/>
        <v>2</v>
      </c>
      <c r="H192" s="20">
        <f ca="1">SUMXMY2('ERUPTION RESUELTO'!$B192:$C192,E$2:E$3)</f>
        <v>696.38315014889997</v>
      </c>
      <c r="I192" s="21">
        <f ca="1">SUMXMY2('ERUPTION RESUELTO'!$B192:$C192,F$2:F$3)</f>
        <v>0.763465343969703</v>
      </c>
      <c r="J192" s="14">
        <f t="shared" ca="1" si="4"/>
        <v>0.763465343969703</v>
      </c>
    </row>
    <row r="193" spans="1:10" x14ac:dyDescent="0.35">
      <c r="A193">
        <f t="shared" si="5"/>
        <v>192</v>
      </c>
      <c r="B193" s="14">
        <f ca="1"/>
        <v>1</v>
      </c>
      <c r="H193" s="20">
        <f ca="1">SUMXMY2('ERUPTION RESUELTO'!$B193:$C193,E$2:E$3)</f>
        <v>5.1307933689</v>
      </c>
      <c r="I193" s="21">
        <f ca="1">SUMXMY2('ERUPTION RESUELTO'!$B193:$C193,F$2:F$3)</f>
        <v>548.26169094862121</v>
      </c>
      <c r="J193" s="14">
        <f t="shared" ca="1" si="4"/>
        <v>5.1307933689</v>
      </c>
    </row>
    <row r="194" spans="1:10" x14ac:dyDescent="0.35">
      <c r="A194">
        <f t="shared" si="5"/>
        <v>193</v>
      </c>
      <c r="B194" s="14">
        <f ca="1"/>
        <v>2</v>
      </c>
      <c r="H194" s="20">
        <f ca="1">SUMXMY2('ERUPTION RESUELTO'!$B194:$C194,E$2:E$3)</f>
        <v>458.88315014889997</v>
      </c>
      <c r="I194" s="21">
        <f ca="1">SUMXMY2('ERUPTION RESUELTO'!$B194:$C194,F$2:F$3)</f>
        <v>18.612302553272091</v>
      </c>
      <c r="J194" s="14">
        <f t="shared" ca="1" si="4"/>
        <v>18.612302553272091</v>
      </c>
    </row>
    <row r="195" spans="1:10" x14ac:dyDescent="0.35">
      <c r="A195">
        <f t="shared" si="5"/>
        <v>194</v>
      </c>
      <c r="B195" s="14">
        <f ca="1"/>
        <v>2</v>
      </c>
      <c r="H195" s="20">
        <f ca="1">SUMXMY2('ERUPTION RESUELTO'!$B195:$C195,E$2:E$3)</f>
        <v>859.58521214890004</v>
      </c>
      <c r="I195" s="21">
        <f ca="1">SUMXMY2('ERUPTION RESUELTO'!$B195:$C195,F$2:F$3)</f>
        <v>13.841265343969667</v>
      </c>
      <c r="J195" s="14">
        <f t="shared" ref="J195:J258" ca="1" si="6">MIN(H195:I195)</f>
        <v>13.841265343969667</v>
      </c>
    </row>
    <row r="196" spans="1:10" x14ac:dyDescent="0.35">
      <c r="A196">
        <f t="shared" ref="A196:A259" si="7">A195+1</f>
        <v>195</v>
      </c>
      <c r="B196" s="14">
        <f ca="1"/>
        <v>2</v>
      </c>
      <c r="H196" s="20">
        <f ca="1">SUMXMY2('ERUPTION RESUELTO'!$B196:$C196,E$2:E$3)</f>
        <v>498.56564858889999</v>
      </c>
      <c r="I196" s="21">
        <f ca="1">SUMXMY2('ERUPTION RESUELTO'!$B196:$C196,F$2:F$3)</f>
        <v>10.900638739318593</v>
      </c>
      <c r="J196" s="14">
        <f t="shared" ca="1" si="6"/>
        <v>10.900638739318593</v>
      </c>
    </row>
    <row r="197" spans="1:10" x14ac:dyDescent="0.35">
      <c r="A197">
        <f t="shared" si="7"/>
        <v>196</v>
      </c>
      <c r="B197" s="14">
        <f ca="1"/>
        <v>2</v>
      </c>
      <c r="H197" s="20">
        <f ca="1">SUMXMY2('ERUPTION RESUELTO'!$B197:$C197,E$2:E$3)</f>
        <v>693.63640936889999</v>
      </c>
      <c r="I197" s="21">
        <f ca="1">SUMXMY2('ERUPTION RESUELTO'!$B197:$C197,F$2:F$3)</f>
        <v>0.51560722769063483</v>
      </c>
      <c r="J197" s="14">
        <f t="shared" ca="1" si="6"/>
        <v>0.51560722769063483</v>
      </c>
    </row>
    <row r="198" spans="1:10" x14ac:dyDescent="0.35">
      <c r="A198">
        <f t="shared" si="7"/>
        <v>197</v>
      </c>
      <c r="B198" s="14">
        <f ca="1"/>
        <v>2</v>
      </c>
      <c r="H198" s="20">
        <f ca="1">SUMXMY2('ERUPTION RESUELTO'!$B198:$C198,E$2:E$3)</f>
        <v>1042.0384081489001</v>
      </c>
      <c r="I198" s="21">
        <f ca="1">SUMXMY2('ERUPTION RESUELTO'!$B198:$C198,F$2:F$3)</f>
        <v>45.729479297458006</v>
      </c>
      <c r="J198" s="14">
        <f t="shared" ca="1" si="6"/>
        <v>45.729479297458006</v>
      </c>
    </row>
    <row r="199" spans="1:10" x14ac:dyDescent="0.35">
      <c r="A199">
        <f t="shared" si="7"/>
        <v>198</v>
      </c>
      <c r="B199" s="14">
        <f ca="1"/>
        <v>2</v>
      </c>
      <c r="H199" s="20">
        <f ca="1">SUMXMY2('ERUPTION RESUELTO'!$B199:$C199,E$2:E$3)</f>
        <v>500.22298458889998</v>
      </c>
      <c r="I199" s="21">
        <f ca="1">SUMXMY2('ERUPTION RESUELTO'!$B199:$C199,F$2:F$3)</f>
        <v>10.795094553272079</v>
      </c>
      <c r="J199" s="14">
        <f t="shared" ca="1" si="6"/>
        <v>10.795094553272079</v>
      </c>
    </row>
    <row r="200" spans="1:10" x14ac:dyDescent="0.35">
      <c r="A200">
        <f t="shared" si="7"/>
        <v>199</v>
      </c>
      <c r="B200" s="14">
        <f ca="1"/>
        <v>1</v>
      </c>
      <c r="H200" s="20">
        <f ca="1">SUMXMY2('ERUPTION RESUELTO'!$B200:$C200,E$2:E$3)</f>
        <v>14.086733148900001</v>
      </c>
      <c r="I200" s="21">
        <f ca="1">SUMXMY2('ERUPTION RESUELTO'!$B200:$C200,F$2:F$3)</f>
        <v>861.79843278583053</v>
      </c>
      <c r="J200" s="14">
        <f t="shared" ca="1" si="6"/>
        <v>14.086733148900001</v>
      </c>
    </row>
    <row r="201" spans="1:10" x14ac:dyDescent="0.35">
      <c r="A201">
        <f t="shared" si="7"/>
        <v>200</v>
      </c>
      <c r="B201" s="14">
        <f ca="1"/>
        <v>2</v>
      </c>
      <c r="H201" s="20">
        <f ca="1">SUMXMY2('ERUPTION RESUELTO'!$B201:$C201,E$2:E$3)</f>
        <v>547.18113092889996</v>
      </c>
      <c r="I201" s="21">
        <f ca="1">SUMXMY2('ERUPTION RESUELTO'!$B201:$C201,F$2:F$3)</f>
        <v>5.3569061114116021</v>
      </c>
      <c r="J201" s="14">
        <f t="shared" ca="1" si="6"/>
        <v>5.3569061114116021</v>
      </c>
    </row>
    <row r="202" spans="1:10" x14ac:dyDescent="0.35">
      <c r="A202">
        <f t="shared" si="7"/>
        <v>201</v>
      </c>
      <c r="B202" s="14">
        <f ca="1"/>
        <v>1</v>
      </c>
      <c r="H202" s="20">
        <f ca="1">SUMXMY2('ERUPTION RESUELTO'!$B202:$C202,E$2:E$3)</f>
        <v>27.562532148900001</v>
      </c>
      <c r="I202" s="21">
        <f ca="1">SUMXMY2('ERUPTION RESUELTO'!$B202:$C202,F$2:F$3)</f>
        <v>416.30740487885367</v>
      </c>
      <c r="J202" s="14">
        <f t="shared" ca="1" si="6"/>
        <v>27.562532148900001</v>
      </c>
    </row>
    <row r="203" spans="1:10" x14ac:dyDescent="0.35">
      <c r="A203">
        <f t="shared" si="7"/>
        <v>202</v>
      </c>
      <c r="B203" s="14">
        <f ca="1"/>
        <v>2</v>
      </c>
      <c r="H203" s="20">
        <f ca="1">SUMXMY2('ERUPTION RESUELTO'!$B203:$C203,E$2:E$3)</f>
        <v>747.65054714890005</v>
      </c>
      <c r="I203" s="21">
        <f ca="1">SUMXMY2('ERUPTION RESUELTO'!$B203:$C203,F$2:F$3)</f>
        <v>2.9443351114115521</v>
      </c>
      <c r="J203" s="14">
        <f t="shared" ca="1" si="6"/>
        <v>2.9443351114115521</v>
      </c>
    </row>
    <row r="204" spans="1:10" x14ac:dyDescent="0.35">
      <c r="A204">
        <f t="shared" si="7"/>
        <v>203</v>
      </c>
      <c r="B204" s="14">
        <f ca="1"/>
        <v>2</v>
      </c>
      <c r="H204" s="20">
        <f ca="1">SUMXMY2('ERUPTION RESUELTO'!$B204:$C204,E$2:E$3)</f>
        <v>1318.2186753689</v>
      </c>
      <c r="I204" s="21">
        <f ca="1">SUMXMY2('ERUPTION RESUELTO'!$B204:$C204,F$2:F$3)</f>
        <v>114.84091885559748</v>
      </c>
      <c r="J204" s="14">
        <f t="shared" ca="1" si="6"/>
        <v>114.84091885559748</v>
      </c>
    </row>
    <row r="205" spans="1:10" x14ac:dyDescent="0.35">
      <c r="A205">
        <f t="shared" si="7"/>
        <v>204</v>
      </c>
      <c r="B205" s="14">
        <f ca="1"/>
        <v>1</v>
      </c>
      <c r="H205" s="20">
        <f ca="1">SUMXMY2('ERUPTION RESUELTO'!$B205:$C205,E$2:E$3)</f>
        <v>3.1141789288999999</v>
      </c>
      <c r="I205" s="21">
        <f ca="1">SUMXMY2('ERUPTION RESUELTO'!$B205:$C205,F$2:F$3)</f>
        <v>750.37430146024917</v>
      </c>
      <c r="J205" s="14">
        <f t="shared" ca="1" si="6"/>
        <v>3.1141789288999999</v>
      </c>
    </row>
    <row r="206" spans="1:10" x14ac:dyDescent="0.35">
      <c r="A206">
        <f t="shared" si="7"/>
        <v>205</v>
      </c>
      <c r="B206" s="14">
        <f ca="1"/>
        <v>2</v>
      </c>
      <c r="H206" s="20">
        <f ca="1">SUMXMY2('ERUPTION RESUELTO'!$B206:$C206,E$2:E$3)</f>
        <v>546.84088214890005</v>
      </c>
      <c r="I206" s="21">
        <f ca="1">SUMXMY2('ERUPTION RESUELTO'!$B206:$C206,F$2:F$3)</f>
        <v>5.3119397625743927</v>
      </c>
      <c r="J206" s="14">
        <f t="shared" ca="1" si="6"/>
        <v>5.3119397625743927</v>
      </c>
    </row>
    <row r="207" spans="1:10" x14ac:dyDescent="0.35">
      <c r="A207">
        <f t="shared" si="7"/>
        <v>206</v>
      </c>
      <c r="B207" s="14">
        <f ca="1"/>
        <v>1</v>
      </c>
      <c r="H207" s="20">
        <f ca="1">SUMXMY2('ERUPTION RESUELTO'!$B207:$C207,E$2:E$3)</f>
        <v>76.6594263689</v>
      </c>
      <c r="I207" s="21">
        <f ca="1">SUMXMY2('ERUPTION RESUELTO'!$B207:$C207,F$2:F$3)</f>
        <v>1181.7781258323421</v>
      </c>
      <c r="J207" s="14">
        <f t="shared" ca="1" si="6"/>
        <v>76.6594263689</v>
      </c>
    </row>
    <row r="208" spans="1:10" x14ac:dyDescent="0.35">
      <c r="A208">
        <f t="shared" si="7"/>
        <v>207</v>
      </c>
      <c r="B208" s="14">
        <f ca="1"/>
        <v>2</v>
      </c>
      <c r="H208" s="20">
        <f ca="1">SUMXMY2('ERUPTION RESUELTO'!$B208:$C208,E$2:E$3)</f>
        <v>500.22752892890003</v>
      </c>
      <c r="I208" s="21">
        <f ca="1">SUMXMY2('ERUPTION RESUELTO'!$B208:$C208,F$2:F$3)</f>
        <v>10.795231692806963</v>
      </c>
      <c r="J208" s="14">
        <f t="shared" ca="1" si="6"/>
        <v>10.795231692806963</v>
      </c>
    </row>
    <row r="209" spans="1:10" x14ac:dyDescent="0.35">
      <c r="A209">
        <f t="shared" si="7"/>
        <v>208</v>
      </c>
      <c r="B209" s="14">
        <f ca="1"/>
        <v>2</v>
      </c>
      <c r="H209" s="20">
        <f ca="1">SUMXMY2('ERUPTION RESUELTO'!$B209:$C209,E$2:E$3)</f>
        <v>858.64487714890004</v>
      </c>
      <c r="I209" s="21">
        <f ca="1">SUMXMY2('ERUPTION RESUELTO'!$B209:$C209,F$2:F$3)</f>
        <v>14.002730460248738</v>
      </c>
      <c r="J209" s="14">
        <f t="shared" ca="1" si="6"/>
        <v>14.002730460248738</v>
      </c>
    </row>
    <row r="210" spans="1:10" x14ac:dyDescent="0.35">
      <c r="A210">
        <f t="shared" si="7"/>
        <v>209</v>
      </c>
      <c r="B210" s="14">
        <f ca="1"/>
        <v>1</v>
      </c>
      <c r="H210" s="20">
        <f ca="1">SUMXMY2('ERUPTION RESUELTO'!$B210:$C210,E$2:E$3)</f>
        <v>33.088527368900003</v>
      </c>
      <c r="I210" s="21">
        <f ca="1">SUMXMY2('ERUPTION RESUELTO'!$B210:$C210,F$2:F$3)</f>
        <v>984.33684443699337</v>
      </c>
      <c r="J210" s="14">
        <f t="shared" ca="1" si="6"/>
        <v>33.088527368900003</v>
      </c>
    </row>
    <row r="211" spans="1:10" x14ac:dyDescent="0.35">
      <c r="A211">
        <f t="shared" si="7"/>
        <v>210</v>
      </c>
      <c r="B211" s="14">
        <f ca="1"/>
        <v>2</v>
      </c>
      <c r="H211" s="20">
        <f ca="1">SUMXMY2('ERUPTION RESUELTO'!$B211:$C211,E$2:E$3)</f>
        <v>803.84974814889995</v>
      </c>
      <c r="I211" s="21">
        <f ca="1">SUMXMY2('ERUPTION RESUELTO'!$B211:$C211,F$2:F$3)</f>
        <v>7.4126885997836327</v>
      </c>
      <c r="J211" s="14">
        <f t="shared" ca="1" si="6"/>
        <v>7.4126885997836327</v>
      </c>
    </row>
    <row r="212" spans="1:10" x14ac:dyDescent="0.35">
      <c r="A212">
        <f t="shared" si="7"/>
        <v>211</v>
      </c>
      <c r="B212" s="14">
        <f ca="1"/>
        <v>2</v>
      </c>
      <c r="H212" s="20">
        <f ca="1">SUMXMY2('ERUPTION RESUELTO'!$B212:$C212,E$2:E$3)</f>
        <v>264.14583036890002</v>
      </c>
      <c r="I212" s="21">
        <f ca="1">SUMXMY2('ERUPTION RESUELTO'!$B212:$C212,F$2:F$3)</f>
        <v>89.876023506760532</v>
      </c>
      <c r="J212" s="14">
        <f t="shared" ca="1" si="6"/>
        <v>89.876023506760532</v>
      </c>
    </row>
    <row r="213" spans="1:10" x14ac:dyDescent="0.35">
      <c r="A213">
        <f t="shared" si="7"/>
        <v>212</v>
      </c>
      <c r="B213" s="14">
        <f ca="1"/>
        <v>2</v>
      </c>
      <c r="H213" s="20">
        <f ca="1">SUMXMY2('ERUPTION RESUELTO'!$B213:$C213,E$2:E$3)</f>
        <v>644.35201614890002</v>
      </c>
      <c r="I213" s="21">
        <f ca="1">SUMXMY2('ERUPTION RESUELTO'!$B213:$C213,F$2:F$3)</f>
        <v>0.24281883234180909</v>
      </c>
      <c r="J213" s="14">
        <f t="shared" ca="1" si="6"/>
        <v>0.24281883234180909</v>
      </c>
    </row>
    <row r="214" spans="1:10" x14ac:dyDescent="0.35">
      <c r="A214">
        <f t="shared" si="7"/>
        <v>213</v>
      </c>
      <c r="B214" s="14">
        <f ca="1"/>
        <v>1</v>
      </c>
      <c r="H214" s="20">
        <f ca="1">SUMXMY2('ERUPTION RESUELTO'!$B214:$C214,E$2:E$3)</f>
        <v>33.114178928900003</v>
      </c>
      <c r="I214" s="21">
        <f ca="1">SUMXMY2('ERUPTION RESUELTO'!$B214:$C214,F$2:F$3)</f>
        <v>984.65337122769108</v>
      </c>
      <c r="J214" s="14">
        <f t="shared" ca="1" si="6"/>
        <v>33.114178928900003</v>
      </c>
    </row>
    <row r="215" spans="1:10" x14ac:dyDescent="0.35">
      <c r="A215">
        <f t="shared" si="7"/>
        <v>214</v>
      </c>
      <c r="B215" s="14">
        <f ca="1"/>
        <v>2</v>
      </c>
      <c r="H215" s="20">
        <f ca="1">SUMXMY2('ERUPTION RESUELTO'!$B215:$C215,E$2:E$3)</f>
        <v>413.08547336890001</v>
      </c>
      <c r="I215" s="21">
        <f ca="1">SUMXMY2('ERUPTION RESUELTO'!$B215:$C215,F$2:F$3)</f>
        <v>28.146156064900012</v>
      </c>
      <c r="J215" s="14">
        <f t="shared" ca="1" si="6"/>
        <v>28.146156064900012</v>
      </c>
    </row>
    <row r="216" spans="1:10" x14ac:dyDescent="0.35">
      <c r="A216">
        <f t="shared" si="7"/>
        <v>215</v>
      </c>
      <c r="B216" s="14">
        <f ca="1"/>
        <v>1</v>
      </c>
      <c r="H216" s="20">
        <f ca="1">SUMXMY2('ERUPTION RESUELTO'!$B216:$C216,E$2:E$3)</f>
        <v>87.311955928900005</v>
      </c>
      <c r="I216" s="21">
        <f ca="1">SUMXMY2('ERUPTION RESUELTO'!$B216:$C216,F$2:F$3)</f>
        <v>265.97347587885361</v>
      </c>
      <c r="J216" s="14">
        <f t="shared" ca="1" si="6"/>
        <v>87.311955928900005</v>
      </c>
    </row>
    <row r="217" spans="1:10" x14ac:dyDescent="0.35">
      <c r="A217">
        <f t="shared" si="7"/>
        <v>216</v>
      </c>
      <c r="B217" s="14">
        <f ca="1"/>
        <v>2</v>
      </c>
      <c r="H217" s="20">
        <f ca="1">SUMXMY2('ERUPTION RESUELTO'!$B217:$C217,E$2:E$3)</f>
        <v>456.13640936889999</v>
      </c>
      <c r="I217" s="21">
        <f ca="1">SUMXMY2('ERUPTION RESUELTO'!$B217:$C217,F$2:F$3)</f>
        <v>18.364444436993022</v>
      </c>
      <c r="J217" s="14">
        <f t="shared" ca="1" si="6"/>
        <v>18.364444436993022</v>
      </c>
    </row>
    <row r="218" spans="1:10" x14ac:dyDescent="0.35">
      <c r="A218">
        <f t="shared" si="7"/>
        <v>217</v>
      </c>
      <c r="B218" s="14">
        <f ca="1"/>
        <v>1</v>
      </c>
      <c r="H218" s="20">
        <f ca="1">SUMXMY2('ERUPTION RESUELTO'!$B218:$C218,E$2:E$3)</f>
        <v>3.1559341489000001</v>
      </c>
      <c r="I218" s="21">
        <f ca="1">SUMXMY2('ERUPTION RESUELTO'!$B218:$C218,F$2:F$3)</f>
        <v>748.06701883234211</v>
      </c>
      <c r="J218" s="14">
        <f t="shared" ca="1" si="6"/>
        <v>3.1559341489000001</v>
      </c>
    </row>
    <row r="219" spans="1:10" x14ac:dyDescent="0.35">
      <c r="A219">
        <f t="shared" si="7"/>
        <v>218</v>
      </c>
      <c r="B219" s="14">
        <f ca="1"/>
        <v>2</v>
      </c>
      <c r="H219" s="20">
        <f ca="1">SUMXMY2('ERUPTION RESUELTO'!$B219:$C219,E$2:E$3)</f>
        <v>1547.8831501489001</v>
      </c>
      <c r="I219" s="21">
        <f ca="1">SUMXMY2('ERUPTION RESUELTO'!$B219:$C219,F$2:F$3)</f>
        <v>188.35648859978349</v>
      </c>
      <c r="J219" s="14">
        <f t="shared" ca="1" si="6"/>
        <v>188.35648859978349</v>
      </c>
    </row>
    <row r="220" spans="1:10" x14ac:dyDescent="0.35">
      <c r="A220">
        <f t="shared" si="7"/>
        <v>219</v>
      </c>
      <c r="B220" s="14">
        <f ca="1"/>
        <v>1</v>
      </c>
      <c r="H220" s="20">
        <f ca="1">SUMXMY2('ERUPTION RESUELTO'!$B220:$C220,E$2:E$3)</f>
        <v>7.1398148899999958E-2</v>
      </c>
      <c r="I220" s="21">
        <f ca="1">SUMXMY2('ERUPTION RESUELTO'!$B220:$C220,F$2:F$3)</f>
        <v>644.60582813466772</v>
      </c>
      <c r="J220" s="14">
        <f t="shared" ca="1" si="6"/>
        <v>7.1398148899999958E-2</v>
      </c>
    </row>
    <row r="221" spans="1:10" x14ac:dyDescent="0.35">
      <c r="A221">
        <f t="shared" si="7"/>
        <v>220</v>
      </c>
      <c r="B221" s="14">
        <f ca="1"/>
        <v>2</v>
      </c>
      <c r="H221" s="20">
        <f ca="1">SUMXMY2('ERUPTION RESUELTO'!$B221:$C221,E$2:E$3)</f>
        <v>455.78827914890002</v>
      </c>
      <c r="I221" s="21">
        <f ca="1">SUMXMY2('ERUPTION RESUELTO'!$B221:$C221,F$2:F$3)</f>
        <v>18.382111855597675</v>
      </c>
      <c r="J221" s="14">
        <f t="shared" ca="1" si="6"/>
        <v>18.382111855597675</v>
      </c>
    </row>
    <row r="222" spans="1:10" x14ac:dyDescent="0.35">
      <c r="A222">
        <f t="shared" si="7"/>
        <v>221</v>
      </c>
      <c r="B222" s="14">
        <f ca="1"/>
        <v>1</v>
      </c>
      <c r="H222" s="20">
        <f ca="1">SUMXMY2('ERUPTION RESUELTO'!$B222:$C222,E$2:E$3)</f>
        <v>22.614178928899999</v>
      </c>
      <c r="I222" s="21">
        <f ca="1">SUMXMY2('ERUPTION RESUELTO'!$B222:$C222,F$2:F$3)</f>
        <v>923.08360378583063</v>
      </c>
      <c r="J222" s="14">
        <f t="shared" ca="1" si="6"/>
        <v>22.614178928899999</v>
      </c>
    </row>
    <row r="223" spans="1:10" x14ac:dyDescent="0.35">
      <c r="A223">
        <f t="shared" si="7"/>
        <v>222</v>
      </c>
      <c r="B223" s="14">
        <f ca="1"/>
        <v>2</v>
      </c>
      <c r="H223" s="20">
        <f ca="1">SUMXMY2('ERUPTION RESUELTO'!$B223:$C223,E$2:E$3)</f>
        <v>747.28299492890005</v>
      </c>
      <c r="I223" s="21">
        <f ca="1">SUMXMY2('ERUPTION RESUELTO'!$B223:$C223,F$2:F$3)</f>
        <v>2.9425805300162033</v>
      </c>
      <c r="J223" s="14">
        <f t="shared" ca="1" si="6"/>
        <v>2.9425805300162033</v>
      </c>
    </row>
    <row r="224" spans="1:10" x14ac:dyDescent="0.35">
      <c r="A224">
        <f t="shared" si="7"/>
        <v>223</v>
      </c>
      <c r="B224" s="14">
        <f ca="1"/>
        <v>1</v>
      </c>
      <c r="H224" s="20">
        <f ca="1">SUMXMY2('ERUPTION RESUELTO'!$B224:$C224,E$2:E$3)</f>
        <v>0.68106314889999986</v>
      </c>
      <c r="I224" s="21">
        <f ca="1">SUMXMY2('ERUPTION RESUELTO'!$B224:$C224,F$2:F$3)</f>
        <v>697.38706069280727</v>
      </c>
      <c r="J224" s="14">
        <f t="shared" ca="1" si="6"/>
        <v>0.68106314889999986</v>
      </c>
    </row>
    <row r="225" spans="1:10" x14ac:dyDescent="0.35">
      <c r="A225">
        <f t="shared" si="7"/>
        <v>224</v>
      </c>
      <c r="B225" s="14">
        <f ca="1"/>
        <v>2</v>
      </c>
      <c r="H225" s="20">
        <f ca="1">SUMXMY2('ERUPTION RESUELTO'!$B225:$C225,E$2:E$3)</f>
        <v>415.76824436890001</v>
      </c>
      <c r="I225" s="21">
        <f ca="1">SUMXMY2('ERUPTION RESUELTO'!$B225:$C225,F$2:F$3)</f>
        <v>27.96424676257443</v>
      </c>
      <c r="J225" s="14">
        <f t="shared" ca="1" si="6"/>
        <v>27.96424676257443</v>
      </c>
    </row>
    <row r="226" spans="1:10" x14ac:dyDescent="0.35">
      <c r="A226">
        <f t="shared" si="7"/>
        <v>225</v>
      </c>
      <c r="B226" s="14">
        <f ca="1"/>
        <v>2</v>
      </c>
      <c r="H226" s="20">
        <f ca="1">SUMXMY2('ERUPTION RESUELTO'!$B226:$C226,E$2:E$3)</f>
        <v>544.19407814889996</v>
      </c>
      <c r="I226" s="21">
        <f ca="1">SUMXMY2('ERUPTION RESUELTO'!$B226:$C226,F$2:F$3)</f>
        <v>5.3094560416441619</v>
      </c>
      <c r="J226" s="14">
        <f t="shared" ca="1" si="6"/>
        <v>5.3094560416441619</v>
      </c>
    </row>
    <row r="227" spans="1:10" x14ac:dyDescent="0.35">
      <c r="A227">
        <f t="shared" si="7"/>
        <v>226</v>
      </c>
      <c r="B227" s="14">
        <f ca="1"/>
        <v>2</v>
      </c>
      <c r="H227" s="20">
        <f ca="1">SUMXMY2('ERUPTION RESUELTO'!$B227:$C227,E$2:E$3)</f>
        <v>592.1536939289</v>
      </c>
      <c r="I227" s="21">
        <f ca="1">SUMXMY2('ERUPTION RESUELTO'!$B227:$C227,F$2:F$3)</f>
        <v>1.6836619253650789</v>
      </c>
      <c r="J227" s="14">
        <f t="shared" ca="1" si="6"/>
        <v>1.6836619253650789</v>
      </c>
    </row>
    <row r="228" spans="1:10" x14ac:dyDescent="0.35">
      <c r="A228">
        <f t="shared" si="7"/>
        <v>227</v>
      </c>
      <c r="B228" s="14">
        <f ca="1"/>
        <v>2</v>
      </c>
      <c r="H228" s="20">
        <f ca="1">SUMXMY2('ERUPTION RESUELTO'!$B228:$C228,E$2:E$3)</f>
        <v>544.51730836889999</v>
      </c>
      <c r="I228" s="21">
        <f ca="1">SUMXMY2('ERUPTION RESUELTO'!$B228:$C228,F$2:F$3)</f>
        <v>5.2668886230395104</v>
      </c>
      <c r="J228" s="14">
        <f t="shared" ca="1" si="6"/>
        <v>5.2668886230395104</v>
      </c>
    </row>
    <row r="229" spans="1:10" x14ac:dyDescent="0.35">
      <c r="A229">
        <f t="shared" si="7"/>
        <v>228</v>
      </c>
      <c r="B229" s="14">
        <f ca="1"/>
        <v>2</v>
      </c>
      <c r="H229" s="20">
        <f ca="1">SUMXMY2('ERUPTION RESUELTO'!$B229:$C229,E$2:E$3)</f>
        <v>545.28299492890005</v>
      </c>
      <c r="I229" s="21">
        <f ca="1">SUMXMY2('ERUPTION RESUELTO'!$B229:$C229,F$2:F$3)</f>
        <v>5.2216502974581145</v>
      </c>
      <c r="J229" s="14">
        <f t="shared" ca="1" si="6"/>
        <v>5.2216502974581145</v>
      </c>
    </row>
    <row r="230" spans="1:10" x14ac:dyDescent="0.35">
      <c r="A230">
        <f t="shared" si="7"/>
        <v>229</v>
      </c>
      <c r="B230" s="14">
        <f ca="1"/>
        <v>2</v>
      </c>
      <c r="H230" s="20">
        <f ca="1">SUMXMY2('ERUPTION RESUELTO'!$B230:$C230,E$2:E$3)</f>
        <v>235.88462592889999</v>
      </c>
      <c r="I230" s="21">
        <f ca="1">SUMXMY2('ERUPTION RESUELTO'!$B230:$C230,F$2:F$3)</f>
        <v>105.92394099513263</v>
      </c>
      <c r="J230" s="14">
        <f t="shared" ca="1" si="6"/>
        <v>105.92394099513263</v>
      </c>
    </row>
    <row r="231" spans="1:10" x14ac:dyDescent="0.35">
      <c r="A231">
        <f t="shared" si="7"/>
        <v>230</v>
      </c>
      <c r="B231" s="14">
        <f ca="1"/>
        <v>2</v>
      </c>
      <c r="H231" s="20">
        <f ca="1">SUMXMY2('ERUPTION RESUELTO'!$B231:$C231,E$2:E$3)</f>
        <v>594.09281514889994</v>
      </c>
      <c r="I231" s="21">
        <f ca="1">SUMXMY2('ERUPTION RESUELTO'!$B231:$C231,F$2:F$3)</f>
        <v>1.7144653439697288</v>
      </c>
      <c r="J231" s="14">
        <f t="shared" ca="1" si="6"/>
        <v>1.7144653439697288</v>
      </c>
    </row>
    <row r="232" spans="1:10" x14ac:dyDescent="0.35">
      <c r="A232">
        <f t="shared" si="7"/>
        <v>231</v>
      </c>
      <c r="B232" s="14">
        <f ca="1"/>
        <v>2</v>
      </c>
      <c r="H232" s="20">
        <f ca="1">SUMXMY2('ERUPTION RESUELTO'!$B232:$C232,E$2:E$3)</f>
        <v>236.51730836889999</v>
      </c>
      <c r="I232" s="21">
        <f ca="1">SUMXMY2('ERUPTION RESUELTO'!$B232:$C232,F$2:F$3)</f>
        <v>105.82502815792333</v>
      </c>
      <c r="J232" s="14">
        <f t="shared" ca="1" si="6"/>
        <v>105.82502815792333</v>
      </c>
    </row>
    <row r="233" spans="1:10" x14ac:dyDescent="0.35">
      <c r="A233">
        <f t="shared" si="7"/>
        <v>232</v>
      </c>
      <c r="B233" s="14">
        <f ca="1"/>
        <v>1</v>
      </c>
      <c r="H233" s="20">
        <f ca="1">SUMXMY2('ERUPTION RESUELTO'!$B233:$C233,E$2:E$3)</f>
        <v>0.66661592889999999</v>
      </c>
      <c r="I233" s="21">
        <f ca="1">SUMXMY2('ERUPTION RESUELTO'!$B233:$C233,F$2:F$3)</f>
        <v>694.43301076257478</v>
      </c>
      <c r="J233" s="14">
        <f t="shared" ca="1" si="6"/>
        <v>0.66661592889999999</v>
      </c>
    </row>
    <row r="234" spans="1:10" x14ac:dyDescent="0.35">
      <c r="A234">
        <f t="shared" si="7"/>
        <v>233</v>
      </c>
      <c r="B234" s="14">
        <f ca="1"/>
        <v>2</v>
      </c>
      <c r="H234" s="20">
        <f ca="1">SUMXMY2('ERUPTION RESUELTO'!$B234:$C234,E$2:E$3)</f>
        <v>980.92504236889999</v>
      </c>
      <c r="I234" s="21">
        <f ca="1">SUMXMY2('ERUPTION RESUELTO'!$B234:$C234,F$2:F$3)</f>
        <v>32.675763041644061</v>
      </c>
      <c r="J234" s="14">
        <f t="shared" ca="1" si="6"/>
        <v>32.675763041644061</v>
      </c>
    </row>
    <row r="235" spans="1:10" x14ac:dyDescent="0.35">
      <c r="A235">
        <f t="shared" si="7"/>
        <v>234</v>
      </c>
      <c r="B235" s="14">
        <f ca="1"/>
        <v>1</v>
      </c>
      <c r="H235" s="20">
        <f ca="1">SUMXMY2('ERUPTION RESUELTO'!$B235:$C235,E$2:E$3)</f>
        <v>22.5775479289</v>
      </c>
      <c r="I235" s="21">
        <f ca="1">SUMXMY2('ERUPTION RESUELTO'!$B235:$C235,F$2:F$3)</f>
        <v>921.50445262303992</v>
      </c>
      <c r="J235" s="14">
        <f t="shared" ca="1" si="6"/>
        <v>22.5775479289</v>
      </c>
    </row>
    <row r="236" spans="1:10" x14ac:dyDescent="0.35">
      <c r="A236">
        <f t="shared" si="7"/>
        <v>235</v>
      </c>
      <c r="B236" s="14">
        <f ca="1"/>
        <v>2</v>
      </c>
      <c r="H236" s="20">
        <f ca="1">SUMXMY2('ERUPTION RESUELTO'!$B236:$C236,E$2:E$3)</f>
        <v>1248.1116811489001</v>
      </c>
      <c r="I236" s="21">
        <f ca="1">SUMXMY2('ERUPTION RESUELTO'!$B236:$C236,F$2:F$3)</f>
        <v>94.406609530016098</v>
      </c>
      <c r="J236" s="14">
        <f t="shared" ca="1" si="6"/>
        <v>94.406609530016098</v>
      </c>
    </row>
    <row r="237" spans="1:10" x14ac:dyDescent="0.35">
      <c r="A237">
        <f t="shared" si="7"/>
        <v>236</v>
      </c>
      <c r="B237" s="14">
        <f ca="1"/>
        <v>1</v>
      </c>
      <c r="H237" s="20">
        <f ca="1">SUMXMY2('ERUPTION RESUELTO'!$B237:$C237,E$2:E$3)</f>
        <v>0.60716036889999991</v>
      </c>
      <c r="I237" s="21">
        <f ca="1">SUMXMY2('ERUPTION RESUELTO'!$B237:$C237,F$2:F$3)</f>
        <v>696.72700025094684</v>
      </c>
      <c r="J237" s="14">
        <f t="shared" ca="1" si="6"/>
        <v>0.60716036889999991</v>
      </c>
    </row>
    <row r="238" spans="1:10" x14ac:dyDescent="0.35">
      <c r="A238">
        <f t="shared" si="7"/>
        <v>237</v>
      </c>
      <c r="B238" s="14">
        <f ca="1"/>
        <v>1</v>
      </c>
      <c r="H238" s="20">
        <f ca="1">SUMXMY2('ERUPTION RESUELTO'!$B238:$C238,E$2:E$3)</f>
        <v>0.62219714889999989</v>
      </c>
      <c r="I238" s="21">
        <f ca="1">SUMXMY2('ERUPTION RESUELTO'!$B238:$C238,F$2:F$3)</f>
        <v>696.88747464629569</v>
      </c>
      <c r="J238" s="14">
        <f t="shared" ca="1" si="6"/>
        <v>0.62219714889999989</v>
      </c>
    </row>
    <row r="239" spans="1:10" x14ac:dyDescent="0.35">
      <c r="A239">
        <f t="shared" si="7"/>
        <v>238</v>
      </c>
      <c r="B239" s="14">
        <f ca="1"/>
        <v>2</v>
      </c>
      <c r="H239" s="20">
        <f ca="1">SUMXMY2('ERUPTION RESUELTO'!$B239:$C239,E$2:E$3)</f>
        <v>499.85277636889998</v>
      </c>
      <c r="I239" s="21">
        <f ca="1">SUMXMY2('ERUPTION RESUELTO'!$B239:$C239,F$2:F$3)</f>
        <v>10.790683971876732</v>
      </c>
      <c r="J239" s="14">
        <f t="shared" ca="1" si="6"/>
        <v>10.790683971876732</v>
      </c>
    </row>
    <row r="240" spans="1:10" x14ac:dyDescent="0.35">
      <c r="A240">
        <f t="shared" si="7"/>
        <v>239</v>
      </c>
      <c r="B240" s="14">
        <f ca="1"/>
        <v>2</v>
      </c>
      <c r="H240" s="20">
        <f ca="1">SUMXMY2('ERUPTION RESUELTO'!$B240:$C240,E$2:E$3)</f>
        <v>591.50601114890003</v>
      </c>
      <c r="I240" s="21">
        <f ca="1">SUMXMY2('ERUPTION RESUELTO'!$B240:$C240,F$2:F$3)</f>
        <v>1.7719816230394978</v>
      </c>
      <c r="J240" s="14">
        <f t="shared" ca="1" si="6"/>
        <v>1.7719816230394978</v>
      </c>
    </row>
    <row r="241" spans="1:10" x14ac:dyDescent="0.35">
      <c r="A241">
        <f t="shared" si="7"/>
        <v>240</v>
      </c>
      <c r="B241" s="14">
        <f ca="1"/>
        <v>1</v>
      </c>
      <c r="H241" s="20">
        <f ca="1">SUMXMY2('ERUPTION RESUELTO'!$B241:$C241,E$2:E$3)</f>
        <v>85.6194633689</v>
      </c>
      <c r="I241" s="21">
        <f ca="1">SUMXMY2('ERUPTION RESUELTO'!$B241:$C241,F$2:F$3)</f>
        <v>269.05838862303966</v>
      </c>
      <c r="J241" s="14">
        <f t="shared" ca="1" si="6"/>
        <v>85.6194633689</v>
      </c>
    </row>
    <row r="242" spans="1:10" x14ac:dyDescent="0.35">
      <c r="A242">
        <f t="shared" si="7"/>
        <v>241</v>
      </c>
      <c r="B242" s="14">
        <f ca="1"/>
        <v>2</v>
      </c>
      <c r="H242" s="20">
        <f ca="1">SUMXMY2('ERUPTION RESUELTO'!$B242:$C242,E$2:E$3)</f>
        <v>414.28827914890002</v>
      </c>
      <c r="I242" s="21">
        <f ca="1">SUMXMY2('ERUPTION RESUELTO'!$B242:$C242,F$2:F$3)</f>
        <v>27.951879297458152</v>
      </c>
      <c r="J242" s="14">
        <f t="shared" ca="1" si="6"/>
        <v>27.951879297458152</v>
      </c>
    </row>
    <row r="243" spans="1:10" x14ac:dyDescent="0.35">
      <c r="A243">
        <f t="shared" si="7"/>
        <v>242</v>
      </c>
      <c r="B243" s="14">
        <f ca="1"/>
        <v>1</v>
      </c>
      <c r="H243" s="20">
        <f ca="1">SUMXMY2('ERUPTION RESUELTO'!$B243:$C243,E$2:E$3)</f>
        <v>60.127867148900002</v>
      </c>
      <c r="I243" s="21">
        <f ca="1">SUMXMY2('ERUPTION RESUELTO'!$B243:$C243,F$2:F$3)</f>
        <v>1111.6779165067608</v>
      </c>
      <c r="J243" s="14">
        <f t="shared" ca="1" si="6"/>
        <v>60.127867148900002</v>
      </c>
    </row>
    <row r="244" spans="1:10" x14ac:dyDescent="0.35">
      <c r="A244">
        <f t="shared" si="7"/>
        <v>243</v>
      </c>
      <c r="B244" s="14">
        <f ca="1"/>
        <v>2</v>
      </c>
      <c r="H244" s="20">
        <f ca="1">SUMXMY2('ERUPTION RESUELTO'!$B244:$C244,E$2:E$3)</f>
        <v>984.62054736890002</v>
      </c>
      <c r="I244" s="21">
        <f ca="1">SUMXMY2('ERUPTION RESUELTO'!$B244:$C244,F$2:F$3)</f>
        <v>33.065867692806847</v>
      </c>
      <c r="J244" s="14">
        <f t="shared" ca="1" si="6"/>
        <v>33.065867692806847</v>
      </c>
    </row>
    <row r="245" spans="1:10" x14ac:dyDescent="0.35">
      <c r="A245">
        <f t="shared" si="7"/>
        <v>244</v>
      </c>
      <c r="B245" s="14">
        <f ca="1"/>
        <v>1</v>
      </c>
      <c r="H245" s="20">
        <f ca="1">SUMXMY2('ERUPTION RESUELTO'!$B245:$C245,E$2:E$3)</f>
        <v>68.711604148899994</v>
      </c>
      <c r="I245" s="21">
        <f ca="1">SUMXMY2('ERUPTION RESUELTO'!$B245:$C245,F$2:F$3)</f>
        <v>300.72141418117923</v>
      </c>
      <c r="J245" s="14">
        <f t="shared" ca="1" si="6"/>
        <v>68.711604148899994</v>
      </c>
    </row>
    <row r="246" spans="1:10" x14ac:dyDescent="0.35">
      <c r="A246">
        <f t="shared" si="7"/>
        <v>245</v>
      </c>
      <c r="B246" s="14">
        <f ca="1"/>
        <v>2</v>
      </c>
      <c r="H246" s="20">
        <f ca="1">SUMXMY2('ERUPTION RESUELTO'!$B246:$C246,E$2:E$3)</f>
        <v>921.25597836889995</v>
      </c>
      <c r="I246" s="21">
        <f ca="1">SUMXMY2('ERUPTION RESUELTO'!$B246:$C246,F$2:F$3)</f>
        <v>22.313586297458027</v>
      </c>
      <c r="J246" s="14">
        <f t="shared" ca="1" si="6"/>
        <v>22.313586297458027</v>
      </c>
    </row>
    <row r="247" spans="1:10" x14ac:dyDescent="0.35">
      <c r="A247">
        <f t="shared" si="7"/>
        <v>246</v>
      </c>
      <c r="B247" s="14">
        <f ca="1"/>
        <v>2</v>
      </c>
      <c r="H247" s="20">
        <f ca="1">SUMXMY2('ERUPTION RESUELTO'!$B247:$C247,E$2:E$3)</f>
        <v>745.58547336890001</v>
      </c>
      <c r="I247" s="21">
        <f ca="1">SUMXMY2('ERUPTION RESUELTO'!$B247:$C247,F$2:F$3)</f>
        <v>3.1577839718766691</v>
      </c>
      <c r="J247" s="14">
        <f t="shared" ca="1" si="6"/>
        <v>3.1577839718766691</v>
      </c>
    </row>
    <row r="248" spans="1:10" x14ac:dyDescent="0.35">
      <c r="A248">
        <f t="shared" si="7"/>
        <v>247</v>
      </c>
      <c r="B248" s="14">
        <f ca="1"/>
        <v>1</v>
      </c>
      <c r="H248" s="20">
        <f ca="1">SUMXMY2('ERUPTION RESUELTO'!$B248:$C248,E$2:E$3)</f>
        <v>5.0626283688999996</v>
      </c>
      <c r="I248" s="21">
        <f ca="1">SUMXMY2('ERUPTION RESUELTO'!$B248:$C248,F$2:F$3)</f>
        <v>547.09172583234215</v>
      </c>
      <c r="J248" s="14">
        <f t="shared" ca="1" si="6"/>
        <v>5.0626283688999996</v>
      </c>
    </row>
    <row r="249" spans="1:10" x14ac:dyDescent="0.35">
      <c r="A249">
        <f t="shared" si="7"/>
        <v>248</v>
      </c>
      <c r="B249" s="14">
        <f ca="1"/>
        <v>2</v>
      </c>
      <c r="H249" s="20">
        <f ca="1">SUMXMY2('ERUPTION RESUELTO'!$B249:$C249,E$2:E$3)</f>
        <v>747.72752892890003</v>
      </c>
      <c r="I249" s="21">
        <f ca="1">SUMXMY2('ERUPTION RESUELTO'!$B249:$C249,F$2:F$3)</f>
        <v>2.9463944835045752</v>
      </c>
      <c r="J249" s="14">
        <f t="shared" ca="1" si="6"/>
        <v>2.9463944835045752</v>
      </c>
    </row>
    <row r="250" spans="1:10" x14ac:dyDescent="0.35">
      <c r="A250">
        <f t="shared" si="7"/>
        <v>249</v>
      </c>
      <c r="B250" s="14">
        <f ca="1"/>
        <v>1</v>
      </c>
      <c r="H250" s="20">
        <f ca="1">SUMXMY2('ERUPTION RESUELTO'!$B250:$C250,E$2:E$3)</f>
        <v>150.06399536890001</v>
      </c>
      <c r="I250" s="21">
        <f ca="1">SUMXMY2('ERUPTION RESUELTO'!$B250:$C250,F$2:F$3)</f>
        <v>181.17505839048152</v>
      </c>
      <c r="J250" s="14">
        <f t="shared" ca="1" si="6"/>
        <v>150.06399536890001</v>
      </c>
    </row>
    <row r="251" spans="1:10" x14ac:dyDescent="0.35">
      <c r="A251">
        <f t="shared" si="7"/>
        <v>250</v>
      </c>
      <c r="B251" s="14">
        <f ca="1"/>
        <v>2</v>
      </c>
      <c r="H251" s="20">
        <f ca="1">SUMXMY2('ERUPTION RESUELTO'!$B251:$C251,E$2:E$3)</f>
        <v>375.65054714889999</v>
      </c>
      <c r="I251" s="21">
        <f ca="1">SUMXMY2('ERUPTION RESUELTO'!$B251:$C251,F$2:F$3)</f>
        <v>39.502474646295376</v>
      </c>
      <c r="J251" s="14">
        <f t="shared" ca="1" si="6"/>
        <v>39.502474646295376</v>
      </c>
    </row>
    <row r="252" spans="1:10" x14ac:dyDescent="0.35">
      <c r="A252">
        <f t="shared" si="7"/>
        <v>251</v>
      </c>
      <c r="B252" s="14">
        <f ca="1"/>
        <v>1</v>
      </c>
      <c r="H252" s="20">
        <f ca="1">SUMXMY2('ERUPTION RESUELTO'!$B252:$C252,E$2:E$3)</f>
        <v>0.57366614890000012</v>
      </c>
      <c r="I252" s="21">
        <f ca="1">SUMXMY2('ERUPTION RESUELTO'!$B252:$C252,F$2:F$3)</f>
        <v>695.29642348350501</v>
      </c>
      <c r="J252" s="14">
        <f t="shared" ca="1" si="6"/>
        <v>0.57366614890000012</v>
      </c>
    </row>
    <row r="253" spans="1:10" x14ac:dyDescent="0.35">
      <c r="A253">
        <f t="shared" si="7"/>
        <v>252</v>
      </c>
      <c r="B253" s="14">
        <f ca="1"/>
        <v>2</v>
      </c>
      <c r="H253" s="20">
        <f ca="1">SUMXMY2('ERUPTION RESUELTO'!$B253:$C253,E$2:E$3)</f>
        <v>803.61168114889995</v>
      </c>
      <c r="I253" s="21">
        <f ca="1">SUMXMY2('ERUPTION RESUELTO'!$B253:$C253,F$2:F$3)</f>
        <v>7.3949816230394463</v>
      </c>
      <c r="J253" s="14">
        <f t="shared" ca="1" si="6"/>
        <v>7.3949816230394463</v>
      </c>
    </row>
    <row r="254" spans="1:10" x14ac:dyDescent="0.35">
      <c r="A254">
        <f t="shared" si="7"/>
        <v>253</v>
      </c>
      <c r="B254" s="14">
        <f ca="1"/>
        <v>2</v>
      </c>
      <c r="H254" s="20">
        <f ca="1">SUMXMY2('ERUPTION RESUELTO'!$B254:$C254,E$2:E$3)</f>
        <v>335.2312569289</v>
      </c>
      <c r="I254" s="21">
        <f ca="1">SUMXMY2('ERUPTION RESUELTO'!$B254:$C254,F$2:F$3)</f>
        <v>53.603789832341903</v>
      </c>
      <c r="J254" s="14">
        <f t="shared" ca="1" si="6"/>
        <v>53.603789832341903</v>
      </c>
    </row>
    <row r="255" spans="1:10" x14ac:dyDescent="0.35">
      <c r="A255">
        <f t="shared" si="7"/>
        <v>254</v>
      </c>
      <c r="B255" s="14">
        <f ca="1"/>
        <v>2</v>
      </c>
      <c r="H255" s="20">
        <f ca="1">SUMXMY2('ERUPTION RESUELTO'!$B255:$C255,E$2:E$3)</f>
        <v>338.84974814890001</v>
      </c>
      <c r="I255" s="21">
        <f ca="1">SUMXMY2('ERUPTION RESUELTO'!$B255:$C255,F$2:F$3)</f>
        <v>53.110363018388412</v>
      </c>
      <c r="J255" s="14">
        <f t="shared" ca="1" si="6"/>
        <v>53.110363018388412</v>
      </c>
    </row>
    <row r="256" spans="1:10" x14ac:dyDescent="0.35">
      <c r="A256">
        <f t="shared" si="7"/>
        <v>255</v>
      </c>
      <c r="B256" s="14">
        <f ca="1"/>
        <v>2</v>
      </c>
      <c r="H256" s="20">
        <f ca="1">SUMXMY2('ERUPTION RESUELTO'!$B256:$C256,E$2:E$3)</f>
        <v>1109.7882791489001</v>
      </c>
      <c r="I256" s="21">
        <f ca="1">SUMXMY2('ERUPTION RESUELTO'!$B256:$C256,F$2:F$3)</f>
        <v>59.544902553271946</v>
      </c>
      <c r="J256" s="14">
        <f t="shared" ca="1" si="6"/>
        <v>59.544902553271946</v>
      </c>
    </row>
    <row r="257" spans="1:10" x14ac:dyDescent="0.35">
      <c r="A257">
        <f t="shared" si="7"/>
        <v>256</v>
      </c>
      <c r="B257" s="14">
        <f ca="1"/>
        <v>2</v>
      </c>
      <c r="H257" s="20">
        <f ca="1">SUMXMY2('ERUPTION RESUELTO'!$B257:$C257,E$2:E$3)</f>
        <v>640.53009192889999</v>
      </c>
      <c r="I257" s="21">
        <f ca="1">SUMXMY2('ERUPTION RESUELTO'!$B257:$C257,F$2:F$3)</f>
        <v>0.3124526230394854</v>
      </c>
      <c r="J257" s="14">
        <f t="shared" ca="1" si="6"/>
        <v>0.3124526230394854</v>
      </c>
    </row>
    <row r="258" spans="1:10" x14ac:dyDescent="0.35">
      <c r="A258">
        <f t="shared" si="7"/>
        <v>257</v>
      </c>
      <c r="B258" s="14">
        <f ca="1"/>
        <v>2</v>
      </c>
      <c r="H258" s="20">
        <f ca="1">SUMXMY2('ERUPTION RESUELTO'!$B258:$C258,E$2:E$3)</f>
        <v>267.38462592889999</v>
      </c>
      <c r="I258" s="21">
        <f ca="1">SUMXMY2('ERUPTION RESUELTO'!$B258:$C258,F$2:F$3)</f>
        <v>86.354173553272148</v>
      </c>
      <c r="J258" s="14">
        <f t="shared" ca="1" si="6"/>
        <v>86.354173553272148</v>
      </c>
    </row>
    <row r="259" spans="1:10" x14ac:dyDescent="0.35">
      <c r="A259">
        <f t="shared" si="7"/>
        <v>258</v>
      </c>
      <c r="B259" s="14">
        <f ca="1"/>
        <v>2</v>
      </c>
      <c r="H259" s="20">
        <f ca="1">SUMXMY2('ERUPTION RESUELTO'!$B259:$C259,E$2:E$3)</f>
        <v>803.61168114889995</v>
      </c>
      <c r="I259" s="21">
        <f ca="1">SUMXMY2('ERUPTION RESUELTO'!$B259:$C259,F$2:F$3)</f>
        <v>7.3949816230394463</v>
      </c>
      <c r="J259" s="14">
        <f t="shared" ref="J259:J273" ca="1" si="8">MIN(H259:I259)</f>
        <v>7.3949816230394463</v>
      </c>
    </row>
    <row r="260" spans="1:10" x14ac:dyDescent="0.35">
      <c r="A260">
        <f t="shared" ref="A260:A273" si="9">A259+1</f>
        <v>259</v>
      </c>
      <c r="B260" s="14">
        <f ca="1"/>
        <v>1</v>
      </c>
      <c r="H260" s="20">
        <f ca="1">SUMXMY2('ERUPTION RESUELTO'!$B260:$C260,E$2:E$3)</f>
        <v>1.5713981489</v>
      </c>
      <c r="I260" s="21">
        <f ca="1">SUMXMY2('ERUPTION RESUELTO'!$B260:$C260,F$2:F$3)</f>
        <v>595.03606069280727</v>
      </c>
      <c r="J260" s="14">
        <f t="shared" ca="1" si="8"/>
        <v>1.5713981489</v>
      </c>
    </row>
    <row r="261" spans="1:10" x14ac:dyDescent="0.35">
      <c r="A261">
        <f t="shared" si="9"/>
        <v>260</v>
      </c>
      <c r="B261" s="14">
        <f ca="1"/>
        <v>2</v>
      </c>
      <c r="H261" s="20">
        <f ca="1">SUMXMY2('ERUPTION RESUELTO'!$B261:$C261,E$2:E$3)</f>
        <v>592.85277636889998</v>
      </c>
      <c r="I261" s="21">
        <f ca="1">SUMXMY2('ERUPTION RESUELTO'!$B261:$C261,F$2:F$3)</f>
        <v>1.651149088155776</v>
      </c>
      <c r="J261" s="14">
        <f t="shared" ca="1" si="8"/>
        <v>1.651149088155776</v>
      </c>
    </row>
    <row r="262" spans="1:10" x14ac:dyDescent="0.35">
      <c r="A262">
        <f t="shared" si="9"/>
        <v>261</v>
      </c>
      <c r="B262" s="14">
        <f ca="1"/>
        <v>2</v>
      </c>
      <c r="H262" s="20">
        <f ca="1">SUMXMY2('ERUPTION RESUELTO'!$B262:$C262,E$2:E$3)</f>
        <v>547.70566492889998</v>
      </c>
      <c r="I262" s="21">
        <f ca="1">SUMXMY2('ERUPTION RESUELTO'!$B262:$C262,F$2:F$3)</f>
        <v>5.4407200648999741</v>
      </c>
      <c r="J262" s="14">
        <f t="shared" ca="1" si="8"/>
        <v>5.4407200648999741</v>
      </c>
    </row>
    <row r="263" spans="1:10" x14ac:dyDescent="0.35">
      <c r="A263">
        <f t="shared" si="9"/>
        <v>262</v>
      </c>
      <c r="B263" s="14">
        <f ca="1"/>
        <v>2</v>
      </c>
      <c r="H263" s="20">
        <f ca="1">SUMXMY2('ERUPTION RESUELTO'!$B263:$C263,E$2:E$3)</f>
        <v>861.50961136889998</v>
      </c>
      <c r="I263" s="21">
        <f ca="1">SUMXMY2('ERUPTION RESUELTO'!$B263:$C263,F$2:F$3)</f>
        <v>13.857346762574318</v>
      </c>
      <c r="J263" s="14">
        <f t="shared" ca="1" si="8"/>
        <v>13.857346762574318</v>
      </c>
    </row>
    <row r="264" spans="1:10" x14ac:dyDescent="0.35">
      <c r="A264">
        <f t="shared" si="9"/>
        <v>263</v>
      </c>
      <c r="B264" s="14">
        <f ca="1"/>
        <v>1</v>
      </c>
      <c r="H264" s="20">
        <f ca="1">SUMXMY2('ERUPTION RESUELTO'!$B264:$C264,E$2:E$3)</f>
        <v>10.6221971489</v>
      </c>
      <c r="I264" s="21">
        <f ca="1">SUMXMY2('ERUPTION RESUELTO'!$B264:$C264,F$2:F$3)</f>
        <v>502.60840487885372</v>
      </c>
      <c r="J264" s="14">
        <f t="shared" ca="1" si="8"/>
        <v>10.6221971489</v>
      </c>
    </row>
    <row r="265" spans="1:10" x14ac:dyDescent="0.35">
      <c r="A265">
        <f t="shared" si="9"/>
        <v>264</v>
      </c>
      <c r="B265" s="14">
        <f ca="1"/>
        <v>2</v>
      </c>
      <c r="H265" s="20">
        <f ca="1">SUMXMY2('ERUPTION RESUELTO'!$B265:$C265,E$2:E$3)</f>
        <v>802.70941314890001</v>
      </c>
      <c r="I265" s="21">
        <f ca="1">SUMXMY2('ERUPTION RESUELTO'!$B265:$C265,F$2:F$3)</f>
        <v>7.3741537160627031</v>
      </c>
      <c r="J265" s="14">
        <f t="shared" ca="1" si="8"/>
        <v>7.3741537160627031</v>
      </c>
    </row>
    <row r="266" spans="1:10" x14ac:dyDescent="0.35">
      <c r="A266">
        <f t="shared" si="9"/>
        <v>265</v>
      </c>
      <c r="B266" s="14">
        <f ca="1"/>
        <v>1</v>
      </c>
      <c r="H266" s="20">
        <f ca="1">SUMXMY2('ERUPTION RESUELTO'!$B266:$C266,E$2:E$3)</f>
        <v>138.0748943689</v>
      </c>
      <c r="I266" s="21">
        <f ca="1">SUMXMY2('ERUPTION RESUELTO'!$B266:$C266,F$2:F$3)</f>
        <v>1395.5214560649006</v>
      </c>
      <c r="J266" s="14">
        <f t="shared" ca="1" si="8"/>
        <v>138.0748943689</v>
      </c>
    </row>
    <row r="267" spans="1:10" x14ac:dyDescent="0.35">
      <c r="A267">
        <f t="shared" si="9"/>
        <v>266</v>
      </c>
      <c r="B267" s="14">
        <f ca="1"/>
        <v>1</v>
      </c>
      <c r="H267" s="20">
        <f ca="1">SUMXMY2('ERUPTION RESUELTO'!$B267:$C267,E$2:E$3)</f>
        <v>27.586733148899999</v>
      </c>
      <c r="I267" s="21">
        <f ca="1">SUMXMY2('ERUPTION RESUELTO'!$B267:$C267,F$2:F$3)</f>
        <v>415.67052580908626</v>
      </c>
      <c r="J267" s="14">
        <f t="shared" ca="1" si="8"/>
        <v>27.586733148899999</v>
      </c>
    </row>
    <row r="268" spans="1:10" x14ac:dyDescent="0.35">
      <c r="A268">
        <f t="shared" si="9"/>
        <v>267</v>
      </c>
      <c r="B268" s="14">
        <f ca="1"/>
        <v>2</v>
      </c>
      <c r="H268" s="20">
        <f ca="1">SUMXMY2('ERUPTION RESUELTO'!$B268:$C268,E$2:E$3)</f>
        <v>417.1150831489</v>
      </c>
      <c r="I268" s="21">
        <f ca="1">SUMXMY2('ERUPTION RESUELTO'!$B268:$C268,F$2:F$3)</f>
        <v>28.134363018388385</v>
      </c>
      <c r="J268" s="14">
        <f t="shared" ca="1" si="8"/>
        <v>28.134363018388385</v>
      </c>
    </row>
    <row r="269" spans="1:10" x14ac:dyDescent="0.35">
      <c r="A269">
        <f t="shared" si="9"/>
        <v>268</v>
      </c>
      <c r="B269" s="14">
        <f ca="1"/>
        <v>2</v>
      </c>
      <c r="H269" s="20">
        <f ca="1">SUMXMY2('ERUPTION RESUELTO'!$B269:$C269,E$2:E$3)</f>
        <v>693.1536939289</v>
      </c>
      <c r="I269" s="21">
        <f ca="1">SUMXMY2('ERUPTION RESUELTO'!$B269:$C269,F$2:F$3)</f>
        <v>0.54412704164412351</v>
      </c>
      <c r="J269" s="14">
        <f t="shared" ca="1" si="8"/>
        <v>0.54412704164412351</v>
      </c>
    </row>
    <row r="270" spans="1:10" x14ac:dyDescent="0.35">
      <c r="A270">
        <f t="shared" si="9"/>
        <v>269</v>
      </c>
      <c r="B270" s="14">
        <f ca="1"/>
        <v>1</v>
      </c>
      <c r="H270" s="20">
        <f ca="1">SUMXMY2('ERUPTION RESUELTO'!$B270:$C270,E$2:E$3)</f>
        <v>76.565599148900006</v>
      </c>
      <c r="I270" s="21">
        <f ca="1">SUMXMY2('ERUPTION RESUELTO'!$B270:$C270,F$2:F$3)</f>
        <v>1180.0668560416445</v>
      </c>
      <c r="J270" s="14">
        <f t="shared" ca="1" si="8"/>
        <v>76.565599148900006</v>
      </c>
    </row>
    <row r="271" spans="1:10" x14ac:dyDescent="0.35">
      <c r="A271">
        <f t="shared" si="9"/>
        <v>270</v>
      </c>
      <c r="B271" s="14">
        <f ca="1"/>
        <v>2</v>
      </c>
      <c r="H271" s="20">
        <f ca="1">SUMXMY2('ERUPTION RESUELTO'!$B271:$C271,E$2:E$3)</f>
        <v>1247.9572959289001</v>
      </c>
      <c r="I271" s="21">
        <f ca="1">SUMXMY2('ERUPTION RESUELTO'!$B271:$C271,F$2:F$3)</f>
        <v>94.397661925364929</v>
      </c>
      <c r="J271" s="14">
        <f t="shared" ca="1" si="8"/>
        <v>94.397661925364929</v>
      </c>
    </row>
    <row r="272" spans="1:10" x14ac:dyDescent="0.35">
      <c r="A272">
        <f t="shared" si="9"/>
        <v>271</v>
      </c>
      <c r="B272" s="14">
        <f ca="1"/>
        <v>1</v>
      </c>
      <c r="H272" s="20">
        <f ca="1">SUMXMY2('ERUPTION RESUELTO'!$B272:$C272,E$2:E$3)</f>
        <v>76.639411928900003</v>
      </c>
      <c r="I272" s="21">
        <f ca="1">SUMXMY2('ERUPTION RESUELTO'!$B272:$C272,F$2:F$3)</f>
        <v>1181.6082665765282</v>
      </c>
      <c r="J272" s="14">
        <f t="shared" ca="1" si="8"/>
        <v>76.639411928900003</v>
      </c>
    </row>
    <row r="273" spans="1:10" x14ac:dyDescent="0.35">
      <c r="A273">
        <f t="shared" si="9"/>
        <v>272</v>
      </c>
      <c r="B273" s="15">
        <f ca="1"/>
        <v>2</v>
      </c>
      <c r="H273" s="18">
        <f ca="1">SUMXMY2('ERUPTION RESUELTO'!$B273:$C273,E$2:E$3)</f>
        <v>376.19206292889999</v>
      </c>
      <c r="I273" s="19">
        <f ca="1">SUMXMY2('ERUPTION RESUELTO'!$B273:$C273,F$2:F$3)</f>
        <v>39.528347971876769</v>
      </c>
      <c r="J273" s="15">
        <f t="shared" ca="1" si="8"/>
        <v>39.528347971876769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786B-672A-406B-8D01-1047DE5C8B84}">
  <dimension ref="A1:L287"/>
  <sheetViews>
    <sheetView topLeftCell="A82" workbookViewId="0">
      <selection activeCell="H135" sqref="H135"/>
    </sheetView>
  </sheetViews>
  <sheetFormatPr baseColWidth="10" defaultRowHeight="14.5" x14ac:dyDescent="0.35"/>
  <cols>
    <col min="1" max="1" width="22.1796875" bestFit="1" customWidth="1"/>
    <col min="2" max="2" width="25.7265625" customWidth="1"/>
    <col min="3" max="4" width="28.1796875" customWidth="1"/>
    <col min="5" max="122" width="22.1796875" bestFit="1" customWidth="1"/>
    <col min="123" max="123" width="12.6328125" bestFit="1" customWidth="1"/>
  </cols>
  <sheetData>
    <row r="1" spans="1:12" ht="17.5" thickBot="1" x14ac:dyDescent="0.4">
      <c r="A1" s="38" t="s">
        <v>32</v>
      </c>
    </row>
    <row r="3" spans="1:12" x14ac:dyDescent="0.35">
      <c r="A3" s="26" t="s">
        <v>30</v>
      </c>
      <c r="B3" s="26" t="s">
        <v>0</v>
      </c>
      <c r="C3" s="26" t="s">
        <v>29</v>
      </c>
      <c r="D3" s="26" t="s">
        <v>60</v>
      </c>
    </row>
    <row r="4" spans="1:12" x14ac:dyDescent="0.35">
      <c r="A4">
        <v>2</v>
      </c>
      <c r="B4">
        <v>1.8</v>
      </c>
      <c r="C4">
        <v>54</v>
      </c>
      <c r="D4">
        <f t="shared" ref="D4:D35" si="0">$G$20+$G$21*B4</f>
        <v>52.869571648215022</v>
      </c>
      <c r="F4" t="s">
        <v>33</v>
      </c>
    </row>
    <row r="5" spans="1:12" x14ac:dyDescent="0.35">
      <c r="A5">
        <v>4</v>
      </c>
      <c r="B5">
        <v>2.2829999999999999</v>
      </c>
      <c r="C5">
        <v>62</v>
      </c>
      <c r="D5">
        <f t="shared" si="0"/>
        <v>55.95538313162529</v>
      </c>
    </row>
    <row r="6" spans="1:12" ht="15" thickBot="1" x14ac:dyDescent="0.4">
      <c r="A6">
        <v>6</v>
      </c>
      <c r="B6">
        <v>2.883</v>
      </c>
      <c r="C6">
        <v>55</v>
      </c>
      <c r="D6">
        <f t="shared" si="0"/>
        <v>59.788689322197044</v>
      </c>
      <c r="F6" s="27" t="s">
        <v>34</v>
      </c>
      <c r="G6" s="27"/>
      <c r="I6" s="27"/>
      <c r="J6" s="27"/>
    </row>
    <row r="7" spans="1:12" ht="15" thickTop="1" x14ac:dyDescent="0.35">
      <c r="A7">
        <v>9</v>
      </c>
      <c r="B7">
        <v>1.95</v>
      </c>
      <c r="C7">
        <v>51</v>
      </c>
      <c r="D7">
        <f t="shared" si="0"/>
        <v>53.827898195857962</v>
      </c>
      <c r="F7" t="s">
        <v>35</v>
      </c>
      <c r="G7" s="31">
        <f>SQRT(G8)</f>
        <v>0.42780778933645064</v>
      </c>
      <c r="I7" t="s">
        <v>40</v>
      </c>
      <c r="J7">
        <f>G11*LN(H16/G11)+2*(G15+1)</f>
        <v>337.61345060042925</v>
      </c>
    </row>
    <row r="8" spans="1:12" x14ac:dyDescent="0.35">
      <c r="A8">
        <v>11</v>
      </c>
      <c r="B8">
        <v>1.833</v>
      </c>
      <c r="C8">
        <v>54</v>
      </c>
      <c r="D8">
        <f t="shared" si="0"/>
        <v>53.080403488696469</v>
      </c>
      <c r="F8" s="24" t="s">
        <v>36</v>
      </c>
      <c r="G8" s="34">
        <f>H15/H17</f>
        <v>0.18301950461694091</v>
      </c>
      <c r="I8" t="s">
        <v>41</v>
      </c>
      <c r="J8">
        <f>J7+2*(G15+2)*(G15+3)/(G11-G15-3)</f>
        <v>337.86345060042925</v>
      </c>
    </row>
    <row r="9" spans="1:12" x14ac:dyDescent="0.35">
      <c r="A9">
        <v>14</v>
      </c>
      <c r="B9">
        <v>1.75</v>
      </c>
      <c r="C9">
        <v>47</v>
      </c>
      <c r="D9">
        <f t="shared" si="0"/>
        <v>52.550129465667375</v>
      </c>
      <c r="F9" t="s">
        <v>37</v>
      </c>
      <c r="G9" s="31">
        <f>1-(1-G8)*(G11-1)/(G11-G15-1)</f>
        <v>0.17468296894976687</v>
      </c>
      <c r="I9" s="28" t="s">
        <v>42</v>
      </c>
      <c r="J9" s="28">
        <f>G11*LN(H16/G11)+(G15+1)*LN(G11)</f>
        <v>342.82379097240545</v>
      </c>
    </row>
    <row r="10" spans="1:12" x14ac:dyDescent="0.35">
      <c r="A10">
        <v>16</v>
      </c>
      <c r="B10">
        <v>2.1669999999999998</v>
      </c>
      <c r="C10">
        <v>52</v>
      </c>
      <c r="D10">
        <f t="shared" si="0"/>
        <v>55.214277268114749</v>
      </c>
      <c r="F10" t="s">
        <v>38</v>
      </c>
      <c r="G10" s="31">
        <f>SQRT(I16)</f>
        <v>5.3557385202070114</v>
      </c>
    </row>
    <row r="11" spans="1:12" x14ac:dyDescent="0.35">
      <c r="A11">
        <v>17</v>
      </c>
      <c r="B11">
        <v>1.75</v>
      </c>
      <c r="C11">
        <v>62</v>
      </c>
      <c r="D11">
        <f t="shared" si="0"/>
        <v>52.550129465667375</v>
      </c>
      <c r="F11" s="28" t="s">
        <v>39</v>
      </c>
      <c r="G11" s="28">
        <f>COUNT(C4:C103)</f>
        <v>100</v>
      </c>
    </row>
    <row r="12" spans="1:12" x14ac:dyDescent="0.35">
      <c r="A12">
        <v>19</v>
      </c>
      <c r="B12">
        <v>1.6</v>
      </c>
      <c r="C12">
        <v>52</v>
      </c>
      <c r="D12">
        <f t="shared" si="0"/>
        <v>51.591802918024435</v>
      </c>
    </row>
    <row r="13" spans="1:12" ht="15" thickBot="1" x14ac:dyDescent="0.4">
      <c r="A13">
        <v>21</v>
      </c>
      <c r="B13">
        <v>1.8</v>
      </c>
      <c r="C13">
        <v>51</v>
      </c>
      <c r="D13">
        <f t="shared" si="0"/>
        <v>52.869571648215022</v>
      </c>
      <c r="F13" t="s">
        <v>43</v>
      </c>
      <c r="J13" s="29" t="s">
        <v>44</v>
      </c>
      <c r="K13" s="29">
        <v>0.05</v>
      </c>
    </row>
    <row r="14" spans="1:12" ht="15" thickTop="1" x14ac:dyDescent="0.35">
      <c r="A14">
        <v>22</v>
      </c>
      <c r="B14">
        <v>1.75</v>
      </c>
      <c r="C14">
        <v>47</v>
      </c>
      <c r="D14">
        <f t="shared" si="0"/>
        <v>52.550129465667375</v>
      </c>
      <c r="F14" s="30"/>
      <c r="G14" s="30" t="s">
        <v>45</v>
      </c>
      <c r="H14" s="30" t="s">
        <v>46</v>
      </c>
      <c r="I14" s="30" t="s">
        <v>47</v>
      </c>
      <c r="J14" s="30" t="s">
        <v>48</v>
      </c>
      <c r="K14" s="30" t="s">
        <v>49</v>
      </c>
      <c r="L14" s="30" t="s">
        <v>50</v>
      </c>
    </row>
    <row r="15" spans="1:12" x14ac:dyDescent="0.35">
      <c r="A15">
        <v>27</v>
      </c>
      <c r="B15">
        <v>1.9670000000000001</v>
      </c>
      <c r="C15">
        <v>55</v>
      </c>
      <c r="D15">
        <f t="shared" si="0"/>
        <v>53.936508537924162</v>
      </c>
      <c r="F15" t="s">
        <v>51</v>
      </c>
      <c r="G15">
        <f>COUNT(B4)</f>
        <v>1</v>
      </c>
      <c r="H15">
        <f>DEVSQ(MMULT([1]!DESIGN(B4:B103),G20:G21))</f>
        <v>629.72436051073942</v>
      </c>
      <c r="I15">
        <f>H15/G15</f>
        <v>629.72436051073942</v>
      </c>
      <c r="J15">
        <f>I15/I16</f>
        <v>21.953904106426148</v>
      </c>
      <c r="K15">
        <f>_xlfn.F.DIST.RT(J15,G15,G16)</f>
        <v>9.0099433340157664E-6</v>
      </c>
      <c r="L15" s="29" t="str">
        <f>IF(K15&lt;K13,"yes","no")</f>
        <v>yes</v>
      </c>
    </row>
    <row r="16" spans="1:12" x14ac:dyDescent="0.35">
      <c r="A16">
        <v>33</v>
      </c>
      <c r="B16">
        <v>3.367</v>
      </c>
      <c r="C16">
        <v>66</v>
      </c>
      <c r="D16">
        <f t="shared" si="0"/>
        <v>62.880889649258265</v>
      </c>
      <c r="F16" t="s">
        <v>52</v>
      </c>
      <c r="G16">
        <f>G17-G15</f>
        <v>98</v>
      </c>
      <c r="H16">
        <f>H17-H15</f>
        <v>2811.0256394892604</v>
      </c>
      <c r="I16">
        <f>H16/G16</f>
        <v>28.683935096829188</v>
      </c>
    </row>
    <row r="17" spans="1:12" x14ac:dyDescent="0.35">
      <c r="A17">
        <v>36</v>
      </c>
      <c r="B17">
        <v>2.0169999999999999</v>
      </c>
      <c r="C17">
        <v>52</v>
      </c>
      <c r="D17">
        <f t="shared" si="0"/>
        <v>54.255950720471809</v>
      </c>
      <c r="F17" s="28" t="s">
        <v>53</v>
      </c>
      <c r="G17" s="28">
        <f>G11-1</f>
        <v>99</v>
      </c>
      <c r="H17" s="28">
        <f>DEVSQ(C4:C103)</f>
        <v>3440.75</v>
      </c>
      <c r="I17" s="28"/>
      <c r="J17" s="28"/>
      <c r="K17" s="28"/>
      <c r="L17" s="28"/>
    </row>
    <row r="18" spans="1:12" ht="15" thickBot="1" x14ac:dyDescent="0.4">
      <c r="A18">
        <v>37</v>
      </c>
      <c r="B18">
        <v>1.867</v>
      </c>
      <c r="C18">
        <v>48</v>
      </c>
      <c r="D18">
        <f t="shared" si="0"/>
        <v>53.297624172828868</v>
      </c>
    </row>
    <row r="19" spans="1:12" ht="15" thickTop="1" x14ac:dyDescent="0.35">
      <c r="A19">
        <v>39</v>
      </c>
      <c r="B19">
        <v>1.833</v>
      </c>
      <c r="C19">
        <v>59</v>
      </c>
      <c r="D19">
        <f t="shared" si="0"/>
        <v>53.080403488696469</v>
      </c>
      <c r="F19" s="30"/>
      <c r="G19" s="30" t="s">
        <v>54</v>
      </c>
      <c r="H19" s="30" t="s">
        <v>55</v>
      </c>
      <c r="I19" s="30" t="s">
        <v>56</v>
      </c>
      <c r="J19" s="33" t="s">
        <v>49</v>
      </c>
      <c r="K19" s="30" t="s">
        <v>57</v>
      </c>
      <c r="L19" s="30" t="s">
        <v>58</v>
      </c>
    </row>
    <row r="20" spans="1:12" x14ac:dyDescent="0.35">
      <c r="A20">
        <v>42</v>
      </c>
      <c r="B20">
        <v>1.883</v>
      </c>
      <c r="C20">
        <v>58</v>
      </c>
      <c r="D20">
        <f t="shared" si="0"/>
        <v>53.399845671244115</v>
      </c>
      <c r="F20" t="s">
        <v>59</v>
      </c>
      <c r="G20" s="31">
        <f t="array" ref="G20:H21">[1]!RegCoeff(B4:B103,C4:C103)</f>
        <v>41.369653076499745</v>
      </c>
      <c r="H20">
        <v>2.9054811890471122</v>
      </c>
      <c r="I20">
        <f>G20/H20</f>
        <v>14.238485945960443</v>
      </c>
      <c r="J20" s="34">
        <f>_xlfn.T.DIST.2T(ABS(I20),$G$16)</f>
        <v>1.3423674953067826E-25</v>
      </c>
      <c r="K20">
        <f>G20-_xlfn.T.INV.2T(K$13,$G$16)*H20</f>
        <v>35.603820217149156</v>
      </c>
      <c r="L20">
        <f>G20+_xlfn.T.INV.2T(K$13,$G$16)*H20</f>
        <v>47.135485935850333</v>
      </c>
    </row>
    <row r="21" spans="1:12" x14ac:dyDescent="0.35">
      <c r="A21">
        <v>44</v>
      </c>
      <c r="B21">
        <v>1.75</v>
      </c>
      <c r="C21">
        <v>58</v>
      </c>
      <c r="D21">
        <f t="shared" si="0"/>
        <v>52.550129465667375</v>
      </c>
      <c r="F21" s="28" t="str">
        <f t="array" ref="F21">TRANSPOSE(B3)</f>
        <v>Minutes between eruptions</v>
      </c>
      <c r="G21" s="32">
        <v>6.3888436509529321</v>
      </c>
      <c r="H21" s="28">
        <v>1.363535277959429</v>
      </c>
      <c r="I21" s="28">
        <f>G21/H21</f>
        <v>4.685499344405688</v>
      </c>
      <c r="J21" s="35">
        <f>_xlfn.T.DIST.2T(ABS(I21),$G$16)</f>
        <v>9.0099433340158156E-6</v>
      </c>
      <c r="K21" s="28">
        <f>G21-_xlfn.T.INV.2T(K$13,$G$16)*H21</f>
        <v>3.6829522687682728</v>
      </c>
      <c r="L21" s="28">
        <f>G21+_xlfn.T.INV.2T(K$13,$G$16)*H21</f>
        <v>9.0947350331375922</v>
      </c>
    </row>
    <row r="22" spans="1:12" x14ac:dyDescent="0.35">
      <c r="A22">
        <v>47</v>
      </c>
      <c r="B22">
        <v>3.8330000000000002</v>
      </c>
      <c r="C22">
        <v>64</v>
      </c>
      <c r="D22">
        <f t="shared" si="0"/>
        <v>65.858090790602333</v>
      </c>
    </row>
    <row r="23" spans="1:12" x14ac:dyDescent="0.35">
      <c r="A23">
        <v>48</v>
      </c>
      <c r="B23">
        <v>2.1</v>
      </c>
      <c r="C23">
        <v>53</v>
      </c>
      <c r="D23">
        <f t="shared" si="0"/>
        <v>54.786224743500902</v>
      </c>
    </row>
    <row r="24" spans="1:12" x14ac:dyDescent="0.35">
      <c r="A24">
        <v>50</v>
      </c>
      <c r="B24">
        <v>2</v>
      </c>
      <c r="C24">
        <v>59</v>
      </c>
      <c r="D24">
        <f t="shared" si="0"/>
        <v>54.147340378405609</v>
      </c>
    </row>
    <row r="25" spans="1:12" x14ac:dyDescent="0.35">
      <c r="A25">
        <v>53</v>
      </c>
      <c r="B25">
        <v>1.833</v>
      </c>
      <c r="C25">
        <v>54</v>
      </c>
      <c r="D25">
        <f t="shared" si="0"/>
        <v>53.080403488696469</v>
      </c>
    </row>
    <row r="26" spans="1:12" x14ac:dyDescent="0.35">
      <c r="A26">
        <v>55</v>
      </c>
      <c r="B26">
        <v>1.7330000000000001</v>
      </c>
      <c r="C26">
        <v>54</v>
      </c>
      <c r="D26">
        <f t="shared" si="0"/>
        <v>52.441519123601175</v>
      </c>
    </row>
    <row r="27" spans="1:12" x14ac:dyDescent="0.35">
      <c r="A27">
        <v>58</v>
      </c>
      <c r="B27">
        <v>1.667</v>
      </c>
      <c r="C27">
        <v>64</v>
      </c>
      <c r="D27">
        <f t="shared" si="0"/>
        <v>52.019855442638281</v>
      </c>
    </row>
    <row r="28" spans="1:12" x14ac:dyDescent="0.35">
      <c r="A28">
        <v>61</v>
      </c>
      <c r="B28">
        <v>2.2330000000000001</v>
      </c>
      <c r="C28">
        <v>59</v>
      </c>
      <c r="D28">
        <f t="shared" si="0"/>
        <v>55.635940949077643</v>
      </c>
    </row>
    <row r="29" spans="1:12" x14ac:dyDescent="0.35">
      <c r="A29">
        <v>63</v>
      </c>
      <c r="B29">
        <v>1.75</v>
      </c>
      <c r="C29">
        <v>48</v>
      </c>
      <c r="D29">
        <f t="shared" si="0"/>
        <v>52.550129465667375</v>
      </c>
    </row>
    <row r="30" spans="1:12" x14ac:dyDescent="0.35">
      <c r="A30">
        <v>65</v>
      </c>
      <c r="B30">
        <v>1.8169999999999999</v>
      </c>
      <c r="C30">
        <v>60</v>
      </c>
      <c r="D30">
        <f t="shared" si="0"/>
        <v>52.978181990281222</v>
      </c>
    </row>
    <row r="31" spans="1:12" x14ac:dyDescent="0.35">
      <c r="A31">
        <v>69</v>
      </c>
      <c r="B31">
        <v>2.0670000000000002</v>
      </c>
      <c r="C31">
        <v>65</v>
      </c>
      <c r="D31">
        <f t="shared" si="0"/>
        <v>54.575392903019456</v>
      </c>
    </row>
    <row r="32" spans="1:12" x14ac:dyDescent="0.35">
      <c r="A32">
        <v>72</v>
      </c>
      <c r="B32">
        <v>1.9670000000000001</v>
      </c>
      <c r="C32">
        <v>56</v>
      </c>
      <c r="D32">
        <f t="shared" si="0"/>
        <v>53.936508537924162</v>
      </c>
    </row>
    <row r="33" spans="1:4" x14ac:dyDescent="0.35">
      <c r="A33">
        <v>75</v>
      </c>
      <c r="B33">
        <v>1.9830000000000001</v>
      </c>
      <c r="C33">
        <v>62</v>
      </c>
      <c r="D33">
        <f t="shared" si="0"/>
        <v>54.038730036339409</v>
      </c>
    </row>
    <row r="34" spans="1:4" x14ac:dyDescent="0.35">
      <c r="A34">
        <v>77</v>
      </c>
      <c r="B34">
        <v>2.0169999999999999</v>
      </c>
      <c r="C34">
        <v>60</v>
      </c>
      <c r="D34">
        <f t="shared" si="0"/>
        <v>54.255950720471809</v>
      </c>
    </row>
    <row r="35" spans="1:4" x14ac:dyDescent="0.35">
      <c r="A35">
        <v>84</v>
      </c>
      <c r="B35">
        <v>2.633</v>
      </c>
      <c r="C35">
        <v>65</v>
      </c>
      <c r="D35">
        <f t="shared" si="0"/>
        <v>58.19147840945881</v>
      </c>
    </row>
    <row r="36" spans="1:4" x14ac:dyDescent="0.35">
      <c r="A36">
        <v>89</v>
      </c>
      <c r="B36">
        <v>2.1669999999999998</v>
      </c>
      <c r="C36">
        <v>48</v>
      </c>
      <c r="D36">
        <f t="shared" ref="D36:D67" si="1">$G$20+$G$21*B36</f>
        <v>55.214277268114749</v>
      </c>
    </row>
    <row r="37" spans="1:4" x14ac:dyDescent="0.35">
      <c r="A37">
        <v>91</v>
      </c>
      <c r="B37">
        <v>2.2000000000000002</v>
      </c>
      <c r="C37">
        <v>60</v>
      </c>
      <c r="D37">
        <f t="shared" si="1"/>
        <v>55.425109108596196</v>
      </c>
    </row>
    <row r="38" spans="1:4" x14ac:dyDescent="0.35">
      <c r="A38">
        <v>93</v>
      </c>
      <c r="B38">
        <v>1.867</v>
      </c>
      <c r="C38">
        <v>50</v>
      </c>
      <c r="D38">
        <f t="shared" si="1"/>
        <v>53.297624172828868</v>
      </c>
    </row>
    <row r="39" spans="1:4" x14ac:dyDescent="0.35">
      <c r="A39">
        <v>95</v>
      </c>
      <c r="B39">
        <v>1.833</v>
      </c>
      <c r="C39">
        <v>63</v>
      </c>
      <c r="D39">
        <f t="shared" si="1"/>
        <v>53.080403488696469</v>
      </c>
    </row>
    <row r="40" spans="1:4" x14ac:dyDescent="0.35">
      <c r="A40">
        <v>99</v>
      </c>
      <c r="B40">
        <v>1.867</v>
      </c>
      <c r="C40">
        <v>51</v>
      </c>
      <c r="D40">
        <f t="shared" si="1"/>
        <v>53.297624172828868</v>
      </c>
    </row>
    <row r="41" spans="1:4" x14ac:dyDescent="0.35">
      <c r="A41">
        <v>101</v>
      </c>
      <c r="B41">
        <v>2.4830000000000001</v>
      </c>
      <c r="C41">
        <v>62</v>
      </c>
      <c r="D41">
        <f t="shared" si="1"/>
        <v>57.233151861815877</v>
      </c>
    </row>
    <row r="42" spans="1:4" x14ac:dyDescent="0.35">
      <c r="A42">
        <v>103</v>
      </c>
      <c r="B42">
        <v>2.1</v>
      </c>
      <c r="C42">
        <v>49</v>
      </c>
      <c r="D42">
        <f t="shared" si="1"/>
        <v>54.786224743500902</v>
      </c>
    </row>
    <row r="43" spans="1:4" x14ac:dyDescent="0.35">
      <c r="A43">
        <v>106</v>
      </c>
      <c r="B43">
        <v>1.867</v>
      </c>
      <c r="C43">
        <v>47</v>
      </c>
      <c r="D43">
        <f t="shared" si="1"/>
        <v>53.297624172828868</v>
      </c>
    </row>
    <row r="44" spans="1:4" x14ac:dyDescent="0.35">
      <c r="A44">
        <v>108</v>
      </c>
      <c r="B44">
        <v>1.7829999999999999</v>
      </c>
      <c r="C44">
        <v>52</v>
      </c>
      <c r="D44">
        <f t="shared" si="1"/>
        <v>52.760961306148822</v>
      </c>
    </row>
    <row r="45" spans="1:4" x14ac:dyDescent="0.35">
      <c r="A45">
        <v>112</v>
      </c>
      <c r="B45">
        <v>2.2999999999999998</v>
      </c>
      <c r="C45">
        <v>59</v>
      </c>
      <c r="D45">
        <f t="shared" si="1"/>
        <v>56.06399347369149</v>
      </c>
    </row>
    <row r="46" spans="1:4" x14ac:dyDescent="0.35">
      <c r="A46">
        <v>115</v>
      </c>
      <c r="B46">
        <v>1.7</v>
      </c>
      <c r="C46">
        <v>59</v>
      </c>
      <c r="D46">
        <f t="shared" si="1"/>
        <v>52.230687283119728</v>
      </c>
    </row>
    <row r="47" spans="1:4" x14ac:dyDescent="0.35">
      <c r="A47">
        <v>117</v>
      </c>
      <c r="B47">
        <v>2.3170000000000002</v>
      </c>
      <c r="C47">
        <v>50</v>
      </c>
      <c r="D47">
        <f t="shared" si="1"/>
        <v>56.172603815757689</v>
      </c>
    </row>
    <row r="48" spans="1:4" x14ac:dyDescent="0.35">
      <c r="A48">
        <v>119</v>
      </c>
      <c r="B48">
        <v>1.8169999999999999</v>
      </c>
      <c r="C48">
        <v>59</v>
      </c>
      <c r="D48">
        <f t="shared" si="1"/>
        <v>52.978181990281222</v>
      </c>
    </row>
    <row r="49" spans="1:4" x14ac:dyDescent="0.35">
      <c r="A49">
        <v>121</v>
      </c>
      <c r="B49">
        <v>2.617</v>
      </c>
      <c r="C49">
        <v>53</v>
      </c>
      <c r="D49">
        <f t="shared" si="1"/>
        <v>58.089256911043563</v>
      </c>
    </row>
    <row r="50" spans="1:4" x14ac:dyDescent="0.35">
      <c r="A50">
        <v>124</v>
      </c>
      <c r="B50">
        <v>1.9670000000000001</v>
      </c>
      <c r="C50">
        <v>56</v>
      </c>
      <c r="D50">
        <f t="shared" si="1"/>
        <v>53.936508537924162</v>
      </c>
    </row>
    <row r="51" spans="1:4" x14ac:dyDescent="0.35">
      <c r="A51">
        <v>127</v>
      </c>
      <c r="B51">
        <v>1.917</v>
      </c>
      <c r="C51">
        <v>45</v>
      </c>
      <c r="D51">
        <f t="shared" si="1"/>
        <v>53.617066355376515</v>
      </c>
    </row>
    <row r="52" spans="1:4" x14ac:dyDescent="0.35">
      <c r="A52">
        <v>129</v>
      </c>
      <c r="B52">
        <v>2.2669999999999999</v>
      </c>
      <c r="C52">
        <v>55</v>
      </c>
      <c r="D52">
        <f t="shared" si="1"/>
        <v>55.853161633210043</v>
      </c>
    </row>
    <row r="53" spans="1:4" x14ac:dyDescent="0.35">
      <c r="A53">
        <v>131</v>
      </c>
      <c r="B53">
        <v>1.867</v>
      </c>
      <c r="C53">
        <v>45</v>
      </c>
      <c r="D53">
        <f t="shared" si="1"/>
        <v>53.297624172828868</v>
      </c>
    </row>
    <row r="54" spans="1:4" x14ac:dyDescent="0.35">
      <c r="A54">
        <v>133</v>
      </c>
      <c r="B54">
        <v>2.8</v>
      </c>
      <c r="C54">
        <v>56</v>
      </c>
      <c r="D54">
        <f t="shared" si="1"/>
        <v>59.25841529916795</v>
      </c>
    </row>
    <row r="55" spans="1:4" x14ac:dyDescent="0.35">
      <c r="A55">
        <v>135</v>
      </c>
      <c r="B55">
        <v>1.833</v>
      </c>
      <c r="C55">
        <v>46</v>
      </c>
      <c r="D55">
        <f t="shared" si="1"/>
        <v>53.080403488696469</v>
      </c>
    </row>
    <row r="56" spans="1:4" x14ac:dyDescent="0.35">
      <c r="A56">
        <v>137</v>
      </c>
      <c r="B56">
        <v>1.883</v>
      </c>
      <c r="C56">
        <v>51</v>
      </c>
      <c r="D56">
        <f t="shared" si="1"/>
        <v>53.399845671244115</v>
      </c>
    </row>
    <row r="57" spans="1:4" x14ac:dyDescent="0.35">
      <c r="A57">
        <v>139</v>
      </c>
      <c r="B57">
        <v>2.0329999999999999</v>
      </c>
      <c r="C57">
        <v>53</v>
      </c>
      <c r="D57">
        <f t="shared" si="1"/>
        <v>54.358172218887056</v>
      </c>
    </row>
    <row r="58" spans="1:4" x14ac:dyDescent="0.35">
      <c r="A58">
        <v>142</v>
      </c>
      <c r="B58">
        <v>2.2330000000000001</v>
      </c>
      <c r="C58">
        <v>60</v>
      </c>
      <c r="D58">
        <f t="shared" si="1"/>
        <v>55.635940949077643</v>
      </c>
    </row>
    <row r="59" spans="1:4" x14ac:dyDescent="0.35">
      <c r="A59">
        <v>146</v>
      </c>
      <c r="B59">
        <v>1.9830000000000001</v>
      </c>
      <c r="C59">
        <v>59</v>
      </c>
      <c r="D59">
        <f t="shared" si="1"/>
        <v>54.038730036339409</v>
      </c>
    </row>
    <row r="60" spans="1:4" x14ac:dyDescent="0.35">
      <c r="A60">
        <v>148</v>
      </c>
      <c r="B60">
        <v>2.0169999999999999</v>
      </c>
      <c r="C60">
        <v>49</v>
      </c>
      <c r="D60">
        <f t="shared" si="1"/>
        <v>54.255950720471809</v>
      </c>
    </row>
    <row r="61" spans="1:4" x14ac:dyDescent="0.35">
      <c r="A61">
        <v>150</v>
      </c>
      <c r="B61">
        <v>1.8</v>
      </c>
      <c r="C61">
        <v>53</v>
      </c>
      <c r="D61">
        <f t="shared" si="1"/>
        <v>52.869571648215022</v>
      </c>
    </row>
    <row r="62" spans="1:4" x14ac:dyDescent="0.35">
      <c r="A62">
        <v>153</v>
      </c>
      <c r="B62">
        <v>2.4</v>
      </c>
      <c r="C62">
        <v>65</v>
      </c>
      <c r="D62">
        <f t="shared" si="1"/>
        <v>56.702877838786783</v>
      </c>
    </row>
    <row r="63" spans="1:4" x14ac:dyDescent="0.35">
      <c r="A63">
        <v>159</v>
      </c>
      <c r="B63">
        <v>1.8</v>
      </c>
      <c r="C63">
        <v>53</v>
      </c>
      <c r="D63">
        <f t="shared" si="1"/>
        <v>52.869571648215022</v>
      </c>
    </row>
    <row r="64" spans="1:4" x14ac:dyDescent="0.35">
      <c r="A64">
        <v>161</v>
      </c>
      <c r="B64">
        <v>2.2000000000000002</v>
      </c>
      <c r="C64">
        <v>45</v>
      </c>
      <c r="D64">
        <f t="shared" si="1"/>
        <v>55.425109108596196</v>
      </c>
    </row>
    <row r="65" spans="1:4" x14ac:dyDescent="0.35">
      <c r="A65">
        <v>163</v>
      </c>
      <c r="B65">
        <v>2</v>
      </c>
      <c r="C65">
        <v>58</v>
      </c>
      <c r="D65">
        <f t="shared" si="1"/>
        <v>54.147340378405609</v>
      </c>
    </row>
    <row r="66" spans="1:4" x14ac:dyDescent="0.35">
      <c r="A66">
        <v>165</v>
      </c>
      <c r="B66">
        <v>3.5</v>
      </c>
      <c r="C66">
        <v>66</v>
      </c>
      <c r="D66">
        <f t="shared" si="1"/>
        <v>63.730605854835005</v>
      </c>
    </row>
    <row r="67" spans="1:4" x14ac:dyDescent="0.35">
      <c r="A67">
        <v>167</v>
      </c>
      <c r="B67">
        <v>2.367</v>
      </c>
      <c r="C67">
        <v>63</v>
      </c>
      <c r="D67">
        <f t="shared" si="1"/>
        <v>56.492045998305336</v>
      </c>
    </row>
    <row r="68" spans="1:4" x14ac:dyDescent="0.35">
      <c r="A68">
        <v>169</v>
      </c>
      <c r="B68">
        <v>1.9330000000000001</v>
      </c>
      <c r="C68">
        <v>52</v>
      </c>
      <c r="D68">
        <f t="shared" ref="D68:D103" si="2">$G$20+$G$21*B68</f>
        <v>53.719287853791762</v>
      </c>
    </row>
    <row r="69" spans="1:4" x14ac:dyDescent="0.35">
      <c r="A69">
        <v>171</v>
      </c>
      <c r="B69">
        <v>1.917</v>
      </c>
      <c r="C69">
        <v>49</v>
      </c>
      <c r="D69">
        <f t="shared" si="2"/>
        <v>53.617066355376515</v>
      </c>
    </row>
    <row r="70" spans="1:4" x14ac:dyDescent="0.35">
      <c r="A70">
        <v>172</v>
      </c>
      <c r="B70">
        <v>2.0830000000000002</v>
      </c>
      <c r="C70">
        <v>57</v>
      </c>
      <c r="D70">
        <f t="shared" si="2"/>
        <v>54.677614401434703</v>
      </c>
    </row>
    <row r="71" spans="1:4" x14ac:dyDescent="0.35">
      <c r="A71">
        <v>178</v>
      </c>
      <c r="B71">
        <v>2.4169999999999998</v>
      </c>
      <c r="C71">
        <v>50</v>
      </c>
      <c r="D71">
        <f t="shared" si="2"/>
        <v>56.811488180852983</v>
      </c>
    </row>
    <row r="72" spans="1:4" x14ac:dyDescent="0.35">
      <c r="A72">
        <v>181</v>
      </c>
      <c r="B72">
        <v>1.883</v>
      </c>
      <c r="C72">
        <v>55</v>
      </c>
      <c r="D72">
        <f t="shared" si="2"/>
        <v>53.399845671244115</v>
      </c>
    </row>
    <row r="73" spans="1:4" x14ac:dyDescent="0.35">
      <c r="A73">
        <v>185</v>
      </c>
      <c r="B73">
        <v>2.0329999999999999</v>
      </c>
      <c r="C73">
        <v>51</v>
      </c>
      <c r="D73">
        <f t="shared" si="2"/>
        <v>54.358172218887056</v>
      </c>
    </row>
    <row r="74" spans="1:4" x14ac:dyDescent="0.35">
      <c r="A74">
        <v>188</v>
      </c>
      <c r="B74">
        <v>1.833</v>
      </c>
      <c r="C74">
        <v>46</v>
      </c>
      <c r="D74">
        <f t="shared" si="2"/>
        <v>53.080403488696469</v>
      </c>
    </row>
    <row r="75" spans="1:4" x14ac:dyDescent="0.35">
      <c r="A75">
        <v>190</v>
      </c>
      <c r="B75">
        <v>2.1829999999999998</v>
      </c>
      <c r="C75">
        <v>55</v>
      </c>
      <c r="D75">
        <f t="shared" si="2"/>
        <v>55.316498766529996</v>
      </c>
    </row>
    <row r="76" spans="1:4" x14ac:dyDescent="0.35">
      <c r="A76">
        <v>192</v>
      </c>
      <c r="B76">
        <v>1.833</v>
      </c>
      <c r="C76">
        <v>57</v>
      </c>
      <c r="D76">
        <f t="shared" si="2"/>
        <v>53.080403488696469</v>
      </c>
    </row>
    <row r="77" spans="1:4" x14ac:dyDescent="0.35">
      <c r="A77">
        <v>199</v>
      </c>
      <c r="B77">
        <v>2.25</v>
      </c>
      <c r="C77">
        <v>51</v>
      </c>
      <c r="D77">
        <f t="shared" si="2"/>
        <v>55.744551291143843</v>
      </c>
    </row>
    <row r="78" spans="1:4" x14ac:dyDescent="0.35">
      <c r="A78">
        <v>201</v>
      </c>
      <c r="B78">
        <v>2.1</v>
      </c>
      <c r="C78">
        <v>60</v>
      </c>
      <c r="D78">
        <f t="shared" si="2"/>
        <v>54.786224743500902</v>
      </c>
    </row>
    <row r="79" spans="1:4" x14ac:dyDescent="0.35">
      <c r="A79">
        <v>204</v>
      </c>
      <c r="B79">
        <v>1.867</v>
      </c>
      <c r="C79">
        <v>53</v>
      </c>
      <c r="D79">
        <f t="shared" si="2"/>
        <v>53.297624172828868</v>
      </c>
    </row>
    <row r="80" spans="1:4" x14ac:dyDescent="0.35">
      <c r="A80">
        <v>206</v>
      </c>
      <c r="B80">
        <v>1.7829999999999999</v>
      </c>
      <c r="C80">
        <v>46</v>
      </c>
      <c r="D80">
        <f t="shared" si="2"/>
        <v>52.760961306148822</v>
      </c>
    </row>
    <row r="81" spans="1:4" x14ac:dyDescent="0.35">
      <c r="A81">
        <v>209</v>
      </c>
      <c r="B81">
        <v>1.9330000000000001</v>
      </c>
      <c r="C81">
        <v>49</v>
      </c>
      <c r="D81">
        <f t="shared" si="2"/>
        <v>53.719287853791762</v>
      </c>
    </row>
    <row r="82" spans="1:4" x14ac:dyDescent="0.35">
      <c r="A82">
        <v>213</v>
      </c>
      <c r="B82">
        <v>1.867</v>
      </c>
      <c r="C82">
        <v>49</v>
      </c>
      <c r="D82">
        <f t="shared" si="2"/>
        <v>53.297624172828868</v>
      </c>
    </row>
    <row r="83" spans="1:4" x14ac:dyDescent="0.35">
      <c r="A83">
        <v>215</v>
      </c>
      <c r="B83">
        <v>3.4169999999999998</v>
      </c>
      <c r="C83">
        <v>64</v>
      </c>
      <c r="D83">
        <f t="shared" si="2"/>
        <v>63.200331831805912</v>
      </c>
    </row>
    <row r="84" spans="1:4" x14ac:dyDescent="0.35">
      <c r="A84">
        <v>217</v>
      </c>
      <c r="B84">
        <v>2.4</v>
      </c>
      <c r="C84">
        <v>53</v>
      </c>
      <c r="D84">
        <f t="shared" si="2"/>
        <v>56.702877838786783</v>
      </c>
    </row>
    <row r="85" spans="1:4" x14ac:dyDescent="0.35">
      <c r="A85">
        <v>219</v>
      </c>
      <c r="B85">
        <v>2</v>
      </c>
      <c r="C85">
        <v>55</v>
      </c>
      <c r="D85">
        <f t="shared" si="2"/>
        <v>54.147340378405609</v>
      </c>
    </row>
    <row r="86" spans="1:4" x14ac:dyDescent="0.35">
      <c r="A86">
        <v>221</v>
      </c>
      <c r="B86">
        <v>1.867</v>
      </c>
      <c r="C86">
        <v>50</v>
      </c>
      <c r="D86">
        <f t="shared" si="2"/>
        <v>53.297624172828868</v>
      </c>
    </row>
    <row r="87" spans="1:4" x14ac:dyDescent="0.35">
      <c r="A87">
        <v>223</v>
      </c>
      <c r="B87">
        <v>1.75</v>
      </c>
      <c r="C87">
        <v>54</v>
      </c>
      <c r="D87">
        <f t="shared" si="2"/>
        <v>52.550129465667375</v>
      </c>
    </row>
    <row r="88" spans="1:4" x14ac:dyDescent="0.35">
      <c r="A88">
        <v>232</v>
      </c>
      <c r="B88">
        <v>2.4169999999999998</v>
      </c>
      <c r="C88">
        <v>54</v>
      </c>
      <c r="D88">
        <f t="shared" si="2"/>
        <v>56.811488180852983</v>
      </c>
    </row>
    <row r="89" spans="1:4" x14ac:dyDescent="0.35">
      <c r="A89">
        <v>234</v>
      </c>
      <c r="B89">
        <v>2.2170000000000001</v>
      </c>
      <c r="C89">
        <v>50</v>
      </c>
      <c r="D89">
        <f t="shared" si="2"/>
        <v>55.533719450662396</v>
      </c>
    </row>
    <row r="90" spans="1:4" x14ac:dyDescent="0.35">
      <c r="A90">
        <v>236</v>
      </c>
      <c r="B90">
        <v>1.883</v>
      </c>
      <c r="C90">
        <v>54</v>
      </c>
      <c r="D90">
        <f t="shared" si="2"/>
        <v>53.399845671244115</v>
      </c>
    </row>
    <row r="91" spans="1:4" x14ac:dyDescent="0.35">
      <c r="A91">
        <v>237</v>
      </c>
      <c r="B91">
        <v>1.85</v>
      </c>
      <c r="C91">
        <v>54</v>
      </c>
      <c r="D91">
        <f t="shared" si="2"/>
        <v>53.189013830762669</v>
      </c>
    </row>
    <row r="92" spans="1:4" x14ac:dyDescent="0.35">
      <c r="A92">
        <v>240</v>
      </c>
      <c r="B92">
        <v>2.3330000000000002</v>
      </c>
      <c r="C92">
        <v>64</v>
      </c>
      <c r="D92">
        <f t="shared" si="2"/>
        <v>56.274825314172936</v>
      </c>
    </row>
    <row r="93" spans="1:4" x14ac:dyDescent="0.35">
      <c r="A93">
        <v>242</v>
      </c>
      <c r="B93">
        <v>2.35</v>
      </c>
      <c r="C93">
        <v>47</v>
      </c>
      <c r="D93">
        <f t="shared" si="2"/>
        <v>56.383435656239136</v>
      </c>
    </row>
    <row r="94" spans="1:4" x14ac:dyDescent="0.35">
      <c r="A94">
        <v>244</v>
      </c>
      <c r="B94">
        <v>2.9</v>
      </c>
      <c r="C94">
        <v>63</v>
      </c>
      <c r="D94">
        <f t="shared" si="2"/>
        <v>59.897299664263244</v>
      </c>
    </row>
    <row r="95" spans="1:4" x14ac:dyDescent="0.35">
      <c r="A95">
        <v>247</v>
      </c>
      <c r="B95">
        <v>2.0830000000000002</v>
      </c>
      <c r="C95">
        <v>57</v>
      </c>
      <c r="D95">
        <f t="shared" si="2"/>
        <v>54.677614401434703</v>
      </c>
    </row>
    <row r="96" spans="1:4" x14ac:dyDescent="0.35">
      <c r="A96">
        <v>249</v>
      </c>
      <c r="B96">
        <v>2.133</v>
      </c>
      <c r="C96">
        <v>67</v>
      </c>
      <c r="D96">
        <f t="shared" si="2"/>
        <v>54.997056583982349</v>
      </c>
    </row>
    <row r="97" spans="1:4" x14ac:dyDescent="0.35">
      <c r="A97">
        <v>251</v>
      </c>
      <c r="B97">
        <v>2.2000000000000002</v>
      </c>
      <c r="C97">
        <v>54</v>
      </c>
      <c r="D97">
        <f t="shared" si="2"/>
        <v>55.425109108596196</v>
      </c>
    </row>
    <row r="98" spans="1:4" x14ac:dyDescent="0.35">
      <c r="A98">
        <v>259</v>
      </c>
      <c r="B98">
        <v>2</v>
      </c>
      <c r="C98">
        <v>56</v>
      </c>
      <c r="D98">
        <f t="shared" si="2"/>
        <v>54.147340378405609</v>
      </c>
    </row>
    <row r="99" spans="1:4" x14ac:dyDescent="0.35">
      <c r="A99">
        <v>263</v>
      </c>
      <c r="B99">
        <v>1.85</v>
      </c>
      <c r="C99">
        <v>58</v>
      </c>
      <c r="D99">
        <f t="shared" si="2"/>
        <v>53.189013830762669</v>
      </c>
    </row>
    <row r="100" spans="1:4" x14ac:dyDescent="0.35">
      <c r="A100">
        <v>265</v>
      </c>
      <c r="B100">
        <v>1.9830000000000001</v>
      </c>
      <c r="C100">
        <v>43</v>
      </c>
      <c r="D100">
        <f t="shared" si="2"/>
        <v>54.038730036339409</v>
      </c>
    </row>
    <row r="101" spans="1:4" x14ac:dyDescent="0.35">
      <c r="A101">
        <v>266</v>
      </c>
      <c r="B101">
        <v>2.25</v>
      </c>
      <c r="C101">
        <v>60</v>
      </c>
      <c r="D101">
        <f t="shared" si="2"/>
        <v>55.744551291143843</v>
      </c>
    </row>
    <row r="102" spans="1:4" x14ac:dyDescent="0.35">
      <c r="A102">
        <v>269</v>
      </c>
      <c r="B102">
        <v>2.15</v>
      </c>
      <c r="C102">
        <v>46</v>
      </c>
      <c r="D102">
        <f t="shared" si="2"/>
        <v>55.105666926048549</v>
      </c>
    </row>
    <row r="103" spans="1:4" x14ac:dyDescent="0.35">
      <c r="A103">
        <v>271</v>
      </c>
      <c r="B103">
        <v>1.8169999999999999</v>
      </c>
      <c r="C103">
        <v>46</v>
      </c>
      <c r="D103">
        <f t="shared" si="2"/>
        <v>52.978181990281222</v>
      </c>
    </row>
    <row r="111" spans="1:4" ht="15" thickBot="1" x14ac:dyDescent="0.4"/>
    <row r="112" spans="1:4" ht="17.5" thickBot="1" x14ac:dyDescent="0.4">
      <c r="A112" s="38" t="s">
        <v>31</v>
      </c>
    </row>
    <row r="114" spans="1:12" x14ac:dyDescent="0.35">
      <c r="F114" t="s">
        <v>33</v>
      </c>
    </row>
    <row r="115" spans="1:12" x14ac:dyDescent="0.35">
      <c r="A115" s="36" t="s">
        <v>30</v>
      </c>
      <c r="B115" s="36" t="s">
        <v>0</v>
      </c>
      <c r="C115" s="36" t="s">
        <v>29</v>
      </c>
      <c r="D115" s="36" t="s">
        <v>61</v>
      </c>
    </row>
    <row r="116" spans="1:12" ht="15" thickBot="1" x14ac:dyDescent="0.4">
      <c r="A116">
        <v>1</v>
      </c>
      <c r="B116">
        <v>3.6</v>
      </c>
      <c r="C116">
        <v>79</v>
      </c>
      <c r="D116">
        <f t="shared" ref="D116:D147" si="3">$G$130+$G$131*B116</f>
        <v>77.286347887651061</v>
      </c>
      <c r="F116" s="27" t="s">
        <v>34</v>
      </c>
      <c r="G116" s="27"/>
      <c r="I116" s="27"/>
      <c r="J116" s="27"/>
    </row>
    <row r="117" spans="1:12" ht="15" thickTop="1" x14ac:dyDescent="0.35">
      <c r="A117">
        <v>3</v>
      </c>
      <c r="B117">
        <v>3.3330000000000002</v>
      </c>
      <c r="C117">
        <v>74</v>
      </c>
      <c r="D117">
        <f t="shared" si="3"/>
        <v>76.139228834574581</v>
      </c>
      <c r="F117" t="s">
        <v>35</v>
      </c>
      <c r="G117" s="37">
        <f>SQRT(G118)</f>
        <v>0.32270304644494102</v>
      </c>
      <c r="I117" t="s">
        <v>40</v>
      </c>
      <c r="J117">
        <f>G121*LN(H126/G121)+2*(G125+1)</f>
        <v>578.38937885446558</v>
      </c>
    </row>
    <row r="118" spans="1:12" x14ac:dyDescent="0.35">
      <c r="A118">
        <v>5</v>
      </c>
      <c r="B118">
        <v>4.5330000000000004</v>
      </c>
      <c r="C118">
        <v>85</v>
      </c>
      <c r="D118">
        <f t="shared" si="3"/>
        <v>81.294820084356502</v>
      </c>
      <c r="F118" s="24" t="s">
        <v>36</v>
      </c>
      <c r="G118" s="39">
        <f>H125/H127</f>
        <v>0.10413725618484575</v>
      </c>
      <c r="I118" t="s">
        <v>41</v>
      </c>
      <c r="J118">
        <f>J117+2*(G125+2)*(G125+3)/(G121-G125-3)</f>
        <v>578.53223599732269</v>
      </c>
    </row>
    <row r="119" spans="1:12" x14ac:dyDescent="0.35">
      <c r="A119">
        <v>7</v>
      </c>
      <c r="B119">
        <v>4.7</v>
      </c>
      <c r="C119">
        <v>88</v>
      </c>
      <c r="D119">
        <f t="shared" si="3"/>
        <v>82.012306533284487</v>
      </c>
      <c r="F119" t="s">
        <v>37</v>
      </c>
      <c r="G119" s="37">
        <f>1-(1-G118)*(G121-1)/(G121-G125-1)</f>
        <v>9.8867475338874189E-2</v>
      </c>
      <c r="I119" s="28" t="s">
        <v>42</v>
      </c>
      <c r="J119" s="28">
        <f>G121*LN(H126/G121)+(G125+1)*LN(G121)</f>
        <v>584.68436780809247</v>
      </c>
    </row>
    <row r="120" spans="1:12" x14ac:dyDescent="0.35">
      <c r="A120">
        <v>8</v>
      </c>
      <c r="B120">
        <v>3.6</v>
      </c>
      <c r="C120">
        <v>85</v>
      </c>
      <c r="D120">
        <f t="shared" si="3"/>
        <v>77.286347887651061</v>
      </c>
      <c r="F120" t="s">
        <v>38</v>
      </c>
      <c r="G120" s="37">
        <f>SQRT(I126)</f>
        <v>5.3419170480980673</v>
      </c>
    </row>
    <row r="121" spans="1:12" x14ac:dyDescent="0.35">
      <c r="A121">
        <v>10</v>
      </c>
      <c r="B121">
        <v>4.3499999999999996</v>
      </c>
      <c r="C121">
        <v>85</v>
      </c>
      <c r="D121">
        <f t="shared" si="3"/>
        <v>80.508592418764763</v>
      </c>
      <c r="F121" s="28" t="s">
        <v>39</v>
      </c>
      <c r="G121" s="28">
        <f>COUNT(C116:C287)</f>
        <v>172</v>
      </c>
    </row>
    <row r="122" spans="1:12" x14ac:dyDescent="0.35">
      <c r="A122">
        <v>12</v>
      </c>
      <c r="B122">
        <v>3.9169999999999998</v>
      </c>
      <c r="C122">
        <v>84</v>
      </c>
      <c r="D122">
        <f t="shared" si="3"/>
        <v>78.648283242801782</v>
      </c>
    </row>
    <row r="123" spans="1:12" ht="15" thickBot="1" x14ac:dyDescent="0.4">
      <c r="A123">
        <v>13</v>
      </c>
      <c r="B123">
        <v>4.2</v>
      </c>
      <c r="C123">
        <v>78</v>
      </c>
      <c r="D123">
        <f t="shared" si="3"/>
        <v>79.864143512542029</v>
      </c>
      <c r="F123" t="s">
        <v>43</v>
      </c>
      <c r="J123" s="29" t="s">
        <v>44</v>
      </c>
      <c r="K123" s="29">
        <v>0.05</v>
      </c>
    </row>
    <row r="124" spans="1:12" ht="15" thickTop="1" x14ac:dyDescent="0.35">
      <c r="A124">
        <v>15</v>
      </c>
      <c r="B124">
        <v>4.7</v>
      </c>
      <c r="C124">
        <v>83</v>
      </c>
      <c r="D124">
        <f t="shared" si="3"/>
        <v>82.012306533284487</v>
      </c>
      <c r="F124" s="30"/>
      <c r="G124" s="30" t="s">
        <v>45</v>
      </c>
      <c r="H124" s="30" t="s">
        <v>46</v>
      </c>
      <c r="I124" s="30" t="s">
        <v>47</v>
      </c>
      <c r="J124" s="30" t="s">
        <v>48</v>
      </c>
      <c r="K124" s="30" t="s">
        <v>49</v>
      </c>
      <c r="L124" s="30" t="s">
        <v>50</v>
      </c>
    </row>
    <row r="125" spans="1:12" x14ac:dyDescent="0.35">
      <c r="A125">
        <v>18</v>
      </c>
      <c r="B125">
        <v>4.8</v>
      </c>
      <c r="C125">
        <v>84</v>
      </c>
      <c r="D125">
        <f t="shared" si="3"/>
        <v>82.441939137432982</v>
      </c>
      <c r="F125" t="s">
        <v>51</v>
      </c>
      <c r="G125">
        <f>COUNT(B116)</f>
        <v>1</v>
      </c>
      <c r="H125">
        <f>DEVSQ(MMULT([1]!DESIGN(B116:B287),G130:G131))</f>
        <v>563.90748038508661</v>
      </c>
      <c r="I125">
        <f>H125/G125</f>
        <v>563.90748038508661</v>
      </c>
      <c r="J125">
        <f>I125/I126</f>
        <v>19.761211941945152</v>
      </c>
      <c r="K125">
        <f>_xlfn.F.DIST.RT(J125,G125,G126)</f>
        <v>1.5785891616043521E-5</v>
      </c>
      <c r="L125" s="29" t="str">
        <f>IF(K125&lt;K123,"yes","no")</f>
        <v>yes</v>
      </c>
    </row>
    <row r="126" spans="1:12" x14ac:dyDescent="0.35">
      <c r="A126">
        <v>20</v>
      </c>
      <c r="B126">
        <v>4.25</v>
      </c>
      <c r="C126">
        <v>79</v>
      </c>
      <c r="D126">
        <f t="shared" si="3"/>
        <v>80.078959814616269</v>
      </c>
      <c r="F126" t="s">
        <v>52</v>
      </c>
      <c r="G126">
        <f>G127-G125</f>
        <v>170</v>
      </c>
      <c r="H126">
        <f>H127-H125</f>
        <v>4851.1332172893308</v>
      </c>
      <c r="I126">
        <f>H126/G126</f>
        <v>28.536077748760768</v>
      </c>
    </row>
    <row r="127" spans="1:12" x14ac:dyDescent="0.35">
      <c r="A127">
        <v>23</v>
      </c>
      <c r="B127">
        <v>3.45</v>
      </c>
      <c r="C127">
        <v>78</v>
      </c>
      <c r="D127">
        <f t="shared" si="3"/>
        <v>76.641898981428312</v>
      </c>
      <c r="F127" s="28" t="s">
        <v>53</v>
      </c>
      <c r="G127" s="28">
        <f>G121-1</f>
        <v>171</v>
      </c>
      <c r="H127" s="28">
        <f>DEVSQ(C116:C287)</f>
        <v>5415.0406976744171</v>
      </c>
      <c r="I127" s="28"/>
      <c r="J127" s="28"/>
      <c r="K127" s="28"/>
      <c r="L127" s="28"/>
    </row>
    <row r="128" spans="1:12" ht="15" thickBot="1" x14ac:dyDescent="0.4">
      <c r="A128">
        <v>24</v>
      </c>
      <c r="B128">
        <v>3.0670000000000002</v>
      </c>
      <c r="C128">
        <v>69</v>
      </c>
      <c r="D128">
        <f t="shared" si="3"/>
        <v>74.996406107539585</v>
      </c>
    </row>
    <row r="129" spans="1:12" ht="15" thickTop="1" x14ac:dyDescent="0.35">
      <c r="A129">
        <v>25</v>
      </c>
      <c r="B129">
        <v>4.5330000000000004</v>
      </c>
      <c r="C129">
        <v>74</v>
      </c>
      <c r="D129">
        <f t="shared" si="3"/>
        <v>81.294820084356502</v>
      </c>
      <c r="F129" s="30"/>
      <c r="G129" s="30" t="s">
        <v>54</v>
      </c>
      <c r="H129" s="30" t="s">
        <v>55</v>
      </c>
      <c r="I129" s="30" t="s">
        <v>56</v>
      </c>
      <c r="J129" s="33" t="s">
        <v>49</v>
      </c>
      <c r="K129" s="30" t="s">
        <v>57</v>
      </c>
      <c r="L129" s="30" t="s">
        <v>58</v>
      </c>
    </row>
    <row r="130" spans="1:12" x14ac:dyDescent="0.35">
      <c r="A130">
        <v>26</v>
      </c>
      <c r="B130">
        <v>3.6</v>
      </c>
      <c r="C130">
        <v>83</v>
      </c>
      <c r="D130">
        <f t="shared" si="3"/>
        <v>77.286347887651061</v>
      </c>
      <c r="F130" t="s">
        <v>59</v>
      </c>
      <c r="G130" s="31">
        <f t="array" ref="G130:H131">[1]!RegCoeff(B116:B287,C116:C287)</f>
        <v>61.819574138305278</v>
      </c>
      <c r="H130">
        <v>4.1737629834588112</v>
      </c>
      <c r="I130">
        <f>G130/H130</f>
        <v>14.811472137566181</v>
      </c>
      <c r="J130" s="34">
        <f>_xlfn.T.DIST.2T(ABS(I130),$G$126)</f>
        <v>2.0661252991695923E-32</v>
      </c>
      <c r="K130">
        <f>G130-_xlfn.T.INV.2T(K$123,$G$126)*H130</f>
        <v>53.580496275265908</v>
      </c>
      <c r="L130">
        <f>G130+_xlfn.T.INV.2T(K$123,$G$126)*H130</f>
        <v>70.058652001344655</v>
      </c>
    </row>
    <row r="131" spans="1:12" x14ac:dyDescent="0.35">
      <c r="A131">
        <v>28</v>
      </c>
      <c r="B131">
        <v>4.0830000000000002</v>
      </c>
      <c r="C131">
        <v>76</v>
      </c>
      <c r="D131">
        <f t="shared" si="3"/>
        <v>79.361473365688283</v>
      </c>
      <c r="F131" s="28" t="str">
        <f t="array" ref="F131">TRANSPOSE(B115)</f>
        <v>Minutes between eruptions</v>
      </c>
      <c r="G131" s="32">
        <v>4.2963260414849396</v>
      </c>
      <c r="H131" s="28">
        <v>0.96647459790540835</v>
      </c>
      <c r="I131" s="28">
        <f>G131/H131</f>
        <v>4.4453584717033952</v>
      </c>
      <c r="J131" s="35">
        <f>_xlfn.T.DIST.2T(ABS(I131),$G$126)</f>
        <v>1.5785891616043521E-5</v>
      </c>
      <c r="K131" s="28">
        <f>G131-_xlfn.T.INV.2T(K$123,$G$126)*H131</f>
        <v>2.3884890377187418</v>
      </c>
      <c r="L131" s="28">
        <f>G131+_xlfn.T.INV.2T(K$123,$G$126)*H131</f>
        <v>6.2041630452511374</v>
      </c>
    </row>
    <row r="132" spans="1:12" x14ac:dyDescent="0.35">
      <c r="A132">
        <v>29</v>
      </c>
      <c r="B132">
        <v>3.85</v>
      </c>
      <c r="C132">
        <v>78</v>
      </c>
      <c r="D132">
        <f t="shared" si="3"/>
        <v>78.360429398022291</v>
      </c>
    </row>
    <row r="133" spans="1:12" x14ac:dyDescent="0.35">
      <c r="A133">
        <v>30</v>
      </c>
      <c r="B133">
        <v>4.4329999999999998</v>
      </c>
      <c r="C133">
        <v>79</v>
      </c>
      <c r="D133">
        <f t="shared" si="3"/>
        <v>80.865187480208021</v>
      </c>
    </row>
    <row r="134" spans="1:12" x14ac:dyDescent="0.35">
      <c r="A134">
        <v>31</v>
      </c>
      <c r="B134">
        <v>4.3</v>
      </c>
      <c r="C134">
        <v>73</v>
      </c>
      <c r="D134">
        <f t="shared" si="3"/>
        <v>80.293776116690509</v>
      </c>
    </row>
    <row r="135" spans="1:12" x14ac:dyDescent="0.35">
      <c r="A135">
        <v>32</v>
      </c>
      <c r="B135">
        <v>4.4669999999999996</v>
      </c>
      <c r="C135">
        <v>77</v>
      </c>
      <c r="D135">
        <f t="shared" si="3"/>
        <v>81.011262565618495</v>
      </c>
    </row>
    <row r="136" spans="1:12" x14ac:dyDescent="0.35">
      <c r="A136">
        <v>34</v>
      </c>
      <c r="B136">
        <v>4.0330000000000004</v>
      </c>
      <c r="C136">
        <v>80</v>
      </c>
      <c r="D136">
        <f t="shared" si="3"/>
        <v>79.146657063614043</v>
      </c>
    </row>
    <row r="137" spans="1:12" x14ac:dyDescent="0.35">
      <c r="A137">
        <v>35</v>
      </c>
      <c r="B137">
        <v>3.8330000000000002</v>
      </c>
      <c r="C137">
        <v>74</v>
      </c>
      <c r="D137">
        <f t="shared" si="3"/>
        <v>78.287391855317054</v>
      </c>
    </row>
    <row r="138" spans="1:12" x14ac:dyDescent="0.35">
      <c r="A138">
        <v>38</v>
      </c>
      <c r="B138">
        <v>4.8330000000000002</v>
      </c>
      <c r="C138">
        <v>80</v>
      </c>
      <c r="D138">
        <f t="shared" si="3"/>
        <v>82.583717896802</v>
      </c>
    </row>
    <row r="139" spans="1:12" x14ac:dyDescent="0.35">
      <c r="A139">
        <v>40</v>
      </c>
      <c r="B139">
        <v>4.7830000000000004</v>
      </c>
      <c r="C139">
        <v>90</v>
      </c>
      <c r="D139">
        <f t="shared" si="3"/>
        <v>82.368901594727745</v>
      </c>
    </row>
    <row r="140" spans="1:12" x14ac:dyDescent="0.35">
      <c r="A140">
        <v>41</v>
      </c>
      <c r="B140">
        <v>4.3499999999999996</v>
      </c>
      <c r="C140">
        <v>80</v>
      </c>
      <c r="D140">
        <f t="shared" si="3"/>
        <v>80.508592418764763</v>
      </c>
    </row>
    <row r="141" spans="1:12" x14ac:dyDescent="0.35">
      <c r="A141">
        <v>43</v>
      </c>
      <c r="B141">
        <v>4.5670000000000002</v>
      </c>
      <c r="C141">
        <v>84</v>
      </c>
      <c r="D141">
        <f t="shared" si="3"/>
        <v>81.440895169767003</v>
      </c>
    </row>
    <row r="142" spans="1:12" x14ac:dyDescent="0.35">
      <c r="A142">
        <v>45</v>
      </c>
      <c r="B142">
        <v>4.5330000000000004</v>
      </c>
      <c r="C142">
        <v>73</v>
      </c>
      <c r="D142">
        <f t="shared" si="3"/>
        <v>81.294820084356502</v>
      </c>
    </row>
    <row r="143" spans="1:12" x14ac:dyDescent="0.35">
      <c r="A143">
        <v>46</v>
      </c>
      <c r="B143">
        <v>3.3170000000000002</v>
      </c>
      <c r="C143">
        <v>83</v>
      </c>
      <c r="D143">
        <f t="shared" si="3"/>
        <v>76.070487617910828</v>
      </c>
    </row>
    <row r="144" spans="1:12" x14ac:dyDescent="0.35">
      <c r="A144">
        <v>49</v>
      </c>
      <c r="B144">
        <v>4.633</v>
      </c>
      <c r="C144">
        <v>82</v>
      </c>
      <c r="D144">
        <f t="shared" si="3"/>
        <v>81.724452688505011</v>
      </c>
    </row>
    <row r="145" spans="1:4" x14ac:dyDescent="0.35">
      <c r="A145">
        <v>51</v>
      </c>
      <c r="B145">
        <v>4.8</v>
      </c>
      <c r="C145">
        <v>75</v>
      </c>
      <c r="D145">
        <f t="shared" si="3"/>
        <v>82.441939137432982</v>
      </c>
    </row>
    <row r="146" spans="1:4" x14ac:dyDescent="0.35">
      <c r="A146">
        <v>52</v>
      </c>
      <c r="B146">
        <v>4.7160000000000002</v>
      </c>
      <c r="C146">
        <v>90</v>
      </c>
      <c r="D146">
        <f t="shared" si="3"/>
        <v>82.081047749948254</v>
      </c>
    </row>
    <row r="147" spans="1:4" x14ac:dyDescent="0.35">
      <c r="A147">
        <v>54</v>
      </c>
      <c r="B147">
        <v>4.8330000000000002</v>
      </c>
      <c r="C147">
        <v>80</v>
      </c>
      <c r="D147">
        <f t="shared" si="3"/>
        <v>82.583717896802</v>
      </c>
    </row>
    <row r="148" spans="1:4" x14ac:dyDescent="0.35">
      <c r="A148">
        <v>56</v>
      </c>
      <c r="B148">
        <v>4.883</v>
      </c>
      <c r="C148">
        <v>83</v>
      </c>
      <c r="D148">
        <f t="shared" ref="D148:D179" si="4">$G$130+$G$131*B148</f>
        <v>82.79853419887624</v>
      </c>
    </row>
    <row r="149" spans="1:4" x14ac:dyDescent="0.35">
      <c r="A149">
        <v>57</v>
      </c>
      <c r="B149">
        <v>3.7170000000000001</v>
      </c>
      <c r="C149">
        <v>71</v>
      </c>
      <c r="D149">
        <f t="shared" si="4"/>
        <v>77.789018034504792</v>
      </c>
    </row>
    <row r="150" spans="1:4" x14ac:dyDescent="0.35">
      <c r="A150">
        <v>59</v>
      </c>
      <c r="B150">
        <v>4.5670000000000002</v>
      </c>
      <c r="C150">
        <v>77</v>
      </c>
      <c r="D150">
        <f t="shared" si="4"/>
        <v>81.440895169767003</v>
      </c>
    </row>
    <row r="151" spans="1:4" x14ac:dyDescent="0.35">
      <c r="A151">
        <v>60</v>
      </c>
      <c r="B151">
        <v>4.3170000000000002</v>
      </c>
      <c r="C151">
        <v>81</v>
      </c>
      <c r="D151">
        <f t="shared" si="4"/>
        <v>80.36681365939576</v>
      </c>
    </row>
    <row r="152" spans="1:4" x14ac:dyDescent="0.35">
      <c r="A152">
        <v>62</v>
      </c>
      <c r="B152">
        <v>4.5</v>
      </c>
      <c r="C152">
        <v>84</v>
      </c>
      <c r="D152">
        <f t="shared" si="4"/>
        <v>81.153041324987498</v>
      </c>
    </row>
    <row r="153" spans="1:4" x14ac:dyDescent="0.35">
      <c r="A153">
        <v>64</v>
      </c>
      <c r="B153">
        <v>4.8</v>
      </c>
      <c r="C153">
        <v>82</v>
      </c>
      <c r="D153">
        <f t="shared" si="4"/>
        <v>82.441939137432982</v>
      </c>
    </row>
    <row r="154" spans="1:4" x14ac:dyDescent="0.35">
      <c r="A154">
        <v>66</v>
      </c>
      <c r="B154">
        <v>4.4000000000000004</v>
      </c>
      <c r="C154">
        <v>92</v>
      </c>
      <c r="D154">
        <f t="shared" si="4"/>
        <v>80.723408720839018</v>
      </c>
    </row>
    <row r="155" spans="1:4" x14ac:dyDescent="0.35">
      <c r="A155">
        <v>67</v>
      </c>
      <c r="B155">
        <v>4.1669999999999998</v>
      </c>
      <c r="C155">
        <v>78</v>
      </c>
      <c r="D155">
        <f t="shared" si="4"/>
        <v>79.722364753173025</v>
      </c>
    </row>
    <row r="156" spans="1:4" x14ac:dyDescent="0.35">
      <c r="A156">
        <v>68</v>
      </c>
      <c r="B156">
        <v>4.7</v>
      </c>
      <c r="C156">
        <v>78</v>
      </c>
      <c r="D156">
        <f t="shared" si="4"/>
        <v>82.012306533284487</v>
      </c>
    </row>
    <row r="157" spans="1:4" x14ac:dyDescent="0.35">
      <c r="A157">
        <v>70</v>
      </c>
      <c r="B157">
        <v>4.7</v>
      </c>
      <c r="C157">
        <v>73</v>
      </c>
      <c r="D157">
        <f t="shared" si="4"/>
        <v>82.012306533284487</v>
      </c>
    </row>
    <row r="158" spans="1:4" x14ac:dyDescent="0.35">
      <c r="A158">
        <v>71</v>
      </c>
      <c r="B158">
        <v>4.0330000000000004</v>
      </c>
      <c r="C158">
        <v>82</v>
      </c>
      <c r="D158">
        <f t="shared" si="4"/>
        <v>79.146657063614043</v>
      </c>
    </row>
    <row r="159" spans="1:4" x14ac:dyDescent="0.35">
      <c r="A159">
        <v>73</v>
      </c>
      <c r="B159">
        <v>4.5</v>
      </c>
      <c r="C159">
        <v>79</v>
      </c>
      <c r="D159">
        <f t="shared" si="4"/>
        <v>81.153041324987498</v>
      </c>
    </row>
    <row r="160" spans="1:4" x14ac:dyDescent="0.35">
      <c r="A160">
        <v>74</v>
      </c>
      <c r="B160">
        <v>4</v>
      </c>
      <c r="C160">
        <v>71</v>
      </c>
      <c r="D160">
        <f t="shared" si="4"/>
        <v>79.00487830424504</v>
      </c>
    </row>
    <row r="161" spans="1:4" x14ac:dyDescent="0.35">
      <c r="A161">
        <v>76</v>
      </c>
      <c r="B161">
        <v>5.0670000000000002</v>
      </c>
      <c r="C161">
        <v>76</v>
      </c>
      <c r="D161">
        <f t="shared" si="4"/>
        <v>83.589058190509462</v>
      </c>
    </row>
    <row r="162" spans="1:4" x14ac:dyDescent="0.35">
      <c r="A162">
        <v>78</v>
      </c>
      <c r="B162">
        <v>4.5670000000000002</v>
      </c>
      <c r="C162">
        <v>78</v>
      </c>
      <c r="D162">
        <f t="shared" si="4"/>
        <v>81.440895169767003</v>
      </c>
    </row>
    <row r="163" spans="1:4" x14ac:dyDescent="0.35">
      <c r="A163">
        <v>79</v>
      </c>
      <c r="B163">
        <v>3.883</v>
      </c>
      <c r="C163">
        <v>76</v>
      </c>
      <c r="D163">
        <f t="shared" si="4"/>
        <v>78.502208157391294</v>
      </c>
    </row>
    <row r="164" spans="1:4" x14ac:dyDescent="0.35">
      <c r="A164">
        <v>80</v>
      </c>
      <c r="B164">
        <v>3.6</v>
      </c>
      <c r="C164">
        <v>83</v>
      </c>
      <c r="D164">
        <f t="shared" si="4"/>
        <v>77.286347887651061</v>
      </c>
    </row>
    <row r="165" spans="1:4" x14ac:dyDescent="0.35">
      <c r="A165">
        <v>81</v>
      </c>
      <c r="B165">
        <v>4.133</v>
      </c>
      <c r="C165">
        <v>75</v>
      </c>
      <c r="D165">
        <f t="shared" si="4"/>
        <v>79.576289667762538</v>
      </c>
    </row>
    <row r="166" spans="1:4" x14ac:dyDescent="0.35">
      <c r="A166">
        <v>82</v>
      </c>
      <c r="B166">
        <v>4.3330000000000002</v>
      </c>
      <c r="C166">
        <v>82</v>
      </c>
      <c r="D166">
        <f t="shared" si="4"/>
        <v>80.435554876059527</v>
      </c>
    </row>
    <row r="167" spans="1:4" x14ac:dyDescent="0.35">
      <c r="A167">
        <v>83</v>
      </c>
      <c r="B167">
        <v>4.0999999999999996</v>
      </c>
      <c r="C167">
        <v>70</v>
      </c>
      <c r="D167">
        <f t="shared" si="4"/>
        <v>79.43451090839352</v>
      </c>
    </row>
    <row r="168" spans="1:4" x14ac:dyDescent="0.35">
      <c r="A168">
        <v>85</v>
      </c>
      <c r="B168">
        <v>4.0670000000000002</v>
      </c>
      <c r="C168">
        <v>73</v>
      </c>
      <c r="D168">
        <f t="shared" si="4"/>
        <v>79.29273214902453</v>
      </c>
    </row>
    <row r="169" spans="1:4" x14ac:dyDescent="0.35">
      <c r="A169">
        <v>86</v>
      </c>
      <c r="B169">
        <v>4.9329999999999998</v>
      </c>
      <c r="C169">
        <v>88</v>
      </c>
      <c r="D169">
        <f t="shared" si="4"/>
        <v>83.01335050095048</v>
      </c>
    </row>
    <row r="170" spans="1:4" x14ac:dyDescent="0.35">
      <c r="A170">
        <v>87</v>
      </c>
      <c r="B170">
        <v>3.95</v>
      </c>
      <c r="C170">
        <v>76</v>
      </c>
      <c r="D170">
        <f t="shared" si="4"/>
        <v>78.790062002170785</v>
      </c>
    </row>
    <row r="171" spans="1:4" x14ac:dyDescent="0.35">
      <c r="A171">
        <v>88</v>
      </c>
      <c r="B171">
        <v>4.5170000000000003</v>
      </c>
      <c r="C171">
        <v>80</v>
      </c>
      <c r="D171">
        <f t="shared" si="4"/>
        <v>81.226078867692749</v>
      </c>
    </row>
    <row r="172" spans="1:4" x14ac:dyDescent="0.35">
      <c r="A172">
        <v>90</v>
      </c>
      <c r="B172">
        <v>4</v>
      </c>
      <c r="C172">
        <v>86</v>
      </c>
      <c r="D172">
        <f t="shared" si="4"/>
        <v>79.00487830424504</v>
      </c>
    </row>
    <row r="173" spans="1:4" x14ac:dyDescent="0.35">
      <c r="A173">
        <v>92</v>
      </c>
      <c r="B173">
        <v>4.3330000000000002</v>
      </c>
      <c r="C173">
        <v>90</v>
      </c>
      <c r="D173">
        <f t="shared" si="4"/>
        <v>80.435554876059527</v>
      </c>
    </row>
    <row r="174" spans="1:4" x14ac:dyDescent="0.35">
      <c r="A174">
        <v>94</v>
      </c>
      <c r="B174">
        <v>4.8170000000000002</v>
      </c>
      <c r="C174">
        <v>78</v>
      </c>
      <c r="D174">
        <f t="shared" si="4"/>
        <v>82.514976680138233</v>
      </c>
    </row>
    <row r="175" spans="1:4" x14ac:dyDescent="0.35">
      <c r="A175">
        <v>96</v>
      </c>
      <c r="B175">
        <v>4.3</v>
      </c>
      <c r="C175">
        <v>72</v>
      </c>
      <c r="D175">
        <f t="shared" si="4"/>
        <v>80.293776116690509</v>
      </c>
    </row>
    <row r="176" spans="1:4" x14ac:dyDescent="0.35">
      <c r="A176">
        <v>97</v>
      </c>
      <c r="B176">
        <v>4.6669999999999998</v>
      </c>
      <c r="C176">
        <v>84</v>
      </c>
      <c r="D176">
        <f t="shared" si="4"/>
        <v>81.870527773915484</v>
      </c>
    </row>
    <row r="177" spans="1:4" x14ac:dyDescent="0.35">
      <c r="A177">
        <v>98</v>
      </c>
      <c r="B177">
        <v>3.75</v>
      </c>
      <c r="C177">
        <v>75</v>
      </c>
      <c r="D177">
        <f t="shared" si="4"/>
        <v>77.930796793873796</v>
      </c>
    </row>
    <row r="178" spans="1:4" x14ac:dyDescent="0.35">
      <c r="A178">
        <v>100</v>
      </c>
      <c r="B178">
        <v>4.9000000000000004</v>
      </c>
      <c r="C178">
        <v>82</v>
      </c>
      <c r="D178">
        <f t="shared" si="4"/>
        <v>82.871571741581477</v>
      </c>
    </row>
    <row r="179" spans="1:4" x14ac:dyDescent="0.35">
      <c r="A179">
        <v>102</v>
      </c>
      <c r="B179">
        <v>4.367</v>
      </c>
      <c r="C179">
        <v>88</v>
      </c>
      <c r="D179">
        <f t="shared" si="4"/>
        <v>80.581629961470014</v>
      </c>
    </row>
    <row r="180" spans="1:4" x14ac:dyDescent="0.35">
      <c r="A180">
        <v>104</v>
      </c>
      <c r="B180">
        <v>4.5</v>
      </c>
      <c r="C180">
        <v>83</v>
      </c>
      <c r="D180">
        <f t="shared" ref="D180:D211" si="5">$G$130+$G$131*B180</f>
        <v>81.153041324987498</v>
      </c>
    </row>
    <row r="181" spans="1:4" x14ac:dyDescent="0.35">
      <c r="A181">
        <v>105</v>
      </c>
      <c r="B181">
        <v>4.05</v>
      </c>
      <c r="C181">
        <v>81</v>
      </c>
      <c r="D181">
        <f t="shared" si="5"/>
        <v>79.21969460631928</v>
      </c>
    </row>
    <row r="182" spans="1:4" x14ac:dyDescent="0.35">
      <c r="A182">
        <v>107</v>
      </c>
      <c r="B182">
        <v>4.7</v>
      </c>
      <c r="C182">
        <v>84</v>
      </c>
      <c r="D182">
        <f t="shared" si="5"/>
        <v>82.012306533284487</v>
      </c>
    </row>
    <row r="183" spans="1:4" x14ac:dyDescent="0.35">
      <c r="A183">
        <v>109</v>
      </c>
      <c r="B183">
        <v>4.8499999999999996</v>
      </c>
      <c r="C183">
        <v>86</v>
      </c>
      <c r="D183">
        <f t="shared" si="5"/>
        <v>82.656755439507236</v>
      </c>
    </row>
    <row r="184" spans="1:4" x14ac:dyDescent="0.35">
      <c r="A184">
        <v>110</v>
      </c>
      <c r="B184">
        <v>3.6829999999999998</v>
      </c>
      <c r="C184">
        <v>81</v>
      </c>
      <c r="D184">
        <f t="shared" si="5"/>
        <v>77.642942949094305</v>
      </c>
    </row>
    <row r="185" spans="1:4" x14ac:dyDescent="0.35">
      <c r="A185">
        <v>111</v>
      </c>
      <c r="B185">
        <v>4.7329999999999997</v>
      </c>
      <c r="C185">
        <v>75</v>
      </c>
      <c r="D185">
        <f t="shared" si="5"/>
        <v>82.154085292653491</v>
      </c>
    </row>
    <row r="186" spans="1:4" x14ac:dyDescent="0.35">
      <c r="A186">
        <v>113</v>
      </c>
      <c r="B186">
        <v>4.9000000000000004</v>
      </c>
      <c r="C186">
        <v>89</v>
      </c>
      <c r="D186">
        <f t="shared" si="5"/>
        <v>82.871571741581477</v>
      </c>
    </row>
    <row r="187" spans="1:4" x14ac:dyDescent="0.35">
      <c r="A187">
        <v>114</v>
      </c>
      <c r="B187">
        <v>4.4169999999999998</v>
      </c>
      <c r="C187">
        <v>79</v>
      </c>
      <c r="D187">
        <f t="shared" si="5"/>
        <v>80.796446263544254</v>
      </c>
    </row>
    <row r="188" spans="1:4" x14ac:dyDescent="0.35">
      <c r="A188">
        <v>116</v>
      </c>
      <c r="B188">
        <v>4.633</v>
      </c>
      <c r="C188">
        <v>81</v>
      </c>
      <c r="D188">
        <f t="shared" si="5"/>
        <v>81.724452688505011</v>
      </c>
    </row>
    <row r="189" spans="1:4" x14ac:dyDescent="0.35">
      <c r="A189">
        <v>118</v>
      </c>
      <c r="B189">
        <v>4.5999999999999996</v>
      </c>
      <c r="C189">
        <v>85</v>
      </c>
      <c r="D189">
        <f t="shared" si="5"/>
        <v>81.582673929136007</v>
      </c>
    </row>
    <row r="190" spans="1:4" x14ac:dyDescent="0.35">
      <c r="A190">
        <v>120</v>
      </c>
      <c r="B190">
        <v>4.4169999999999998</v>
      </c>
      <c r="C190">
        <v>87</v>
      </c>
      <c r="D190">
        <f t="shared" si="5"/>
        <v>80.796446263544254</v>
      </c>
    </row>
    <row r="191" spans="1:4" x14ac:dyDescent="0.35">
      <c r="A191">
        <v>122</v>
      </c>
      <c r="B191">
        <v>4.0670000000000002</v>
      </c>
      <c r="C191">
        <v>69</v>
      </c>
      <c r="D191">
        <f t="shared" si="5"/>
        <v>79.29273214902453</v>
      </c>
    </row>
    <row r="192" spans="1:4" x14ac:dyDescent="0.35">
      <c r="A192">
        <v>123</v>
      </c>
      <c r="B192">
        <v>4.25</v>
      </c>
      <c r="C192">
        <v>77</v>
      </c>
      <c r="D192">
        <f t="shared" si="5"/>
        <v>80.078959814616269</v>
      </c>
    </row>
    <row r="193" spans="1:4" x14ac:dyDescent="0.35">
      <c r="A193">
        <v>125</v>
      </c>
      <c r="B193">
        <v>4.5999999999999996</v>
      </c>
      <c r="C193">
        <v>88</v>
      </c>
      <c r="D193">
        <f t="shared" si="5"/>
        <v>81.582673929136007</v>
      </c>
    </row>
    <row r="194" spans="1:4" x14ac:dyDescent="0.35">
      <c r="A194">
        <v>126</v>
      </c>
      <c r="B194">
        <v>3.7669999999999999</v>
      </c>
      <c r="C194">
        <v>81</v>
      </c>
      <c r="D194">
        <f t="shared" si="5"/>
        <v>78.003834336579047</v>
      </c>
    </row>
    <row r="195" spans="1:4" x14ac:dyDescent="0.35">
      <c r="A195">
        <v>128</v>
      </c>
      <c r="B195">
        <v>4.5</v>
      </c>
      <c r="C195">
        <v>82</v>
      </c>
      <c r="D195">
        <f t="shared" si="5"/>
        <v>81.153041324987498</v>
      </c>
    </row>
    <row r="196" spans="1:4" x14ac:dyDescent="0.35">
      <c r="A196">
        <v>130</v>
      </c>
      <c r="B196">
        <v>4.6500000000000004</v>
      </c>
      <c r="C196">
        <v>90</v>
      </c>
      <c r="D196">
        <f t="shared" si="5"/>
        <v>81.797490231210247</v>
      </c>
    </row>
    <row r="197" spans="1:4" x14ac:dyDescent="0.35">
      <c r="A197">
        <v>132</v>
      </c>
      <c r="B197">
        <v>4.1669999999999998</v>
      </c>
      <c r="C197">
        <v>83</v>
      </c>
      <c r="D197">
        <f t="shared" si="5"/>
        <v>79.722364753173025</v>
      </c>
    </row>
    <row r="198" spans="1:4" x14ac:dyDescent="0.35">
      <c r="A198">
        <v>134</v>
      </c>
      <c r="B198">
        <v>4.3330000000000002</v>
      </c>
      <c r="C198">
        <v>89</v>
      </c>
      <c r="D198">
        <f t="shared" si="5"/>
        <v>80.435554876059527</v>
      </c>
    </row>
    <row r="199" spans="1:4" x14ac:dyDescent="0.35">
      <c r="A199">
        <v>136</v>
      </c>
      <c r="B199">
        <v>4.383</v>
      </c>
      <c r="C199">
        <v>82</v>
      </c>
      <c r="D199">
        <f t="shared" si="5"/>
        <v>80.650371178133767</v>
      </c>
    </row>
    <row r="200" spans="1:4" x14ac:dyDescent="0.35">
      <c r="A200">
        <v>138</v>
      </c>
      <c r="B200">
        <v>4.9329999999999998</v>
      </c>
      <c r="C200">
        <v>86</v>
      </c>
      <c r="D200">
        <f t="shared" si="5"/>
        <v>83.01335050095048</v>
      </c>
    </row>
    <row r="201" spans="1:4" x14ac:dyDescent="0.35">
      <c r="A201">
        <v>140</v>
      </c>
      <c r="B201">
        <v>3.7330000000000001</v>
      </c>
      <c r="C201">
        <v>79</v>
      </c>
      <c r="D201">
        <f t="shared" si="5"/>
        <v>77.857759251168559</v>
      </c>
    </row>
    <row r="202" spans="1:4" x14ac:dyDescent="0.35">
      <c r="A202">
        <v>141</v>
      </c>
      <c r="B202">
        <v>4.2329999999999997</v>
      </c>
      <c r="C202">
        <v>81</v>
      </c>
      <c r="D202">
        <f t="shared" si="5"/>
        <v>80.005922271911032</v>
      </c>
    </row>
    <row r="203" spans="1:4" x14ac:dyDescent="0.35">
      <c r="A203">
        <v>143</v>
      </c>
      <c r="B203">
        <v>4.5330000000000004</v>
      </c>
      <c r="C203">
        <v>82</v>
      </c>
      <c r="D203">
        <f t="shared" si="5"/>
        <v>81.294820084356502</v>
      </c>
    </row>
    <row r="204" spans="1:4" x14ac:dyDescent="0.35">
      <c r="A204">
        <v>144</v>
      </c>
      <c r="B204">
        <v>4.8170000000000002</v>
      </c>
      <c r="C204">
        <v>77</v>
      </c>
      <c r="D204">
        <f t="shared" si="5"/>
        <v>82.514976680138233</v>
      </c>
    </row>
    <row r="205" spans="1:4" x14ac:dyDescent="0.35">
      <c r="A205">
        <v>145</v>
      </c>
      <c r="B205">
        <v>4.3330000000000002</v>
      </c>
      <c r="C205">
        <v>76</v>
      </c>
      <c r="D205">
        <f t="shared" si="5"/>
        <v>80.435554876059527</v>
      </c>
    </row>
    <row r="206" spans="1:4" x14ac:dyDescent="0.35">
      <c r="A206">
        <v>147</v>
      </c>
      <c r="B206">
        <v>4.633</v>
      </c>
      <c r="C206">
        <v>80</v>
      </c>
      <c r="D206">
        <f t="shared" si="5"/>
        <v>81.724452688505011</v>
      </c>
    </row>
    <row r="207" spans="1:4" x14ac:dyDescent="0.35">
      <c r="A207">
        <v>149</v>
      </c>
      <c r="B207">
        <v>5.0999999999999996</v>
      </c>
      <c r="C207">
        <v>96</v>
      </c>
      <c r="D207">
        <f t="shared" si="5"/>
        <v>83.730836949878466</v>
      </c>
    </row>
    <row r="208" spans="1:4" x14ac:dyDescent="0.35">
      <c r="A208">
        <v>151</v>
      </c>
      <c r="B208">
        <v>5.0330000000000004</v>
      </c>
      <c r="C208">
        <v>77</v>
      </c>
      <c r="D208">
        <f t="shared" si="5"/>
        <v>83.442983105098989</v>
      </c>
    </row>
    <row r="209" spans="1:4" x14ac:dyDescent="0.35">
      <c r="A209">
        <v>152</v>
      </c>
      <c r="B209">
        <v>4</v>
      </c>
      <c r="C209">
        <v>77</v>
      </c>
      <c r="D209">
        <f t="shared" si="5"/>
        <v>79.00487830424504</v>
      </c>
    </row>
    <row r="210" spans="1:4" x14ac:dyDescent="0.35">
      <c r="A210">
        <v>154</v>
      </c>
      <c r="B210">
        <v>4.5999999999999996</v>
      </c>
      <c r="C210">
        <v>81</v>
      </c>
      <c r="D210">
        <f t="shared" si="5"/>
        <v>81.582673929136007</v>
      </c>
    </row>
    <row r="211" spans="1:4" x14ac:dyDescent="0.35">
      <c r="A211">
        <v>155</v>
      </c>
      <c r="B211">
        <v>3.5670000000000002</v>
      </c>
      <c r="C211">
        <v>71</v>
      </c>
      <c r="D211">
        <f t="shared" si="5"/>
        <v>77.144569128282058</v>
      </c>
    </row>
    <row r="212" spans="1:4" x14ac:dyDescent="0.35">
      <c r="A212">
        <v>156</v>
      </c>
      <c r="B212">
        <v>4</v>
      </c>
      <c r="C212">
        <v>70</v>
      </c>
      <c r="D212">
        <f t="shared" ref="D212:D243" si="6">$G$130+$G$131*B212</f>
        <v>79.00487830424504</v>
      </c>
    </row>
    <row r="213" spans="1:4" x14ac:dyDescent="0.35">
      <c r="A213">
        <v>157</v>
      </c>
      <c r="B213">
        <v>4.5</v>
      </c>
      <c r="C213">
        <v>81</v>
      </c>
      <c r="D213">
        <f t="shared" si="6"/>
        <v>81.153041324987498</v>
      </c>
    </row>
    <row r="214" spans="1:4" x14ac:dyDescent="0.35">
      <c r="A214">
        <v>158</v>
      </c>
      <c r="B214">
        <v>4.0830000000000002</v>
      </c>
      <c r="C214">
        <v>93</v>
      </c>
      <c r="D214">
        <f t="shared" si="6"/>
        <v>79.361473365688283</v>
      </c>
    </row>
    <row r="215" spans="1:4" x14ac:dyDescent="0.35">
      <c r="A215">
        <v>160</v>
      </c>
      <c r="B215">
        <v>3.9670000000000001</v>
      </c>
      <c r="C215">
        <v>89</v>
      </c>
      <c r="D215">
        <f t="shared" si="6"/>
        <v>78.863099544876036</v>
      </c>
    </row>
    <row r="216" spans="1:4" x14ac:dyDescent="0.35">
      <c r="A216">
        <v>162</v>
      </c>
      <c r="B216">
        <v>4.1500000000000004</v>
      </c>
      <c r="C216">
        <v>86</v>
      </c>
      <c r="D216">
        <f t="shared" si="6"/>
        <v>79.649327210467774</v>
      </c>
    </row>
    <row r="217" spans="1:4" x14ac:dyDescent="0.35">
      <c r="A217">
        <v>164</v>
      </c>
      <c r="B217">
        <v>3.8330000000000002</v>
      </c>
      <c r="C217">
        <v>78</v>
      </c>
      <c r="D217">
        <f t="shared" si="6"/>
        <v>78.287391855317054</v>
      </c>
    </row>
    <row r="218" spans="1:4" x14ac:dyDescent="0.35">
      <c r="A218">
        <v>166</v>
      </c>
      <c r="B218">
        <v>4.5830000000000002</v>
      </c>
      <c r="C218">
        <v>76</v>
      </c>
      <c r="D218">
        <f t="shared" si="6"/>
        <v>81.509636386430756</v>
      </c>
    </row>
    <row r="219" spans="1:4" x14ac:dyDescent="0.35">
      <c r="A219">
        <v>168</v>
      </c>
      <c r="B219">
        <v>5</v>
      </c>
      <c r="C219">
        <v>88</v>
      </c>
      <c r="D219">
        <f t="shared" si="6"/>
        <v>83.301204345729971</v>
      </c>
    </row>
    <row r="220" spans="1:4" x14ac:dyDescent="0.35">
      <c r="A220">
        <v>170</v>
      </c>
      <c r="B220">
        <v>4.617</v>
      </c>
      <c r="C220">
        <v>93</v>
      </c>
      <c r="D220">
        <f t="shared" si="6"/>
        <v>81.655711471841244</v>
      </c>
    </row>
    <row r="221" spans="1:4" x14ac:dyDescent="0.35">
      <c r="A221">
        <v>173</v>
      </c>
      <c r="B221">
        <v>4.5830000000000002</v>
      </c>
      <c r="C221">
        <v>77</v>
      </c>
      <c r="D221">
        <f t="shared" si="6"/>
        <v>81.509636386430756</v>
      </c>
    </row>
    <row r="222" spans="1:4" x14ac:dyDescent="0.35">
      <c r="A222">
        <v>174</v>
      </c>
      <c r="B222">
        <v>3.3330000000000002</v>
      </c>
      <c r="C222">
        <v>68</v>
      </c>
      <c r="D222">
        <f t="shared" si="6"/>
        <v>76.139228834574581</v>
      </c>
    </row>
    <row r="223" spans="1:4" x14ac:dyDescent="0.35">
      <c r="A223">
        <v>175</v>
      </c>
      <c r="B223">
        <v>4.1669999999999998</v>
      </c>
      <c r="C223">
        <v>81</v>
      </c>
      <c r="D223">
        <f t="shared" si="6"/>
        <v>79.722364753173025</v>
      </c>
    </row>
    <row r="224" spans="1:4" x14ac:dyDescent="0.35">
      <c r="A224">
        <v>176</v>
      </c>
      <c r="B224">
        <v>4.3330000000000002</v>
      </c>
      <c r="C224">
        <v>81</v>
      </c>
      <c r="D224">
        <f t="shared" si="6"/>
        <v>80.435554876059527</v>
      </c>
    </row>
    <row r="225" spans="1:4" x14ac:dyDescent="0.35">
      <c r="A225">
        <v>177</v>
      </c>
      <c r="B225">
        <v>4.5</v>
      </c>
      <c r="C225">
        <v>73</v>
      </c>
      <c r="D225">
        <f t="shared" si="6"/>
        <v>81.153041324987498</v>
      </c>
    </row>
    <row r="226" spans="1:4" x14ac:dyDescent="0.35">
      <c r="A226">
        <v>179</v>
      </c>
      <c r="B226">
        <v>4</v>
      </c>
      <c r="C226">
        <v>85</v>
      </c>
      <c r="D226">
        <f t="shared" si="6"/>
        <v>79.00487830424504</v>
      </c>
    </row>
    <row r="227" spans="1:4" x14ac:dyDescent="0.35">
      <c r="A227">
        <v>180</v>
      </c>
      <c r="B227">
        <v>4.1669999999999998</v>
      </c>
      <c r="C227">
        <v>74</v>
      </c>
      <c r="D227">
        <f t="shared" si="6"/>
        <v>79.722364753173025</v>
      </c>
    </row>
    <row r="228" spans="1:4" x14ac:dyDescent="0.35">
      <c r="A228">
        <v>182</v>
      </c>
      <c r="B228">
        <v>4.5830000000000002</v>
      </c>
      <c r="C228">
        <v>77</v>
      </c>
      <c r="D228">
        <f t="shared" si="6"/>
        <v>81.509636386430756</v>
      </c>
    </row>
    <row r="229" spans="1:4" x14ac:dyDescent="0.35">
      <c r="A229">
        <v>183</v>
      </c>
      <c r="B229">
        <v>4.25</v>
      </c>
      <c r="C229">
        <v>83</v>
      </c>
      <c r="D229">
        <f t="shared" si="6"/>
        <v>80.078959814616269</v>
      </c>
    </row>
    <row r="230" spans="1:4" x14ac:dyDescent="0.35">
      <c r="A230">
        <v>184</v>
      </c>
      <c r="B230">
        <v>3.7669999999999999</v>
      </c>
      <c r="C230">
        <v>83</v>
      </c>
      <c r="D230">
        <f t="shared" si="6"/>
        <v>78.003834336579047</v>
      </c>
    </row>
    <row r="231" spans="1:4" x14ac:dyDescent="0.35">
      <c r="A231">
        <v>186</v>
      </c>
      <c r="B231">
        <v>4.4329999999999998</v>
      </c>
      <c r="C231">
        <v>78</v>
      </c>
      <c r="D231">
        <f t="shared" si="6"/>
        <v>80.865187480208021</v>
      </c>
    </row>
    <row r="232" spans="1:4" x14ac:dyDescent="0.35">
      <c r="A232">
        <v>187</v>
      </c>
      <c r="B232">
        <v>4.0830000000000002</v>
      </c>
      <c r="C232">
        <v>84</v>
      </c>
      <c r="D232">
        <f t="shared" si="6"/>
        <v>79.361473365688283</v>
      </c>
    </row>
    <row r="233" spans="1:4" x14ac:dyDescent="0.35">
      <c r="A233">
        <v>189</v>
      </c>
      <c r="B233">
        <v>4.4169999999999998</v>
      </c>
      <c r="C233">
        <v>83</v>
      </c>
      <c r="D233">
        <f t="shared" si="6"/>
        <v>80.796446263544254</v>
      </c>
    </row>
    <row r="234" spans="1:4" x14ac:dyDescent="0.35">
      <c r="A234">
        <v>191</v>
      </c>
      <c r="B234">
        <v>4.8</v>
      </c>
      <c r="C234">
        <v>81</v>
      </c>
      <c r="D234">
        <f t="shared" si="6"/>
        <v>82.441939137432982</v>
      </c>
    </row>
    <row r="235" spans="1:4" x14ac:dyDescent="0.35">
      <c r="A235">
        <v>193</v>
      </c>
      <c r="B235">
        <v>4.8</v>
      </c>
      <c r="C235">
        <v>76</v>
      </c>
      <c r="D235">
        <f t="shared" si="6"/>
        <v>82.441939137432982</v>
      </c>
    </row>
    <row r="236" spans="1:4" x14ac:dyDescent="0.35">
      <c r="A236">
        <v>194</v>
      </c>
      <c r="B236">
        <v>4.0999999999999996</v>
      </c>
      <c r="C236">
        <v>84</v>
      </c>
      <c r="D236">
        <f t="shared" si="6"/>
        <v>79.43451090839352</v>
      </c>
    </row>
    <row r="237" spans="1:4" x14ac:dyDescent="0.35">
      <c r="A237">
        <v>195</v>
      </c>
      <c r="B237">
        <v>3.9660000000000002</v>
      </c>
      <c r="C237">
        <v>77</v>
      </c>
      <c r="D237">
        <f t="shared" si="6"/>
        <v>78.858803218834552</v>
      </c>
    </row>
    <row r="238" spans="1:4" x14ac:dyDescent="0.35">
      <c r="A238">
        <v>196</v>
      </c>
      <c r="B238">
        <v>4.2329999999999997</v>
      </c>
      <c r="C238">
        <v>81</v>
      </c>
      <c r="D238">
        <f t="shared" si="6"/>
        <v>80.005922271911032</v>
      </c>
    </row>
    <row r="239" spans="1:4" x14ac:dyDescent="0.35">
      <c r="A239">
        <v>197</v>
      </c>
      <c r="B239">
        <v>3.5</v>
      </c>
      <c r="C239">
        <v>87</v>
      </c>
      <c r="D239">
        <f t="shared" si="6"/>
        <v>76.856715283502567</v>
      </c>
    </row>
    <row r="240" spans="1:4" x14ac:dyDescent="0.35">
      <c r="A240">
        <v>198</v>
      </c>
      <c r="B240">
        <v>4.3659999999999997</v>
      </c>
      <c r="C240">
        <v>77</v>
      </c>
      <c r="D240">
        <f t="shared" si="6"/>
        <v>80.577333635428516</v>
      </c>
    </row>
    <row r="241" spans="1:4" x14ac:dyDescent="0.35">
      <c r="A241">
        <v>200</v>
      </c>
      <c r="B241">
        <v>4.6669999999999998</v>
      </c>
      <c r="C241">
        <v>78</v>
      </c>
      <c r="D241">
        <f t="shared" si="6"/>
        <v>81.870527773915484</v>
      </c>
    </row>
    <row r="242" spans="1:4" x14ac:dyDescent="0.35">
      <c r="A242">
        <v>202</v>
      </c>
      <c r="B242">
        <v>4.3499999999999996</v>
      </c>
      <c r="C242">
        <v>82</v>
      </c>
      <c r="D242">
        <f t="shared" si="6"/>
        <v>80.508592418764763</v>
      </c>
    </row>
    <row r="243" spans="1:4" x14ac:dyDescent="0.35">
      <c r="A243">
        <v>203</v>
      </c>
      <c r="B243">
        <v>4.133</v>
      </c>
      <c r="C243">
        <v>91</v>
      </c>
      <c r="D243">
        <f t="shared" si="6"/>
        <v>79.576289667762538</v>
      </c>
    </row>
    <row r="244" spans="1:4" x14ac:dyDescent="0.35">
      <c r="A244">
        <v>205</v>
      </c>
      <c r="B244">
        <v>4.5999999999999996</v>
      </c>
      <c r="C244">
        <v>78</v>
      </c>
      <c r="D244">
        <f t="shared" ref="D244:D275" si="7">$G$130+$G$131*B244</f>
        <v>81.582673929136007</v>
      </c>
    </row>
    <row r="245" spans="1:4" x14ac:dyDescent="0.35">
      <c r="A245">
        <v>207</v>
      </c>
      <c r="B245">
        <v>4.367</v>
      </c>
      <c r="C245">
        <v>77</v>
      </c>
      <c r="D245">
        <f t="shared" si="7"/>
        <v>80.581629961470014</v>
      </c>
    </row>
    <row r="246" spans="1:4" x14ac:dyDescent="0.35">
      <c r="A246">
        <v>208</v>
      </c>
      <c r="B246">
        <v>3.85</v>
      </c>
      <c r="C246">
        <v>84</v>
      </c>
      <c r="D246">
        <f t="shared" si="7"/>
        <v>78.360429398022291</v>
      </c>
    </row>
    <row r="247" spans="1:4" x14ac:dyDescent="0.35">
      <c r="A247">
        <v>210</v>
      </c>
      <c r="B247">
        <v>4.5</v>
      </c>
      <c r="C247">
        <v>83</v>
      </c>
      <c r="D247">
        <f t="shared" si="7"/>
        <v>81.153041324987498</v>
      </c>
    </row>
    <row r="248" spans="1:4" x14ac:dyDescent="0.35">
      <c r="A248">
        <v>211</v>
      </c>
      <c r="B248">
        <v>2.383</v>
      </c>
      <c r="C248">
        <v>71</v>
      </c>
      <c r="D248">
        <f t="shared" si="7"/>
        <v>72.05771909516389</v>
      </c>
    </row>
    <row r="249" spans="1:4" x14ac:dyDescent="0.35">
      <c r="A249">
        <v>212</v>
      </c>
      <c r="B249">
        <v>4.7</v>
      </c>
      <c r="C249">
        <v>80</v>
      </c>
      <c r="D249">
        <f t="shared" si="7"/>
        <v>82.012306533284487</v>
      </c>
    </row>
    <row r="250" spans="1:4" x14ac:dyDescent="0.35">
      <c r="A250">
        <v>214</v>
      </c>
      <c r="B250">
        <v>3.8330000000000002</v>
      </c>
      <c r="C250">
        <v>75</v>
      </c>
      <c r="D250">
        <f t="shared" si="7"/>
        <v>78.287391855317054</v>
      </c>
    </row>
    <row r="251" spans="1:4" x14ac:dyDescent="0.35">
      <c r="A251">
        <v>216</v>
      </c>
      <c r="B251">
        <v>4.2329999999999997</v>
      </c>
      <c r="C251">
        <v>76</v>
      </c>
      <c r="D251">
        <f t="shared" si="7"/>
        <v>80.005922271911032</v>
      </c>
    </row>
    <row r="252" spans="1:4" x14ac:dyDescent="0.35">
      <c r="A252">
        <v>218</v>
      </c>
      <c r="B252">
        <v>4.8</v>
      </c>
      <c r="C252">
        <v>94</v>
      </c>
      <c r="D252">
        <f t="shared" si="7"/>
        <v>82.441939137432982</v>
      </c>
    </row>
    <row r="253" spans="1:4" x14ac:dyDescent="0.35">
      <c r="A253">
        <v>220</v>
      </c>
      <c r="B253">
        <v>4.1500000000000004</v>
      </c>
      <c r="C253">
        <v>76</v>
      </c>
      <c r="D253">
        <f t="shared" si="7"/>
        <v>79.649327210467774</v>
      </c>
    </row>
    <row r="254" spans="1:4" x14ac:dyDescent="0.35">
      <c r="A254">
        <v>222</v>
      </c>
      <c r="B254">
        <v>4.2670000000000003</v>
      </c>
      <c r="C254">
        <v>82</v>
      </c>
      <c r="D254">
        <f t="shared" si="7"/>
        <v>80.15199735732152</v>
      </c>
    </row>
    <row r="255" spans="1:4" x14ac:dyDescent="0.35">
      <c r="A255">
        <v>224</v>
      </c>
      <c r="B255">
        <v>4.4829999999999997</v>
      </c>
      <c r="C255">
        <v>75</v>
      </c>
      <c r="D255">
        <f t="shared" si="7"/>
        <v>81.080003782282262</v>
      </c>
    </row>
    <row r="256" spans="1:4" x14ac:dyDescent="0.35">
      <c r="A256">
        <v>225</v>
      </c>
      <c r="B256">
        <v>4</v>
      </c>
      <c r="C256">
        <v>78</v>
      </c>
      <c r="D256">
        <f t="shared" si="7"/>
        <v>79.00487830424504</v>
      </c>
    </row>
    <row r="257" spans="1:4" x14ac:dyDescent="0.35">
      <c r="A257">
        <v>226</v>
      </c>
      <c r="B257">
        <v>4.117</v>
      </c>
      <c r="C257">
        <v>79</v>
      </c>
      <c r="D257">
        <f t="shared" si="7"/>
        <v>79.507548451098771</v>
      </c>
    </row>
    <row r="258" spans="1:4" x14ac:dyDescent="0.35">
      <c r="A258">
        <v>227</v>
      </c>
      <c r="B258">
        <v>4.0830000000000002</v>
      </c>
      <c r="C258">
        <v>78</v>
      </c>
      <c r="D258">
        <f t="shared" si="7"/>
        <v>79.361473365688283</v>
      </c>
    </row>
    <row r="259" spans="1:4" x14ac:dyDescent="0.35">
      <c r="A259">
        <v>228</v>
      </c>
      <c r="B259">
        <v>4.2670000000000003</v>
      </c>
      <c r="C259">
        <v>78</v>
      </c>
      <c r="D259">
        <f t="shared" si="7"/>
        <v>80.15199735732152</v>
      </c>
    </row>
    <row r="260" spans="1:4" x14ac:dyDescent="0.35">
      <c r="A260">
        <v>229</v>
      </c>
      <c r="B260">
        <v>3.9169999999999998</v>
      </c>
      <c r="C260">
        <v>70</v>
      </c>
      <c r="D260">
        <f t="shared" si="7"/>
        <v>78.648283242801782</v>
      </c>
    </row>
    <row r="261" spans="1:4" x14ac:dyDescent="0.35">
      <c r="A261">
        <v>230</v>
      </c>
      <c r="B261">
        <v>4.55</v>
      </c>
      <c r="C261">
        <v>79</v>
      </c>
      <c r="D261">
        <f t="shared" si="7"/>
        <v>81.367857627061753</v>
      </c>
    </row>
    <row r="262" spans="1:4" x14ac:dyDescent="0.35">
      <c r="A262">
        <v>231</v>
      </c>
      <c r="B262">
        <v>4.0830000000000002</v>
      </c>
      <c r="C262">
        <v>70</v>
      </c>
      <c r="D262">
        <f t="shared" si="7"/>
        <v>79.361473365688283</v>
      </c>
    </row>
    <row r="263" spans="1:4" x14ac:dyDescent="0.35">
      <c r="A263">
        <v>233</v>
      </c>
      <c r="B263">
        <v>4.1829999999999998</v>
      </c>
      <c r="C263">
        <v>86</v>
      </c>
      <c r="D263">
        <f t="shared" si="7"/>
        <v>79.791105969836778</v>
      </c>
    </row>
    <row r="264" spans="1:4" x14ac:dyDescent="0.35">
      <c r="A264">
        <v>235</v>
      </c>
      <c r="B264">
        <v>4.45</v>
      </c>
      <c r="C264">
        <v>90</v>
      </c>
      <c r="D264">
        <f t="shared" si="7"/>
        <v>80.938225022913258</v>
      </c>
    </row>
    <row r="265" spans="1:4" x14ac:dyDescent="0.35">
      <c r="A265">
        <v>238</v>
      </c>
      <c r="B265">
        <v>4.2830000000000004</v>
      </c>
      <c r="C265">
        <v>77</v>
      </c>
      <c r="D265">
        <f t="shared" si="7"/>
        <v>80.220738573985273</v>
      </c>
    </row>
    <row r="266" spans="1:4" x14ac:dyDescent="0.35">
      <c r="A266">
        <v>239</v>
      </c>
      <c r="B266">
        <v>3.95</v>
      </c>
      <c r="C266">
        <v>79</v>
      </c>
      <c r="D266">
        <f t="shared" si="7"/>
        <v>78.790062002170785</v>
      </c>
    </row>
    <row r="267" spans="1:4" x14ac:dyDescent="0.35">
      <c r="A267">
        <v>241</v>
      </c>
      <c r="B267">
        <v>4.1500000000000004</v>
      </c>
      <c r="C267">
        <v>75</v>
      </c>
      <c r="D267">
        <f t="shared" si="7"/>
        <v>79.649327210467774</v>
      </c>
    </row>
    <row r="268" spans="1:4" x14ac:dyDescent="0.35">
      <c r="A268">
        <v>243</v>
      </c>
      <c r="B268">
        <v>4.9329999999999998</v>
      </c>
      <c r="C268">
        <v>86</v>
      </c>
      <c r="D268">
        <f t="shared" si="7"/>
        <v>83.01335050095048</v>
      </c>
    </row>
    <row r="269" spans="1:4" x14ac:dyDescent="0.35">
      <c r="A269">
        <v>245</v>
      </c>
      <c r="B269">
        <v>4.5830000000000002</v>
      </c>
      <c r="C269">
        <v>85</v>
      </c>
      <c r="D269">
        <f t="shared" si="7"/>
        <v>81.509636386430756</v>
      </c>
    </row>
    <row r="270" spans="1:4" x14ac:dyDescent="0.35">
      <c r="A270">
        <v>246</v>
      </c>
      <c r="B270">
        <v>3.8330000000000002</v>
      </c>
      <c r="C270">
        <v>82</v>
      </c>
      <c r="D270">
        <f t="shared" si="7"/>
        <v>78.287391855317054</v>
      </c>
    </row>
    <row r="271" spans="1:4" x14ac:dyDescent="0.35">
      <c r="A271">
        <v>248</v>
      </c>
      <c r="B271">
        <v>4.367</v>
      </c>
      <c r="C271">
        <v>82</v>
      </c>
      <c r="D271">
        <f t="shared" si="7"/>
        <v>80.581629961470014</v>
      </c>
    </row>
    <row r="272" spans="1:4" x14ac:dyDescent="0.35">
      <c r="A272">
        <v>250</v>
      </c>
      <c r="B272">
        <v>4.3499999999999996</v>
      </c>
      <c r="C272">
        <v>74</v>
      </c>
      <c r="D272">
        <f t="shared" si="7"/>
        <v>80.508592418764763</v>
      </c>
    </row>
    <row r="273" spans="1:4" x14ac:dyDescent="0.35">
      <c r="A273">
        <v>252</v>
      </c>
      <c r="B273">
        <v>4.45</v>
      </c>
      <c r="C273">
        <v>83</v>
      </c>
      <c r="D273">
        <f t="shared" si="7"/>
        <v>80.938225022913258</v>
      </c>
    </row>
    <row r="274" spans="1:4" x14ac:dyDescent="0.35">
      <c r="A274">
        <v>253</v>
      </c>
      <c r="B274">
        <v>3.5670000000000002</v>
      </c>
      <c r="C274">
        <v>73</v>
      </c>
      <c r="D274">
        <f t="shared" si="7"/>
        <v>77.144569128282058</v>
      </c>
    </row>
    <row r="275" spans="1:4" x14ac:dyDescent="0.35">
      <c r="A275">
        <v>254</v>
      </c>
      <c r="B275">
        <v>4.5</v>
      </c>
      <c r="C275">
        <v>73</v>
      </c>
      <c r="D275">
        <f t="shared" si="7"/>
        <v>81.153041324987498</v>
      </c>
    </row>
    <row r="276" spans="1:4" x14ac:dyDescent="0.35">
      <c r="A276">
        <v>255</v>
      </c>
      <c r="B276">
        <v>4.1500000000000004</v>
      </c>
      <c r="C276">
        <v>88</v>
      </c>
      <c r="D276">
        <f t="shared" ref="D276:D287" si="8">$G$130+$G$131*B276</f>
        <v>79.649327210467774</v>
      </c>
    </row>
    <row r="277" spans="1:4" x14ac:dyDescent="0.35">
      <c r="A277">
        <v>256</v>
      </c>
      <c r="B277">
        <v>3.8170000000000002</v>
      </c>
      <c r="C277">
        <v>80</v>
      </c>
      <c r="D277">
        <f t="shared" si="8"/>
        <v>78.218650638653287</v>
      </c>
    </row>
    <row r="278" spans="1:4" x14ac:dyDescent="0.35">
      <c r="A278">
        <v>257</v>
      </c>
      <c r="B278">
        <v>3.9169999999999998</v>
      </c>
      <c r="C278">
        <v>71</v>
      </c>
      <c r="D278">
        <f t="shared" si="8"/>
        <v>78.648283242801782</v>
      </c>
    </row>
    <row r="279" spans="1:4" x14ac:dyDescent="0.35">
      <c r="A279">
        <v>258</v>
      </c>
      <c r="B279">
        <v>4.45</v>
      </c>
      <c r="C279">
        <v>83</v>
      </c>
      <c r="D279">
        <f t="shared" si="8"/>
        <v>80.938225022913258</v>
      </c>
    </row>
    <row r="280" spans="1:4" x14ac:dyDescent="0.35">
      <c r="A280">
        <v>260</v>
      </c>
      <c r="B280">
        <v>4.2830000000000004</v>
      </c>
      <c r="C280">
        <v>79</v>
      </c>
      <c r="D280">
        <f t="shared" si="8"/>
        <v>80.220738573985273</v>
      </c>
    </row>
    <row r="281" spans="1:4" x14ac:dyDescent="0.35">
      <c r="A281">
        <v>261</v>
      </c>
      <c r="B281">
        <v>4.7670000000000003</v>
      </c>
      <c r="C281">
        <v>78</v>
      </c>
      <c r="D281">
        <f t="shared" si="8"/>
        <v>82.300160378063993</v>
      </c>
    </row>
    <row r="282" spans="1:4" x14ac:dyDescent="0.35">
      <c r="A282">
        <v>262</v>
      </c>
      <c r="B282">
        <v>4.5330000000000004</v>
      </c>
      <c r="C282">
        <v>84</v>
      </c>
      <c r="D282">
        <f t="shared" si="8"/>
        <v>81.294820084356502</v>
      </c>
    </row>
    <row r="283" spans="1:4" x14ac:dyDescent="0.35">
      <c r="A283">
        <v>264</v>
      </c>
      <c r="B283">
        <v>4.25</v>
      </c>
      <c r="C283">
        <v>83</v>
      </c>
      <c r="D283">
        <f t="shared" si="8"/>
        <v>80.078959814616269</v>
      </c>
    </row>
    <row r="284" spans="1:4" x14ac:dyDescent="0.35">
      <c r="A284">
        <v>267</v>
      </c>
      <c r="B284">
        <v>4.75</v>
      </c>
      <c r="C284">
        <v>75</v>
      </c>
      <c r="D284">
        <f t="shared" si="8"/>
        <v>82.227122835358742</v>
      </c>
    </row>
    <row r="285" spans="1:4" x14ac:dyDescent="0.35">
      <c r="A285">
        <v>268</v>
      </c>
      <c r="B285">
        <v>4.117</v>
      </c>
      <c r="C285">
        <v>81</v>
      </c>
      <c r="D285">
        <f t="shared" si="8"/>
        <v>79.507548451098771</v>
      </c>
    </row>
    <row r="286" spans="1:4" x14ac:dyDescent="0.35">
      <c r="A286">
        <v>270</v>
      </c>
      <c r="B286">
        <v>4.4169999999999998</v>
      </c>
      <c r="C286">
        <v>90</v>
      </c>
      <c r="D286">
        <f t="shared" si="8"/>
        <v>80.796446263544254</v>
      </c>
    </row>
    <row r="287" spans="1:4" x14ac:dyDescent="0.35">
      <c r="A287">
        <v>272</v>
      </c>
      <c r="B287">
        <v>4.4669999999999996</v>
      </c>
      <c r="C287">
        <v>74</v>
      </c>
      <c r="D287">
        <f t="shared" si="8"/>
        <v>81.011262565618495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ABFE-D967-4072-AA76-7E6AF153FA54}">
  <dimension ref="A1:B273"/>
  <sheetViews>
    <sheetView tabSelected="1" zoomScale="130" zoomScaleNormal="130" workbookViewId="0"/>
  </sheetViews>
  <sheetFormatPr baseColWidth="10" defaultColWidth="8.7265625" defaultRowHeight="14.5" x14ac:dyDescent="0.35"/>
  <cols>
    <col min="1" max="1" width="25.1796875" bestFit="1" customWidth="1"/>
    <col min="2" max="2" width="19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>
        <v>3.6</v>
      </c>
      <c r="B2" s="6">
        <v>79</v>
      </c>
    </row>
    <row r="3" spans="1:2" x14ac:dyDescent="0.35">
      <c r="A3" s="6">
        <v>1.8</v>
      </c>
      <c r="B3" s="6">
        <v>54</v>
      </c>
    </row>
    <row r="4" spans="1:2" x14ac:dyDescent="0.35">
      <c r="A4" s="6">
        <v>3.3330000000000002</v>
      </c>
      <c r="B4" s="6">
        <v>74</v>
      </c>
    </row>
    <row r="5" spans="1:2" x14ac:dyDescent="0.35">
      <c r="A5" s="6">
        <v>2.2829999999999999</v>
      </c>
      <c r="B5" s="6">
        <v>62</v>
      </c>
    </row>
    <row r="6" spans="1:2" x14ac:dyDescent="0.35">
      <c r="A6" s="6">
        <v>4.5330000000000004</v>
      </c>
      <c r="B6" s="6">
        <v>85</v>
      </c>
    </row>
    <row r="7" spans="1:2" x14ac:dyDescent="0.35">
      <c r="A7" s="6">
        <v>2.883</v>
      </c>
      <c r="B7" s="6">
        <v>55</v>
      </c>
    </row>
    <row r="8" spans="1:2" x14ac:dyDescent="0.35">
      <c r="A8" s="6">
        <v>4.7</v>
      </c>
      <c r="B8" s="6">
        <v>88</v>
      </c>
    </row>
    <row r="9" spans="1:2" x14ac:dyDescent="0.35">
      <c r="A9" s="6">
        <v>3.6</v>
      </c>
      <c r="B9" s="6">
        <v>85</v>
      </c>
    </row>
    <row r="10" spans="1:2" x14ac:dyDescent="0.35">
      <c r="A10" s="6">
        <v>1.95</v>
      </c>
      <c r="B10" s="6">
        <v>51</v>
      </c>
    </row>
    <row r="11" spans="1:2" x14ac:dyDescent="0.35">
      <c r="A11" s="6">
        <v>4.3499999999999996</v>
      </c>
      <c r="B11" s="6">
        <v>85</v>
      </c>
    </row>
    <row r="12" spans="1:2" x14ac:dyDescent="0.35">
      <c r="A12" s="6">
        <v>1.833</v>
      </c>
      <c r="B12" s="6">
        <v>54</v>
      </c>
    </row>
    <row r="13" spans="1:2" x14ac:dyDescent="0.35">
      <c r="A13" s="6">
        <v>3.9169999999999998</v>
      </c>
      <c r="B13" s="6">
        <v>84</v>
      </c>
    </row>
    <row r="14" spans="1:2" x14ac:dyDescent="0.35">
      <c r="A14" s="6">
        <v>4.2</v>
      </c>
      <c r="B14" s="6">
        <v>78</v>
      </c>
    </row>
    <row r="15" spans="1:2" x14ac:dyDescent="0.35">
      <c r="A15" s="6">
        <v>1.75</v>
      </c>
      <c r="B15" s="6">
        <v>47</v>
      </c>
    </row>
    <row r="16" spans="1:2" x14ac:dyDescent="0.35">
      <c r="A16" s="6">
        <v>4.7</v>
      </c>
      <c r="B16" s="6">
        <v>83</v>
      </c>
    </row>
    <row r="17" spans="1:2" x14ac:dyDescent="0.35">
      <c r="A17" s="6">
        <v>2.1669999999999998</v>
      </c>
      <c r="B17" s="6">
        <v>52</v>
      </c>
    </row>
    <row r="18" spans="1:2" x14ac:dyDescent="0.35">
      <c r="A18" s="6">
        <v>1.75</v>
      </c>
      <c r="B18" s="6">
        <v>62</v>
      </c>
    </row>
    <row r="19" spans="1:2" x14ac:dyDescent="0.35">
      <c r="A19" s="6">
        <v>4.8</v>
      </c>
      <c r="B19" s="6">
        <v>84</v>
      </c>
    </row>
    <row r="20" spans="1:2" x14ac:dyDescent="0.35">
      <c r="A20" s="6">
        <v>1.6</v>
      </c>
      <c r="B20" s="6">
        <v>52</v>
      </c>
    </row>
    <row r="21" spans="1:2" x14ac:dyDescent="0.35">
      <c r="A21" s="6">
        <v>4.25</v>
      </c>
      <c r="B21" s="6">
        <v>79</v>
      </c>
    </row>
    <row r="22" spans="1:2" x14ac:dyDescent="0.35">
      <c r="A22" s="6">
        <v>1.8</v>
      </c>
      <c r="B22" s="6">
        <v>51</v>
      </c>
    </row>
    <row r="23" spans="1:2" x14ac:dyDescent="0.35">
      <c r="A23" s="6">
        <v>1.75</v>
      </c>
      <c r="B23" s="6">
        <v>47</v>
      </c>
    </row>
    <row r="24" spans="1:2" x14ac:dyDescent="0.35">
      <c r="A24" s="6">
        <v>3.45</v>
      </c>
      <c r="B24" s="6">
        <v>78</v>
      </c>
    </row>
    <row r="25" spans="1:2" x14ac:dyDescent="0.35">
      <c r="A25" s="6">
        <v>3.0670000000000002</v>
      </c>
      <c r="B25" s="6">
        <v>69</v>
      </c>
    </row>
    <row r="26" spans="1:2" x14ac:dyDescent="0.35">
      <c r="A26" s="6">
        <v>4.5330000000000004</v>
      </c>
      <c r="B26" s="6">
        <v>74</v>
      </c>
    </row>
    <row r="27" spans="1:2" x14ac:dyDescent="0.35">
      <c r="A27" s="6">
        <v>3.6</v>
      </c>
      <c r="B27" s="6">
        <v>83</v>
      </c>
    </row>
    <row r="28" spans="1:2" x14ac:dyDescent="0.35">
      <c r="A28" s="6">
        <v>1.9670000000000001</v>
      </c>
      <c r="B28" s="6">
        <v>55</v>
      </c>
    </row>
    <row r="29" spans="1:2" x14ac:dyDescent="0.35">
      <c r="A29" s="6">
        <v>4.0830000000000002</v>
      </c>
      <c r="B29" s="6">
        <v>76</v>
      </c>
    </row>
    <row r="30" spans="1:2" x14ac:dyDescent="0.35">
      <c r="A30" s="6">
        <v>3.85</v>
      </c>
      <c r="B30" s="6">
        <v>78</v>
      </c>
    </row>
    <row r="31" spans="1:2" x14ac:dyDescent="0.35">
      <c r="A31" s="6">
        <v>4.4329999999999998</v>
      </c>
      <c r="B31" s="6">
        <v>79</v>
      </c>
    </row>
    <row r="32" spans="1:2" x14ac:dyDescent="0.35">
      <c r="A32" s="6">
        <v>4.3</v>
      </c>
      <c r="B32" s="6">
        <v>73</v>
      </c>
    </row>
    <row r="33" spans="1:2" x14ac:dyDescent="0.35">
      <c r="A33" s="6">
        <v>4.4669999999999996</v>
      </c>
      <c r="B33" s="6">
        <v>77</v>
      </c>
    </row>
    <row r="34" spans="1:2" x14ac:dyDescent="0.35">
      <c r="A34" s="6">
        <v>3.367</v>
      </c>
      <c r="B34" s="6">
        <v>66</v>
      </c>
    </row>
    <row r="35" spans="1:2" x14ac:dyDescent="0.35">
      <c r="A35" s="6">
        <v>4.0330000000000004</v>
      </c>
      <c r="B35" s="6">
        <v>80</v>
      </c>
    </row>
    <row r="36" spans="1:2" x14ac:dyDescent="0.35">
      <c r="A36" s="6">
        <v>3.8330000000000002</v>
      </c>
      <c r="B36" s="6">
        <v>74</v>
      </c>
    </row>
    <row r="37" spans="1:2" x14ac:dyDescent="0.35">
      <c r="A37" s="6">
        <v>2.0169999999999999</v>
      </c>
      <c r="B37" s="6">
        <v>52</v>
      </c>
    </row>
    <row r="38" spans="1:2" x14ac:dyDescent="0.35">
      <c r="A38" s="6">
        <v>1.867</v>
      </c>
      <c r="B38" s="6">
        <v>48</v>
      </c>
    </row>
    <row r="39" spans="1:2" x14ac:dyDescent="0.35">
      <c r="A39" s="6">
        <v>4.8330000000000002</v>
      </c>
      <c r="B39" s="6">
        <v>80</v>
      </c>
    </row>
    <row r="40" spans="1:2" x14ac:dyDescent="0.35">
      <c r="A40" s="6">
        <v>1.833</v>
      </c>
      <c r="B40" s="6">
        <v>59</v>
      </c>
    </row>
    <row r="41" spans="1:2" x14ac:dyDescent="0.35">
      <c r="A41" s="6">
        <v>4.7830000000000004</v>
      </c>
      <c r="B41" s="6">
        <v>90</v>
      </c>
    </row>
    <row r="42" spans="1:2" x14ac:dyDescent="0.35">
      <c r="A42" s="6">
        <v>4.3499999999999996</v>
      </c>
      <c r="B42" s="6">
        <v>80</v>
      </c>
    </row>
    <row r="43" spans="1:2" x14ac:dyDescent="0.35">
      <c r="A43" s="6">
        <v>1.883</v>
      </c>
      <c r="B43" s="6">
        <v>58</v>
      </c>
    </row>
    <row r="44" spans="1:2" x14ac:dyDescent="0.35">
      <c r="A44" s="6">
        <v>4.5670000000000002</v>
      </c>
      <c r="B44" s="6">
        <v>84</v>
      </c>
    </row>
    <row r="45" spans="1:2" x14ac:dyDescent="0.35">
      <c r="A45" s="6">
        <v>1.75</v>
      </c>
      <c r="B45" s="6">
        <v>58</v>
      </c>
    </row>
    <row r="46" spans="1:2" x14ac:dyDescent="0.35">
      <c r="A46" s="6">
        <v>4.5330000000000004</v>
      </c>
      <c r="B46" s="6">
        <v>73</v>
      </c>
    </row>
    <row r="47" spans="1:2" x14ac:dyDescent="0.35">
      <c r="A47" s="6">
        <v>3.3170000000000002</v>
      </c>
      <c r="B47" s="6">
        <v>83</v>
      </c>
    </row>
    <row r="48" spans="1:2" x14ac:dyDescent="0.35">
      <c r="A48" s="6">
        <v>3.8330000000000002</v>
      </c>
      <c r="B48" s="6">
        <v>64</v>
      </c>
    </row>
    <row r="49" spans="1:2" x14ac:dyDescent="0.35">
      <c r="A49" s="6">
        <v>2.1</v>
      </c>
      <c r="B49" s="6">
        <v>53</v>
      </c>
    </row>
    <row r="50" spans="1:2" x14ac:dyDescent="0.35">
      <c r="A50" s="6">
        <v>4.633</v>
      </c>
      <c r="B50" s="6">
        <v>82</v>
      </c>
    </row>
    <row r="51" spans="1:2" x14ac:dyDescent="0.35">
      <c r="A51" s="6">
        <v>2</v>
      </c>
      <c r="B51" s="6">
        <v>59</v>
      </c>
    </row>
    <row r="52" spans="1:2" x14ac:dyDescent="0.35">
      <c r="A52" s="6">
        <v>4.8</v>
      </c>
      <c r="B52" s="6">
        <v>75</v>
      </c>
    </row>
    <row r="53" spans="1:2" x14ac:dyDescent="0.35">
      <c r="A53" s="6">
        <v>4.7160000000000002</v>
      </c>
      <c r="B53" s="6">
        <v>90</v>
      </c>
    </row>
    <row r="54" spans="1:2" x14ac:dyDescent="0.35">
      <c r="A54" s="6">
        <v>1.833</v>
      </c>
      <c r="B54" s="6">
        <v>54</v>
      </c>
    </row>
    <row r="55" spans="1:2" x14ac:dyDescent="0.35">
      <c r="A55" s="6">
        <v>4.8330000000000002</v>
      </c>
      <c r="B55" s="6">
        <v>80</v>
      </c>
    </row>
    <row r="56" spans="1:2" x14ac:dyDescent="0.35">
      <c r="A56" s="6">
        <v>1.7330000000000001</v>
      </c>
      <c r="B56" s="6">
        <v>54</v>
      </c>
    </row>
    <row r="57" spans="1:2" x14ac:dyDescent="0.35">
      <c r="A57" s="6">
        <v>4.883</v>
      </c>
      <c r="B57" s="6">
        <v>83</v>
      </c>
    </row>
    <row r="58" spans="1:2" x14ac:dyDescent="0.35">
      <c r="A58" s="6">
        <v>3.7170000000000001</v>
      </c>
      <c r="B58" s="6">
        <v>71</v>
      </c>
    </row>
    <row r="59" spans="1:2" x14ac:dyDescent="0.35">
      <c r="A59" s="6">
        <v>1.667</v>
      </c>
      <c r="B59" s="6">
        <v>64</v>
      </c>
    </row>
    <row r="60" spans="1:2" x14ac:dyDescent="0.35">
      <c r="A60" s="6">
        <v>4.5670000000000002</v>
      </c>
      <c r="B60" s="6">
        <v>77</v>
      </c>
    </row>
    <row r="61" spans="1:2" x14ac:dyDescent="0.35">
      <c r="A61" s="6">
        <v>4.3170000000000002</v>
      </c>
      <c r="B61" s="6">
        <v>81</v>
      </c>
    </row>
    <row r="62" spans="1:2" x14ac:dyDescent="0.35">
      <c r="A62" s="6">
        <v>2.2330000000000001</v>
      </c>
      <c r="B62" s="6">
        <v>59</v>
      </c>
    </row>
    <row r="63" spans="1:2" x14ac:dyDescent="0.35">
      <c r="A63" s="6">
        <v>4.5</v>
      </c>
      <c r="B63" s="6">
        <v>84</v>
      </c>
    </row>
    <row r="64" spans="1:2" x14ac:dyDescent="0.35">
      <c r="A64" s="6">
        <v>1.75</v>
      </c>
      <c r="B64" s="6">
        <v>48</v>
      </c>
    </row>
    <row r="65" spans="1:2" x14ac:dyDescent="0.35">
      <c r="A65" s="6">
        <v>4.8</v>
      </c>
      <c r="B65" s="6">
        <v>82</v>
      </c>
    </row>
    <row r="66" spans="1:2" x14ac:dyDescent="0.35">
      <c r="A66" s="6">
        <v>1.8169999999999999</v>
      </c>
      <c r="B66" s="6">
        <v>60</v>
      </c>
    </row>
    <row r="67" spans="1:2" x14ac:dyDescent="0.35">
      <c r="A67" s="6">
        <v>4.4000000000000004</v>
      </c>
      <c r="B67" s="6">
        <v>92</v>
      </c>
    </row>
    <row r="68" spans="1:2" x14ac:dyDescent="0.35">
      <c r="A68" s="6">
        <v>4.1669999999999998</v>
      </c>
      <c r="B68" s="6">
        <v>78</v>
      </c>
    </row>
    <row r="69" spans="1:2" x14ac:dyDescent="0.35">
      <c r="A69" s="6">
        <v>4.7</v>
      </c>
      <c r="B69" s="6">
        <v>78</v>
      </c>
    </row>
    <row r="70" spans="1:2" x14ac:dyDescent="0.35">
      <c r="A70" s="6">
        <v>2.0670000000000002</v>
      </c>
      <c r="B70" s="6">
        <v>65</v>
      </c>
    </row>
    <row r="71" spans="1:2" x14ac:dyDescent="0.35">
      <c r="A71" s="6">
        <v>4.7</v>
      </c>
      <c r="B71" s="6">
        <v>73</v>
      </c>
    </row>
    <row r="72" spans="1:2" x14ac:dyDescent="0.35">
      <c r="A72" s="6">
        <v>4.0330000000000004</v>
      </c>
      <c r="B72" s="6">
        <v>82</v>
      </c>
    </row>
    <row r="73" spans="1:2" x14ac:dyDescent="0.35">
      <c r="A73" s="6">
        <v>1.9670000000000001</v>
      </c>
      <c r="B73" s="6">
        <v>56</v>
      </c>
    </row>
    <row r="74" spans="1:2" x14ac:dyDescent="0.35">
      <c r="A74" s="6">
        <v>4.5</v>
      </c>
      <c r="B74" s="6">
        <v>79</v>
      </c>
    </row>
    <row r="75" spans="1:2" x14ac:dyDescent="0.35">
      <c r="A75" s="6">
        <v>4</v>
      </c>
      <c r="B75" s="6">
        <v>71</v>
      </c>
    </row>
    <row r="76" spans="1:2" x14ac:dyDescent="0.35">
      <c r="A76" s="6">
        <v>1.9830000000000001</v>
      </c>
      <c r="B76" s="6">
        <v>62</v>
      </c>
    </row>
    <row r="77" spans="1:2" x14ac:dyDescent="0.35">
      <c r="A77" s="6">
        <v>5.0670000000000002</v>
      </c>
      <c r="B77" s="6">
        <v>76</v>
      </c>
    </row>
    <row r="78" spans="1:2" x14ac:dyDescent="0.35">
      <c r="A78" s="6">
        <v>2.0169999999999999</v>
      </c>
      <c r="B78" s="6">
        <v>60</v>
      </c>
    </row>
    <row r="79" spans="1:2" x14ac:dyDescent="0.35">
      <c r="A79" s="6">
        <v>4.5670000000000002</v>
      </c>
      <c r="B79" s="6">
        <v>78</v>
      </c>
    </row>
    <row r="80" spans="1:2" x14ac:dyDescent="0.35">
      <c r="A80" s="6">
        <v>3.883</v>
      </c>
      <c r="B80" s="6">
        <v>76</v>
      </c>
    </row>
    <row r="81" spans="1:2" x14ac:dyDescent="0.35">
      <c r="A81" s="6">
        <v>3.6</v>
      </c>
      <c r="B81" s="6">
        <v>83</v>
      </c>
    </row>
    <row r="82" spans="1:2" x14ac:dyDescent="0.35">
      <c r="A82" s="6">
        <v>4.133</v>
      </c>
      <c r="B82" s="6">
        <v>75</v>
      </c>
    </row>
    <row r="83" spans="1:2" x14ac:dyDescent="0.35">
      <c r="A83" s="6">
        <v>4.3330000000000002</v>
      </c>
      <c r="B83" s="6">
        <v>82</v>
      </c>
    </row>
    <row r="84" spans="1:2" x14ac:dyDescent="0.35">
      <c r="A84" s="6">
        <v>4.0999999999999996</v>
      </c>
      <c r="B84" s="6">
        <v>70</v>
      </c>
    </row>
    <row r="85" spans="1:2" x14ac:dyDescent="0.35">
      <c r="A85" s="6">
        <v>2.633</v>
      </c>
      <c r="B85" s="6">
        <v>65</v>
      </c>
    </row>
    <row r="86" spans="1:2" x14ac:dyDescent="0.35">
      <c r="A86" s="6">
        <v>4.0670000000000002</v>
      </c>
      <c r="B86" s="6">
        <v>73</v>
      </c>
    </row>
    <row r="87" spans="1:2" x14ac:dyDescent="0.35">
      <c r="A87" s="6">
        <v>4.9329999999999998</v>
      </c>
      <c r="B87" s="6">
        <v>88</v>
      </c>
    </row>
    <row r="88" spans="1:2" x14ac:dyDescent="0.35">
      <c r="A88" s="6">
        <v>3.95</v>
      </c>
      <c r="B88" s="6">
        <v>76</v>
      </c>
    </row>
    <row r="89" spans="1:2" x14ac:dyDescent="0.35">
      <c r="A89" s="6">
        <v>4.5170000000000003</v>
      </c>
      <c r="B89" s="6">
        <v>80</v>
      </c>
    </row>
    <row r="90" spans="1:2" x14ac:dyDescent="0.35">
      <c r="A90" s="6">
        <v>2.1669999999999998</v>
      </c>
      <c r="B90" s="6">
        <v>48</v>
      </c>
    </row>
    <row r="91" spans="1:2" x14ac:dyDescent="0.35">
      <c r="A91" s="6">
        <v>4</v>
      </c>
      <c r="B91" s="6">
        <v>86</v>
      </c>
    </row>
    <row r="92" spans="1:2" x14ac:dyDescent="0.35">
      <c r="A92" s="6">
        <v>2.2000000000000002</v>
      </c>
      <c r="B92" s="6">
        <v>60</v>
      </c>
    </row>
    <row r="93" spans="1:2" x14ac:dyDescent="0.35">
      <c r="A93" s="6">
        <v>4.3330000000000002</v>
      </c>
      <c r="B93" s="6">
        <v>90</v>
      </c>
    </row>
    <row r="94" spans="1:2" x14ac:dyDescent="0.35">
      <c r="A94" s="6">
        <v>1.867</v>
      </c>
      <c r="B94" s="6">
        <v>50</v>
      </c>
    </row>
    <row r="95" spans="1:2" x14ac:dyDescent="0.35">
      <c r="A95" s="6">
        <v>4.8170000000000002</v>
      </c>
      <c r="B95" s="6">
        <v>78</v>
      </c>
    </row>
    <row r="96" spans="1:2" x14ac:dyDescent="0.35">
      <c r="A96" s="6">
        <v>1.833</v>
      </c>
      <c r="B96" s="6">
        <v>63</v>
      </c>
    </row>
    <row r="97" spans="1:2" x14ac:dyDescent="0.35">
      <c r="A97" s="6">
        <v>4.3</v>
      </c>
      <c r="B97" s="6">
        <v>72</v>
      </c>
    </row>
    <row r="98" spans="1:2" x14ac:dyDescent="0.35">
      <c r="A98" s="6">
        <v>4.6669999999999998</v>
      </c>
      <c r="B98" s="6">
        <v>84</v>
      </c>
    </row>
    <row r="99" spans="1:2" x14ac:dyDescent="0.35">
      <c r="A99" s="6">
        <v>3.75</v>
      </c>
      <c r="B99" s="6">
        <v>75</v>
      </c>
    </row>
    <row r="100" spans="1:2" x14ac:dyDescent="0.35">
      <c r="A100" s="6">
        <v>1.867</v>
      </c>
      <c r="B100" s="6">
        <v>51</v>
      </c>
    </row>
    <row r="101" spans="1:2" x14ac:dyDescent="0.35">
      <c r="A101" s="6">
        <v>4.9000000000000004</v>
      </c>
      <c r="B101" s="6">
        <v>82</v>
      </c>
    </row>
    <row r="102" spans="1:2" x14ac:dyDescent="0.35">
      <c r="A102" s="6">
        <v>2.4830000000000001</v>
      </c>
      <c r="B102" s="6">
        <v>62</v>
      </c>
    </row>
    <row r="103" spans="1:2" x14ac:dyDescent="0.35">
      <c r="A103" s="6">
        <v>4.367</v>
      </c>
      <c r="B103" s="6">
        <v>88</v>
      </c>
    </row>
    <row r="104" spans="1:2" x14ac:dyDescent="0.35">
      <c r="A104" s="6">
        <v>2.1</v>
      </c>
      <c r="B104" s="6">
        <v>49</v>
      </c>
    </row>
    <row r="105" spans="1:2" x14ac:dyDescent="0.35">
      <c r="A105" s="6">
        <v>4.5</v>
      </c>
      <c r="B105" s="6">
        <v>83</v>
      </c>
    </row>
    <row r="106" spans="1:2" x14ac:dyDescent="0.35">
      <c r="A106" s="6">
        <v>4.05</v>
      </c>
      <c r="B106" s="6">
        <v>81</v>
      </c>
    </row>
    <row r="107" spans="1:2" x14ac:dyDescent="0.35">
      <c r="A107" s="6">
        <v>1.867</v>
      </c>
      <c r="B107" s="6">
        <v>47</v>
      </c>
    </row>
    <row r="108" spans="1:2" x14ac:dyDescent="0.35">
      <c r="A108" s="6">
        <v>4.7</v>
      </c>
      <c r="B108" s="6">
        <v>84</v>
      </c>
    </row>
    <row r="109" spans="1:2" x14ac:dyDescent="0.35">
      <c r="A109" s="6">
        <v>1.7829999999999999</v>
      </c>
      <c r="B109" s="6">
        <v>52</v>
      </c>
    </row>
    <row r="110" spans="1:2" x14ac:dyDescent="0.35">
      <c r="A110" s="6">
        <v>4.8499999999999996</v>
      </c>
      <c r="B110" s="6">
        <v>86</v>
      </c>
    </row>
    <row r="111" spans="1:2" x14ac:dyDescent="0.35">
      <c r="A111" s="6">
        <v>3.6829999999999998</v>
      </c>
      <c r="B111" s="6">
        <v>81</v>
      </c>
    </row>
    <row r="112" spans="1:2" x14ac:dyDescent="0.35">
      <c r="A112" s="6">
        <v>4.7329999999999997</v>
      </c>
      <c r="B112" s="6">
        <v>75</v>
      </c>
    </row>
    <row r="113" spans="1:2" x14ac:dyDescent="0.35">
      <c r="A113" s="6">
        <v>2.2999999999999998</v>
      </c>
      <c r="B113" s="6">
        <v>59</v>
      </c>
    </row>
    <row r="114" spans="1:2" x14ac:dyDescent="0.35">
      <c r="A114" s="6">
        <v>4.9000000000000004</v>
      </c>
      <c r="B114" s="6">
        <v>89</v>
      </c>
    </row>
    <row r="115" spans="1:2" x14ac:dyDescent="0.35">
      <c r="A115" s="6">
        <v>4.4169999999999998</v>
      </c>
      <c r="B115" s="6">
        <v>79</v>
      </c>
    </row>
    <row r="116" spans="1:2" x14ac:dyDescent="0.35">
      <c r="A116" s="6">
        <v>1.7</v>
      </c>
      <c r="B116" s="6">
        <v>59</v>
      </c>
    </row>
    <row r="117" spans="1:2" x14ac:dyDescent="0.35">
      <c r="A117" s="6">
        <v>4.633</v>
      </c>
      <c r="B117" s="6">
        <v>81</v>
      </c>
    </row>
    <row r="118" spans="1:2" x14ac:dyDescent="0.35">
      <c r="A118" s="6">
        <v>2.3170000000000002</v>
      </c>
      <c r="B118" s="6">
        <v>50</v>
      </c>
    </row>
    <row r="119" spans="1:2" x14ac:dyDescent="0.35">
      <c r="A119" s="6">
        <v>4.5999999999999996</v>
      </c>
      <c r="B119" s="6">
        <v>85</v>
      </c>
    </row>
    <row r="120" spans="1:2" x14ac:dyDescent="0.35">
      <c r="A120" s="6">
        <v>1.8169999999999999</v>
      </c>
      <c r="B120" s="6">
        <v>59</v>
      </c>
    </row>
    <row r="121" spans="1:2" x14ac:dyDescent="0.35">
      <c r="A121" s="6">
        <v>4.4169999999999998</v>
      </c>
      <c r="B121" s="6">
        <v>87</v>
      </c>
    </row>
    <row r="122" spans="1:2" x14ac:dyDescent="0.35">
      <c r="A122" s="6">
        <v>2.617</v>
      </c>
      <c r="B122" s="6">
        <v>53</v>
      </c>
    </row>
    <row r="123" spans="1:2" x14ac:dyDescent="0.35">
      <c r="A123" s="6">
        <v>4.0670000000000002</v>
      </c>
      <c r="B123" s="6">
        <v>69</v>
      </c>
    </row>
    <row r="124" spans="1:2" x14ac:dyDescent="0.35">
      <c r="A124" s="6">
        <v>4.25</v>
      </c>
      <c r="B124" s="6">
        <v>77</v>
      </c>
    </row>
    <row r="125" spans="1:2" x14ac:dyDescent="0.35">
      <c r="A125" s="6">
        <v>1.9670000000000001</v>
      </c>
      <c r="B125" s="6">
        <v>56</v>
      </c>
    </row>
    <row r="126" spans="1:2" x14ac:dyDescent="0.35">
      <c r="A126" s="6">
        <v>4.5999999999999996</v>
      </c>
      <c r="B126" s="6">
        <v>88</v>
      </c>
    </row>
    <row r="127" spans="1:2" x14ac:dyDescent="0.35">
      <c r="A127" s="6">
        <v>3.7669999999999999</v>
      </c>
      <c r="B127" s="6">
        <v>81</v>
      </c>
    </row>
    <row r="128" spans="1:2" x14ac:dyDescent="0.35">
      <c r="A128" s="6">
        <v>1.917</v>
      </c>
      <c r="B128" s="6">
        <v>45</v>
      </c>
    </row>
    <row r="129" spans="1:2" x14ac:dyDescent="0.35">
      <c r="A129" s="6">
        <v>4.5</v>
      </c>
      <c r="B129" s="6">
        <v>82</v>
      </c>
    </row>
    <row r="130" spans="1:2" x14ac:dyDescent="0.35">
      <c r="A130" s="6">
        <v>2.2669999999999999</v>
      </c>
      <c r="B130" s="6">
        <v>55</v>
      </c>
    </row>
    <row r="131" spans="1:2" x14ac:dyDescent="0.35">
      <c r="A131" s="6">
        <v>4.6500000000000004</v>
      </c>
      <c r="B131" s="6">
        <v>90</v>
      </c>
    </row>
    <row r="132" spans="1:2" x14ac:dyDescent="0.35">
      <c r="A132" s="6">
        <v>1.867</v>
      </c>
      <c r="B132" s="6">
        <v>45</v>
      </c>
    </row>
    <row r="133" spans="1:2" x14ac:dyDescent="0.35">
      <c r="A133" s="6">
        <v>4.1669999999999998</v>
      </c>
      <c r="B133" s="6">
        <v>83</v>
      </c>
    </row>
    <row r="134" spans="1:2" x14ac:dyDescent="0.35">
      <c r="A134" s="6">
        <v>2.8</v>
      </c>
      <c r="B134" s="6">
        <v>56</v>
      </c>
    </row>
    <row r="135" spans="1:2" x14ac:dyDescent="0.35">
      <c r="A135" s="6">
        <v>4.3330000000000002</v>
      </c>
      <c r="B135" s="6">
        <v>89</v>
      </c>
    </row>
    <row r="136" spans="1:2" x14ac:dyDescent="0.35">
      <c r="A136" s="6">
        <v>1.833</v>
      </c>
      <c r="B136" s="6">
        <v>46</v>
      </c>
    </row>
    <row r="137" spans="1:2" x14ac:dyDescent="0.35">
      <c r="A137" s="6">
        <v>4.383</v>
      </c>
      <c r="B137" s="6">
        <v>82</v>
      </c>
    </row>
    <row r="138" spans="1:2" x14ac:dyDescent="0.35">
      <c r="A138" s="6">
        <v>1.883</v>
      </c>
      <c r="B138" s="6">
        <v>51</v>
      </c>
    </row>
    <row r="139" spans="1:2" x14ac:dyDescent="0.35">
      <c r="A139" s="6">
        <v>4.9329999999999998</v>
      </c>
      <c r="B139" s="6">
        <v>86</v>
      </c>
    </row>
    <row r="140" spans="1:2" x14ac:dyDescent="0.35">
      <c r="A140" s="6">
        <v>2.0329999999999999</v>
      </c>
      <c r="B140" s="6">
        <v>53</v>
      </c>
    </row>
    <row r="141" spans="1:2" x14ac:dyDescent="0.35">
      <c r="A141" s="6">
        <v>3.7330000000000001</v>
      </c>
      <c r="B141" s="6">
        <v>79</v>
      </c>
    </row>
    <row r="142" spans="1:2" x14ac:dyDescent="0.35">
      <c r="A142" s="6">
        <v>4.2329999999999997</v>
      </c>
      <c r="B142" s="6">
        <v>81</v>
      </c>
    </row>
    <row r="143" spans="1:2" x14ac:dyDescent="0.35">
      <c r="A143" s="6">
        <v>2.2330000000000001</v>
      </c>
      <c r="B143" s="6">
        <v>60</v>
      </c>
    </row>
    <row r="144" spans="1:2" x14ac:dyDescent="0.35">
      <c r="A144" s="6">
        <v>4.5330000000000004</v>
      </c>
      <c r="B144" s="6">
        <v>82</v>
      </c>
    </row>
    <row r="145" spans="1:2" x14ac:dyDescent="0.35">
      <c r="A145" s="6">
        <v>4.8170000000000002</v>
      </c>
      <c r="B145" s="6">
        <v>77</v>
      </c>
    </row>
    <row r="146" spans="1:2" x14ac:dyDescent="0.35">
      <c r="A146" s="6">
        <v>4.3330000000000002</v>
      </c>
      <c r="B146" s="6">
        <v>76</v>
      </c>
    </row>
    <row r="147" spans="1:2" x14ac:dyDescent="0.35">
      <c r="A147" s="6">
        <v>1.9830000000000001</v>
      </c>
      <c r="B147" s="6">
        <v>59</v>
      </c>
    </row>
    <row r="148" spans="1:2" x14ac:dyDescent="0.35">
      <c r="A148" s="6">
        <v>4.633</v>
      </c>
      <c r="B148" s="6">
        <v>80</v>
      </c>
    </row>
    <row r="149" spans="1:2" x14ac:dyDescent="0.35">
      <c r="A149" s="6">
        <v>2.0169999999999999</v>
      </c>
      <c r="B149" s="6">
        <v>49</v>
      </c>
    </row>
    <row r="150" spans="1:2" x14ac:dyDescent="0.35">
      <c r="A150" s="6">
        <v>5.0999999999999996</v>
      </c>
      <c r="B150" s="6">
        <v>96</v>
      </c>
    </row>
    <row r="151" spans="1:2" x14ac:dyDescent="0.35">
      <c r="A151" s="6">
        <v>1.8</v>
      </c>
      <c r="B151" s="6">
        <v>53</v>
      </c>
    </row>
    <row r="152" spans="1:2" x14ac:dyDescent="0.35">
      <c r="A152" s="6">
        <v>5.0330000000000004</v>
      </c>
      <c r="B152" s="6">
        <v>77</v>
      </c>
    </row>
    <row r="153" spans="1:2" x14ac:dyDescent="0.35">
      <c r="A153" s="6">
        <v>4</v>
      </c>
      <c r="B153" s="6">
        <v>77</v>
      </c>
    </row>
    <row r="154" spans="1:2" x14ac:dyDescent="0.35">
      <c r="A154" s="6">
        <v>2.4</v>
      </c>
      <c r="B154" s="6">
        <v>65</v>
      </c>
    </row>
    <row r="155" spans="1:2" x14ac:dyDescent="0.35">
      <c r="A155" s="6">
        <v>4.5999999999999996</v>
      </c>
      <c r="B155" s="6">
        <v>81</v>
      </c>
    </row>
    <row r="156" spans="1:2" x14ac:dyDescent="0.35">
      <c r="A156" s="6">
        <v>3.5670000000000002</v>
      </c>
      <c r="B156" s="6">
        <v>71</v>
      </c>
    </row>
    <row r="157" spans="1:2" x14ac:dyDescent="0.35">
      <c r="A157" s="6">
        <v>4</v>
      </c>
      <c r="B157" s="6">
        <v>70</v>
      </c>
    </row>
    <row r="158" spans="1:2" x14ac:dyDescent="0.35">
      <c r="A158" s="6">
        <v>4.5</v>
      </c>
      <c r="B158" s="6">
        <v>81</v>
      </c>
    </row>
    <row r="159" spans="1:2" x14ac:dyDescent="0.35">
      <c r="A159" s="6">
        <v>4.0830000000000002</v>
      </c>
      <c r="B159" s="6">
        <v>93</v>
      </c>
    </row>
    <row r="160" spans="1:2" x14ac:dyDescent="0.35">
      <c r="A160" s="6">
        <v>1.8</v>
      </c>
      <c r="B160" s="6">
        <v>53</v>
      </c>
    </row>
    <row r="161" spans="1:2" x14ac:dyDescent="0.35">
      <c r="A161" s="6">
        <v>3.9670000000000001</v>
      </c>
      <c r="B161" s="6">
        <v>89</v>
      </c>
    </row>
    <row r="162" spans="1:2" x14ac:dyDescent="0.35">
      <c r="A162" s="6">
        <v>2.2000000000000002</v>
      </c>
      <c r="B162" s="6">
        <v>45</v>
      </c>
    </row>
    <row r="163" spans="1:2" x14ac:dyDescent="0.35">
      <c r="A163" s="6">
        <v>4.1500000000000004</v>
      </c>
      <c r="B163" s="6">
        <v>86</v>
      </c>
    </row>
    <row r="164" spans="1:2" x14ac:dyDescent="0.35">
      <c r="A164" s="6">
        <v>2</v>
      </c>
      <c r="B164" s="6">
        <v>58</v>
      </c>
    </row>
    <row r="165" spans="1:2" x14ac:dyDescent="0.35">
      <c r="A165" s="6">
        <v>3.8330000000000002</v>
      </c>
      <c r="B165" s="6">
        <v>78</v>
      </c>
    </row>
    <row r="166" spans="1:2" x14ac:dyDescent="0.35">
      <c r="A166" s="6">
        <v>3.5</v>
      </c>
      <c r="B166" s="6">
        <v>66</v>
      </c>
    </row>
    <row r="167" spans="1:2" x14ac:dyDescent="0.35">
      <c r="A167" s="6">
        <v>4.5830000000000002</v>
      </c>
      <c r="B167" s="6">
        <v>76</v>
      </c>
    </row>
    <row r="168" spans="1:2" x14ac:dyDescent="0.35">
      <c r="A168" s="6">
        <v>2.367</v>
      </c>
      <c r="B168" s="6">
        <v>63</v>
      </c>
    </row>
    <row r="169" spans="1:2" x14ac:dyDescent="0.35">
      <c r="A169" s="6">
        <v>5</v>
      </c>
      <c r="B169" s="6">
        <v>88</v>
      </c>
    </row>
    <row r="170" spans="1:2" x14ac:dyDescent="0.35">
      <c r="A170" s="6">
        <v>1.9330000000000001</v>
      </c>
      <c r="B170" s="6">
        <v>52</v>
      </c>
    </row>
    <row r="171" spans="1:2" x14ac:dyDescent="0.35">
      <c r="A171" s="6">
        <v>4.617</v>
      </c>
      <c r="B171" s="6">
        <v>93</v>
      </c>
    </row>
    <row r="172" spans="1:2" x14ac:dyDescent="0.35">
      <c r="A172" s="6">
        <v>1.917</v>
      </c>
      <c r="B172" s="6">
        <v>49</v>
      </c>
    </row>
    <row r="173" spans="1:2" x14ac:dyDescent="0.35">
      <c r="A173" s="6">
        <v>2.0830000000000002</v>
      </c>
      <c r="B173" s="6">
        <v>57</v>
      </c>
    </row>
    <row r="174" spans="1:2" x14ac:dyDescent="0.35">
      <c r="A174" s="6">
        <v>4.5830000000000002</v>
      </c>
      <c r="B174" s="6">
        <v>77</v>
      </c>
    </row>
    <row r="175" spans="1:2" x14ac:dyDescent="0.35">
      <c r="A175" s="6">
        <v>3.3330000000000002</v>
      </c>
      <c r="B175" s="6">
        <v>68</v>
      </c>
    </row>
    <row r="176" spans="1:2" x14ac:dyDescent="0.35">
      <c r="A176" s="6">
        <v>4.1669999999999998</v>
      </c>
      <c r="B176" s="6">
        <v>81</v>
      </c>
    </row>
    <row r="177" spans="1:2" x14ac:dyDescent="0.35">
      <c r="A177" s="6">
        <v>4.3330000000000002</v>
      </c>
      <c r="B177" s="6">
        <v>81</v>
      </c>
    </row>
    <row r="178" spans="1:2" x14ac:dyDescent="0.35">
      <c r="A178" s="6">
        <v>4.5</v>
      </c>
      <c r="B178" s="6">
        <v>73</v>
      </c>
    </row>
    <row r="179" spans="1:2" x14ac:dyDescent="0.35">
      <c r="A179" s="6">
        <v>2.4169999999999998</v>
      </c>
      <c r="B179" s="6">
        <v>50</v>
      </c>
    </row>
    <row r="180" spans="1:2" x14ac:dyDescent="0.35">
      <c r="A180" s="6">
        <v>4</v>
      </c>
      <c r="B180" s="6">
        <v>85</v>
      </c>
    </row>
    <row r="181" spans="1:2" x14ac:dyDescent="0.35">
      <c r="A181" s="6">
        <v>4.1669999999999998</v>
      </c>
      <c r="B181" s="6">
        <v>74</v>
      </c>
    </row>
    <row r="182" spans="1:2" x14ac:dyDescent="0.35">
      <c r="A182" s="6">
        <v>1.883</v>
      </c>
      <c r="B182" s="6">
        <v>55</v>
      </c>
    </row>
    <row r="183" spans="1:2" x14ac:dyDescent="0.35">
      <c r="A183" s="6">
        <v>4.5830000000000002</v>
      </c>
      <c r="B183" s="6">
        <v>77</v>
      </c>
    </row>
    <row r="184" spans="1:2" x14ac:dyDescent="0.35">
      <c r="A184" s="6">
        <v>4.25</v>
      </c>
      <c r="B184" s="6">
        <v>83</v>
      </c>
    </row>
    <row r="185" spans="1:2" x14ac:dyDescent="0.35">
      <c r="A185" s="6">
        <v>3.7669999999999999</v>
      </c>
      <c r="B185" s="6">
        <v>83</v>
      </c>
    </row>
    <row r="186" spans="1:2" x14ac:dyDescent="0.35">
      <c r="A186" s="6">
        <v>2.0329999999999999</v>
      </c>
      <c r="B186" s="6">
        <v>51</v>
      </c>
    </row>
    <row r="187" spans="1:2" x14ac:dyDescent="0.35">
      <c r="A187" s="6">
        <v>4.4329999999999998</v>
      </c>
      <c r="B187" s="6">
        <v>78</v>
      </c>
    </row>
    <row r="188" spans="1:2" x14ac:dyDescent="0.35">
      <c r="A188" s="6">
        <v>4.0830000000000002</v>
      </c>
      <c r="B188" s="6">
        <v>84</v>
      </c>
    </row>
    <row r="189" spans="1:2" x14ac:dyDescent="0.35">
      <c r="A189" s="6">
        <v>1.833</v>
      </c>
      <c r="B189" s="6">
        <v>46</v>
      </c>
    </row>
    <row r="190" spans="1:2" x14ac:dyDescent="0.35">
      <c r="A190" s="6">
        <v>4.4169999999999998</v>
      </c>
      <c r="B190" s="6">
        <v>83</v>
      </c>
    </row>
    <row r="191" spans="1:2" x14ac:dyDescent="0.35">
      <c r="A191" s="6">
        <v>2.1829999999999998</v>
      </c>
      <c r="B191" s="6">
        <v>55</v>
      </c>
    </row>
    <row r="192" spans="1:2" x14ac:dyDescent="0.35">
      <c r="A192" s="6">
        <v>4.8</v>
      </c>
      <c r="B192" s="6">
        <v>81</v>
      </c>
    </row>
    <row r="193" spans="1:2" x14ac:dyDescent="0.35">
      <c r="A193" s="6">
        <v>1.833</v>
      </c>
      <c r="B193" s="6">
        <v>57</v>
      </c>
    </row>
    <row r="194" spans="1:2" x14ac:dyDescent="0.35">
      <c r="A194" s="6">
        <v>4.8</v>
      </c>
      <c r="B194" s="6">
        <v>76</v>
      </c>
    </row>
    <row r="195" spans="1:2" x14ac:dyDescent="0.35">
      <c r="A195" s="6">
        <v>4.0999999999999996</v>
      </c>
      <c r="B195" s="6">
        <v>84</v>
      </c>
    </row>
    <row r="196" spans="1:2" x14ac:dyDescent="0.35">
      <c r="A196" s="6">
        <v>3.9660000000000002</v>
      </c>
      <c r="B196" s="6">
        <v>77</v>
      </c>
    </row>
    <row r="197" spans="1:2" x14ac:dyDescent="0.35">
      <c r="A197" s="6">
        <v>4.2329999999999997</v>
      </c>
      <c r="B197" s="6">
        <v>81</v>
      </c>
    </row>
    <row r="198" spans="1:2" x14ac:dyDescent="0.35">
      <c r="A198" s="6">
        <v>3.5</v>
      </c>
      <c r="B198" s="6">
        <v>87</v>
      </c>
    </row>
    <row r="199" spans="1:2" x14ac:dyDescent="0.35">
      <c r="A199" s="6">
        <v>4.3659999999999997</v>
      </c>
      <c r="B199" s="6">
        <v>77</v>
      </c>
    </row>
    <row r="200" spans="1:2" x14ac:dyDescent="0.35">
      <c r="A200" s="6">
        <v>2.25</v>
      </c>
      <c r="B200" s="6">
        <v>51</v>
      </c>
    </row>
    <row r="201" spans="1:2" x14ac:dyDescent="0.35">
      <c r="A201" s="6">
        <v>4.6669999999999998</v>
      </c>
      <c r="B201" s="6">
        <v>78</v>
      </c>
    </row>
    <row r="202" spans="1:2" x14ac:dyDescent="0.35">
      <c r="A202" s="6">
        <v>2.1</v>
      </c>
      <c r="B202" s="6">
        <v>60</v>
      </c>
    </row>
    <row r="203" spans="1:2" x14ac:dyDescent="0.35">
      <c r="A203" s="6">
        <v>4.3499999999999996</v>
      </c>
      <c r="B203" s="6">
        <v>82</v>
      </c>
    </row>
    <row r="204" spans="1:2" x14ac:dyDescent="0.35">
      <c r="A204" s="6">
        <v>4.133</v>
      </c>
      <c r="B204" s="6">
        <v>91</v>
      </c>
    </row>
    <row r="205" spans="1:2" x14ac:dyDescent="0.35">
      <c r="A205" s="6">
        <v>1.867</v>
      </c>
      <c r="B205" s="6">
        <v>53</v>
      </c>
    </row>
    <row r="206" spans="1:2" x14ac:dyDescent="0.35">
      <c r="A206" s="6">
        <v>4.5999999999999996</v>
      </c>
      <c r="B206" s="6">
        <v>78</v>
      </c>
    </row>
    <row r="207" spans="1:2" x14ac:dyDescent="0.35">
      <c r="A207" s="6">
        <v>1.7829999999999999</v>
      </c>
      <c r="B207" s="6">
        <v>46</v>
      </c>
    </row>
    <row r="208" spans="1:2" x14ac:dyDescent="0.35">
      <c r="A208" s="6">
        <v>4.367</v>
      </c>
      <c r="B208" s="6">
        <v>77</v>
      </c>
    </row>
    <row r="209" spans="1:2" x14ac:dyDescent="0.35">
      <c r="A209" s="6">
        <v>3.85</v>
      </c>
      <c r="B209" s="6">
        <v>84</v>
      </c>
    </row>
    <row r="210" spans="1:2" x14ac:dyDescent="0.35">
      <c r="A210" s="6">
        <v>1.9330000000000001</v>
      </c>
      <c r="B210" s="6">
        <v>49</v>
      </c>
    </row>
    <row r="211" spans="1:2" x14ac:dyDescent="0.35">
      <c r="A211" s="6">
        <v>4.5</v>
      </c>
      <c r="B211" s="6">
        <v>83</v>
      </c>
    </row>
    <row r="212" spans="1:2" x14ac:dyDescent="0.35">
      <c r="A212" s="6">
        <v>2.383</v>
      </c>
      <c r="B212" s="6">
        <v>71</v>
      </c>
    </row>
    <row r="213" spans="1:2" x14ac:dyDescent="0.35">
      <c r="A213" s="6">
        <v>4.7</v>
      </c>
      <c r="B213" s="6">
        <v>80</v>
      </c>
    </row>
    <row r="214" spans="1:2" x14ac:dyDescent="0.35">
      <c r="A214" s="6">
        <v>1.867</v>
      </c>
      <c r="B214" s="6">
        <v>49</v>
      </c>
    </row>
    <row r="215" spans="1:2" x14ac:dyDescent="0.35">
      <c r="A215" s="6">
        <v>3.8330000000000002</v>
      </c>
      <c r="B215" s="6">
        <v>75</v>
      </c>
    </row>
    <row r="216" spans="1:2" x14ac:dyDescent="0.35">
      <c r="A216" s="6">
        <v>3.4169999999999998</v>
      </c>
      <c r="B216" s="6">
        <v>64</v>
      </c>
    </row>
    <row r="217" spans="1:2" x14ac:dyDescent="0.35">
      <c r="A217" s="6">
        <v>4.2329999999999997</v>
      </c>
      <c r="B217" s="6">
        <v>76</v>
      </c>
    </row>
    <row r="218" spans="1:2" x14ac:dyDescent="0.35">
      <c r="A218" s="6">
        <v>2.4</v>
      </c>
      <c r="B218" s="6">
        <v>53</v>
      </c>
    </row>
    <row r="219" spans="1:2" x14ac:dyDescent="0.35">
      <c r="A219" s="6">
        <v>4.8</v>
      </c>
      <c r="B219" s="6">
        <v>94</v>
      </c>
    </row>
    <row r="220" spans="1:2" x14ac:dyDescent="0.35">
      <c r="A220" s="6">
        <v>2</v>
      </c>
      <c r="B220" s="6">
        <v>55</v>
      </c>
    </row>
    <row r="221" spans="1:2" x14ac:dyDescent="0.35">
      <c r="A221" s="6">
        <v>4.1500000000000004</v>
      </c>
      <c r="B221" s="6">
        <v>76</v>
      </c>
    </row>
    <row r="222" spans="1:2" x14ac:dyDescent="0.35">
      <c r="A222" s="6">
        <v>1.867</v>
      </c>
      <c r="B222" s="6">
        <v>50</v>
      </c>
    </row>
    <row r="223" spans="1:2" x14ac:dyDescent="0.35">
      <c r="A223" s="6">
        <v>4.2670000000000003</v>
      </c>
      <c r="B223" s="6">
        <v>82</v>
      </c>
    </row>
    <row r="224" spans="1:2" x14ac:dyDescent="0.35">
      <c r="A224" s="6">
        <v>1.75</v>
      </c>
      <c r="B224" s="6">
        <v>54</v>
      </c>
    </row>
    <row r="225" spans="1:2" x14ac:dyDescent="0.35">
      <c r="A225" s="6">
        <v>4.4829999999999997</v>
      </c>
      <c r="B225" s="6">
        <v>75</v>
      </c>
    </row>
    <row r="226" spans="1:2" x14ac:dyDescent="0.35">
      <c r="A226" s="6">
        <v>4</v>
      </c>
      <c r="B226" s="6">
        <v>78</v>
      </c>
    </row>
    <row r="227" spans="1:2" x14ac:dyDescent="0.35">
      <c r="A227" s="6">
        <v>4.117</v>
      </c>
      <c r="B227" s="6">
        <v>79</v>
      </c>
    </row>
    <row r="228" spans="1:2" x14ac:dyDescent="0.35">
      <c r="A228" s="6">
        <v>4.0830000000000002</v>
      </c>
      <c r="B228" s="6">
        <v>78</v>
      </c>
    </row>
    <row r="229" spans="1:2" x14ac:dyDescent="0.35">
      <c r="A229" s="6">
        <v>4.2670000000000003</v>
      </c>
      <c r="B229" s="6">
        <v>78</v>
      </c>
    </row>
    <row r="230" spans="1:2" x14ac:dyDescent="0.35">
      <c r="A230" s="6">
        <v>3.9169999999999998</v>
      </c>
      <c r="B230" s="6">
        <v>70</v>
      </c>
    </row>
    <row r="231" spans="1:2" x14ac:dyDescent="0.35">
      <c r="A231" s="6">
        <v>4.55</v>
      </c>
      <c r="B231" s="6">
        <v>79</v>
      </c>
    </row>
    <row r="232" spans="1:2" x14ac:dyDescent="0.35">
      <c r="A232" s="6">
        <v>4.0830000000000002</v>
      </c>
      <c r="B232" s="6">
        <v>70</v>
      </c>
    </row>
    <row r="233" spans="1:2" x14ac:dyDescent="0.35">
      <c r="A233" s="6">
        <v>2.4169999999999998</v>
      </c>
      <c r="B233" s="6">
        <v>54</v>
      </c>
    </row>
    <row r="234" spans="1:2" x14ac:dyDescent="0.35">
      <c r="A234" s="6">
        <v>4.1829999999999998</v>
      </c>
      <c r="B234" s="6">
        <v>86</v>
      </c>
    </row>
    <row r="235" spans="1:2" x14ac:dyDescent="0.35">
      <c r="A235" s="6">
        <v>2.2170000000000001</v>
      </c>
      <c r="B235" s="6">
        <v>50</v>
      </c>
    </row>
    <row r="236" spans="1:2" x14ac:dyDescent="0.35">
      <c r="A236" s="6">
        <v>4.45</v>
      </c>
      <c r="B236" s="6">
        <v>90</v>
      </c>
    </row>
    <row r="237" spans="1:2" x14ac:dyDescent="0.35">
      <c r="A237" s="6">
        <v>1.883</v>
      </c>
      <c r="B237" s="6">
        <v>54</v>
      </c>
    </row>
    <row r="238" spans="1:2" x14ac:dyDescent="0.35">
      <c r="A238" s="6">
        <v>1.85</v>
      </c>
      <c r="B238" s="6">
        <v>54</v>
      </c>
    </row>
    <row r="239" spans="1:2" x14ac:dyDescent="0.35">
      <c r="A239" s="6">
        <v>4.2830000000000004</v>
      </c>
      <c r="B239" s="6">
        <v>77</v>
      </c>
    </row>
    <row r="240" spans="1:2" x14ac:dyDescent="0.35">
      <c r="A240" s="6">
        <v>3.95</v>
      </c>
      <c r="B240" s="6">
        <v>79</v>
      </c>
    </row>
    <row r="241" spans="1:2" x14ac:dyDescent="0.35">
      <c r="A241" s="6">
        <v>2.3330000000000002</v>
      </c>
      <c r="B241" s="6">
        <v>64</v>
      </c>
    </row>
    <row r="242" spans="1:2" x14ac:dyDescent="0.35">
      <c r="A242" s="6">
        <v>4.1500000000000004</v>
      </c>
      <c r="B242" s="6">
        <v>75</v>
      </c>
    </row>
    <row r="243" spans="1:2" x14ac:dyDescent="0.35">
      <c r="A243" s="6">
        <v>2.35</v>
      </c>
      <c r="B243" s="6">
        <v>47</v>
      </c>
    </row>
    <row r="244" spans="1:2" x14ac:dyDescent="0.35">
      <c r="A244" s="6">
        <v>4.9329999999999998</v>
      </c>
      <c r="B244" s="6">
        <v>86</v>
      </c>
    </row>
    <row r="245" spans="1:2" x14ac:dyDescent="0.35">
      <c r="A245" s="6">
        <v>2.9</v>
      </c>
      <c r="B245" s="6">
        <v>63</v>
      </c>
    </row>
    <row r="246" spans="1:2" x14ac:dyDescent="0.35">
      <c r="A246" s="6">
        <v>4.5830000000000002</v>
      </c>
      <c r="B246" s="6">
        <v>85</v>
      </c>
    </row>
    <row r="247" spans="1:2" x14ac:dyDescent="0.35">
      <c r="A247" s="6">
        <v>3.8330000000000002</v>
      </c>
      <c r="B247" s="6">
        <v>82</v>
      </c>
    </row>
    <row r="248" spans="1:2" x14ac:dyDescent="0.35">
      <c r="A248" s="6">
        <v>2.0830000000000002</v>
      </c>
      <c r="B248" s="6">
        <v>57</v>
      </c>
    </row>
    <row r="249" spans="1:2" x14ac:dyDescent="0.35">
      <c r="A249" s="6">
        <v>4.367</v>
      </c>
      <c r="B249" s="6">
        <v>82</v>
      </c>
    </row>
    <row r="250" spans="1:2" x14ac:dyDescent="0.35">
      <c r="A250" s="6">
        <v>2.133</v>
      </c>
      <c r="B250" s="6">
        <v>67</v>
      </c>
    </row>
    <row r="251" spans="1:2" x14ac:dyDescent="0.35">
      <c r="A251" s="6">
        <v>4.3499999999999996</v>
      </c>
      <c r="B251" s="6">
        <v>74</v>
      </c>
    </row>
    <row r="252" spans="1:2" x14ac:dyDescent="0.35">
      <c r="A252" s="6">
        <v>2.2000000000000002</v>
      </c>
      <c r="B252" s="6">
        <v>54</v>
      </c>
    </row>
    <row r="253" spans="1:2" x14ac:dyDescent="0.35">
      <c r="A253" s="6">
        <v>4.45</v>
      </c>
      <c r="B253" s="6">
        <v>83</v>
      </c>
    </row>
    <row r="254" spans="1:2" x14ac:dyDescent="0.35">
      <c r="A254" s="6">
        <v>3.5670000000000002</v>
      </c>
      <c r="B254" s="6">
        <v>73</v>
      </c>
    </row>
    <row r="255" spans="1:2" x14ac:dyDescent="0.35">
      <c r="A255" s="6">
        <v>4.5</v>
      </c>
      <c r="B255" s="6">
        <v>73</v>
      </c>
    </row>
    <row r="256" spans="1:2" x14ac:dyDescent="0.35">
      <c r="A256" s="6">
        <v>4.1500000000000004</v>
      </c>
      <c r="B256" s="6">
        <v>88</v>
      </c>
    </row>
    <row r="257" spans="1:2" x14ac:dyDescent="0.35">
      <c r="A257" s="6">
        <v>3.8170000000000002</v>
      </c>
      <c r="B257" s="6">
        <v>80</v>
      </c>
    </row>
    <row r="258" spans="1:2" x14ac:dyDescent="0.35">
      <c r="A258" s="6">
        <v>3.9169999999999998</v>
      </c>
      <c r="B258" s="6">
        <v>71</v>
      </c>
    </row>
    <row r="259" spans="1:2" x14ac:dyDescent="0.35">
      <c r="A259" s="6">
        <v>4.45</v>
      </c>
      <c r="B259" s="6">
        <v>83</v>
      </c>
    </row>
    <row r="260" spans="1:2" x14ac:dyDescent="0.35">
      <c r="A260" s="6">
        <v>2</v>
      </c>
      <c r="B260" s="6">
        <v>56</v>
      </c>
    </row>
    <row r="261" spans="1:2" x14ac:dyDescent="0.35">
      <c r="A261" s="6">
        <v>4.2830000000000004</v>
      </c>
      <c r="B261" s="6">
        <v>79</v>
      </c>
    </row>
    <row r="262" spans="1:2" x14ac:dyDescent="0.35">
      <c r="A262" s="6">
        <v>4.7670000000000003</v>
      </c>
      <c r="B262" s="6">
        <v>78</v>
      </c>
    </row>
    <row r="263" spans="1:2" x14ac:dyDescent="0.35">
      <c r="A263" s="6">
        <v>4.5330000000000004</v>
      </c>
      <c r="B263" s="6">
        <v>84</v>
      </c>
    </row>
    <row r="264" spans="1:2" x14ac:dyDescent="0.35">
      <c r="A264" s="6">
        <v>1.85</v>
      </c>
      <c r="B264" s="6">
        <v>58</v>
      </c>
    </row>
    <row r="265" spans="1:2" x14ac:dyDescent="0.35">
      <c r="A265" s="6">
        <v>4.25</v>
      </c>
      <c r="B265" s="6">
        <v>83</v>
      </c>
    </row>
    <row r="266" spans="1:2" x14ac:dyDescent="0.35">
      <c r="A266" s="6">
        <v>1.9830000000000001</v>
      </c>
      <c r="B266" s="6">
        <v>43</v>
      </c>
    </row>
    <row r="267" spans="1:2" x14ac:dyDescent="0.35">
      <c r="A267" s="6">
        <v>2.25</v>
      </c>
      <c r="B267" s="6">
        <v>60</v>
      </c>
    </row>
    <row r="268" spans="1:2" x14ac:dyDescent="0.35">
      <c r="A268" s="6">
        <v>4.75</v>
      </c>
      <c r="B268" s="6">
        <v>75</v>
      </c>
    </row>
    <row r="269" spans="1:2" x14ac:dyDescent="0.35">
      <c r="A269" s="6">
        <v>4.117</v>
      </c>
      <c r="B269" s="6">
        <v>81</v>
      </c>
    </row>
    <row r="270" spans="1:2" x14ac:dyDescent="0.35">
      <c r="A270" s="6">
        <v>2.15</v>
      </c>
      <c r="B270" s="6">
        <v>46</v>
      </c>
    </row>
    <row r="271" spans="1:2" x14ac:dyDescent="0.35">
      <c r="A271" s="6">
        <v>4.4169999999999998</v>
      </c>
      <c r="B271" s="6">
        <v>90</v>
      </c>
    </row>
    <row r="272" spans="1:2" x14ac:dyDescent="0.35">
      <c r="A272" s="6">
        <v>1.8169999999999999</v>
      </c>
      <c r="B272" s="6">
        <v>46</v>
      </c>
    </row>
    <row r="273" spans="1:2" x14ac:dyDescent="0.35">
      <c r="A273" s="6">
        <v>4.4669999999999996</v>
      </c>
      <c r="B273" s="6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0" ma:contentTypeDescription="Crear nuevo documento." ma:contentTypeScope="" ma:versionID="6d8c137133d0b3008f8beb798454da93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170028e9c9501e5b36523b1ff7f431d1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F08A3-10CD-4626-ACCA-4D72CC613B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1F19C-4D6D-486F-9F36-022899E6B2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05C5DA-BCEB-4B5B-9B03-799BFA86F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b8e19-23fb-4d58-ba2a-719f878591ed"/>
    <ds:schemaRef ds:uri="4dcc97b3-1ecc-4cd5-a7fe-888f0180f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ERUPTION RESUELTO</vt:lpstr>
      <vt:lpstr>ERUPTION CLUSTER</vt:lpstr>
      <vt:lpstr>ERUPTION REGRESIÓN CLUSTER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Arantxa Oteiza</cp:lastModifiedBy>
  <dcterms:created xsi:type="dcterms:W3CDTF">2015-06-05T18:19:34Z</dcterms:created>
  <dcterms:modified xsi:type="dcterms:W3CDTF">2020-12-02T12:59:43Z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0x010100DDBA6DC8B641994792C36C81DCB75C72</vt:lpwstr>
  </property>
  <property fmtid="{D5CDD505-2E9C-101B-9397-08002B2CF9AE}" pid="3" name="Workbook id">
    <vt:lpwstr>9ffebd52-bf74-46f6-95c7-17b9c3ac0505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