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ebt" sheetId="2" r:id="rId5"/>
    <sheet state="visible" name="Debt Summaries" sheetId="3" r:id="rId6"/>
    <sheet state="visible" name="deleted data" sheetId="4" r:id="rId7"/>
  </sheets>
  <definedNames>
    <definedName name="SB740_Leases">Dashboard!$A$113:$H$229</definedName>
  </definedNames>
  <calcPr/>
</workbook>
</file>

<file path=xl/sharedStrings.xml><?xml version="1.0" encoding="utf-8"?>
<sst xmlns="http://schemas.openxmlformats.org/spreadsheetml/2006/main" count="1032" uniqueCount="400">
  <si>
    <t xml:space="preserve"> </t>
  </si>
  <si>
    <t>Financial Statement</t>
  </si>
  <si>
    <t>Years collected</t>
  </si>
  <si>
    <t>Re-Organized</t>
  </si>
  <si>
    <t>Position</t>
  </si>
  <si>
    <t>2008 2009 2010 2011 2012 2013 2014 2015 2016 2017 2018 2019 2020 2021 2022</t>
  </si>
  <si>
    <t>2008-2022</t>
  </si>
  <si>
    <t>Activities</t>
  </si>
  <si>
    <t>Cash Flow</t>
  </si>
  <si>
    <t>not yet</t>
  </si>
  <si>
    <t>IRS Form 990</t>
  </si>
  <si>
    <t>Notes</t>
  </si>
  <si>
    <t>Rocketship Education</t>
  </si>
  <si>
    <r>
      <rPr>
        <rFont val="Alegreya Sans"/>
        <color theme="1"/>
        <sz val="12.0"/>
      </rPr>
      <t xml:space="preserve"> </t>
    </r>
    <r>
      <rPr>
        <rFont val="Alegreya Sans"/>
        <color rgb="FF38761D"/>
        <sz val="12.0"/>
      </rPr>
      <t>2010 2011 2012 2013 2014 2015 2016 2017 2018 2019 2020 2021 2022</t>
    </r>
  </si>
  <si>
    <t>*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</si>
  <si>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Launchpad Development</t>
  </si>
  <si>
    <t>2010 2011 2012 2013 2014 2015 2016 2017 2018 2019 2020</t>
  </si>
  <si>
    <t>Debt</t>
  </si>
  <si>
    <t>Tax year
(YE 30 Jun)</t>
  </si>
  <si>
    <t>Borrower</t>
  </si>
  <si>
    <t>School(s)</t>
  </si>
  <si>
    <t>Lender/Terms</t>
  </si>
  <si>
    <t>Forgiven</t>
  </si>
  <si>
    <t>Status</t>
  </si>
  <si>
    <t>Location in Financial Statement
[YE/page]</t>
  </si>
  <si>
    <t>2008, 2009</t>
  </si>
  <si>
    <t>Locust LLC (LLC1)</t>
  </si>
  <si>
    <t>RMS
Mateo Sheedy</t>
  </si>
  <si>
    <t>CDFI (Raza Development Fund)
up to $5M @ 5.0%</t>
  </si>
  <si>
    <r>
      <rPr>
        <rFont val="Alegreya Sans"/>
        <color theme="1"/>
        <sz val="12.0"/>
      </rPr>
      <t>7 years interest-only
(</t>
    </r>
    <r>
      <rPr>
        <rFont val="Alegreya Sans"/>
        <color rgb="FF990000"/>
        <sz val="12.0"/>
      </rPr>
      <t>then balloon?</t>
    </r>
    <r>
      <rPr>
        <rFont val="Alegreya Sans"/>
        <color theme="1"/>
        <sz val="12.0"/>
      </rPr>
      <t>)
Paid off with Series 2015 bonds</t>
    </r>
  </si>
  <si>
    <t>2009/11, 2010/11, 2011/15, 2012/16. 2013/17, 2014/13, 2015/13</t>
  </si>
  <si>
    <t>CDFI (Raza Development Fund)
up to $700K @ 5.25%</t>
  </si>
  <si>
    <t>7 years interest-only
then 20 years
Paid off with Series 2015 bonds</t>
  </si>
  <si>
    <t>2009/11, 2010/11, 2011/15, 2012/16, 2013/17, 2014/13, 2015/13</t>
  </si>
  <si>
    <t>Dobern LLC (LLC2)</t>
  </si>
  <si>
    <t>RSSP
Sí Se Puede</t>
  </si>
  <si>
    <t>CDFI
$6.8M @5.5%</t>
  </si>
  <si>
    <t>7 years
Paid off Aug 2015</t>
  </si>
  <si>
    <t>2009/11, 2010/12, 2011/115,16, 2012/17, 2013/17, 2014/13</t>
  </si>
  <si>
    <t>RMS</t>
  </si>
  <si>
    <t>CDE Revolving Loan
$200K @ 5%</t>
  </si>
  <si>
    <t>2009/12</t>
  </si>
  <si>
    <t>RSSP</t>
  </si>
  <si>
    <t>RSSP 
Sí Se Puede</t>
  </si>
  <si>
    <t>CDE Revolving Loan
$200K @ 1.47%</t>
  </si>
  <si>
    <t>CCSA Growth Loan
$325K @ 6.5%</t>
  </si>
  <si>
    <t>Paid off 2010</t>
  </si>
  <si>
    <t>RSED, later RSN</t>
  </si>
  <si>
    <t>Charter School Growth Fund (CSGF)
2009: $2.3M @ 4.0%
2010: $3.4M @ 3.25%
2018: $1.05M (remaining) 
2019: $950K (new maturity dates)
2020: $950K (new maturity dates)</t>
  </si>
  <si>
    <t>2009: $400K 
2010: $800K
2011: $1.2M0K
2012: $1.45M
2013: $2.2M
2014: $2.3M
2015: $2.34M
2016: $2.35M
2017: $2.35M</t>
  </si>
  <si>
    <t>2018: Final $1.05M+interest due Jun 2021
2019: Jun 2023
2020: Jun 2025</t>
  </si>
  <si>
    <t>2008+9/12, 2010/12, 2011/13, 2012/15, 2013/15, 2014/11, 2015/11, 2016/11, 2017/11, 2018/11, 2019/14, 2020/14, 2021/14, 2022/14</t>
  </si>
  <si>
    <t>2009-2017: If benchmarks not met, to be paid off in annual $500K increments. When benchmarks are met, $400K is forgiven annually.
2018-2022: New due dates for remaining principal.</t>
  </si>
  <si>
    <t>RSED</t>
  </si>
  <si>
    <t>N/A</t>
  </si>
  <si>
    <t>Commercial line of credit
Up to $1M @ [varies with LIBOR or prime]</t>
  </si>
  <si>
    <t>ends 30 Nov 2009</t>
  </si>
  <si>
    <t>2009/13</t>
  </si>
  <si>
    <t>CDE Revolving Loan (3 loans)
$458K @ 0.54%-3.94%</t>
  </si>
  <si>
    <t>2010/11</t>
  </si>
  <si>
    <t>Walton
$1.5M @ 4.0%</t>
  </si>
  <si>
    <t>$1.5M + interest</t>
  </si>
  <si>
    <t>Paid off Jun 2013</t>
  </si>
  <si>
    <t>2010/13, 2011/14, 2012/15, 2013/15</t>
  </si>
  <si>
    <t>LLC3</t>
  </si>
  <si>
    <t>RLS
Los Sueños</t>
  </si>
  <si>
    <t>Self Help New Markets V
$6.48M j@ 6.41%</t>
  </si>
  <si>
    <t>amortized over 25 years
paid off by 19 Apr 2017</t>
  </si>
  <si>
    <t>2010/13, 2011/16, 2012/17, 2013/17-18, 2014/13, 2015/13, 2016/12-13</t>
  </si>
  <si>
    <t>CDE Revolving Loan
$325K @ 0.38%</t>
  </si>
  <si>
    <t>2011/15</t>
  </si>
  <si>
    <t>RSN</t>
  </si>
  <si>
    <t>ROMO
Mosaic Elementary</t>
  </si>
  <si>
    <t>Charter School Growth Fund
$3.5M @ 4.0%</t>
  </si>
  <si>
    <t>2011/16</t>
  </si>
  <si>
    <t>LLC4 (promissory note)
$3.5M</t>
  </si>
  <si>
    <t>Senior note</t>
  </si>
  <si>
    <t>LLC4 (promissory note)
$3.0M</t>
  </si>
  <si>
    <t>2011/17</t>
  </si>
  <si>
    <t>Junior note</t>
  </si>
  <si>
    <t>Launchpad</t>
  </si>
  <si>
    <t>Series 2011A bond
$9.6M @ 8.5%-9%</t>
  </si>
  <si>
    <t>2011/17, 2012/17, 2013/18, 2014/13-14, 2015/13, 2016/13, 2017/13, 2018/12, 2019/15, 2020/15, 2021/15, 2022/15</t>
  </si>
  <si>
    <t>Series 2011B bond
$515K @ (8.5%-9%?)</t>
  </si>
  <si>
    <t>LLC5</t>
  </si>
  <si>
    <t>RDP
Discovery Prep</t>
  </si>
  <si>
    <r>
      <rPr>
        <rFont val="Alegreya Sans"/>
        <color theme="1"/>
        <sz val="12.0"/>
      </rPr>
      <t xml:space="preserve">Low Income Investment Fund Sub-CDE VIII Loan (3 loans)
$9.975M @ </t>
    </r>
    <r>
      <rPr>
        <rFont val="Alegreya Sans"/>
        <color rgb="FF990000"/>
        <sz val="12.0"/>
      </rPr>
      <t>???%</t>
    </r>
  </si>
  <si>
    <t>Term &gt;7 years; interest only
Paid off Aug 2017 with proceeds from Series 2017A &amp; B.</t>
  </si>
  <si>
    <t>2011/17, 2012/18, 2013/18-19, 2014/14, 2015/14, 2016/13, 2017/13. 2018/12-13</t>
  </si>
  <si>
    <r>
      <rPr>
        <rFont val="Alegreya Sans"/>
        <color theme="1"/>
        <sz val="12.0"/>
      </rPr>
      <t xml:space="preserve">New Markets Tax Credit Program;
</t>
    </r>
    <r>
      <rPr>
        <rFont val="Alegreya Sans"/>
        <color rgb="FF990000"/>
        <sz val="12.0"/>
      </rPr>
      <t>"subordinateds debt provided by Launchpad of $560K" (???)</t>
    </r>
  </si>
  <si>
    <t>CSGF
$3.4M @ 3.25%</t>
  </si>
  <si>
    <t>$2.35M + intersest, 
i.e. all but $300K.</t>
  </si>
  <si>
    <t>2012/15, 2013/15, 2015/14</t>
  </si>
  <si>
    <t>Charter School Growth Fund
$1M @ 4.0%</t>
  </si>
  <si>
    <t>2012/16, 2015/14</t>
  </si>
  <si>
    <t>CDE Revolving Loan (5 loans)
$510K @ 0.38%-3.43%</t>
  </si>
  <si>
    <t>RBM &amp; RSA
Rocketship Brilliant Minds &amp; Alma Academy</t>
  </si>
  <si>
    <t>Local Initiatives Support Corp. (LISC) Recoverable Grant
$500K split between LLC6 and LLC8</t>
  </si>
  <si>
    <t xml:space="preserve">$105,540 used and turned into a grant  in Jun 2016 </t>
  </si>
  <si>
    <t>To be repaid when permanent financing is avaliable or by 01 Sep 2013.</t>
  </si>
  <si>
    <t>2012/18, 2013/19, 2014/14, 2015/15, 2016/14</t>
  </si>
  <si>
    <t>LLC6: long term liability
LLC7: intended for RSA, but unused
LLC8: short-term liability</t>
  </si>
  <si>
    <t>Local Initiatives Support Corp. (LISC)
$625,478 @ 6%</t>
  </si>
  <si>
    <t>To be repaid when permanent financing is avaliable or by 01 Apr 2013.</t>
  </si>
  <si>
    <t>2012/19, 2014/15</t>
  </si>
  <si>
    <t>$1.971M @ 4%</t>
  </si>
  <si>
    <t>2012/19, 2013/20</t>
  </si>
  <si>
    <t>RSN issues Promissory Note to LLC8.</t>
  </si>
  <si>
    <t>LLC8</t>
  </si>
  <si>
    <t>RSA
Rocketship Alma Academy</t>
  </si>
  <si>
    <t>Bank of America
$6M @ LIBOR +0.290%</t>
  </si>
  <si>
    <t>$1.848M outstanding as of June 2012</t>
  </si>
  <si>
    <t>Launchpad
Series 2012A: $9.105M @ 6.25%
Series 2012B: $0.355M @ 8.5%
Series 2012 (A+B): $9.46M</t>
  </si>
  <si>
    <t>2012A: Jun 2042
2012B: Jun 2016</t>
  </si>
  <si>
    <t>2012/19,27-28, 2013/20, 2014/15, 2015/15, 2016/14, 2017/13, 2018/13, 2019/15, 2020/15, 2021/15, 2022/15</t>
  </si>
  <si>
    <t>"In June 2020, Series 2012A experienced a maturity of $165K."</t>
  </si>
  <si>
    <t>Charter School Growth Fund
$125K @ 1.0%</t>
  </si>
  <si>
    <t>2013/15, 2014/11, 2015/12, 2016/12, 2017/12, 2018/12, 2019/14</t>
  </si>
  <si>
    <t>School Startup Subordinated Loan Agreement</t>
  </si>
  <si>
    <t>RSA</t>
  </si>
  <si>
    <t>$1M @ 4.0%</t>
  </si>
  <si>
    <t>2013/16</t>
  </si>
  <si>
    <t>Subordinated Load Agreement</t>
  </si>
  <si>
    <t>CDE Revolving Loan (6 loans)
$987.5K @ 0.38%-3.43%</t>
  </si>
  <si>
    <t>CSGF
$500K @ 1.0%</t>
  </si>
  <si>
    <t>To be forgiven</t>
  </si>
  <si>
    <t>2014/11</t>
  </si>
  <si>
    <t>RFZ
Rocketship Fuerza</t>
  </si>
  <si>
    <t>CSGF Revolving Facilities Loan
$7M @ 3.75%</t>
  </si>
  <si>
    <t>2014/12</t>
  </si>
  <si>
    <t>Repaid in full in one month!</t>
  </si>
  <si>
    <t>5-7 Rocketship Schools</t>
  </si>
  <si>
    <t>5-7 schools</t>
  </si>
  <si>
    <t>CSFA Revolving Loan
 @ 0.22% - 1.47%</t>
  </si>
  <si>
    <t>Principal payable in installments of $20K -$62.5K. Final maturity is current year + (3 - 5).
2019: 4 schools owe $791,680.
2020: 3 schools owe $312,500.
2021: 1 school owes $124,996.
2022: 1 school owes $80,879.</t>
  </si>
  <si>
    <t>2014/12, 2015/12, 2016/12. 2017/12, 2018/12, 2019/15, 2020/15, 2021/14, 2022/15</t>
  </si>
  <si>
    <t>Amount outstanding on 30 Jun:
YE 2014: $1,139,996 (7 schools)
YE 2015:     $757,512 (7 schools)
YE 2016     $625,028 (5 schools)
YE 2017      $812,528 (5 schools)
YE 2018      $541,680 (3 schools)
YE 2019      $791,680 (4 schools)
YE 2020    $312,500 (3 schools)</t>
  </si>
  <si>
    <t>Launchpad Development Co. (LDC)</t>
  </si>
  <si>
    <t>RBM &amp; RFZ
Rocketship Brilliant Minds &amp; Fuerza</t>
  </si>
  <si>
    <t>Series 2014A $31.935M
Series 2014B $$0.920M
@ 6.00% - 7.25%
Combined: $32.855M</t>
  </si>
  <si>
    <t>Series 2014A: Jun 2018, 2024, 2035
Series 2014B: Jun 2016</t>
  </si>
  <si>
    <t>2014/15, 2015/15. 2016/14, 2017/14, 2018/13, 2019/15-16, 2020/16, 2021/15, 2022/16</t>
  </si>
  <si>
    <t>"In June 2020, Series 2014A Bond experienced a principal maturity of $550K."
"In June 2021, Series 2014A Bond experienced a principal maturity of $580K."</t>
  </si>
  <si>
    <t>RFZ, RNNE, RRWC, RUA</t>
  </si>
  <si>
    <t>Rocketship Fuerza, Nashville Northeeast Elementary (TN), Redwood City Prep, United Academy (TN)</t>
  </si>
  <si>
    <t>Each school $100K @ 1.0%</t>
  </si>
  <si>
    <t>Due:
RFZ, RNNE: Jun 2020
RRWC, RUA: Jun 2021
2020: Changed to:
RFZ, RNNE: Jun 2021
RRWC, RUA: Jun 2022
2021: RFZ &amp; RNNE paid off</t>
  </si>
  <si>
    <t>2015/12, 2016/12, 2017/12, 2018/12, 2019/14, 2020/14, 2021/14, 2022/15</t>
  </si>
  <si>
    <t>"In June 2021, Series 2014A Bond experienced a principal maturity of $480K.%</t>
  </si>
  <si>
    <r>
      <rPr>
        <rFont val="Alegreya Sans"/>
        <color theme="1"/>
        <sz val="12.0"/>
      </rPr>
      <t xml:space="preserve">RRS Rocketship Rising Stars,
RFA Rocketship Futuro Academy,
</t>
    </r>
    <r>
      <rPr>
        <rFont val="Alegreya Sans"/>
        <i/>
        <color theme="1"/>
        <sz val="12.0"/>
      </rPr>
      <t>an unnamed new school</t>
    </r>
  </si>
  <si>
    <t>CSGF
3 x $100K = $300K @1.0%</t>
  </si>
  <si>
    <t>Due: Jun 2021
2020: Changed to: Jun 2022
2022: Paid off</t>
  </si>
  <si>
    <t>2016/12, 2017/12, 2018/12, 2019/15, 2020/15, 2021/14, 2022/15</t>
  </si>
  <si>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</si>
  <si>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RRS Rocketship Rising Stars</t>
  </si>
  <si>
    <t>CSGF Revolving Facilities Loan
$2.7M @ 3.75%</t>
  </si>
  <si>
    <t>Repaid in full: Feb 2016</t>
  </si>
  <si>
    <t>2016/12</t>
  </si>
  <si>
    <t>Interim financing; was repaid in 5 months</t>
  </si>
  <si>
    <t>RMS (LLC1)</t>
  </si>
  <si>
    <t>Series 2015A $6.135M @ 4.25%
Series 2015B    $250K @ 4.25%</t>
  </si>
  <si>
    <t>Series 2015A: Mar 2028
Series 2015B: Jun 2016</t>
  </si>
  <si>
    <t>2016/15, 2017/14, 2018/13, 2019/16, 2020/16, 2021/15-16, 2022/16</t>
  </si>
  <si>
    <t>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</si>
  <si>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LLC1, LLC10, LLC16</t>
  </si>
  <si>
    <t>Series 2016A $28.080M @ 4.25% 
Series 2016B $525K @ 4.25%</t>
  </si>
  <si>
    <t>Series 2016A: Mar 2046 
Series 2016B: Jun 2018</t>
  </si>
  <si>
    <t>2016/15, 2017/15, 2018/15, 2019/16, 2020/16, 2021/16</t>
  </si>
  <si>
    <t>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</si>
  <si>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unused row</t>
  </si>
  <si>
    <t>CSGF
$1M @ 1.0%</t>
  </si>
  <si>
    <t>To be forgiven if outcomes are met prior to 31 Dec 2019.</t>
  </si>
  <si>
    <t>2017/12, 2018/12</t>
  </si>
  <si>
    <t>Subordinated Loan Agreement</t>
  </si>
  <si>
    <t>LLC18</t>
  </si>
  <si>
    <t>Low Income Investment Fund (LIIF)
$1.2M @ 5.50%</t>
  </si>
  <si>
    <t>Repayable in 36 months
Repaid in Dec 2017 with Series 2017G  &amp; H proceeds</t>
  </si>
  <si>
    <t>2017/14. 2018/13, 2019/15</t>
  </si>
  <si>
    <t>I don't understand why these appear in the YE2019 Consolidated Financial Statement.</t>
  </si>
  <si>
    <t>LDC</t>
  </si>
  <si>
    <t>LCC18</t>
  </si>
  <si>
    <t>LIIF Acquisition Loan
Series 2017A $23.098M
Series 2017B    $3.665M
Series 2017C    $7.160M
Series 2017D   $0.250M
Series 2017E    $7.740M
Series 2017F   $0.250M
Series 2017A-F $42M @ 4.50% - 6.25%</t>
  </si>
  <si>
    <t>Due: June of
Series 2017A: 2027-2052
Series 2017B : 2025
Series 2017C: 2040
Series 2017D: 2019
Series 2017E: 2047-2052
Series 2017F: 2019</t>
  </si>
  <si>
    <t>2017/15, 2018/15, 2018/14-15, 2019/16-17, 2020/17, 2021/16, 2022/17</t>
  </si>
  <si>
    <t>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</si>
  <si>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Series 2017G $15.56M
Series 2017H $665K
Series G &amp; H $16.225M @ 4.05%-6.0%</t>
  </si>
  <si>
    <t>Due: June of
Series 2017G: 2025-2053
Series 2017H: 2022-2025</t>
  </si>
  <si>
    <t>2018/15, 2019/17, 2020/17, 2021/17, 2022/17</t>
  </si>
  <si>
    <t>In June 2021, Series 2014A Bond experienced a principal maturity of $580K.
Series 2017H Bond experienced a principal maturity of $60K.</t>
  </si>
  <si>
    <t>MKE2 LLC</t>
  </si>
  <si>
    <t>RTP Rocketship Transformation Prep</t>
  </si>
  <si>
    <t>Illinois Investment Fund (IIF)
$900K @ 5.875% → $2.7M @ 5.5% (2020)</t>
  </si>
  <si>
    <t>Matures 01 Apr 2021
New maturity: 01 Apr 2022
New maturity: Jul 2023</t>
  </si>
  <si>
    <t>2019/17, 2020/17, 2021/17, 2022/17-18</t>
  </si>
  <si>
    <t>Refinanced in 2020, principal increased to $2.7M, maturity extended to Apr 2022 and again to Jul 2023</t>
  </si>
  <si>
    <t>Nash2 LLC</t>
  </si>
  <si>
    <t>RUA Rocketship United Academy</t>
  </si>
  <si>
    <t>Charter Impact Fund, Inc. (CIF)
$7.3M @ 4⅖%</t>
  </si>
  <si>
    <t>Matures 01 Jun 2049</t>
  </si>
  <si>
    <t>2019/17, 2020/17. 2021/17, 2022/18</t>
  </si>
  <si>
    <t>2022: Series 2019B Bond experienced a principal maturity of $305K.</t>
  </si>
  <si>
    <t>Series 2019A &amp; B $28.075M @ 5.0% - 5.3%
Series 2019A  $27.17M
Series 2019B  $935K</t>
  </si>
  <si>
    <t>Matures:
Series 2019A: Jun 2029-2056
Series 2019B: Jun 2020-2023</t>
  </si>
  <si>
    <t>2019/17, 2020/18, 2021/17, 2022/18</t>
  </si>
  <si>
    <t>2020: Series 2019B Bond experienced a principal maturity of $165K.
2021: Series 2019B Bond experienced a principal maturity of $285K.
2022: Series 2019B Bond experienced a principal maturity of $305K.</t>
  </si>
  <si>
    <t>Loan one: Rocketship DC Public Charter
Loan two: Rocketship Wisconsin</t>
  </si>
  <si>
    <t>Paycheck Protection Program, Small Business Administration, via Heritage Bank of Commerce
Loan one: $1.15M @ 1.0%
Loan two: $537K @ 12.0%</t>
  </si>
  <si>
    <t>"RSEA intends to apply for PPP Loan forgiveness and expects both load to be fully forgiven."</t>
  </si>
  <si>
    <t>Forgiven as of 30 Jun 2021</t>
  </si>
  <si>
    <t>2020/18, 2021/18</t>
  </si>
  <si>
    <t>RSEA</t>
  </si>
  <si>
    <t>Charter Asset Management
$5M line of credit @ 6.0%
2020: $4M drawn
2021: $3,347;,846 drawn
2022: $419,417 balance</t>
  </si>
  <si>
    <t>2020/18, 2021/18, 2022/19</t>
  </si>
  <si>
    <t>May be increased to $10M if State of California defers payment of any funds to RSEA.</t>
  </si>
  <si>
    <t>LLC Two DC</t>
  </si>
  <si>
    <t>OG2021 Series: $15.245M @ 4.0%
OG2021A: $14.78M @ 4.0%
OG2021B: $465K @ 4.0%</t>
  </si>
  <si>
    <t>Series OG2021A: Jun 2022 - 2035.
Series OG2021B: Jun 2022.</t>
  </si>
  <si>
    <t>2021/17, 2021/17, 2022/18</t>
  </si>
  <si>
    <t>Texas One LLC</t>
  </si>
  <si>
    <t>Kleinheinz Family Foundation
$738,673 @ 3.5%</t>
  </si>
  <si>
    <t>Matures 21 Jan 2023
Repaid in Sep 2021</t>
  </si>
  <si>
    <t>2021/18, 2022/19</t>
  </si>
  <si>
    <t>RFA (receivables)</t>
  </si>
  <si>
    <t>Charter Asset Management</t>
  </si>
  <si>
    <t>$1.645M</t>
  </si>
  <si>
    <t>Repaid in Sep 2021</t>
  </si>
  <si>
    <t>2021/18. 2022/</t>
  </si>
  <si>
    <t>Series 2022A and OG2022B
$27,990M @ 4-4.5%</t>
  </si>
  <si>
    <t>Mature between Jun 2022 and 2042</t>
  </si>
  <si>
    <t>2022/19</t>
  </si>
  <si>
    <r>
      <rPr>
        <rFont val="Alegreya Sans"/>
        <b/>
        <color theme="1"/>
        <sz val="12.0"/>
      </rPr>
      <t xml:space="preserve">Debt Summary
</t>
    </r>
    <r>
      <rPr>
        <rFont val="Alegreya Sans"/>
        <b/>
        <color theme="1"/>
        <sz val="12.0"/>
      </rPr>
      <t>Future Maturities</t>
    </r>
  </si>
  <si>
    <t>Year</t>
  </si>
  <si>
    <t>Summary</t>
  </si>
  <si>
    <r>
      <rPr>
        <rFont val="Alegreya Sans, Arial"/>
        <color theme="1"/>
        <sz val="12.0"/>
      </rPr>
      <t xml:space="preserve">See p.14,  </t>
    </r>
    <r>
      <rPr>
        <rFont val="Alegreya Sans, Arial"/>
        <i/>
        <color theme="1"/>
        <sz val="12.0"/>
      </rPr>
      <t>Consolidated Financial Statement for YE June 30, 2010</t>
    </r>
  </si>
  <si>
    <r>
      <rPr>
        <rFont val="Alegreya Sans, Arial"/>
        <color theme="1"/>
        <sz val="12.0"/>
      </rPr>
      <t xml:space="preserve">See p.18,  </t>
    </r>
    <r>
      <rPr>
        <rFont val="Alegreya Sans, Arial"/>
        <i/>
        <color theme="1"/>
        <sz val="12.0"/>
      </rPr>
      <t>Consolidated Financial Statement for YE June 30, 2011</t>
    </r>
  </si>
  <si>
    <r>
      <rPr>
        <rFont val="Roboto Mono"/>
        <b/>
        <color theme="1"/>
      </rPr>
      <t xml:space="preserve">  June 3</t>
    </r>
    <r>
      <rPr>
        <rFont val="Roboto Mono"/>
        <color theme="1"/>
      </rPr>
      <t xml:space="preserve">0 </t>
    </r>
    <r>
      <rPr>
        <rFont val="Roboto Mono"/>
        <b/>
        <color theme="1"/>
      </rPr>
      <t xml:space="preserve">  RSED Schoo</t>
    </r>
    <r>
      <rPr>
        <rFont val="Roboto Mono"/>
        <color theme="1"/>
      </rPr>
      <t xml:space="preserve">ls   </t>
    </r>
    <r>
      <rPr>
        <rFont val="Roboto Mono"/>
        <b/>
        <color theme="1"/>
      </rPr>
      <t xml:space="preserve">  Launchp</t>
    </r>
    <r>
      <rPr>
        <rFont val="Roboto Mono"/>
        <color theme="1"/>
      </rPr>
      <t xml:space="preserve">ad       </t>
    </r>
    <r>
      <rPr>
        <rFont val="Roboto Mono"/>
        <b/>
        <color theme="1"/>
      </rPr>
      <t xml:space="preserve">  RS</t>
    </r>
    <r>
      <rPr>
        <rFont val="Roboto Mono"/>
        <color theme="1"/>
      </rPr>
      <t xml:space="preserve">EA 
                 </t>
    </r>
    <r>
      <rPr>
        <rFont val="Roboto Mono"/>
        <b/>
        <color theme="1"/>
      </rPr>
      <t xml:space="preserve">  Tot</t>
    </r>
    <r>
      <rPr>
        <rFont val="Roboto Mono"/>
        <color theme="1"/>
      </rPr>
      <t xml:space="preserve">al                     </t>
    </r>
    <r>
      <rPr>
        <rFont val="Roboto Mono"/>
        <b/>
        <color theme="1"/>
      </rPr>
      <t xml:space="preserve"> Tot</t>
    </r>
    <r>
      <rPr>
        <rFont val="Roboto Mono"/>
        <color theme="1"/>
      </rPr>
      <t xml:space="preserve">al 
---------------------------------------------------
     2013      1,210,000     2,836,712    4,046,712 
     2014        160,000     2,192,847    2,352,847 
     2015         70,000     5,793,331    5,863,331 
     2016        570,000     7,044,234    7,614,324 
     2017        300,000     5,870,128    6,170,128 
 Thereafter    1,300,000    19,710,000   21,010,000 
  Discount             -       -11,294      -11,294 
---------------------------------------------------
   Total       3,610,000    43,436,048   47,046,048
--------------------------------------------------- </t>
    </r>
  </si>
  <si>
    <r>
      <rPr>
        <rFont val="Roboto Mono, Arial"/>
        <b/>
        <color theme="1"/>
      </rPr>
      <t xml:space="preserve">  June 30     RSED Total     LDC Total   RSEA Tota</t>
    </r>
    <r>
      <rPr>
        <rFont val="Roboto Mono, Arial"/>
        <b/>
        <color theme="1"/>
      </rPr>
      <t>l
---------------------------------------------------
     2014      6,385,378     1,068,297    7,453,675
     2015        257,500     5,913,331    6,170,831
     2016        257,500     7,169,324    7,426,824
     2017        425,000     6,010,128    6,435,128
     2018        550,000     7,462,669    8,012,669
 Thereafter      375,000    21,212,331   21,587,331
  Discount             -        -8,292       -8,292
---------------------------------------------------
    Total      8,250,378    48,827,788   57,078,166
---------------------------------------------------</t>
    </r>
  </si>
  <si>
    <r>
      <rPr>
        <rFont val="Roboto Mono, Arial"/>
        <b/>
        <color theme="1"/>
      </rPr>
      <t xml:space="preserve">  June 30     RSED Total     LDC Total Eliminations    RSEA Tota</t>
    </r>
    <r>
      <rPr>
        <rFont val="Roboto Mono, Arial"/>
        <b/>
        <color theme="1"/>
      </rPr>
      <t>l
----------------------------------------------------------------
     2015     11,977,795     9,421,859  -3,402,988    17,996,666
     2016        382,500       794,325           -     1,176,825
     2017        550,000     6,465,128           -     7,015,128
     2018        175,000     7,952,669           -     8,127,669
     2019        375,000       744,271           -     1,119,271
 Thereafter    1,000,000    51,953,060           -    52,953,060
  Discount             -        -5,537           -        -5,537
----------------------------------------------------------------
    Total      14,460,295  77,325,775   -3,402,988    88,383,082
----------------------------------------------------------------</t>
    </r>
  </si>
  <si>
    <r>
      <rPr>
        <rFont val="Roboto Mono, Arial"/>
        <b/>
        <color theme="1"/>
      </rPr>
      <t xml:space="preserve">  June 30      RSED Total    LDC Total   RSEA Tota</t>
    </r>
    <r>
      <rPr>
        <rFont val="Roboto Mono, Arial"/>
        <b/>
        <color theme="1"/>
      </rPr>
      <t>l
---------------------------------------------------
   2016           402,795    6,439,457    6,842,252
   2017           250,000    6,465,127    6,715,131
   2018           175,008    7,952,669    8,127,677
   2019           125,000    3,572,332    3,697,332
   2020           200,000      855,000    1,055,000
 Thereafter     1,200,000   48,269,999   49,469,999
  Discount              -       -3,293       -3,293
---------------------------------------------------
    Total       2,352,807   73,551,291   75,904,098
---------------------------------------------------</t>
    </r>
  </si>
  <si>
    <r>
      <rPr>
        <rFont val="Roboto Mono, Arial"/>
        <b/>
        <color theme="1"/>
      </rPr>
      <t xml:space="preserve">   June 30     RSED Total    LDC Total   RSEA To</t>
    </r>
    <r>
      <rPr>
        <rFont val="Roboto Mono, Arial"/>
        <b/>
        <color theme="1"/>
      </rPr>
      <t>tal
---------------------------------------------------
    2017          312,508    7,305,128    7,617,636
    2018          487,516    8,832,669    9,320,185
    2019          437,500    1,774,270    2,211,770
    2020          762,504    1,872,822    2,635,326
    2021          500,000    1,971,606    2,471,606
 Thereafter             -   80,013,633   80,013,633
  Discount              -      587,540      587,540
---------------------------------------------------
   Total        2,500,028  102,357,668  104,857,696
----------------------------------------------------</t>
    </r>
  </si>
  <si>
    <r>
      <rPr>
        <rFont val="Roboto Mono, Arial"/>
        <b/>
        <color theme="1"/>
      </rPr>
      <t xml:space="preserve">   June 30     RSED Total    LDC Total   RSEA To</t>
    </r>
    <r>
      <rPr>
        <rFont val="Roboto Mono, Arial"/>
        <b/>
        <color theme="1"/>
      </rPr>
      <t>tal
---------------------------------------------------
    2019          612,526    9,110,000    9,722,526
    2010          562,502    2,225,000    2,787,502
    2021          887,500    3,545,000    4,432,500
    2022          625,000    2,455,000    3,080,000
    2023                -    5,405,000    5,405,000
 Thereafter     1,000,000  115,085,000  116,085,000
---------------------------------------------------
  Subtotal     3,687,528   137,825,000  141,512,528
  Costs                -    -4,859,966   -4,859,966
---------------------------------------------------
   Total       3,687,528   132,965,034  136,652,562</t>
    </r>
  </si>
  <si>
    <r>
      <rPr>
        <rFont val="Roboto Mono, Arial"/>
        <b/>
        <color theme="1"/>
      </rPr>
      <t xml:space="preserve">  June 30     RSED Total     LDC Total   RSEA Tot</t>
    </r>
    <r>
      <rPr>
        <rFont val="Roboto Mono, Arial"/>
        <b/>
        <color theme="1"/>
      </rPr>
      <t>al
---------------------------------------------------
   2019          491,668     2,225,000    2,716,668
   2020          987,512     3,545,000    4,532,512
   2021          712,500     2,455,000    3,167,500
   2022           62,500     2,650,000    2,712,500
   2023                -     2,995,000    2,995,000
 Thereafter            -   117,756,675  117,756,675
  Discount             -    -4,488,958   -4,488,958
---------------------------------------------------
Total          2,254,180   127,137,717  129,391,897
---------------------------------------------------</t>
    </r>
  </si>
  <si>
    <r>
      <rPr>
        <rFont val="Roboto Mono, Arial"/>
        <b/>
        <color theme="1"/>
      </rPr>
      <t xml:space="preserve">  June 30     RSED Total     LDC Total   RSEA Tota</t>
    </r>
    <r>
      <rPr>
        <rFont val="Roboto Mono, Arial"/>
        <b/>
        <color theme="1"/>
      </rPr>
      <t>l
---------------------------------------------------
   2020          775,000     2,915,122    3,690,122
   2021          887,500     3,304,934    4,192,434
   2022          562,500     3,083,571    3,646,071
   2023          112,500     3,449,143    3,561,643
   2024                -     3,609,956    3,609,956
 Thereafter            -   149,650,238  149,650,238
---------------------------------------------------
  Subtotal     2,337,500   166,012,964  168,350,464
   Costs               -    -4,751,620   -4,751,620
---------------------------------------------------
  Total        2,337,500   161,261,344  163,598,844
---------------------------------------------------</t>
    </r>
  </si>
  <si>
    <r>
      <rPr>
        <rFont val="Roboto Mono, Arial"/>
        <b/>
        <color theme="1"/>
      </rPr>
      <t xml:space="preserve">  June 30     RSED Total     LDC Total   RSEA Tot</t>
    </r>
    <r>
      <rPr>
        <rFont val="Roboto Mono, Arial"/>
        <b/>
        <color theme="1"/>
      </rPr>
      <t>al
---------------------------------------------------
   2021        1,498,180     2,508,117    4,006,297
   2022        2,586,793     5,408,669    7,995,462
   2023        1,551,030     3,034,462    4,585,492
   2024        1,086,919     3,180,506    4,267,425
   2025          927,211     3,471,812    4,399,023
 Thereafter            -   147,927,462  147,927,462
---------------------------------------------------
  Subtotal     7,650,133   165,531,028  173,181,161
   Costs               -    -4,480,037   -4,480,037
---------------------------------------------------
   Total       7,650,133   161,050,991  168,701,124</t>
    </r>
  </si>
  <si>
    <r>
      <rPr>
        <rFont val="Roboto Mono, Arial"/>
        <b/>
        <color theme="1"/>
      </rPr>
      <t xml:space="preserve">  June 30     RSED Total     LDC Total   RSEA Tot</t>
    </r>
    <r>
      <rPr>
        <rFont val="Roboto Mono, Arial"/>
        <b/>
        <color theme="1"/>
      </rPr>
      <t xml:space="preserve">al
---------------------------------------------------
     2022      2,890,204     5,408,669    8,298,873
     2023      1,548,026     4,028,136    5,576,162
     2024      1,083,731     3,445,507    4,529,238
     2025        884,892     3,746,812    4,631,704
     2026        160,989     4,123,391    4,284,380
  Thereafter           -    71,184,066  171,184,066
---------------------------------------------------
   Subtotal    6,567,842   191,936,581  198,504,423
    Costs              -    -2,088,378   -2,088,378
---------------------------------------------------
    Total       ,567,842   189,848,203  196,416,045  </t>
    </r>
  </si>
  <si>
    <r>
      <rPr>
        <rFont val="Roboto Mono, Arial"/>
        <b/>
        <color theme="1"/>
      </rPr>
      <t xml:space="preserve">  June 30     RSED Total      LDC Total   RSEA Tot</t>
    </r>
    <r>
      <rPr>
        <rFont val="Roboto Mono, Arial"/>
        <b/>
        <color theme="1"/>
      </rPr>
      <t>al
----------------------------------------------------
     2023        367,408      4,179,462    4,546,870
     2024        675,198      7,055,507    7,730,705
     2025        393,029      4,656,812    5,049,841
     2026         14,661      5,033,392    5,048,053
     2027              -      5,235,256    5,235,256
  Thereafter           -    158,463,810  158,463,810
----------------------------------------------------
   Subtotal    1,450,296    184,624,239  186,074,535
    Costs              -        476,031      476,031
----------------------------------------------------
    Total      1,450,296    185,100,270  186,550,566</t>
    </r>
  </si>
  <si>
    <t>Venture Capital</t>
  </si>
  <si>
    <t>Private Donations &amp; Grants</t>
  </si>
  <si>
    <t>Real Estate (Santa Clara County only)</t>
  </si>
  <si>
    <t>LLC1</t>
  </si>
  <si>
    <t>Mateo Sheedy</t>
  </si>
  <si>
    <t>Assessed valuation</t>
  </si>
  <si>
    <t>Plat map</t>
  </si>
  <si>
    <t>Aerial photo</t>
  </si>
  <si>
    <t>Opened 2007</t>
  </si>
  <si>
    <t>LLC2</t>
  </si>
  <si>
    <t>Sí Se Puede</t>
  </si>
  <si>
    <t>Opened 2009</t>
  </si>
  <si>
    <t>RLS</t>
  </si>
  <si>
    <t>Los Sueños</t>
  </si>
  <si>
    <t>Opened 2010</t>
  </si>
  <si>
    <t>ROMO</t>
  </si>
  <si>
    <t>LLC4</t>
  </si>
  <si>
    <t>Mosaic Elementary</t>
  </si>
  <si>
    <t>Opened 2011</t>
  </si>
  <si>
    <t>RDP</t>
  </si>
  <si>
    <t>Discovery Prep</t>
  </si>
  <si>
    <t>RBM</t>
  </si>
  <si>
    <t>LLC11</t>
  </si>
  <si>
    <t>Brilliant Minds</t>
  </si>
  <si>
    <t>Opened 2012</t>
  </si>
  <si>
    <t>Alma Academy</t>
  </si>
  <si>
    <t>RSK</t>
  </si>
  <si>
    <t>LLC10</t>
  </si>
  <si>
    <t>Spark Academy</t>
  </si>
  <si>
    <t>[Leased]</t>
  </si>
  <si>
    <t>Opened 2013</t>
  </si>
  <si>
    <t>RFZ</t>
  </si>
  <si>
    <t>LLC12</t>
  </si>
  <si>
    <t>Fuerza</t>
  </si>
  <si>
    <t>Opened 2014</t>
  </si>
  <si>
    <t>RRS</t>
  </si>
  <si>
    <t>LLC16</t>
  </si>
  <si>
    <t>Rising Stars</t>
  </si>
  <si>
    <t>Opened 2016</t>
  </si>
  <si>
    <t>Petitions (Year submitted)  (Santa Clara County only)</t>
  </si>
  <si>
    <t>Initial</t>
  </si>
  <si>
    <t>Renewal</t>
  </si>
  <si>
    <t>submitted ≠ opened</t>
  </si>
  <si>
    <t>2006</t>
  </si>
  <si>
    <t>2009</t>
  </si>
  <si>
    <t>2015</t>
  </si>
  <si>
    <t>2019</t>
  </si>
  <si>
    <t>2008</t>
  </si>
  <si>
    <t>2011</t>
  </si>
  <si>
    <t>2016</t>
  </si>
  <si>
    <t>(est.2023)</t>
  </si>
  <si>
    <t>Delayed by COVID-19 pandemic and by legislation</t>
  </si>
  <si>
    <t>2020</t>
  </si>
  <si>
    <t>(est. 2027)</t>
  </si>
  <si>
    <t>2012</t>
  </si>
  <si>
    <t>2017</t>
  </si>
  <si>
    <t>2013</t>
  </si>
  <si>
    <t>2018</t>
  </si>
  <si>
    <t>2014</t>
  </si>
  <si>
    <t>2021</t>
  </si>
  <si>
    <t>Leases</t>
  </si>
  <si>
    <t>Charter School Name</t>
  </si>
  <si>
    <t>Initial Apportionment</t>
  </si>
  <si>
    <t>Second Apportionment</t>
  </si>
  <si>
    <t>True-up Disbursement or
Third Apportionment</t>
  </si>
  <si>
    <t>Total Awarded</t>
  </si>
  <si>
    <t>Annual Total</t>
  </si>
  <si>
    <t>-</t>
  </si>
  <si>
    <t>2012-13</t>
  </si>
  <si>
    <t>Rocketship Alma Academy</t>
  </si>
  <si>
    <t>Rocketship Brilliant Minds</t>
  </si>
  <si>
    <t>Rocketship Discovery Prep</t>
  </si>
  <si>
    <t>Rocketship Los Suenos</t>
  </si>
  <si>
    <t>Rocketship Mateo Sheedy Elementary</t>
  </si>
  <si>
    <t>Rocketship Mosaic Elementary</t>
  </si>
  <si>
    <t>Rocketship Sí Se Puede Academy</t>
  </si>
  <si>
    <t>2013-14</t>
  </si>
  <si>
    <t>Rocketship Spark</t>
  </si>
  <si>
    <t>2014-15</t>
  </si>
  <si>
    <t>Rocketship Fuerza Community Prep</t>
  </si>
  <si>
    <t>2015-16</t>
  </si>
  <si>
    <t>Rocketship Mateo Sheedy Elementary School</t>
  </si>
  <si>
    <t>2016-17</t>
  </si>
  <si>
    <t>Rocketship Rising Stars (Franklin McKinley)</t>
  </si>
  <si>
    <t>2017-18</t>
  </si>
  <si>
    <t>2018-19</t>
  </si>
  <si>
    <t>Rocketship Delta Prep</t>
  </si>
  <si>
    <t>2019-20</t>
  </si>
  <si>
    <t>Rocketship Academy Brilliant Minds</t>
  </si>
  <si>
    <t>Rocketship Los Suenos Academy</t>
  </si>
  <si>
    <t>Rocketship Rising Stars</t>
  </si>
  <si>
    <t>Rocketship Spark Academy</t>
  </si>
  <si>
    <t>2020-21</t>
  </si>
  <si>
    <t>2021-22</t>
  </si>
  <si>
    <t>Federal Grants</t>
  </si>
  <si>
    <t>Grantee</t>
  </si>
  <si>
    <t>Project Title</t>
  </si>
  <si>
    <t>Duration (Years)</t>
  </si>
  <si>
    <t>Year 1</t>
  </si>
  <si>
    <t>Total Expected Funding</t>
  </si>
  <si>
    <t>City</t>
  </si>
  <si>
    <t>State</t>
  </si>
  <si>
    <t>Redwood City</t>
  </si>
  <si>
    <t>CA</t>
  </si>
  <si>
    <t>Rocketship Education CSP Replication</t>
  </si>
  <si>
    <t>Sources</t>
  </si>
  <si>
    <t>CDE SACS and Alternative Form Annual Financial Data: Unaudited year-end data in downloadable, self-extracting files.</t>
  </si>
  <si>
    <t>CSFA Charter School Facility Grant Program (Senate Bill (SB) 740 Program)</t>
  </si>
  <si>
    <t>2022–23 Authorizers &amp; SELPAs</t>
  </si>
  <si>
    <t>School</t>
  </si>
  <si>
    <t>Aurhorizer</t>
  </si>
  <si>
    <t>SELPA</t>
  </si>
  <si>
    <t>Santa Clara County Office of Education</t>
  </si>
  <si>
    <t>El Dorado County Charter (0951)</t>
  </si>
  <si>
    <t>El Dorado County (0901)</t>
  </si>
  <si>
    <t>Franklin-McKinley Elementary</t>
  </si>
  <si>
    <r>
      <rPr>
        <rFont val="Alegreya Sans"/>
        <color theme="1"/>
        <sz val="12.0"/>
      </rPr>
      <t>7 years interest-only
(</t>
    </r>
    <r>
      <rPr>
        <rFont val="Alegreya Sans"/>
        <color rgb="FF990000"/>
        <sz val="12.0"/>
      </rPr>
      <t>then balloon?</t>
    </r>
    <r>
      <rPr>
        <rFont val="Alegreya Sans"/>
        <color theme="1"/>
        <sz val="12.0"/>
      </rPr>
      <t>)
Paid off with Series 2015 bonds</t>
    </r>
  </si>
  <si>
    <r>
      <rPr>
        <rFont val="Alegreya Sans"/>
        <color theme="1"/>
        <sz val="12.0"/>
      </rPr>
      <t xml:space="preserve">Low Income Investment Fund Sub-CDE VIII Loan (3 loans)
$9.975M @ </t>
    </r>
    <r>
      <rPr>
        <rFont val="Alegreya Sans"/>
        <color rgb="FF990000"/>
        <sz val="12.0"/>
      </rPr>
      <t>???%</t>
    </r>
  </si>
  <si>
    <r>
      <rPr>
        <rFont val="Alegreya Sans"/>
        <color theme="1"/>
        <sz val="12.0"/>
      </rPr>
      <t xml:space="preserve">New Markets Tax Credit Program;
</t>
    </r>
    <r>
      <rPr>
        <rFont val="Alegreya Sans"/>
        <color rgb="FF990000"/>
        <sz val="12.0"/>
      </rPr>
      <t>"subordinateds debt provided by Launchpad of $560K" (???)</t>
    </r>
  </si>
  <si>
    <r>
      <rPr>
        <rFont val="Alegreya Sans"/>
        <color theme="1"/>
        <sz val="12.0"/>
      </rPr>
      <t xml:space="preserve">RRS Rocketship Rising Stars,
RFA Rocketship Futuro Academy,
</t>
    </r>
    <r>
      <rPr>
        <rFont val="Alegreya Sans"/>
        <i/>
        <color theme="1"/>
        <sz val="12.0"/>
      </rPr>
      <t>an unnamed new school</t>
    </r>
  </si>
  <si>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</si>
  <si>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RSED Total</t>
  </si>
  <si>
    <t>LDC Total</t>
  </si>
  <si>
    <t>RSEA Total</t>
  </si>
  <si>
    <t>Thereaafter</t>
  </si>
  <si>
    <t>Discount</t>
  </si>
  <si>
    <t>Total</t>
  </si>
  <si>
    <t>Eliminations</t>
  </si>
  <si>
    <t>Thereafter</t>
  </si>
  <si>
    <t>Premium</t>
  </si>
  <si>
    <t>Subtotal</t>
  </si>
  <si>
    <t>Costs</t>
  </si>
  <si>
    <t>q</t>
  </si>
  <si>
    <t>Loans</t>
  </si>
  <si>
    <t>Date</t>
  </si>
  <si>
    <t>Name</t>
  </si>
  <si>
    <t>Principal Amount &amp; Significant Terms</t>
  </si>
  <si>
    <t>Abbreviation</t>
  </si>
  <si>
    <t>Defined</t>
  </si>
  <si>
    <t>Lender &amp; Interest</t>
  </si>
  <si>
    <t>Rocketship National</t>
  </si>
  <si>
    <t>$2,300,000 ($2M to be forgiven if specified goals met)</t>
  </si>
  <si>
    <t>Consolidated Financials 2012, 
Note 6, p.15</t>
  </si>
  <si>
    <t>Charter School Growth Fund @ 4.0%</t>
  </si>
  <si>
    <t>$3,400,000 ($2.35M to be forgiven if specified goals met)</t>
  </si>
  <si>
    <t xml:space="preserve">$1,500,000 (forgiven if specified goals met) </t>
  </si>
  <si>
    <r>
      <rPr>
        <rFont val="Alegreya Sans"/>
        <color theme="1"/>
        <sz val="12.0"/>
      </rPr>
      <t xml:space="preserve">Jul 2009: Walton Fund @ 4.0% due 01 Oct 2015 if goals not met.
$500K converted into grant; $500K note payable </t>
    </r>
    <r>
      <rPr>
        <rFont val="Alegreya Sans"/>
        <color rgb="FF990000"/>
        <sz val="12.0"/>
      </rPr>
      <t>($500K unaccounted for)</t>
    </r>
  </si>
  <si>
    <t>Consolidated Financials 2012, 
Note 6, p.16</t>
  </si>
  <si>
    <t>March 2012: Charter School Growth Fund (CSGF) @ 4%
due Oct 2013 for RS7-LLC8 construction</t>
  </si>
  <si>
    <r>
      <rPr>
        <rFont val="Alegreya Sans"/>
        <color theme="1"/>
        <sz val="12.0"/>
      </rPr>
      <t xml:space="preserve">5 CDE loans @ 0.38% - 3.43.%
Principal payments deducted from apportionmnet revenue
</t>
    </r>
    <r>
      <rPr>
        <rFont val="Alegreya Sans"/>
        <color rgb="FF990000"/>
        <sz val="12.0"/>
      </rPr>
      <t>(not interest?)</t>
    </r>
  </si>
  <si>
    <t>2007-08: Community Development Financial Institutions Fund @ 5.0%
7 year term; interest only over term</t>
  </si>
  <si>
    <t>$641, 405 (out of $700K)</t>
  </si>
  <si>
    <t>2007-08: Community Development Financial Institutions Fund @ 5.25%
7 year term; interest only until Oct 2008</t>
  </si>
  <si>
    <t>Consolidated Financials 2012, 
Note 6, p.17</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</si>
</sst>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 yyyy"/>
    <numFmt numFmtId="165" formatCode="mmmm yyyy"/>
    <numFmt numFmtId="166" formatCode="mmm yyyy"/>
    <numFmt numFmtId="167" formatCode="&quot;$&quot;#,##0.00"/>
    <numFmt numFmtId="168" formatCode="yyyy-m"/>
    <numFmt numFmtId="169" formatCode="[$$]#,##0"/>
    <numFmt numFmtId="170" formatCode="&quot;$&quot;#,##0"/>
    <numFmt numFmtId="171" formatCode="mmmm d"/>
  </numFmts>
  <fonts count="31">
    <font>
      <sz val="10.0"/>
      <color rgb="FF000000"/>
      <name val="Roboto"/>
      <scheme val="minor"/>
    </font>
    <font>
      <b/>
      <sz val="12.0"/>
      <color rgb="FF000000"/>
      <name val="Alegreya Sans"/>
    </font>
    <font/>
    <font>
      <sz val="14.0"/>
      <color theme="1"/>
      <name val="Alegreya Sans"/>
    </font>
    <font>
      <b/>
      <sz val="12.0"/>
      <color theme="1"/>
      <name val="Alegreya Sans"/>
    </font>
    <font>
      <sz val="12.0"/>
      <color theme="1"/>
      <name val="Alegreya Sans"/>
    </font>
    <font>
      <sz val="12.0"/>
      <color rgb="FF38761D"/>
      <name val="Alegreya Sans"/>
    </font>
    <font>
      <sz val="12.0"/>
      <color rgb="FF999999"/>
      <name val="Alegreya Sans"/>
    </font>
    <font>
      <sz val="12.0"/>
      <color rgb="FF990000"/>
      <name val="Alegreya Sans"/>
    </font>
    <font>
      <sz val="12.0"/>
      <color rgb="FF000000"/>
      <name val="Alegreya Sans"/>
    </font>
    <font>
      <sz val="8.0"/>
      <color theme="1"/>
      <name val="Roboto"/>
      <scheme val="minor"/>
    </font>
    <font>
      <color theme="1"/>
      <name val="Roboto"/>
      <scheme val="minor"/>
    </font>
    <font>
      <sz val="12.0"/>
      <color rgb="FF000000"/>
      <name val="&quot;docs-Alegreya Sans&quot;"/>
    </font>
    <font>
      <b/>
      <color theme="1"/>
      <name val="Alegreya Sans"/>
    </font>
    <font>
      <b/>
      <color theme="1"/>
      <name val="Arial"/>
    </font>
    <font>
      <color theme="1"/>
      <name val="Roboto"/>
    </font>
    <font>
      <color theme="1"/>
      <name val="Arial"/>
    </font>
    <font>
      <color theme="1"/>
      <name val="Roboto Mono"/>
    </font>
    <font>
      <b/>
      <color theme="1"/>
      <name val="Roboto Mono"/>
    </font>
    <font>
      <b/>
      <color theme="1"/>
      <name val="Roboto"/>
    </font>
    <font>
      <color theme="1"/>
      <name val="Alegreya Sans"/>
    </font>
    <font>
      <b/>
      <sz val="12.0"/>
      <color theme="1"/>
      <name val="&quot;Calibri&quot;"/>
    </font>
    <font>
      <sz val="12.0"/>
      <color theme="1"/>
      <name val="&quot;Calibri&quot;"/>
    </font>
    <font>
      <sz val="12.0"/>
      <color rgb="FF000000"/>
      <name val="&quot;Calibri&quot;"/>
    </font>
    <font>
      <u/>
      <sz val="12.0"/>
      <color rgb="FF0000FF"/>
      <name val="Alegreya Sans"/>
    </font>
    <font>
      <b/>
      <color theme="1"/>
      <name val="Roboto"/>
      <scheme val="minor"/>
    </font>
    <font>
      <b/>
      <sz val="9.0"/>
      <color theme="1"/>
      <name val="Roboto Mono"/>
    </font>
    <font>
      <sz val="9.0"/>
      <color theme="1"/>
      <name val="Roboto Mono"/>
    </font>
    <font>
      <b/>
      <sz val="10.0"/>
      <color theme="1"/>
      <name val="Roboto Mono"/>
    </font>
    <font>
      <sz val="10.0"/>
      <color theme="1"/>
      <name val="Roboto Mono"/>
    </font>
    <font>
      <b/>
      <sz val="12.0"/>
      <color rgb="FF000000"/>
      <name val="&quot;docs-Alegreya Sans&quot;"/>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0">
    <border/>
    <border>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Border="1" applyFont="1"/>
    <xf borderId="1" fillId="2" fontId="3" numFmtId="0" xfId="0" applyAlignment="1" applyBorder="1" applyFont="1">
      <alignment readingOrder="0" shrinkToFit="0" vertical="center" wrapText="1"/>
    </xf>
    <xf borderId="2" fillId="0" fontId="2" numFmtId="0" xfId="0" applyBorder="1" applyFont="1"/>
    <xf borderId="0" fillId="3" fontId="3" numFmtId="0" xfId="0" applyAlignment="1" applyFill="1" applyFont="1">
      <alignment readingOrder="0" shrinkToFit="0" vertical="center" wrapText="1"/>
    </xf>
    <xf borderId="3" fillId="4" fontId="1" numFmtId="0" xfId="0" applyAlignment="1" applyBorder="1" applyFill="1" applyFont="1">
      <alignment readingOrder="0" shrinkToFit="0" vertical="center" wrapText="1"/>
    </xf>
    <xf borderId="3" fillId="0" fontId="2" numFmtId="0" xfId="0" applyBorder="1" applyFont="1"/>
    <xf borderId="3" fillId="4" fontId="4" numFmtId="0" xfId="0" applyAlignment="1" applyBorder="1" applyFont="1">
      <alignment readingOrder="0" shrinkToFit="0" vertical="center" wrapText="1"/>
    </xf>
    <xf borderId="4" fillId="4"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5" fillId="3" fontId="6"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6" numFmtId="0" xfId="0" applyAlignment="1" applyFont="1">
      <alignment readingOrder="0" shrinkToFit="0" wrapText="1"/>
    </xf>
    <xf borderId="5" fillId="3" fontId="6" numFmtId="0" xfId="0" applyAlignment="1" applyBorder="1" applyFont="1">
      <alignment horizontal="center" readingOrder="0" shrinkToFit="0" wrapText="1"/>
    </xf>
    <xf borderId="0" fillId="3" fontId="6" numFmtId="0" xfId="0" applyAlignment="1" applyFont="1">
      <alignment horizontal="center" readingOrder="0" shrinkToFit="0" wrapText="1"/>
    </xf>
    <xf borderId="0" fillId="0" fontId="7" numFmtId="0" xfId="0" applyAlignment="1" applyFont="1">
      <alignment readingOrder="0" shrinkToFit="0" wrapText="1"/>
    </xf>
    <xf borderId="5" fillId="3" fontId="8" numFmtId="0" xfId="0" applyAlignment="1" applyBorder="1" applyFont="1">
      <alignment horizontal="center" readingOrder="0" shrinkToFit="0" wrapText="1"/>
    </xf>
    <xf borderId="0" fillId="3" fontId="8" numFmtId="0" xfId="0" applyAlignment="1" applyFont="1">
      <alignment horizontal="center" readingOrder="0" shrinkToFit="0" wrapText="1"/>
    </xf>
    <xf borderId="0" fillId="0" fontId="4" numFmtId="0" xfId="0" applyAlignment="1" applyFont="1">
      <alignment readingOrder="0" shrinkToFit="0" vertical="center" wrapText="1"/>
    </xf>
    <xf borderId="0" fillId="0" fontId="5" numFmtId="0" xfId="0" applyAlignment="1" applyFont="1">
      <alignment horizontal="center" readingOrder="0" shrinkToFit="0" vertical="center" wrapText="1"/>
    </xf>
    <xf borderId="5" fillId="3" fontId="5" numFmtId="0" xfId="0" applyAlignment="1" applyBorder="1" applyFont="1">
      <alignment horizontal="center" shrinkToFit="0" vertical="center" wrapText="1"/>
    </xf>
    <xf borderId="0" fillId="3" fontId="5" numFmtId="0" xfId="0" applyAlignment="1" applyFont="1">
      <alignment horizontal="center" shrinkToFit="0" vertical="center" wrapText="1"/>
    </xf>
    <xf borderId="6" fillId="4" fontId="4" numFmtId="0" xfId="0" applyAlignment="1" applyBorder="1" applyFont="1">
      <alignment readingOrder="0" shrinkToFit="0" vertical="center" wrapText="1"/>
    </xf>
    <xf borderId="6" fillId="0" fontId="2" numFmtId="0" xfId="0" applyBorder="1" applyFont="1"/>
    <xf borderId="7" fillId="0" fontId="2" numFmtId="0" xfId="0" applyBorder="1" applyFont="1"/>
    <xf borderId="0" fillId="3" fontId="4" numFmtId="0" xfId="0" applyAlignment="1" applyFont="1">
      <alignment horizontal="center" shrinkToFit="0" vertical="center" wrapText="1"/>
    </xf>
    <xf borderId="0" fillId="3" fontId="5" numFmtId="0" xfId="0" applyAlignment="1" applyFont="1">
      <alignment readingOrder="0" shrinkToFit="0" vertical="center" wrapText="1"/>
    </xf>
    <xf borderId="5" fillId="0" fontId="2" numFmtId="0" xfId="0" applyBorder="1" applyFont="1"/>
    <xf borderId="6" fillId="5" fontId="4" numFmtId="0" xfId="0" applyAlignment="1" applyBorder="1" applyFill="1" applyFont="1">
      <alignment readingOrder="0" shrinkToFit="0" vertical="center" wrapText="1"/>
    </xf>
    <xf borderId="6" fillId="5" fontId="4" numFmtId="0" xfId="0" applyAlignment="1" applyBorder="1" applyFont="1">
      <alignment horizontal="left" readingOrder="0" shrinkToFit="0" vertical="center" wrapText="1"/>
    </xf>
    <xf borderId="6" fillId="5" fontId="4" numFmtId="0" xfId="0" applyAlignment="1" applyBorder="1" applyFont="1">
      <alignment horizontal="center" readingOrder="0" shrinkToFit="0" vertical="center" wrapText="1"/>
    </xf>
    <xf borderId="7" fillId="4" fontId="4" numFmtId="0" xfId="0" applyAlignment="1" applyBorder="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49" xfId="0" applyAlignment="1" applyFont="1" applyNumberFormat="1">
      <alignment horizontal="left" readingOrder="0" shrinkToFit="0" vertical="center" wrapText="1"/>
    </xf>
    <xf borderId="5" fillId="3" fontId="5" numFmtId="0" xfId="0" applyAlignment="1" applyBorder="1" applyFont="1">
      <alignment shrinkToFit="0" vertical="center" wrapText="1"/>
    </xf>
    <xf borderId="0" fillId="3" fontId="5" numFmtId="0" xfId="0" applyAlignment="1" applyFont="1">
      <alignment shrinkToFit="0" vertical="center" wrapText="1"/>
    </xf>
    <xf borderId="0" fillId="0" fontId="5" numFmtId="0" xfId="0" applyAlignment="1" applyFont="1">
      <alignment shrinkToFit="0" vertical="center" wrapText="1"/>
    </xf>
    <xf borderId="0" fillId="0" fontId="9" numFmtId="0" xfId="0" applyAlignment="1" applyFont="1">
      <alignment horizontal="center" readingOrder="0" shrinkToFit="0" wrapText="1"/>
    </xf>
    <xf borderId="0" fillId="0" fontId="5" numFmtId="164" xfId="0" applyAlignment="1" applyFont="1" applyNumberFormat="1">
      <alignment horizontal="left" readingOrder="0" shrinkToFit="0" vertical="center" wrapText="1"/>
    </xf>
    <xf borderId="0" fillId="0" fontId="5" numFmtId="0" xfId="0" applyAlignment="1" applyFont="1">
      <alignment horizontal="left" readingOrder="0" shrinkToFit="0" vertical="center" wrapText="1"/>
    </xf>
    <xf borderId="5" fillId="3" fontId="5" numFmtId="0" xfId="0" applyAlignment="1" applyBorder="1" applyFont="1">
      <alignment readingOrder="0" shrinkToFit="0" vertical="center" wrapText="1"/>
    </xf>
    <xf borderId="0" fillId="0" fontId="9" numFmtId="0" xfId="0" applyAlignment="1" applyFont="1">
      <alignment horizontal="center" readingOrder="0" shrinkToFit="0" vertical="center" wrapText="1"/>
    </xf>
    <xf borderId="0" fillId="0" fontId="5" numFmtId="165" xfId="0" applyAlignment="1" applyFont="1" applyNumberFormat="1">
      <alignment horizontal="left" readingOrder="0" shrinkToFit="0" vertical="center" wrapText="1"/>
    </xf>
    <xf borderId="0" fillId="0" fontId="9" numFmtId="49" xfId="0" applyAlignment="1" applyFont="1" applyNumberFormat="1">
      <alignment horizontal="left" readingOrder="0" shrinkToFit="0" vertical="center" wrapText="1"/>
    </xf>
    <xf borderId="0" fillId="0" fontId="5" numFmtId="166" xfId="0" applyAlignment="1" applyFont="1" applyNumberFormat="1">
      <alignment horizontal="left" readingOrder="0" shrinkToFit="0" vertical="center" wrapText="1"/>
    </xf>
    <xf borderId="5" fillId="3" fontId="8" numFmtId="0" xfId="0" applyAlignment="1" applyBorder="1" applyFont="1">
      <alignment readingOrder="0" shrinkToFit="0" vertical="center" wrapText="1"/>
    </xf>
    <xf borderId="0" fillId="3" fontId="8" numFmtId="0" xfId="0" applyAlignment="1" applyFont="1">
      <alignment readingOrder="0" shrinkToFit="0" vertical="center" wrapText="1"/>
    </xf>
    <xf borderId="0" fillId="0" fontId="5" numFmtId="0" xfId="0" applyAlignment="1" applyFont="1">
      <alignment horizontal="center" shrinkToFit="0" vertical="center" wrapText="1"/>
    </xf>
    <xf borderId="0" fillId="0" fontId="9"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horizontal="left" readingOrder="0" shrinkToFit="0" vertical="center" wrapText="1"/>
    </xf>
    <xf borderId="5" fillId="3" fontId="9" numFmtId="0" xfId="0" applyAlignment="1" applyBorder="1" applyFont="1">
      <alignment readingOrder="0" shrinkToFit="0" wrapText="1"/>
    </xf>
    <xf borderId="0" fillId="0" fontId="10" numFmtId="0" xfId="0" applyAlignment="1" applyFont="1">
      <alignment readingOrder="0" shrinkToFit="0" vertical="center" wrapText="1"/>
    </xf>
    <xf borderId="0" fillId="3" fontId="11" numFmtId="0" xfId="0" applyAlignment="1" applyFont="1">
      <alignment shrinkToFit="0" vertical="top" wrapText="1"/>
    </xf>
    <xf borderId="5" fillId="3" fontId="9" numFmtId="0" xfId="0" applyAlignment="1" applyBorder="1" applyFont="1">
      <alignment readingOrder="0" shrinkToFit="0" vertical="center" wrapText="1"/>
    </xf>
    <xf borderId="0" fillId="0" fontId="12" numFmtId="0" xfId="0" applyAlignment="1" applyFont="1">
      <alignment readingOrder="0" shrinkToFit="0" wrapText="1"/>
    </xf>
    <xf borderId="0" fillId="0" fontId="5" numFmtId="49" xfId="0" applyAlignment="1" applyFont="1" applyNumberFormat="1">
      <alignment horizontal="center" shrinkToFit="0" vertical="center" wrapText="1"/>
    </xf>
    <xf borderId="0" fillId="0" fontId="5" numFmtId="49" xfId="0" applyAlignment="1" applyFont="1" applyNumberFormat="1">
      <alignment horizontal="left" shrinkToFit="0" vertical="center" wrapText="1"/>
    </xf>
    <xf borderId="5" fillId="3" fontId="5" numFmtId="49" xfId="0" applyAlignment="1" applyBorder="1" applyFont="1" applyNumberFormat="1">
      <alignment readingOrder="0" shrinkToFit="0" vertical="center" wrapText="1"/>
    </xf>
    <xf borderId="0" fillId="0" fontId="5" numFmtId="167" xfId="0" applyAlignment="1" applyFont="1" applyNumberFormat="1">
      <alignment horizontal="left" readingOrder="0" shrinkToFit="0" vertical="center" wrapText="1"/>
    </xf>
    <xf borderId="5" fillId="3" fontId="5" numFmtId="0" xfId="0" applyAlignment="1" applyBorder="1" applyFont="1">
      <alignment horizontal="left" readingOrder="0" shrinkToFit="0" vertical="center" wrapText="1"/>
    </xf>
    <xf borderId="0" fillId="3" fontId="5" numFmtId="0" xfId="0" applyAlignment="1" applyFont="1">
      <alignment horizontal="left" shrinkToFit="0" vertical="center" wrapText="1"/>
    </xf>
    <xf borderId="6" fillId="4" fontId="4" numFmtId="0" xfId="0" applyAlignment="1" applyBorder="1" applyFont="1">
      <alignment horizontal="center" readingOrder="0" shrinkToFit="0" vertical="center" wrapText="1"/>
    </xf>
    <xf borderId="6" fillId="4" fontId="13" numFmtId="0" xfId="0" applyAlignment="1" applyBorder="1" applyFont="1">
      <alignment shrinkToFit="0" vertical="center" wrapText="1"/>
    </xf>
    <xf borderId="7" fillId="4" fontId="14" numFmtId="0" xfId="0" applyAlignment="1" applyBorder="1" applyFont="1">
      <alignment shrinkToFit="0" vertical="center" wrapText="1"/>
    </xf>
    <xf borderId="0" fillId="3" fontId="14" numFmtId="0" xfId="0" applyAlignment="1" applyFont="1">
      <alignment shrinkToFit="0" vertical="center" wrapText="1"/>
    </xf>
    <xf borderId="0" fillId="0" fontId="15" numFmtId="0" xfId="0" applyAlignment="1" applyFont="1">
      <alignment vertical="center"/>
    </xf>
    <xf borderId="0" fillId="0" fontId="5" numFmtId="1" xfId="0" applyAlignment="1" applyFont="1" applyNumberFormat="1">
      <alignment horizontal="center" shrinkToFit="0" vertical="center" wrapText="1"/>
    </xf>
    <xf borderId="0" fillId="0" fontId="5" numFmtId="0" xfId="0" applyAlignment="1" applyFont="1">
      <alignment shrinkToFit="0" vertical="center" wrapText="1"/>
    </xf>
    <xf borderId="0" fillId="0" fontId="15" numFmtId="0" xfId="0" applyAlignment="1" applyFont="1">
      <alignment vertical="center"/>
    </xf>
    <xf borderId="0" fillId="0" fontId="15" numFmtId="49" xfId="0" applyAlignment="1" applyFont="1" applyNumberFormat="1">
      <alignment vertical="center"/>
    </xf>
    <xf borderId="0" fillId="3" fontId="16" numFmtId="0" xfId="0" applyAlignment="1" applyFont="1">
      <alignment shrinkToFit="0" vertical="center" wrapText="1"/>
    </xf>
    <xf borderId="0" fillId="0" fontId="15" numFmtId="0" xfId="0" applyAlignment="1" applyFont="1">
      <alignment vertical="bottom"/>
    </xf>
    <xf borderId="0" fillId="0" fontId="5" numFmtId="1" xfId="0" applyAlignment="1" applyFont="1" applyNumberFormat="1">
      <alignment horizontal="center" shrinkToFit="0" vertical="top" wrapText="1"/>
    </xf>
    <xf borderId="0" fillId="0" fontId="17" numFmtId="0" xfId="0" applyAlignment="1" applyFont="1">
      <alignment shrinkToFit="0" vertical="bottom" wrapText="1"/>
    </xf>
    <xf borderId="0" fillId="0" fontId="15" numFmtId="0" xfId="0" applyAlignment="1" applyFont="1">
      <alignment vertical="bottom"/>
    </xf>
    <xf borderId="0" fillId="0" fontId="15" numFmtId="49" xfId="0" applyAlignment="1" applyFont="1" applyNumberFormat="1">
      <alignment vertical="bottom"/>
    </xf>
    <xf borderId="0" fillId="3" fontId="16" numFmtId="0" xfId="0" applyAlignment="1" applyFont="1">
      <alignment shrinkToFit="0" wrapText="1"/>
    </xf>
    <xf borderId="0" fillId="0" fontId="18" numFmtId="0" xfId="0" applyAlignment="1" applyFont="1">
      <alignment shrinkToFit="0" vertical="bottom" wrapText="1"/>
    </xf>
    <xf borderId="0" fillId="0" fontId="15" numFmtId="0" xfId="0" applyFont="1"/>
    <xf borderId="0" fillId="0" fontId="15" numFmtId="49" xfId="0" applyFont="1" applyNumberFormat="1"/>
    <xf borderId="3" fillId="0" fontId="15" numFmtId="0" xfId="0" applyAlignment="1" applyBorder="1" applyFont="1">
      <alignment vertical="bottom"/>
    </xf>
    <xf borderId="3" fillId="0" fontId="5" numFmtId="1" xfId="0" applyAlignment="1" applyBorder="1" applyFont="1" applyNumberFormat="1">
      <alignment horizontal="center" shrinkToFit="0" vertical="top" wrapText="1"/>
    </xf>
    <xf borderId="3" fillId="0" fontId="18" numFmtId="0" xfId="0" applyAlignment="1" applyBorder="1" applyFont="1">
      <alignment shrinkToFit="0" vertical="bottom" wrapText="1"/>
    </xf>
    <xf borderId="3" fillId="0" fontId="15" numFmtId="0" xfId="0" applyBorder="1" applyFont="1"/>
    <xf borderId="3" fillId="0" fontId="15" numFmtId="49" xfId="0" applyBorder="1" applyFont="1" applyNumberFormat="1"/>
    <xf borderId="6" fillId="4" fontId="4" numFmtId="0" xfId="0" applyAlignment="1" applyBorder="1" applyFont="1">
      <alignment shrinkToFit="0" vertical="center" wrapText="1"/>
    </xf>
    <xf borderId="6" fillId="4" fontId="14" numFmtId="0" xfId="0" applyAlignment="1" applyBorder="1" applyFont="1">
      <alignment shrinkToFit="0" vertical="center" wrapText="1"/>
    </xf>
    <xf borderId="6" fillId="4" fontId="19" numFmtId="0" xfId="0" applyAlignment="1" applyBorder="1" applyFont="1">
      <alignment vertical="center"/>
    </xf>
    <xf borderId="6" fillId="3" fontId="14" numFmtId="0" xfId="0" applyAlignment="1" applyBorder="1" applyFont="1">
      <alignment shrinkToFit="0" vertical="center" wrapText="1"/>
    </xf>
    <xf borderId="3" fillId="0" fontId="15" numFmtId="0" xfId="0" applyAlignment="1" applyBorder="1" applyFont="1">
      <alignment vertical="center"/>
    </xf>
    <xf borderId="3" fillId="0" fontId="16" numFmtId="0" xfId="0" applyAlignment="1" applyBorder="1" applyFont="1">
      <alignment shrinkToFit="0" vertical="center" wrapText="1"/>
    </xf>
    <xf borderId="3" fillId="0" fontId="15" numFmtId="0" xfId="0" applyAlignment="1" applyBorder="1" applyFont="1">
      <alignment vertical="center"/>
    </xf>
    <xf borderId="6" fillId="0" fontId="16" numFmtId="0" xfId="0" applyAlignment="1" applyBorder="1" applyFont="1">
      <alignment shrinkToFit="0" vertical="center" wrapText="1"/>
    </xf>
    <xf borderId="0" fillId="0" fontId="16" numFmtId="0" xfId="0" applyAlignment="1" applyFont="1">
      <alignment shrinkToFit="0" vertical="center" wrapText="1"/>
    </xf>
    <xf borderId="3" fillId="4" fontId="15" numFmtId="0" xfId="0" applyAlignment="1" applyBorder="1" applyFont="1">
      <alignment vertical="center"/>
    </xf>
    <xf borderId="3" fillId="4" fontId="16" numFmtId="0" xfId="0" applyAlignment="1" applyBorder="1" applyFont="1">
      <alignment shrinkToFit="0" vertical="center" wrapText="1"/>
    </xf>
    <xf borderId="3" fillId="4" fontId="15" numFmtId="0" xfId="0" applyAlignment="1" applyBorder="1" applyFont="1">
      <alignment vertical="center"/>
    </xf>
    <xf borderId="6" fillId="4" fontId="16" numFmtId="0" xfId="0" applyAlignment="1" applyBorder="1" applyFont="1">
      <alignment shrinkToFit="0" vertical="center" wrapText="1"/>
    </xf>
    <xf borderId="3" fillId="4" fontId="4" numFmtId="0" xfId="0" applyAlignment="1" applyBorder="1" applyFont="1">
      <alignment shrinkToFit="0" vertical="center" wrapText="1"/>
    </xf>
    <xf borderId="0" fillId="0" fontId="5" numFmtId="0" xfId="0" applyAlignment="1" applyFont="1">
      <alignment horizontal="righ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horizontal="center" shrinkToFit="0" vertical="center" wrapText="1"/>
    </xf>
    <xf borderId="0" fillId="0" fontId="5" numFmtId="0" xfId="0" applyAlignment="1" applyFont="1">
      <alignment horizontal="right" readingOrder="0" shrinkToFit="0" vertical="center" wrapText="1"/>
    </xf>
    <xf borderId="3" fillId="0" fontId="5" numFmtId="0" xfId="0" applyAlignment="1" applyBorder="1" applyFont="1">
      <alignment horizontal="righ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6"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4" fontId="5" numFmtId="0" xfId="0" applyAlignment="1" applyBorder="1" applyFont="1">
      <alignment horizontal="center" shrinkToFit="0" vertical="center" wrapText="1"/>
    </xf>
    <xf borderId="3" fillId="4" fontId="5" numFmtId="0" xfId="0" applyAlignment="1" applyBorder="1" applyFont="1">
      <alignment horizontal="center" readingOrder="0" shrinkToFit="0" vertical="center" wrapText="1"/>
    </xf>
    <xf borderId="6" fillId="4" fontId="16" numFmtId="0" xfId="0" applyAlignment="1" applyBorder="1" applyFont="1">
      <alignment readingOrder="0" shrinkToFit="0" vertical="center" wrapText="1"/>
    </xf>
    <xf borderId="0" fillId="3" fontId="5" numFmtId="0" xfId="0" applyAlignment="1" applyFont="1">
      <alignment horizontal="right" shrinkToFit="0" vertical="center" wrapText="1"/>
    </xf>
    <xf borderId="0" fillId="3" fontId="5" numFmtId="0" xfId="0" applyAlignment="1" applyFont="1">
      <alignment horizontal="center" shrinkToFit="0" vertical="center" wrapText="1"/>
    </xf>
    <xf borderId="0" fillId="3" fontId="5" numFmtId="0" xfId="0" applyAlignment="1" applyFont="1">
      <alignment shrinkToFit="0" vertical="center" wrapText="1"/>
    </xf>
    <xf borderId="0" fillId="3" fontId="6" numFmtId="49" xfId="0" applyAlignment="1" applyFont="1" applyNumberFormat="1">
      <alignment horizontal="center" shrinkToFit="0" vertical="center" wrapText="1"/>
    </xf>
    <xf borderId="0" fillId="3" fontId="15" numFmtId="0" xfId="0" applyAlignment="1" applyFont="1">
      <alignment vertical="center"/>
    </xf>
    <xf borderId="0" fillId="0" fontId="6" numFmtId="49" xfId="0" applyAlignment="1" applyFont="1" applyNumberFormat="1">
      <alignment horizontal="center" shrinkToFit="0" vertical="center" wrapText="1"/>
    </xf>
    <xf borderId="0" fillId="3" fontId="16" numFmtId="0" xfId="0" applyAlignment="1" applyFont="1">
      <alignment readingOrder="0" shrinkToFit="0" vertical="center" wrapText="1"/>
    </xf>
    <xf borderId="0" fillId="0" fontId="6" numFmtId="49" xfId="0" applyAlignment="1" applyFont="1" applyNumberFormat="1">
      <alignment horizontal="center" readingOrder="0" vertical="center"/>
    </xf>
    <xf borderId="0" fillId="0" fontId="6" numFmtId="49" xfId="0" applyAlignment="1" applyFont="1" applyNumberFormat="1">
      <alignment horizontal="center" vertical="center"/>
    </xf>
    <xf borderId="3" fillId="0" fontId="6" numFmtId="49" xfId="0" applyAlignment="1" applyBorder="1" applyFont="1" applyNumberFormat="1">
      <alignment horizontal="center" readingOrder="0" vertical="center"/>
    </xf>
    <xf borderId="3" fillId="0" fontId="6" numFmtId="49" xfId="0" applyAlignment="1" applyBorder="1" applyFont="1" applyNumberFormat="1">
      <alignment horizontal="center" vertical="center"/>
    </xf>
    <xf borderId="3" fillId="0" fontId="15" numFmtId="49" xfId="0" applyAlignment="1" applyBorder="1" applyFont="1" applyNumberFormat="1">
      <alignment vertical="center"/>
    </xf>
    <xf borderId="8" fillId="4" fontId="1" numFmtId="0" xfId="0" applyAlignment="1" applyBorder="1" applyFont="1">
      <alignment horizontal="left" readingOrder="0" vertical="center"/>
    </xf>
    <xf borderId="8" fillId="4" fontId="1" numFmtId="0" xfId="0" applyAlignment="1" applyBorder="1" applyFont="1">
      <alignment horizontal="center" readingOrder="0" vertical="center"/>
    </xf>
    <xf borderId="0" fillId="3" fontId="13" numFmtId="0" xfId="0" applyAlignment="1" applyFont="1">
      <alignment shrinkToFit="0" vertical="center" wrapText="1"/>
    </xf>
    <xf borderId="0" fillId="3" fontId="5" numFmtId="168" xfId="0" applyAlignment="1" applyFont="1" applyNumberFormat="1">
      <alignment horizontal="center" readingOrder="0" shrinkToFit="0" vertical="center" wrapText="1"/>
    </xf>
    <xf borderId="0" fillId="3" fontId="9" numFmtId="0" xfId="0" applyAlignment="1" applyFont="1">
      <alignment horizontal="left" readingOrder="0" vertical="center"/>
    </xf>
    <xf borderId="0" fillId="0" fontId="5" numFmtId="169" xfId="0" applyAlignment="1" applyFont="1" applyNumberFormat="1">
      <alignment horizontal="right" readingOrder="0"/>
    </xf>
    <xf borderId="0" fillId="0" fontId="20" numFmtId="169" xfId="0" applyAlignment="1" applyFont="1" applyNumberFormat="1">
      <alignment horizontal="right" readingOrder="0" vertical="center"/>
    </xf>
    <xf borderId="0" fillId="3" fontId="9" numFmtId="169" xfId="0" applyAlignment="1" applyFont="1" applyNumberFormat="1">
      <alignment horizontal="right" readingOrder="0" vertical="center"/>
    </xf>
    <xf borderId="0" fillId="3" fontId="5" numFmtId="0" xfId="0" applyAlignment="1" applyFont="1">
      <alignment horizontal="right" readingOrder="0" vertical="center"/>
    </xf>
    <xf borderId="0" fillId="3" fontId="5" numFmtId="0" xfId="0" applyAlignment="1" applyFont="1">
      <alignment vertical="center"/>
    </xf>
    <xf borderId="0" fillId="3" fontId="5" numFmtId="0" xfId="0" applyAlignment="1" applyFont="1">
      <alignment horizontal="center" readingOrder="0" shrinkToFit="0" vertical="center" wrapText="1"/>
    </xf>
    <xf borderId="0" fillId="3" fontId="9" numFmtId="0" xfId="0" applyAlignment="1" applyFont="1">
      <alignment horizontal="center" readingOrder="0" vertical="center"/>
    </xf>
    <xf borderId="0" fillId="3" fontId="5" numFmtId="169" xfId="0" applyAlignment="1" applyFont="1" applyNumberFormat="1">
      <alignment vertical="center"/>
    </xf>
    <xf borderId="0" fillId="0" fontId="11" numFmtId="0" xfId="0" applyAlignment="1" applyFont="1">
      <alignment vertical="center"/>
    </xf>
    <xf borderId="0" fillId="3" fontId="9" numFmtId="170" xfId="0" applyAlignment="1" applyFont="1" applyNumberFormat="1">
      <alignment horizontal="right" readingOrder="0" vertical="center"/>
    </xf>
    <xf borderId="0" fillId="3" fontId="5" numFmtId="170" xfId="0" applyAlignment="1" applyFont="1" applyNumberFormat="1">
      <alignment horizontal="right" readingOrder="0" vertical="center"/>
    </xf>
    <xf borderId="0" fillId="3" fontId="5" numFmtId="170" xfId="0" applyAlignment="1" applyFont="1" applyNumberFormat="1">
      <alignment vertical="center"/>
    </xf>
    <xf borderId="0" fillId="3" fontId="5" numFmtId="170" xfId="0" applyAlignment="1" applyFont="1" applyNumberFormat="1">
      <alignment horizontal="left" vertical="center"/>
    </xf>
    <xf borderId="0" fillId="3" fontId="9" numFmtId="170" xfId="0" applyAlignment="1" applyFont="1" applyNumberFormat="1">
      <alignment horizontal="left" readingOrder="0" vertical="center"/>
    </xf>
    <xf borderId="0" fillId="3" fontId="5" numFmtId="0" xfId="0" applyAlignment="1" applyFont="1">
      <alignment horizontal="left" readingOrder="0" shrinkToFit="0" vertical="center" wrapText="1"/>
    </xf>
    <xf borderId="0" fillId="3" fontId="16" numFmtId="167" xfId="0" applyAlignment="1" applyFont="1" applyNumberFormat="1">
      <alignment readingOrder="0" shrinkToFit="0" vertical="center" wrapText="1"/>
    </xf>
    <xf borderId="0" fillId="3" fontId="5" numFmtId="170" xfId="0" applyAlignment="1" applyFont="1" applyNumberFormat="1">
      <alignment readingOrder="0" shrinkToFit="0" vertical="center" wrapText="1"/>
    </xf>
    <xf borderId="0" fillId="3" fontId="5" numFmtId="170" xfId="0" applyAlignment="1" applyFont="1" applyNumberFormat="1">
      <alignment shrinkToFit="0" vertical="center" wrapText="1"/>
    </xf>
    <xf borderId="0" fillId="3" fontId="5" numFmtId="170" xfId="0" applyAlignment="1" applyFont="1" applyNumberFormat="1">
      <alignment horizontal="right" readingOrder="0" shrinkToFit="0" vertical="center" wrapText="1"/>
    </xf>
    <xf borderId="0" fillId="3" fontId="9" numFmtId="167" xfId="0" applyAlignment="1" applyFont="1" applyNumberFormat="1">
      <alignment horizontal="right" readingOrder="0" vertical="center"/>
    </xf>
    <xf borderId="8" fillId="4" fontId="21" numFmtId="0" xfId="0" applyAlignment="1" applyBorder="1" applyFont="1">
      <alignment horizontal="left" readingOrder="0" vertical="center"/>
    </xf>
    <xf borderId="8" fillId="4" fontId="21" numFmtId="0" xfId="0" applyAlignment="1" applyBorder="1" applyFont="1">
      <alignment horizontal="right" readingOrder="0" vertical="center"/>
    </xf>
    <xf borderId="0" fillId="3" fontId="22" numFmtId="0" xfId="0" applyAlignment="1" applyFont="1">
      <alignment horizontal="left" readingOrder="0" vertical="center"/>
    </xf>
    <xf borderId="0" fillId="3" fontId="22" numFmtId="0" xfId="0" applyAlignment="1" applyFont="1">
      <alignment horizontal="right" readingOrder="0" vertical="center"/>
    </xf>
    <xf borderId="0" fillId="3" fontId="22" numFmtId="170" xfId="0" applyAlignment="1" applyFont="1" applyNumberFormat="1">
      <alignment horizontal="right" readingOrder="0" vertical="center"/>
    </xf>
    <xf borderId="0" fillId="3" fontId="4" numFmtId="0" xfId="0" applyAlignment="1" applyFont="1">
      <alignment readingOrder="0" shrinkToFit="0" vertical="top" wrapText="1"/>
    </xf>
    <xf borderId="0" fillId="3" fontId="22" numFmtId="0" xfId="0" applyAlignment="1" applyFont="1">
      <alignment horizontal="left" readingOrder="0" vertical="top"/>
    </xf>
    <xf borderId="0" fillId="0" fontId="22" numFmtId="0" xfId="0" applyAlignment="1" applyFont="1">
      <alignment horizontal="left" readingOrder="0" vertical="top"/>
    </xf>
    <xf borderId="0" fillId="0" fontId="23" numFmtId="0" xfId="0" applyAlignment="1" applyFont="1">
      <alignment horizontal="left" readingOrder="0" shrinkToFit="0" vertical="top" wrapText="1"/>
    </xf>
    <xf borderId="0" fillId="0" fontId="23" numFmtId="0" xfId="0" applyAlignment="1" applyFont="1">
      <alignment horizontal="right" readingOrder="0" vertical="top"/>
    </xf>
    <xf borderId="0" fillId="3" fontId="23" numFmtId="170" xfId="0" applyAlignment="1" applyFont="1" applyNumberFormat="1">
      <alignment horizontal="right" readingOrder="0" vertical="top"/>
    </xf>
    <xf borderId="0" fillId="3" fontId="23" numFmtId="0" xfId="0" applyAlignment="1" applyFont="1">
      <alignment horizontal="right" readingOrder="0" vertical="top"/>
    </xf>
    <xf borderId="0" fillId="3" fontId="16" numFmtId="0" xfId="0" applyAlignment="1" applyFont="1">
      <alignment shrinkToFit="0" vertical="top" wrapText="1"/>
    </xf>
    <xf borderId="0" fillId="0" fontId="12" numFmtId="0" xfId="0" applyAlignment="1" applyFont="1">
      <alignment readingOrder="0"/>
    </xf>
    <xf borderId="6" fillId="4" fontId="5" numFmtId="0" xfId="0" applyAlignment="1" applyBorder="1" applyFont="1">
      <alignment horizontal="center" readingOrder="0" shrinkToFit="0" vertical="center" wrapText="1"/>
    </xf>
    <xf borderId="0" fillId="0" fontId="24" numFmtId="0" xfId="0" applyAlignment="1" applyFont="1">
      <alignment readingOrder="0"/>
    </xf>
    <xf borderId="0" fillId="3" fontId="4" numFmtId="0" xfId="0" applyAlignment="1" applyFont="1">
      <alignment readingOrder="0" shrinkToFit="0" vertical="center" wrapText="1"/>
    </xf>
    <xf borderId="7" fillId="4" fontId="5" numFmtId="0" xfId="0" applyAlignment="1" applyBorder="1" applyFont="1">
      <alignment readingOrder="0" shrinkToFit="0" vertical="center" wrapText="1"/>
    </xf>
    <xf borderId="8" fillId="4" fontId="22" numFmtId="0" xfId="0" applyAlignment="1" applyBorder="1" applyFont="1">
      <alignment horizontal="left" readingOrder="0" vertical="center"/>
    </xf>
    <xf borderId="8" fillId="4" fontId="22" numFmtId="0" xfId="0" applyAlignment="1" applyBorder="1" applyFont="1">
      <alignment horizontal="right" readingOrder="0" vertical="center"/>
    </xf>
    <xf borderId="6" fillId="0" fontId="11" numFmtId="0" xfId="0" applyBorder="1" applyFont="1"/>
    <xf borderId="0" fillId="0" fontId="9" numFmtId="0" xfId="0" applyAlignment="1" applyFont="1">
      <alignment horizontal="left" readingOrder="0" vertical="top"/>
    </xf>
    <xf borderId="0" fillId="0" fontId="9" numFmtId="0" xfId="0" applyAlignment="1" applyFont="1">
      <alignment horizontal="left" readingOrder="0" shrinkToFit="0" wrapText="1"/>
    </xf>
    <xf borderId="0" fillId="0" fontId="4" numFmtId="0" xfId="0" applyAlignment="1" applyFont="1">
      <alignment horizontal="center" readingOrder="0" vertical="center"/>
    </xf>
    <xf borderId="3" fillId="0" fontId="4" numFmtId="171" xfId="0" applyAlignment="1" applyBorder="1" applyFont="1" applyNumberFormat="1">
      <alignment horizontal="center" readingOrder="0" vertical="center"/>
    </xf>
    <xf borderId="3" fillId="0" fontId="4" numFmtId="0" xfId="0" applyAlignment="1" applyBorder="1" applyFont="1">
      <alignment horizontal="right" readingOrder="0" vertical="center"/>
    </xf>
    <xf borderId="0" fillId="0" fontId="5" numFmtId="0" xfId="0" applyAlignment="1" applyFont="1">
      <alignment vertical="center"/>
    </xf>
    <xf borderId="0" fillId="0" fontId="25" numFmtId="0" xfId="0" applyFont="1"/>
    <xf borderId="0" fillId="0" fontId="5" numFmtId="0" xfId="0" applyAlignment="1" applyFont="1">
      <alignment horizontal="center" readingOrder="0" vertical="center"/>
    </xf>
    <xf borderId="0" fillId="0" fontId="5" numFmtId="3" xfId="0" applyAlignment="1" applyFont="1" applyNumberFormat="1">
      <alignment horizontal="right" readingOrder="0" vertical="center"/>
    </xf>
    <xf borderId="0" fillId="0" fontId="5" numFmtId="3" xfId="0" applyAlignment="1" applyFont="1" applyNumberFormat="1">
      <alignment horizontal="right" vertical="center"/>
    </xf>
    <xf borderId="9" fillId="0" fontId="5" numFmtId="0" xfId="0" applyAlignment="1" applyBorder="1" applyFont="1">
      <alignment horizontal="center" readingOrder="0" vertical="center"/>
    </xf>
    <xf borderId="9" fillId="0" fontId="5" numFmtId="3" xfId="0" applyAlignment="1" applyBorder="1" applyFont="1" applyNumberFormat="1">
      <alignment horizontal="right" vertical="center"/>
    </xf>
    <xf borderId="0" fillId="0" fontId="4" numFmtId="0" xfId="0" applyAlignment="1" applyFont="1">
      <alignment horizontal="right" readingOrder="0" vertical="center"/>
    </xf>
    <xf borderId="0" fillId="0" fontId="4" numFmtId="0" xfId="0" applyAlignment="1" applyFont="1">
      <alignment horizontal="center" vertical="center"/>
    </xf>
    <xf borderId="0" fillId="0" fontId="5" numFmtId="0" xfId="0" applyAlignment="1" applyFont="1">
      <alignment horizontal="right" vertical="center"/>
    </xf>
    <xf borderId="3" fillId="0" fontId="26" numFmtId="171" xfId="0" applyAlignment="1" applyBorder="1" applyFont="1" applyNumberFormat="1">
      <alignment horizontal="center" readingOrder="0" vertical="center"/>
    </xf>
    <xf borderId="3" fillId="0" fontId="26" numFmtId="0" xfId="0" applyAlignment="1" applyBorder="1" applyFont="1">
      <alignment horizontal="right" readingOrder="0" vertical="center"/>
    </xf>
    <xf borderId="0" fillId="0" fontId="27" numFmtId="0" xfId="0" applyAlignment="1" applyFont="1">
      <alignment horizontal="center" readingOrder="0" vertical="center"/>
    </xf>
    <xf borderId="0" fillId="0" fontId="27" numFmtId="3" xfId="0" applyAlignment="1" applyFont="1" applyNumberFormat="1">
      <alignment horizontal="right" readingOrder="0" vertical="center"/>
    </xf>
    <xf borderId="0" fillId="0" fontId="27" numFmtId="3" xfId="0" applyAlignment="1" applyFont="1" applyNumberFormat="1">
      <alignment horizontal="right" vertical="center"/>
    </xf>
    <xf borderId="9" fillId="0" fontId="27" numFmtId="0" xfId="0" applyAlignment="1" applyBorder="1" applyFont="1">
      <alignment horizontal="center" readingOrder="0" vertical="center"/>
    </xf>
    <xf borderId="9" fillId="0" fontId="27" numFmtId="3" xfId="0" applyAlignment="1" applyBorder="1" applyFont="1" applyNumberFormat="1">
      <alignment horizontal="right" vertical="center"/>
    </xf>
    <xf borderId="0" fillId="0" fontId="5" numFmtId="0" xfId="0" applyAlignment="1" applyFont="1">
      <alignment horizontal="center" vertical="center"/>
    </xf>
    <xf borderId="6" fillId="0" fontId="27" numFmtId="0" xfId="0" applyAlignment="1" applyBorder="1" applyFont="1">
      <alignment horizontal="center" readingOrder="0" vertical="center"/>
    </xf>
    <xf borderId="6" fillId="0" fontId="27" numFmtId="3" xfId="0" applyAlignment="1" applyBorder="1" applyFont="1" applyNumberFormat="1">
      <alignment horizontal="right" vertical="center"/>
    </xf>
    <xf borderId="0" fillId="0" fontId="5" numFmtId="0" xfId="0" applyAlignment="1" applyFont="1">
      <alignment readingOrder="0" vertical="center"/>
    </xf>
    <xf borderId="3" fillId="0" fontId="28" numFmtId="171" xfId="0" applyAlignment="1" applyBorder="1" applyFont="1" applyNumberFormat="1">
      <alignment horizontal="center" readingOrder="0" vertical="center"/>
    </xf>
    <xf borderId="3" fillId="0" fontId="28" numFmtId="0" xfId="0" applyAlignment="1" applyBorder="1" applyFont="1">
      <alignment horizontal="right" readingOrder="0" vertical="center"/>
    </xf>
    <xf borderId="0" fillId="0" fontId="29" numFmtId="0" xfId="0" applyAlignment="1" applyFont="1">
      <alignment horizontal="center" readingOrder="0" vertical="center"/>
    </xf>
    <xf borderId="0" fillId="0" fontId="29" numFmtId="3" xfId="0" applyAlignment="1" applyFont="1" applyNumberFormat="1">
      <alignment horizontal="right" readingOrder="0" vertical="center"/>
    </xf>
    <xf borderId="0" fillId="0" fontId="29" numFmtId="3" xfId="0" applyAlignment="1" applyFont="1" applyNumberFormat="1">
      <alignment horizontal="right" vertical="center"/>
    </xf>
    <xf borderId="0" fillId="0" fontId="16" numFmtId="0" xfId="0" applyFont="1"/>
    <xf borderId="9" fillId="0" fontId="29" numFmtId="0" xfId="0" applyAlignment="1" applyBorder="1" applyFont="1">
      <alignment horizontal="center" readingOrder="0"/>
    </xf>
    <xf borderId="9" fillId="0" fontId="29" numFmtId="3" xfId="0" applyAlignment="1" applyBorder="1" applyFont="1" applyNumberFormat="1">
      <alignment horizontal="right"/>
    </xf>
    <xf borderId="0" fillId="0" fontId="16" numFmtId="0" xfId="0" applyFont="1"/>
    <xf borderId="3" fillId="0" fontId="29" numFmtId="0" xfId="0" applyAlignment="1" applyBorder="1" applyFont="1">
      <alignment horizontal="center" readingOrder="0" vertical="center"/>
    </xf>
    <xf borderId="3" fillId="0" fontId="29" numFmtId="0" xfId="0" applyAlignment="1" applyBorder="1" applyFont="1">
      <alignment horizontal="right" readingOrder="0" vertical="center"/>
    </xf>
    <xf borderId="3" fillId="0" fontId="29" numFmtId="3" xfId="0" applyAlignment="1" applyBorder="1" applyFont="1" applyNumberFormat="1">
      <alignment horizontal="right" readingOrder="0" vertical="center"/>
    </xf>
    <xf borderId="3" fillId="0" fontId="29" numFmtId="3" xfId="0" applyAlignment="1" applyBorder="1" applyFont="1" applyNumberFormat="1">
      <alignment horizontal="right" vertical="center"/>
    </xf>
    <xf borderId="6" fillId="0" fontId="29" numFmtId="0" xfId="0" applyAlignment="1" applyBorder="1" applyFont="1">
      <alignment horizontal="center" readingOrder="0" vertical="center"/>
    </xf>
    <xf borderId="6" fillId="0" fontId="29" numFmtId="3" xfId="0" applyAlignment="1" applyBorder="1" applyFont="1" applyNumberFormat="1">
      <alignment horizontal="right" vertical="center"/>
    </xf>
    <xf borderId="0" fillId="0" fontId="30" numFmtId="0" xfId="0" applyAlignment="1" applyFont="1">
      <alignment readingOrder="0"/>
    </xf>
    <xf borderId="9" fillId="0" fontId="27" numFmtId="3" xfId="0" applyAlignment="1" applyBorder="1" applyFont="1" applyNumberFormat="1">
      <alignment horizontal="right" readingOrder="0" vertical="center"/>
    </xf>
    <xf borderId="3" fillId="0" fontId="27" numFmtId="0" xfId="0" applyAlignment="1" applyBorder="1" applyFont="1">
      <alignment horizontal="center" readingOrder="0" vertical="center"/>
    </xf>
    <xf borderId="3" fillId="0" fontId="27" numFmtId="3" xfId="0" applyAlignment="1" applyBorder="1" applyFont="1" applyNumberFormat="1">
      <alignment horizontal="right" readingOrder="0" vertical="center"/>
    </xf>
    <xf borderId="3" fillId="0" fontId="27" numFmtId="3" xfId="0" applyAlignment="1" applyBorder="1" applyFont="1" applyNumberFormat="1">
      <alignment horizontal="right" vertical="center"/>
    </xf>
    <xf borderId="3" fillId="0" fontId="5" numFmtId="0" xfId="0" applyAlignment="1" applyBorder="1" applyFont="1">
      <alignment horizontal="center" vertical="center"/>
    </xf>
    <xf borderId="3" fillId="0" fontId="5" numFmtId="3" xfId="0" applyAlignment="1" applyBorder="1" applyFont="1" applyNumberFormat="1">
      <alignment horizontal="right" vertical="center"/>
    </xf>
    <xf borderId="3" fillId="0" fontId="5" numFmtId="3" xfId="0" applyAlignment="1" applyBorder="1" applyFont="1" applyNumberFormat="1">
      <alignment vertical="center"/>
    </xf>
    <xf borderId="0" fillId="0" fontId="26" numFmtId="171" xfId="0" applyAlignment="1" applyFont="1" applyNumberFormat="1">
      <alignment horizontal="center" readingOrder="0" vertical="center"/>
    </xf>
    <xf borderId="0" fillId="0" fontId="26" numFmtId="0" xfId="0" applyAlignment="1" applyFont="1">
      <alignment horizontal="right" readingOrder="0" vertical="center"/>
    </xf>
    <xf borderId="9" fillId="0" fontId="29" numFmtId="0" xfId="0" applyAlignment="1" applyBorder="1" applyFont="1">
      <alignment horizontal="center" readingOrder="0" vertical="center"/>
    </xf>
    <xf borderId="9" fillId="0" fontId="29" numFmtId="3" xfId="0" applyAlignment="1" applyBorder="1" applyFont="1" applyNumberFormat="1">
      <alignment horizontal="right" readingOrder="0" vertical="center"/>
    </xf>
    <xf borderId="9" fillId="0" fontId="29" numFmtId="3" xfId="0" applyAlignment="1" applyBorder="1" applyFont="1" applyNumberFormat="1">
      <alignment horizontal="right" vertical="center"/>
    </xf>
    <xf borderId="3" fillId="0" fontId="29" numFmtId="0" xfId="0" applyAlignment="1" applyBorder="1" applyFont="1">
      <alignment horizontal="center" vertical="center"/>
    </xf>
    <xf borderId="3" fillId="0" fontId="29" numFmtId="3" xfId="0" applyAlignment="1" applyBorder="1" applyFont="1" applyNumberFormat="1">
      <alignment vertical="center"/>
    </xf>
    <xf borderId="6" fillId="4" fontId="5" numFmtId="0" xfId="0" applyAlignment="1" applyBorder="1" applyFont="1">
      <alignment readingOrder="0" shrinkToFit="0" vertical="center" wrapText="1"/>
    </xf>
    <xf borderId="6" fillId="4" fontId="5" numFmtId="0" xfId="0" applyAlignment="1" applyBorder="1" applyFont="1">
      <alignment readingOrder="0" shrinkToFit="0" vertical="center" wrapText="1"/>
    </xf>
    <xf borderId="6" fillId="4" fontId="5" numFmtId="0" xfId="0" applyAlignment="1" applyBorder="1" applyFont="1">
      <alignment shrinkToFit="0" vertical="center" wrapText="1"/>
    </xf>
    <xf borderId="0" fillId="0" fontId="4" numFmtId="0" xfId="0" applyAlignment="1" applyFont="1">
      <alignment horizontal="right" readingOrder="0" shrinkToFit="0" vertical="center" wrapText="1"/>
    </xf>
    <xf borderId="0" fillId="0" fontId="9" numFmtId="166" xfId="0" applyAlignment="1" applyFont="1" applyNumberFormat="1">
      <alignment horizontal="center" readingOrder="0" vertical="center"/>
    </xf>
    <xf borderId="0" fillId="0" fontId="6" numFmtId="170" xfId="0" applyAlignment="1" applyFont="1" applyNumberFormat="1">
      <alignment horizontal="left" readingOrder="0" shrinkToFit="0" vertical="center" wrapText="1"/>
    </xf>
    <xf borderId="0" fillId="0" fontId="5"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13"/>
    <col customWidth="1" min="2" max="2" width="11.63"/>
    <col customWidth="1" min="3" max="3" width="31.63"/>
    <col customWidth="1" min="4" max="4" width="21.63"/>
    <col customWidth="1" min="5" max="5" width="32.5"/>
    <col customWidth="1" min="6" max="6" width="29.63"/>
    <col customWidth="1" min="7" max="7" width="31.5"/>
    <col customWidth="1" min="8" max="8" width="22.0"/>
    <col customWidth="1" min="9" max="9" width="48.5"/>
    <col customWidth="1" min="10" max="12" width="47.63"/>
  </cols>
  <sheetData>
    <row r="1">
      <c r="A1" s="1" t="s">
        <v>0</v>
      </c>
      <c r="B1" s="2"/>
      <c r="C1" s="2"/>
      <c r="D1" s="3"/>
      <c r="E1" s="2"/>
      <c r="F1" s="2"/>
      <c r="G1" s="2"/>
      <c r="H1" s="2"/>
      <c r="I1" s="4"/>
      <c r="J1" s="5"/>
      <c r="K1" s="5"/>
      <c r="L1" s="5"/>
    </row>
    <row r="2">
      <c r="A2" s="6" t="s">
        <v>1</v>
      </c>
      <c r="B2" s="7"/>
      <c r="C2" s="8" t="s">
        <v>2</v>
      </c>
      <c r="D2" s="7"/>
      <c r="E2" s="7"/>
      <c r="F2" s="7"/>
      <c r="G2" s="7"/>
      <c r="H2" s="7"/>
      <c r="I2" s="9" t="s">
        <v>3</v>
      </c>
      <c r="J2" s="10"/>
      <c r="K2" s="10"/>
      <c r="L2" s="10"/>
    </row>
    <row r="3">
      <c r="A3" s="11" t="s">
        <v>4</v>
      </c>
      <c r="B3" s="12" t="s">
        <v>5</v>
      </c>
      <c r="G3" s="12"/>
      <c r="H3" s="12"/>
      <c r="I3" s="13" t="s">
        <v>6</v>
      </c>
      <c r="J3" s="14"/>
      <c r="K3" s="14"/>
      <c r="L3" s="14"/>
    </row>
    <row r="4">
      <c r="A4" s="11" t="s">
        <v>7</v>
      </c>
      <c r="B4" s="15" t="s">
        <v>5</v>
      </c>
      <c r="G4" s="15"/>
      <c r="H4" s="15"/>
      <c r="I4" s="16" t="s">
        <v>6</v>
      </c>
      <c r="J4" s="17"/>
      <c r="K4" s="17"/>
      <c r="L4" s="17"/>
    </row>
    <row r="5">
      <c r="A5" s="11" t="s">
        <v>8</v>
      </c>
      <c r="B5" s="18" t="s">
        <v>5</v>
      </c>
      <c r="G5" s="15"/>
      <c r="H5" s="15"/>
      <c r="I5" s="19" t="s">
        <v>9</v>
      </c>
      <c r="J5" s="20"/>
      <c r="K5" s="20"/>
      <c r="L5" s="20"/>
    </row>
    <row r="6">
      <c r="A6" s="21"/>
      <c r="B6" s="21"/>
      <c r="C6" s="11"/>
      <c r="D6" s="11"/>
      <c r="E6" s="11"/>
      <c r="F6" s="11"/>
      <c r="G6" s="22"/>
      <c r="H6" s="11"/>
      <c r="I6" s="23"/>
      <c r="J6" s="24"/>
      <c r="K6" s="24"/>
      <c r="L6" s="24"/>
    </row>
    <row r="7" ht="30.0" customHeight="1">
      <c r="A7" s="25" t="s">
        <v>10</v>
      </c>
      <c r="B7" s="26"/>
      <c r="C7" s="25" t="s">
        <v>2</v>
      </c>
      <c r="D7" s="26"/>
      <c r="E7" s="26"/>
      <c r="F7" s="25" t="s">
        <v>11</v>
      </c>
      <c r="G7" s="26"/>
      <c r="H7" s="26"/>
      <c r="I7" s="27"/>
      <c r="J7" s="28"/>
      <c r="K7" s="28"/>
      <c r="L7" s="28"/>
    </row>
    <row r="8">
      <c r="A8" s="29" t="s">
        <v>12</v>
      </c>
      <c r="C8" s="29" t="s">
        <v>13</v>
      </c>
      <c r="F8" s="29" t="s">
        <v>14</v>
      </c>
      <c r="I8" s="30"/>
      <c r="J8" s="24"/>
      <c r="K8" s="24"/>
      <c r="L8" s="24"/>
    </row>
    <row r="9" ht="30.0" customHeight="1">
      <c r="A9" s="29" t="s">
        <v>15</v>
      </c>
      <c r="C9" s="12" t="s">
        <v>16</v>
      </c>
      <c r="F9" s="12"/>
      <c r="I9" s="30"/>
      <c r="J9" s="24"/>
      <c r="K9" s="24"/>
      <c r="L9" s="24"/>
    </row>
    <row r="10" ht="45.75" customHeight="1">
      <c r="A10" s="31" t="s">
        <v>17</v>
      </c>
      <c r="B10" s="31" t="s">
        <v>18</v>
      </c>
      <c r="C10" s="32" t="s">
        <v>19</v>
      </c>
      <c r="D10" s="33" t="s">
        <v>20</v>
      </c>
      <c r="E10" s="32" t="s">
        <v>21</v>
      </c>
      <c r="F10" s="32" t="s">
        <v>22</v>
      </c>
      <c r="G10" s="33" t="s">
        <v>23</v>
      </c>
      <c r="H10" s="33" t="s">
        <v>24</v>
      </c>
      <c r="I10" s="34" t="s">
        <v>11</v>
      </c>
      <c r="J10" s="35"/>
      <c r="K10" s="35"/>
      <c r="L10" s="35"/>
    </row>
    <row r="11">
      <c r="A11" s="22"/>
      <c r="B11" s="22" t="s">
        <v>25</v>
      </c>
      <c r="C11" s="36" t="s">
        <v>26</v>
      </c>
      <c r="D11" s="22" t="s">
        <v>27</v>
      </c>
      <c r="E11" s="36" t="s">
        <v>28</v>
      </c>
      <c r="F11" s="37"/>
      <c r="G11" s="36" t="s">
        <v>29</v>
      </c>
      <c r="H11" s="38" t="s">
        <v>30</v>
      </c>
      <c r="I11" s="39"/>
      <c r="J11" s="40"/>
      <c r="K11" s="40"/>
      <c r="L11" s="40"/>
    </row>
    <row r="12">
      <c r="A12" s="41"/>
      <c r="B12" s="22"/>
      <c r="C12" s="36" t="s">
        <v>26</v>
      </c>
      <c r="D12" s="22" t="s">
        <v>27</v>
      </c>
      <c r="E12" s="36" t="s">
        <v>31</v>
      </c>
      <c r="F12" s="37"/>
      <c r="G12" s="36" t="s">
        <v>32</v>
      </c>
      <c r="H12" s="38" t="s">
        <v>33</v>
      </c>
      <c r="I12" s="39"/>
      <c r="J12" s="40"/>
      <c r="K12" s="40"/>
      <c r="L12" s="40"/>
    </row>
    <row r="13">
      <c r="A13" s="41"/>
      <c r="B13" s="22"/>
      <c r="C13" s="36" t="s">
        <v>34</v>
      </c>
      <c r="D13" s="22" t="s">
        <v>35</v>
      </c>
      <c r="E13" s="36" t="s">
        <v>36</v>
      </c>
      <c r="F13" s="36"/>
      <c r="G13" s="36" t="s">
        <v>37</v>
      </c>
      <c r="H13" s="38" t="s">
        <v>38</v>
      </c>
      <c r="I13" s="39"/>
      <c r="J13" s="40"/>
      <c r="K13" s="40"/>
      <c r="L13" s="40"/>
    </row>
    <row r="14">
      <c r="A14" s="41"/>
      <c r="B14" s="22"/>
      <c r="C14" s="36" t="s">
        <v>39</v>
      </c>
      <c r="D14" s="42" t="s">
        <v>27</v>
      </c>
      <c r="E14" s="36" t="s">
        <v>40</v>
      </c>
      <c r="F14" s="36"/>
      <c r="G14" s="43">
        <v>41820.0</v>
      </c>
      <c r="H14" s="38" t="s">
        <v>41</v>
      </c>
      <c r="I14" s="39"/>
      <c r="J14" s="40"/>
      <c r="K14" s="40"/>
      <c r="L14" s="40"/>
    </row>
    <row r="15">
      <c r="A15" s="41"/>
      <c r="B15" s="22"/>
      <c r="C15" s="36" t="s">
        <v>42</v>
      </c>
      <c r="D15" s="42" t="s">
        <v>43</v>
      </c>
      <c r="E15" s="36" t="s">
        <v>44</v>
      </c>
      <c r="F15" s="36"/>
      <c r="G15" s="43">
        <v>42185.0</v>
      </c>
      <c r="H15" s="38" t="s">
        <v>41</v>
      </c>
      <c r="I15" s="39"/>
      <c r="J15" s="40"/>
      <c r="K15" s="40"/>
      <c r="L15" s="40"/>
    </row>
    <row r="16">
      <c r="A16" s="41"/>
      <c r="B16" s="22"/>
      <c r="C16" s="36" t="s">
        <v>39</v>
      </c>
      <c r="D16" s="42" t="s">
        <v>27</v>
      </c>
      <c r="E16" s="36" t="s">
        <v>45</v>
      </c>
      <c r="F16" s="44"/>
      <c r="G16" s="36" t="s">
        <v>46</v>
      </c>
      <c r="H16" s="38" t="s">
        <v>41</v>
      </c>
      <c r="I16" s="39"/>
      <c r="J16" s="40"/>
      <c r="K16" s="40"/>
      <c r="L16" s="40"/>
    </row>
    <row r="17">
      <c r="A17" s="41"/>
      <c r="B17" s="22"/>
      <c r="C17" s="36" t="s">
        <v>47</v>
      </c>
      <c r="D17" s="22"/>
      <c r="E17" s="36" t="s">
        <v>48</v>
      </c>
      <c r="F17" s="36" t="s">
        <v>49</v>
      </c>
      <c r="G17" s="36" t="s">
        <v>50</v>
      </c>
      <c r="H17" s="38" t="s">
        <v>51</v>
      </c>
      <c r="I17" s="45" t="s">
        <v>52</v>
      </c>
      <c r="J17" s="40"/>
      <c r="K17" s="40"/>
      <c r="L17" s="40"/>
    </row>
    <row r="18">
      <c r="A18" s="41"/>
      <c r="B18" s="22"/>
      <c r="C18" s="36" t="s">
        <v>53</v>
      </c>
      <c r="D18" s="22" t="s">
        <v>54</v>
      </c>
      <c r="E18" s="36" t="s">
        <v>55</v>
      </c>
      <c r="F18" s="36"/>
      <c r="G18" s="36" t="s">
        <v>56</v>
      </c>
      <c r="H18" s="38" t="s">
        <v>57</v>
      </c>
      <c r="I18" s="39"/>
      <c r="J18" s="40"/>
      <c r="K18" s="40"/>
      <c r="L18" s="40"/>
    </row>
    <row r="19">
      <c r="A19" s="41"/>
      <c r="B19" s="46">
        <v>2010.0</v>
      </c>
      <c r="C19" s="36" t="s">
        <v>53</v>
      </c>
      <c r="D19" s="22" t="s">
        <v>54</v>
      </c>
      <c r="E19" s="36" t="s">
        <v>58</v>
      </c>
      <c r="F19" s="36"/>
      <c r="G19" s="37"/>
      <c r="H19" s="38" t="s">
        <v>59</v>
      </c>
      <c r="I19" s="39"/>
      <c r="J19" s="40"/>
      <c r="K19" s="40"/>
      <c r="L19" s="40"/>
    </row>
    <row r="20">
      <c r="A20" s="41"/>
      <c r="B20" s="22"/>
      <c r="C20" s="36" t="s">
        <v>53</v>
      </c>
      <c r="D20" s="22" t="s">
        <v>54</v>
      </c>
      <c r="E20" s="36" t="s">
        <v>60</v>
      </c>
      <c r="F20" s="36" t="s">
        <v>61</v>
      </c>
      <c r="G20" s="36" t="s">
        <v>62</v>
      </c>
      <c r="H20" s="38" t="s">
        <v>63</v>
      </c>
      <c r="I20" s="39"/>
      <c r="J20" s="40"/>
      <c r="K20" s="40"/>
      <c r="L20" s="40"/>
    </row>
    <row r="21">
      <c r="A21" s="41"/>
      <c r="B21" s="22"/>
      <c r="C21" s="36" t="s">
        <v>64</v>
      </c>
      <c r="D21" s="22" t="s">
        <v>65</v>
      </c>
      <c r="E21" s="36" t="s">
        <v>66</v>
      </c>
      <c r="F21" s="36"/>
      <c r="G21" s="36" t="s">
        <v>67</v>
      </c>
      <c r="H21" s="38" t="s">
        <v>68</v>
      </c>
      <c r="I21" s="39"/>
      <c r="J21" s="40"/>
      <c r="K21" s="40"/>
      <c r="L21" s="40"/>
    </row>
    <row r="22">
      <c r="A22" s="41"/>
      <c r="B22" s="46">
        <v>2011.0</v>
      </c>
      <c r="C22" s="36" t="s">
        <v>53</v>
      </c>
      <c r="D22" s="22" t="s">
        <v>54</v>
      </c>
      <c r="E22" s="36" t="s">
        <v>69</v>
      </c>
      <c r="F22" s="36"/>
      <c r="G22" s="37"/>
      <c r="H22" s="38" t="s">
        <v>70</v>
      </c>
      <c r="I22" s="45"/>
      <c r="J22" s="40"/>
      <c r="K22" s="40"/>
      <c r="L22" s="40"/>
    </row>
    <row r="23">
      <c r="A23" s="41"/>
      <c r="B23" s="46"/>
      <c r="C23" s="36" t="s">
        <v>71</v>
      </c>
      <c r="D23" s="22" t="s">
        <v>72</v>
      </c>
      <c r="E23" s="36" t="s">
        <v>73</v>
      </c>
      <c r="F23" s="36"/>
      <c r="G23" s="47">
        <v>41791.0</v>
      </c>
      <c r="H23" s="48" t="s">
        <v>74</v>
      </c>
      <c r="I23" s="39"/>
      <c r="J23" s="40"/>
      <c r="K23" s="40"/>
      <c r="L23" s="40"/>
    </row>
    <row r="24">
      <c r="A24" s="41"/>
      <c r="B24" s="46"/>
      <c r="C24" s="36" t="s">
        <v>71</v>
      </c>
      <c r="D24" s="22" t="s">
        <v>72</v>
      </c>
      <c r="E24" s="36" t="s">
        <v>75</v>
      </c>
      <c r="F24" s="36"/>
      <c r="G24" s="47"/>
      <c r="H24" s="48" t="s">
        <v>74</v>
      </c>
      <c r="I24" s="45" t="s">
        <v>76</v>
      </c>
      <c r="J24" s="29"/>
      <c r="K24" s="29"/>
      <c r="L24" s="29"/>
    </row>
    <row r="25">
      <c r="A25" s="41"/>
      <c r="B25" s="46"/>
      <c r="C25" s="36" t="s">
        <v>71</v>
      </c>
      <c r="D25" s="22" t="s">
        <v>72</v>
      </c>
      <c r="E25" s="36" t="s">
        <v>77</v>
      </c>
      <c r="F25" s="36"/>
      <c r="G25" s="47"/>
      <c r="H25" s="48" t="s">
        <v>78</v>
      </c>
      <c r="I25" s="45" t="s">
        <v>79</v>
      </c>
      <c r="J25" s="29"/>
      <c r="K25" s="29"/>
      <c r="L25" s="29"/>
    </row>
    <row r="26">
      <c r="A26" s="41"/>
      <c r="B26" s="46">
        <v>2012.0</v>
      </c>
      <c r="C26" s="36" t="s">
        <v>80</v>
      </c>
      <c r="D26" s="22" t="s">
        <v>72</v>
      </c>
      <c r="E26" s="36" t="s">
        <v>81</v>
      </c>
      <c r="F26" s="36"/>
      <c r="G26" s="36" t="str">
        <f>CONCATENATE("12/1/2041
2022: Paid off with Series OG2-2021AB bonds. (See line ", ROW(A59), ".)") </f>
        <v>12/1/2041
2022: Paid off with Series OG2-2021AB bonds. (See line 59.)</v>
      </c>
      <c r="H26" s="48" t="s">
        <v>82</v>
      </c>
      <c r="I26" s="45" t="str">
        <f>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c r="J26" s="29"/>
      <c r="K26" s="29"/>
      <c r="L26" s="29"/>
    </row>
    <row r="27">
      <c r="A27" s="41"/>
      <c r="B27" s="46"/>
      <c r="C27" s="36" t="s">
        <v>80</v>
      </c>
      <c r="D27" s="22" t="s">
        <v>72</v>
      </c>
      <c r="E27" s="36" t="s">
        <v>83</v>
      </c>
      <c r="F27" s="36"/>
      <c r="G27" s="47">
        <v>43435.0</v>
      </c>
      <c r="H27" s="48" t="s">
        <v>82</v>
      </c>
      <c r="I27" s="45" t="str">
        <f>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c r="J27" s="29"/>
      <c r="K27" s="29"/>
      <c r="L27" s="29"/>
    </row>
    <row r="28">
      <c r="A28" s="41"/>
      <c r="B28" s="46"/>
      <c r="C28" s="36" t="s">
        <v>84</v>
      </c>
      <c r="D28" s="22" t="s">
        <v>85</v>
      </c>
      <c r="E28" s="36" t="s">
        <v>86</v>
      </c>
      <c r="F28" s="36"/>
      <c r="G28" s="36" t="s">
        <v>87</v>
      </c>
      <c r="H28" s="38" t="s">
        <v>88</v>
      </c>
      <c r="I28" s="45" t="s">
        <v>89</v>
      </c>
      <c r="J28" s="29"/>
      <c r="K28" s="29"/>
      <c r="L28" s="29"/>
    </row>
    <row r="29" ht="49.5" customHeight="1">
      <c r="A29" s="41"/>
      <c r="B29" s="41"/>
      <c r="C29" s="36" t="s">
        <v>71</v>
      </c>
      <c r="D29" s="22" t="s">
        <v>54</v>
      </c>
      <c r="E29" s="36" t="s">
        <v>90</v>
      </c>
      <c r="F29" s="36" t="s">
        <v>91</v>
      </c>
      <c r="G29" s="49">
        <v>42916.0</v>
      </c>
      <c r="H29" s="38" t="s">
        <v>92</v>
      </c>
      <c r="I29" s="39" t="str">
        <f>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c r="J29" s="40"/>
      <c r="K29" s="40"/>
      <c r="L29" s="40"/>
    </row>
    <row r="30">
      <c r="A30" s="41"/>
      <c r="B30" s="46"/>
      <c r="C30" s="36" t="s">
        <v>71</v>
      </c>
      <c r="D30" s="46" t="s">
        <v>54</v>
      </c>
      <c r="E30" s="36" t="s">
        <v>93</v>
      </c>
      <c r="F30" s="36"/>
      <c r="G30" s="49">
        <v>41548.0</v>
      </c>
      <c r="H30" s="38" t="s">
        <v>94</v>
      </c>
      <c r="I30" s="39"/>
      <c r="J30" s="40"/>
      <c r="K30" s="40"/>
      <c r="L30" s="40"/>
    </row>
    <row r="31">
      <c r="A31" s="41"/>
      <c r="B31" s="22"/>
      <c r="C31" s="36" t="s">
        <v>71</v>
      </c>
      <c r="D31" s="22" t="s">
        <v>54</v>
      </c>
      <c r="E31" s="36" t="s">
        <v>95</v>
      </c>
      <c r="F31" s="37"/>
      <c r="G31" s="37"/>
      <c r="H31" s="38" t="s">
        <v>0</v>
      </c>
      <c r="I31" s="50" t="str">
        <f>CONCATENATE("Are 3 of 5 loans are the same as those on line ", ROW(A22), "???")</f>
        <v>Are 3 of 5 loans are the same as those on line 22???</v>
      </c>
      <c r="J31" s="51"/>
      <c r="K31" s="51"/>
      <c r="L31" s="51"/>
    </row>
    <row r="32">
      <c r="A32" s="41"/>
      <c r="B32" s="22"/>
      <c r="C32" s="36" t="s">
        <v>80</v>
      </c>
      <c r="D32" s="22" t="s">
        <v>96</v>
      </c>
      <c r="E32" s="36" t="s">
        <v>97</v>
      </c>
      <c r="F32" s="36" t="s">
        <v>98</v>
      </c>
      <c r="G32" s="36" t="s">
        <v>99</v>
      </c>
      <c r="H32" s="38" t="s">
        <v>100</v>
      </c>
      <c r="I32" s="45" t="s">
        <v>101</v>
      </c>
      <c r="J32" s="29"/>
      <c r="K32" s="29"/>
      <c r="L32" s="29"/>
    </row>
    <row r="33">
      <c r="A33" s="41"/>
      <c r="B33" s="22"/>
      <c r="C33" s="36" t="s">
        <v>80</v>
      </c>
      <c r="D33" s="22" t="s">
        <v>54</v>
      </c>
      <c r="E33" s="36" t="s">
        <v>102</v>
      </c>
      <c r="F33" s="36"/>
      <c r="G33" s="36" t="s">
        <v>103</v>
      </c>
      <c r="H33" s="38" t="s">
        <v>104</v>
      </c>
      <c r="I33" s="45"/>
      <c r="J33" s="29"/>
      <c r="K33" s="29"/>
      <c r="L33" s="29"/>
    </row>
    <row r="34">
      <c r="A34" s="41"/>
      <c r="B34" s="22"/>
      <c r="C34" s="36" t="s">
        <v>71</v>
      </c>
      <c r="D34" s="52"/>
      <c r="E34" s="36" t="s">
        <v>105</v>
      </c>
      <c r="F34" s="37"/>
      <c r="G34" s="49">
        <v>41699.0</v>
      </c>
      <c r="H34" s="38" t="s">
        <v>106</v>
      </c>
      <c r="I34" s="45" t="s">
        <v>107</v>
      </c>
      <c r="J34" s="29"/>
      <c r="K34" s="29"/>
      <c r="L34" s="29"/>
    </row>
    <row r="35">
      <c r="A35" s="41"/>
      <c r="B35" s="22"/>
      <c r="C35" s="36" t="s">
        <v>108</v>
      </c>
      <c r="D35" s="22" t="s">
        <v>109</v>
      </c>
      <c r="E35" s="36" t="s">
        <v>110</v>
      </c>
      <c r="F35" s="37"/>
      <c r="G35" s="36" t="s">
        <v>111</v>
      </c>
      <c r="H35" s="38" t="s">
        <v>106</v>
      </c>
      <c r="I35" s="45" t="str">
        <f>concatenate("Repaid with Series 2012 bonds  (line ", ROW(A36), ")")</f>
        <v>Repaid with Series 2012 bonds  (line 36)</v>
      </c>
      <c r="J35" s="29"/>
      <c r="K35" s="29"/>
      <c r="L35" s="29"/>
    </row>
    <row r="36">
      <c r="A36" s="41"/>
      <c r="B36" s="22">
        <v>2013.0</v>
      </c>
      <c r="C36" s="36" t="s">
        <v>80</v>
      </c>
      <c r="D36" s="22" t="s">
        <v>109</v>
      </c>
      <c r="E36" s="36" t="s">
        <v>112</v>
      </c>
      <c r="F36" s="37"/>
      <c r="G36" s="36" t="s">
        <v>113</v>
      </c>
      <c r="H36" s="38" t="s">
        <v>114</v>
      </c>
      <c r="I36" s="45" t="s">
        <v>115</v>
      </c>
      <c r="J36" s="40"/>
      <c r="K36" s="40"/>
      <c r="L36" s="40"/>
    </row>
    <row r="37">
      <c r="A37" s="41"/>
      <c r="B37" s="22"/>
      <c r="C37" s="36" t="s">
        <v>71</v>
      </c>
      <c r="D37" s="22"/>
      <c r="E37" s="53" t="s">
        <v>116</v>
      </c>
      <c r="F37" s="37"/>
      <c r="G37" s="49">
        <v>43617.0</v>
      </c>
      <c r="H37" s="38" t="s">
        <v>117</v>
      </c>
      <c r="I37" s="45" t="s">
        <v>118</v>
      </c>
      <c r="J37" s="29"/>
      <c r="K37" s="29"/>
      <c r="L37" s="29"/>
    </row>
    <row r="38">
      <c r="A38" s="41"/>
      <c r="B38" s="22"/>
      <c r="C38" s="36" t="s">
        <v>71</v>
      </c>
      <c r="D38" s="22" t="s">
        <v>119</v>
      </c>
      <c r="E38" s="53" t="s">
        <v>120</v>
      </c>
      <c r="F38" s="37"/>
      <c r="G38" s="49">
        <v>41548.0</v>
      </c>
      <c r="H38" s="38" t="s">
        <v>121</v>
      </c>
      <c r="I38" s="45" t="s">
        <v>122</v>
      </c>
      <c r="J38" s="29"/>
      <c r="K38" s="29"/>
      <c r="L38" s="29"/>
    </row>
    <row r="39">
      <c r="A39" s="41"/>
      <c r="B39" s="22"/>
      <c r="C39" s="36" t="s">
        <v>71</v>
      </c>
      <c r="D39" s="22" t="s">
        <v>54</v>
      </c>
      <c r="E39" s="36" t="s">
        <v>123</v>
      </c>
      <c r="F39" s="37"/>
      <c r="G39" s="37"/>
      <c r="H39" s="38" t="s">
        <v>121</v>
      </c>
      <c r="I39" s="50" t="str">
        <f>CONCATENATE("Are these the same loans as those on lines ", ROW(A22), " and ", ROW(A31), "???")</f>
        <v>Are these the same loans as those on lines 22 and 31???</v>
      </c>
      <c r="J39" s="51"/>
      <c r="K39" s="51"/>
      <c r="L39" s="51"/>
    </row>
    <row r="40">
      <c r="A40" s="41"/>
      <c r="B40" s="22">
        <v>2014.0</v>
      </c>
      <c r="C40" s="36" t="s">
        <v>71</v>
      </c>
      <c r="D40" s="52"/>
      <c r="E40" s="36" t="s">
        <v>124</v>
      </c>
      <c r="F40" s="36" t="s">
        <v>125</v>
      </c>
      <c r="G40" s="37"/>
      <c r="H40" s="38" t="s">
        <v>126</v>
      </c>
      <c r="I40" s="39"/>
      <c r="J40" s="40"/>
      <c r="K40" s="40"/>
      <c r="L40" s="40"/>
    </row>
    <row r="41">
      <c r="A41" s="41"/>
      <c r="B41" s="22"/>
      <c r="C41" s="36" t="s">
        <v>71</v>
      </c>
      <c r="D41" s="22" t="s">
        <v>127</v>
      </c>
      <c r="E41" s="36" t="s">
        <v>128</v>
      </c>
      <c r="F41" s="36"/>
      <c r="G41" s="47">
        <v>41821.0</v>
      </c>
      <c r="H41" s="38" t="s">
        <v>129</v>
      </c>
      <c r="I41" s="45" t="s">
        <v>130</v>
      </c>
      <c r="J41" s="29"/>
      <c r="K41" s="29"/>
      <c r="L41" s="29"/>
    </row>
    <row r="42">
      <c r="A42" s="41"/>
      <c r="B42" s="22"/>
      <c r="C42" s="36" t="s">
        <v>131</v>
      </c>
      <c r="D42" s="22" t="s">
        <v>132</v>
      </c>
      <c r="E42" s="36" t="s">
        <v>133</v>
      </c>
      <c r="F42" s="36"/>
      <c r="G42" s="36" t="s">
        <v>134</v>
      </c>
      <c r="H42" s="38" t="s">
        <v>135</v>
      </c>
      <c r="I42" s="45" t="s">
        <v>136</v>
      </c>
      <c r="J42" s="29"/>
      <c r="K42" s="29"/>
      <c r="L42" s="29"/>
    </row>
    <row r="43">
      <c r="A43" s="41"/>
      <c r="B43" s="22"/>
      <c r="C43" s="36" t="s">
        <v>137</v>
      </c>
      <c r="D43" s="22" t="s">
        <v>138</v>
      </c>
      <c r="E43" s="36" t="s">
        <v>139</v>
      </c>
      <c r="F43" s="36"/>
      <c r="G43" s="36" t="s">
        <v>140</v>
      </c>
      <c r="H43" s="38" t="s">
        <v>141</v>
      </c>
      <c r="I43" s="45" t="s">
        <v>142</v>
      </c>
      <c r="J43" s="29"/>
      <c r="K43" s="29"/>
      <c r="L43" s="29"/>
    </row>
    <row r="44">
      <c r="A44" s="41"/>
      <c r="B44" s="22">
        <v>2015.0</v>
      </c>
      <c r="C44" s="36" t="s">
        <v>143</v>
      </c>
      <c r="D44" s="22" t="s">
        <v>144</v>
      </c>
      <c r="E44" s="36" t="s">
        <v>145</v>
      </c>
      <c r="F44" s="37"/>
      <c r="G44" s="36" t="s">
        <v>146</v>
      </c>
      <c r="H44" s="38" t="s">
        <v>147</v>
      </c>
      <c r="I44" s="45" t="s">
        <v>148</v>
      </c>
      <c r="J44" s="40"/>
      <c r="K44" s="40"/>
      <c r="L44" s="40"/>
    </row>
    <row r="45">
      <c r="A45" s="41"/>
      <c r="B45" s="22">
        <v>2016.0</v>
      </c>
      <c r="C45" s="36" t="s">
        <v>71</v>
      </c>
      <c r="D45" s="22" t="s">
        <v>149</v>
      </c>
      <c r="E45" s="36" t="s">
        <v>150</v>
      </c>
      <c r="F45" s="37"/>
      <c r="G45" s="36" t="s">
        <v>151</v>
      </c>
      <c r="H45" s="38" t="s">
        <v>152</v>
      </c>
      <c r="I45" s="45" t="s">
        <v>153</v>
      </c>
      <c r="J45" s="29"/>
      <c r="K45" s="29"/>
      <c r="L45" s="29"/>
    </row>
    <row r="46">
      <c r="A46" s="41"/>
      <c r="B46" s="22"/>
      <c r="C46" s="36" t="s">
        <v>71</v>
      </c>
      <c r="D46" s="22" t="s">
        <v>154</v>
      </c>
      <c r="E46" s="36" t="s">
        <v>155</v>
      </c>
      <c r="F46" s="37"/>
      <c r="G46" s="36" t="s">
        <v>156</v>
      </c>
      <c r="H46" s="38" t="s">
        <v>157</v>
      </c>
      <c r="I46" s="45" t="s">
        <v>158</v>
      </c>
      <c r="J46" s="29"/>
      <c r="K46" s="29"/>
      <c r="L46" s="29"/>
    </row>
    <row r="47">
      <c r="A47" s="41"/>
      <c r="B47" s="22"/>
      <c r="C47" s="36" t="s">
        <v>80</v>
      </c>
      <c r="D47" s="22" t="s">
        <v>159</v>
      </c>
      <c r="E47" s="36" t="s">
        <v>160</v>
      </c>
      <c r="F47" s="37"/>
      <c r="G47" s="36" t="s">
        <v>161</v>
      </c>
      <c r="H47" s="38" t="s">
        <v>162</v>
      </c>
      <c r="I47" s="45" t="s">
        <v>163</v>
      </c>
      <c r="J47" s="29"/>
      <c r="K47" s="29"/>
      <c r="L47" s="29"/>
    </row>
    <row r="48" ht="71.25" customHeight="1">
      <c r="A48" s="41"/>
      <c r="B48" s="22"/>
      <c r="C48" s="36" t="s">
        <v>80</v>
      </c>
      <c r="D48" s="22" t="s">
        <v>164</v>
      </c>
      <c r="E48" s="54" t="s">
        <v>165</v>
      </c>
      <c r="F48" s="37"/>
      <c r="G48" s="55" t="s">
        <v>166</v>
      </c>
      <c r="H48" s="38" t="s">
        <v>167</v>
      </c>
      <c r="I48" s="56" t="s">
        <v>168</v>
      </c>
      <c r="J48" s="29"/>
      <c r="K48" s="29"/>
      <c r="L48" s="29"/>
    </row>
    <row r="49" ht="1.5" customHeight="1">
      <c r="A49" s="57" t="s">
        <v>169</v>
      </c>
      <c r="J49" s="58"/>
      <c r="K49" s="58"/>
      <c r="L49" s="58"/>
    </row>
    <row r="50">
      <c r="A50" s="41"/>
      <c r="B50" s="22">
        <v>2017.0</v>
      </c>
      <c r="C50" s="11" t="s">
        <v>71</v>
      </c>
      <c r="D50" s="11"/>
      <c r="E50" s="54" t="s">
        <v>170</v>
      </c>
      <c r="F50" s="36" t="s">
        <v>171</v>
      </c>
      <c r="G50" s="43">
        <v>44926.0</v>
      </c>
      <c r="H50" s="38" t="s">
        <v>172</v>
      </c>
      <c r="I50" s="45" t="s">
        <v>173</v>
      </c>
      <c r="J50" s="29"/>
      <c r="K50" s="29"/>
      <c r="L50" s="29"/>
    </row>
    <row r="51">
      <c r="A51" s="41"/>
      <c r="B51" s="22"/>
      <c r="C51" s="11" t="s">
        <v>174</v>
      </c>
      <c r="D51" s="11"/>
      <c r="E51" s="54" t="s">
        <v>175</v>
      </c>
      <c r="F51" s="36"/>
      <c r="G51" s="36" t="s">
        <v>176</v>
      </c>
      <c r="H51" s="38" t="s">
        <v>177</v>
      </c>
      <c r="I51" s="45" t="s">
        <v>178</v>
      </c>
      <c r="J51" s="29"/>
      <c r="K51" s="29"/>
      <c r="L51" s="29"/>
    </row>
    <row r="52">
      <c r="A52" s="41"/>
      <c r="B52" s="22">
        <v>2018.0</v>
      </c>
      <c r="C52" s="36" t="s">
        <v>179</v>
      </c>
      <c r="D52" s="22" t="s">
        <v>180</v>
      </c>
      <c r="E52" s="36" t="s">
        <v>181</v>
      </c>
      <c r="F52" s="37"/>
      <c r="G52" s="36" t="s">
        <v>182</v>
      </c>
      <c r="H52" s="38" t="s">
        <v>183</v>
      </c>
      <c r="I52" s="45" t="s">
        <v>184</v>
      </c>
      <c r="J52" s="29"/>
      <c r="K52" s="29"/>
      <c r="L52" s="29"/>
    </row>
    <row r="53">
      <c r="A53" s="41"/>
      <c r="B53" s="22"/>
      <c r="C53" s="37"/>
      <c r="D53" s="52"/>
      <c r="E53" s="36" t="s">
        <v>185</v>
      </c>
      <c r="F53" s="37"/>
      <c r="G53" s="36" t="s">
        <v>186</v>
      </c>
      <c r="H53" s="38" t="s">
        <v>187</v>
      </c>
      <c r="I53" s="59" t="s">
        <v>188</v>
      </c>
      <c r="J53" s="40"/>
      <c r="K53" s="40"/>
      <c r="L53" s="40"/>
    </row>
    <row r="54">
      <c r="A54" s="41"/>
      <c r="B54" s="22">
        <v>2019.0</v>
      </c>
      <c r="C54" s="36" t="s">
        <v>189</v>
      </c>
      <c r="D54" s="22" t="s">
        <v>190</v>
      </c>
      <c r="E54" s="36" t="s">
        <v>191</v>
      </c>
      <c r="F54" s="37"/>
      <c r="G54" s="36" t="s">
        <v>192</v>
      </c>
      <c r="H54" s="38" t="s">
        <v>193</v>
      </c>
      <c r="I54" s="45" t="s">
        <v>194</v>
      </c>
      <c r="J54" s="40"/>
      <c r="K54" s="40"/>
      <c r="L54" s="40"/>
    </row>
    <row r="55">
      <c r="A55" s="41"/>
      <c r="B55" s="22"/>
      <c r="C55" s="36" t="s">
        <v>195</v>
      </c>
      <c r="D55" s="60" t="s">
        <v>196</v>
      </c>
      <c r="E55" s="36" t="s">
        <v>197</v>
      </c>
      <c r="F55" s="37"/>
      <c r="G55" s="36" t="s">
        <v>198</v>
      </c>
      <c r="H55" s="38" t="s">
        <v>199</v>
      </c>
      <c r="I55" s="45" t="s">
        <v>200</v>
      </c>
      <c r="J55" s="40"/>
      <c r="K55" s="40"/>
      <c r="L55" s="40"/>
    </row>
    <row r="56">
      <c r="A56" s="41"/>
      <c r="B56" s="22"/>
      <c r="C56" s="38" t="s">
        <v>179</v>
      </c>
      <c r="D56" s="61"/>
      <c r="E56" s="38" t="s">
        <v>201</v>
      </c>
      <c r="F56" s="62"/>
      <c r="G56" s="38" t="s">
        <v>202</v>
      </c>
      <c r="H56" s="38" t="s">
        <v>203</v>
      </c>
      <c r="I56" s="63" t="s">
        <v>204</v>
      </c>
      <c r="J56" s="40"/>
      <c r="K56" s="40"/>
      <c r="L56" s="40"/>
    </row>
    <row r="57">
      <c r="A57" s="41"/>
      <c r="B57" s="22">
        <v>2020.0</v>
      </c>
      <c r="C57" s="36" t="s">
        <v>71</v>
      </c>
      <c r="D57" s="22" t="s">
        <v>205</v>
      </c>
      <c r="E57" s="36" t="s">
        <v>206</v>
      </c>
      <c r="F57" s="36" t="s">
        <v>207</v>
      </c>
      <c r="G57" s="36" t="s">
        <v>208</v>
      </c>
      <c r="H57" s="38" t="s">
        <v>209</v>
      </c>
      <c r="I57" s="39"/>
      <c r="J57" s="40"/>
      <c r="K57" s="40"/>
      <c r="L57" s="40"/>
    </row>
    <row r="58">
      <c r="A58" s="41"/>
      <c r="B58" s="22"/>
      <c r="C58" s="36" t="s">
        <v>210</v>
      </c>
      <c r="D58" s="52"/>
      <c r="E58" s="36" t="s">
        <v>211</v>
      </c>
      <c r="F58" s="37"/>
      <c r="G58" s="37"/>
      <c r="H58" s="38" t="s">
        <v>212</v>
      </c>
      <c r="I58" s="45" t="s">
        <v>213</v>
      </c>
      <c r="J58" s="40"/>
      <c r="K58" s="40"/>
      <c r="L58" s="40"/>
    </row>
    <row r="59">
      <c r="A59" s="41"/>
      <c r="B59" s="22">
        <v>2021.0</v>
      </c>
      <c r="C59" s="36" t="s">
        <v>179</v>
      </c>
      <c r="D59" s="22" t="s">
        <v>214</v>
      </c>
      <c r="E59" s="64" t="s">
        <v>215</v>
      </c>
      <c r="F59" s="37"/>
      <c r="G59" s="36" t="s">
        <v>216</v>
      </c>
      <c r="H59" s="38" t="s">
        <v>217</v>
      </c>
      <c r="I59" s="45" t="str">
        <f>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c r="J59" s="40"/>
      <c r="K59" s="40"/>
      <c r="L59" s="40"/>
    </row>
    <row r="60">
      <c r="A60" s="37"/>
      <c r="B60" s="36"/>
      <c r="C60" s="36" t="s">
        <v>218</v>
      </c>
      <c r="D60" s="36" t="s">
        <v>218</v>
      </c>
      <c r="E60" s="64" t="s">
        <v>219</v>
      </c>
      <c r="F60" s="37"/>
      <c r="G60" s="36" t="s">
        <v>220</v>
      </c>
      <c r="H60" s="38" t="s">
        <v>221</v>
      </c>
      <c r="I60" s="65"/>
      <c r="J60" s="66"/>
      <c r="K60" s="66"/>
      <c r="L60" s="66"/>
    </row>
    <row r="61">
      <c r="A61" s="37"/>
      <c r="B61" s="36"/>
      <c r="C61" s="36" t="s">
        <v>222</v>
      </c>
      <c r="D61" s="36" t="s">
        <v>223</v>
      </c>
      <c r="E61" s="64" t="s">
        <v>224</v>
      </c>
      <c r="F61" s="37"/>
      <c r="G61" s="36" t="s">
        <v>225</v>
      </c>
      <c r="H61" s="38" t="s">
        <v>226</v>
      </c>
      <c r="I61" s="65"/>
      <c r="J61" s="66"/>
      <c r="K61" s="66"/>
      <c r="L61" s="66"/>
    </row>
    <row r="62">
      <c r="A62" s="37"/>
      <c r="B62" s="22">
        <v>2022.0</v>
      </c>
      <c r="C62" s="36" t="s">
        <v>179</v>
      </c>
      <c r="D62" s="36"/>
      <c r="E62" s="64" t="s">
        <v>227</v>
      </c>
      <c r="F62" s="37"/>
      <c r="G62" s="36" t="s">
        <v>228</v>
      </c>
      <c r="H62" s="38" t="s">
        <v>229</v>
      </c>
      <c r="I62" s="65"/>
      <c r="J62" s="66"/>
      <c r="K62" s="66"/>
      <c r="L62" s="66"/>
    </row>
    <row r="63" ht="30.0" customHeight="1">
      <c r="A63" s="25" t="s">
        <v>230</v>
      </c>
      <c r="B63" s="26"/>
      <c r="C63" s="67" t="s">
        <v>231</v>
      </c>
      <c r="D63" s="25" t="s">
        <v>232</v>
      </c>
      <c r="E63" s="26"/>
      <c r="F63" s="26"/>
      <c r="G63" s="68"/>
      <c r="H63" s="68"/>
      <c r="I63" s="69"/>
      <c r="J63" s="70"/>
      <c r="K63" s="70"/>
      <c r="L63" s="70"/>
    </row>
    <row r="64" ht="30.0" customHeight="1">
      <c r="A64" s="71"/>
      <c r="B64" s="71"/>
      <c r="C64" s="72">
        <v>2010.0</v>
      </c>
      <c r="D64" s="73" t="s">
        <v>233</v>
      </c>
      <c r="G64" s="74"/>
      <c r="H64" s="75"/>
      <c r="I64" s="76"/>
      <c r="J64" s="76"/>
      <c r="K64" s="76"/>
      <c r="L64" s="76"/>
    </row>
    <row r="65" ht="30.0" customHeight="1">
      <c r="A65" s="71"/>
      <c r="B65" s="71"/>
      <c r="C65" s="72">
        <v>2011.0</v>
      </c>
      <c r="D65" s="73" t="s">
        <v>234</v>
      </c>
      <c r="G65" s="74"/>
      <c r="H65" s="75"/>
      <c r="I65" s="76"/>
      <c r="J65" s="76"/>
      <c r="K65" s="76"/>
      <c r="L65" s="76"/>
    </row>
    <row r="66">
      <c r="A66" s="77"/>
      <c r="B66" s="77"/>
      <c r="C66" s="78">
        <v>2012.0</v>
      </c>
      <c r="D66" s="79" t="s">
        <v>235</v>
      </c>
      <c r="G66" s="80"/>
      <c r="H66" s="81"/>
      <c r="I66" s="82"/>
      <c r="J66" s="82"/>
      <c r="K66" s="82"/>
      <c r="L66" s="82"/>
    </row>
    <row r="67">
      <c r="A67" s="77"/>
      <c r="B67" s="77"/>
      <c r="C67" s="78"/>
      <c r="D67" s="80"/>
      <c r="E67" s="80"/>
      <c r="F67" s="80"/>
      <c r="G67" s="80"/>
      <c r="H67" s="81"/>
      <c r="I67" s="82"/>
      <c r="J67" s="82"/>
      <c r="K67" s="82"/>
      <c r="L67" s="82"/>
    </row>
    <row r="68">
      <c r="A68" s="77"/>
      <c r="B68" s="77"/>
      <c r="C68" s="78">
        <v>2013.0</v>
      </c>
      <c r="D68" s="83" t="s">
        <v>236</v>
      </c>
      <c r="G68" s="80"/>
      <c r="H68" s="81"/>
      <c r="I68" s="82"/>
      <c r="J68" s="82"/>
      <c r="K68" s="82"/>
      <c r="L68" s="82"/>
    </row>
    <row r="69">
      <c r="A69" s="77"/>
      <c r="B69" s="77"/>
      <c r="C69" s="78"/>
      <c r="D69" s="80"/>
      <c r="E69" s="80"/>
      <c r="F69" s="80"/>
      <c r="G69" s="84"/>
      <c r="H69" s="85"/>
      <c r="I69" s="82"/>
      <c r="J69" s="82"/>
      <c r="K69" s="82"/>
      <c r="L69" s="82"/>
    </row>
    <row r="70">
      <c r="A70" s="77"/>
      <c r="B70" s="77"/>
      <c r="C70" s="78">
        <v>2014.0</v>
      </c>
      <c r="D70" s="83" t="s">
        <v>237</v>
      </c>
      <c r="G70" s="84"/>
      <c r="H70" s="85"/>
      <c r="I70" s="82"/>
      <c r="J70" s="82"/>
      <c r="K70" s="82"/>
      <c r="L70" s="82"/>
    </row>
    <row r="71">
      <c r="A71" s="77"/>
      <c r="B71" s="77"/>
      <c r="C71" s="78"/>
      <c r="D71" s="80"/>
      <c r="E71" s="80"/>
      <c r="F71" s="80"/>
      <c r="G71" s="84"/>
      <c r="H71" s="85"/>
      <c r="I71" s="82"/>
      <c r="J71" s="82"/>
      <c r="K71" s="82"/>
      <c r="L71" s="82"/>
    </row>
    <row r="72">
      <c r="A72" s="77"/>
      <c r="B72" s="77"/>
      <c r="C72" s="78">
        <v>2015.0</v>
      </c>
      <c r="D72" s="83" t="s">
        <v>238</v>
      </c>
      <c r="G72" s="84"/>
      <c r="H72" s="85"/>
      <c r="I72" s="82"/>
      <c r="J72" s="82"/>
      <c r="K72" s="82"/>
      <c r="L72" s="82"/>
    </row>
    <row r="73">
      <c r="A73" s="77"/>
      <c r="B73" s="77"/>
      <c r="C73" s="78"/>
      <c r="D73" s="80"/>
      <c r="E73" s="80"/>
      <c r="F73" s="80"/>
      <c r="G73" s="84"/>
      <c r="H73" s="85"/>
      <c r="I73" s="82"/>
      <c r="J73" s="82"/>
      <c r="K73" s="82"/>
      <c r="L73" s="82"/>
    </row>
    <row r="74">
      <c r="A74" s="77"/>
      <c r="B74" s="77"/>
      <c r="C74" s="78">
        <v>2016.0</v>
      </c>
      <c r="D74" s="83" t="s">
        <v>239</v>
      </c>
      <c r="G74" s="84"/>
      <c r="H74" s="85"/>
      <c r="I74" s="82"/>
      <c r="J74" s="82"/>
      <c r="K74" s="82"/>
      <c r="L74" s="82"/>
    </row>
    <row r="75">
      <c r="A75" s="77"/>
      <c r="B75" s="77"/>
      <c r="C75" s="78"/>
      <c r="D75" s="80"/>
      <c r="E75" s="80"/>
      <c r="F75" s="80"/>
      <c r="G75" s="84"/>
      <c r="H75" s="85"/>
      <c r="I75" s="82"/>
      <c r="J75" s="82"/>
      <c r="K75" s="82"/>
      <c r="L75" s="82"/>
    </row>
    <row r="76">
      <c r="A76" s="77"/>
      <c r="B76" s="77"/>
      <c r="C76" s="78">
        <v>2017.0</v>
      </c>
      <c r="D76" s="83" t="s">
        <v>240</v>
      </c>
      <c r="G76" s="84"/>
      <c r="H76" s="85"/>
      <c r="I76" s="82"/>
      <c r="J76" s="82"/>
      <c r="K76" s="82"/>
      <c r="L76" s="82"/>
    </row>
    <row r="77">
      <c r="A77" s="77"/>
      <c r="B77" s="77"/>
      <c r="C77" s="78"/>
      <c r="D77" s="80"/>
      <c r="E77" s="80"/>
      <c r="F77" s="80"/>
      <c r="G77" s="84"/>
      <c r="H77" s="85"/>
      <c r="I77" s="82"/>
      <c r="J77" s="82"/>
      <c r="K77" s="82"/>
      <c r="L77" s="82"/>
    </row>
    <row r="78">
      <c r="A78" s="77"/>
      <c r="B78" s="77"/>
      <c r="C78" s="78">
        <v>2018.0</v>
      </c>
      <c r="D78" s="83" t="s">
        <v>241</v>
      </c>
      <c r="G78" s="84"/>
      <c r="H78" s="85"/>
      <c r="I78" s="82"/>
      <c r="J78" s="82"/>
      <c r="K78" s="82"/>
      <c r="L78" s="82"/>
    </row>
    <row r="79">
      <c r="A79" s="77"/>
      <c r="B79" s="77"/>
      <c r="C79" s="78"/>
      <c r="D79" s="80"/>
      <c r="E79" s="80"/>
      <c r="F79" s="80"/>
      <c r="G79" s="84"/>
      <c r="H79" s="85"/>
      <c r="I79" s="82"/>
      <c r="J79" s="82"/>
      <c r="K79" s="82"/>
      <c r="L79" s="82"/>
    </row>
    <row r="80">
      <c r="A80" s="77"/>
      <c r="B80" s="77"/>
      <c r="C80" s="78">
        <v>2019.0</v>
      </c>
      <c r="D80" s="83" t="s">
        <v>242</v>
      </c>
      <c r="G80" s="84"/>
      <c r="H80" s="85"/>
      <c r="I80" s="82"/>
      <c r="J80" s="82"/>
      <c r="K80" s="82"/>
      <c r="L80" s="82"/>
    </row>
    <row r="81">
      <c r="A81" s="77"/>
      <c r="B81" s="77"/>
      <c r="C81" s="78"/>
      <c r="D81" s="80"/>
      <c r="E81" s="80"/>
      <c r="F81" s="80"/>
      <c r="G81" s="84"/>
      <c r="H81" s="85"/>
      <c r="I81" s="82"/>
      <c r="J81" s="82"/>
      <c r="K81" s="82"/>
      <c r="L81" s="82"/>
    </row>
    <row r="82">
      <c r="A82" s="77"/>
      <c r="B82" s="77"/>
      <c r="C82" s="78">
        <v>2020.0</v>
      </c>
      <c r="D82" s="83" t="s">
        <v>243</v>
      </c>
      <c r="G82" s="84"/>
      <c r="H82" s="85"/>
      <c r="I82" s="82"/>
      <c r="J82" s="82"/>
      <c r="K82" s="82"/>
      <c r="L82" s="82"/>
    </row>
    <row r="83">
      <c r="A83" s="77"/>
      <c r="B83" s="77"/>
      <c r="C83" s="78"/>
      <c r="D83" s="80"/>
      <c r="E83" s="80"/>
      <c r="F83" s="80"/>
      <c r="G83" s="84"/>
      <c r="H83" s="85"/>
      <c r="I83" s="82"/>
      <c r="J83" s="82"/>
      <c r="K83" s="82"/>
      <c r="L83" s="82"/>
    </row>
    <row r="84">
      <c r="A84" s="77"/>
      <c r="B84" s="77"/>
      <c r="C84" s="78">
        <v>2021.0</v>
      </c>
      <c r="D84" s="83" t="s">
        <v>244</v>
      </c>
      <c r="G84" s="84"/>
      <c r="H84" s="85"/>
      <c r="I84" s="82"/>
      <c r="J84" s="82"/>
      <c r="K84" s="82"/>
      <c r="L84" s="82"/>
    </row>
    <row r="85">
      <c r="A85" s="77"/>
      <c r="B85" s="77"/>
      <c r="C85" s="78"/>
      <c r="D85" s="80"/>
      <c r="E85" s="80"/>
      <c r="F85" s="80"/>
      <c r="G85" s="84"/>
      <c r="H85" s="85"/>
      <c r="I85" s="82"/>
      <c r="J85" s="82"/>
      <c r="K85" s="82"/>
      <c r="L85" s="82"/>
    </row>
    <row r="86">
      <c r="A86" s="86"/>
      <c r="B86" s="86"/>
      <c r="C86" s="87">
        <v>2022.0</v>
      </c>
      <c r="D86" s="88" t="s">
        <v>245</v>
      </c>
      <c r="E86" s="7"/>
      <c r="F86" s="7"/>
      <c r="G86" s="89"/>
      <c r="H86" s="90"/>
      <c r="I86" s="82"/>
      <c r="J86" s="82"/>
      <c r="K86" s="82"/>
      <c r="L86" s="82"/>
    </row>
    <row r="87" ht="30.0" customHeight="1">
      <c r="A87" s="91" t="s">
        <v>246</v>
      </c>
      <c r="B87" s="26"/>
      <c r="C87" s="26"/>
      <c r="D87" s="92"/>
      <c r="E87" s="26"/>
      <c r="F87" s="26"/>
      <c r="G87" s="93"/>
      <c r="H87" s="93"/>
      <c r="I87" s="92"/>
      <c r="J87" s="94"/>
      <c r="K87" s="94"/>
      <c r="L87" s="94"/>
    </row>
    <row r="88" ht="30.0" customHeight="1">
      <c r="A88" s="95"/>
      <c r="B88" s="95"/>
      <c r="C88" s="95"/>
      <c r="D88" s="96"/>
      <c r="E88" s="7"/>
      <c r="F88" s="7"/>
      <c r="G88" s="97"/>
      <c r="H88" s="97"/>
      <c r="I88" s="98"/>
      <c r="J88" s="99"/>
      <c r="K88" s="99"/>
      <c r="L88" s="99"/>
    </row>
    <row r="89" ht="30.0" customHeight="1">
      <c r="A89" s="8" t="s">
        <v>247</v>
      </c>
      <c r="B89" s="7"/>
      <c r="C89" s="100"/>
      <c r="D89" s="101"/>
      <c r="E89" s="7"/>
      <c r="F89" s="7"/>
      <c r="G89" s="102"/>
      <c r="H89" s="102"/>
      <c r="I89" s="103"/>
      <c r="J89" s="76"/>
      <c r="K89" s="76"/>
      <c r="L89" s="76"/>
    </row>
    <row r="90" ht="30.0" customHeight="1">
      <c r="A90" s="95"/>
      <c r="B90" s="95"/>
      <c r="C90" s="95"/>
      <c r="D90" s="96"/>
      <c r="E90" s="7"/>
      <c r="F90" s="7"/>
      <c r="G90" s="97"/>
      <c r="H90" s="97"/>
      <c r="I90" s="98"/>
      <c r="J90" s="99"/>
      <c r="K90" s="99"/>
      <c r="L90" s="99"/>
    </row>
    <row r="91" ht="30.0" customHeight="1">
      <c r="A91" s="104" t="s">
        <v>248</v>
      </c>
      <c r="B91" s="7"/>
      <c r="C91" s="7"/>
      <c r="D91" s="102"/>
      <c r="E91" s="102"/>
      <c r="F91" s="102"/>
      <c r="G91" s="102"/>
      <c r="H91" s="102"/>
      <c r="I91" s="101"/>
      <c r="J91" s="76"/>
      <c r="K91" s="76"/>
      <c r="L91" s="76"/>
    </row>
    <row r="92">
      <c r="A92" s="105" t="s">
        <v>39</v>
      </c>
      <c r="B92" s="106" t="s">
        <v>249</v>
      </c>
      <c r="C92" s="107" t="s">
        <v>250</v>
      </c>
      <c r="D92" s="108" t="s">
        <v>251</v>
      </c>
      <c r="E92" s="108" t="s">
        <v>252</v>
      </c>
      <c r="F92" s="108" t="s">
        <v>253</v>
      </c>
      <c r="G92" s="52" t="s">
        <v>254</v>
      </c>
      <c r="H92" s="74"/>
      <c r="I92" s="76"/>
      <c r="J92" s="76"/>
      <c r="K92" s="76"/>
      <c r="L92" s="76"/>
    </row>
    <row r="93">
      <c r="A93" s="109" t="s">
        <v>42</v>
      </c>
      <c r="B93" s="106" t="s">
        <v>255</v>
      </c>
      <c r="C93" s="11" t="s">
        <v>256</v>
      </c>
      <c r="D93" s="108" t="s">
        <v>251</v>
      </c>
      <c r="E93" s="108" t="s">
        <v>252</v>
      </c>
      <c r="F93" s="108" t="s">
        <v>253</v>
      </c>
      <c r="G93" s="52" t="s">
        <v>257</v>
      </c>
      <c r="H93" s="74"/>
      <c r="I93" s="76"/>
      <c r="J93" s="76"/>
      <c r="K93" s="76"/>
      <c r="L93" s="76"/>
    </row>
    <row r="94">
      <c r="A94" s="105" t="s">
        <v>258</v>
      </c>
      <c r="B94" s="106" t="s">
        <v>64</v>
      </c>
      <c r="C94" s="107" t="s">
        <v>259</v>
      </c>
      <c r="D94" s="108" t="s">
        <v>251</v>
      </c>
      <c r="E94" s="108" t="s">
        <v>252</v>
      </c>
      <c r="F94" s="108" t="s">
        <v>253</v>
      </c>
      <c r="G94" s="52" t="s">
        <v>260</v>
      </c>
      <c r="H94" s="74"/>
      <c r="I94" s="76"/>
      <c r="J94" s="76"/>
      <c r="K94" s="76"/>
      <c r="L94" s="76"/>
    </row>
    <row r="95">
      <c r="A95" s="105" t="s">
        <v>261</v>
      </c>
      <c r="B95" s="106" t="s">
        <v>262</v>
      </c>
      <c r="C95" s="107" t="s">
        <v>263</v>
      </c>
      <c r="D95" s="108" t="s">
        <v>251</v>
      </c>
      <c r="E95" s="108" t="s">
        <v>252</v>
      </c>
      <c r="F95" s="108" t="s">
        <v>253</v>
      </c>
      <c r="G95" s="52" t="s">
        <v>264</v>
      </c>
      <c r="H95" s="74"/>
      <c r="I95" s="76"/>
      <c r="J95" s="76"/>
      <c r="K95" s="76"/>
      <c r="L95" s="76"/>
    </row>
    <row r="96">
      <c r="A96" s="105" t="s">
        <v>265</v>
      </c>
      <c r="B96" s="106" t="s">
        <v>84</v>
      </c>
      <c r="C96" s="107" t="s">
        <v>266</v>
      </c>
      <c r="D96" s="108" t="s">
        <v>251</v>
      </c>
      <c r="E96" s="108" t="s">
        <v>252</v>
      </c>
      <c r="F96" s="108" t="s">
        <v>253</v>
      </c>
      <c r="G96" s="52" t="s">
        <v>264</v>
      </c>
      <c r="H96" s="74"/>
      <c r="I96" s="76"/>
      <c r="J96" s="76"/>
      <c r="K96" s="76"/>
      <c r="L96" s="76"/>
    </row>
    <row r="97">
      <c r="A97" s="105" t="s">
        <v>267</v>
      </c>
      <c r="B97" s="106" t="s">
        <v>268</v>
      </c>
      <c r="C97" s="107" t="s">
        <v>269</v>
      </c>
      <c r="D97" s="108" t="s">
        <v>251</v>
      </c>
      <c r="E97" s="108" t="s">
        <v>252</v>
      </c>
      <c r="F97" s="108" t="s">
        <v>253</v>
      </c>
      <c r="G97" s="52" t="s">
        <v>270</v>
      </c>
      <c r="H97" s="74"/>
      <c r="I97" s="76"/>
      <c r="J97" s="76"/>
      <c r="K97" s="76"/>
      <c r="L97" s="76"/>
    </row>
    <row r="98">
      <c r="A98" s="105" t="s">
        <v>119</v>
      </c>
      <c r="B98" s="106" t="s">
        <v>108</v>
      </c>
      <c r="C98" s="107" t="s">
        <v>271</v>
      </c>
      <c r="D98" s="108" t="s">
        <v>251</v>
      </c>
      <c r="E98" s="108" t="s">
        <v>252</v>
      </c>
      <c r="F98" s="108" t="s">
        <v>253</v>
      </c>
      <c r="G98" s="52" t="s">
        <v>270</v>
      </c>
      <c r="H98" s="74"/>
      <c r="I98" s="76"/>
      <c r="J98" s="76"/>
      <c r="K98" s="76"/>
      <c r="L98" s="76"/>
    </row>
    <row r="99">
      <c r="A99" s="105" t="s">
        <v>272</v>
      </c>
      <c r="B99" s="106" t="s">
        <v>273</v>
      </c>
      <c r="C99" s="107" t="s">
        <v>274</v>
      </c>
      <c r="D99" s="108" t="s">
        <v>275</v>
      </c>
      <c r="E99" s="108" t="s">
        <v>252</v>
      </c>
      <c r="F99" s="108" t="s">
        <v>253</v>
      </c>
      <c r="G99" s="52" t="s">
        <v>276</v>
      </c>
      <c r="H99" s="74"/>
      <c r="I99" s="76"/>
      <c r="J99" s="76"/>
      <c r="K99" s="76"/>
      <c r="L99" s="76"/>
    </row>
    <row r="100">
      <c r="A100" s="105" t="s">
        <v>277</v>
      </c>
      <c r="B100" s="106" t="s">
        <v>278</v>
      </c>
      <c r="C100" s="107" t="s">
        <v>279</v>
      </c>
      <c r="D100" s="108" t="s">
        <v>251</v>
      </c>
      <c r="E100" s="108" t="s">
        <v>252</v>
      </c>
      <c r="F100" s="108" t="s">
        <v>253</v>
      </c>
      <c r="G100" s="52" t="s">
        <v>280</v>
      </c>
      <c r="H100" s="74"/>
      <c r="I100" s="76"/>
      <c r="J100" s="76"/>
      <c r="K100" s="76"/>
      <c r="L100" s="76"/>
    </row>
    <row r="101">
      <c r="A101" s="110" t="s">
        <v>281</v>
      </c>
      <c r="B101" s="111" t="s">
        <v>282</v>
      </c>
      <c r="C101" s="112" t="s">
        <v>283</v>
      </c>
      <c r="D101" s="113" t="s">
        <v>251</v>
      </c>
      <c r="E101" s="113" t="s">
        <v>252</v>
      </c>
      <c r="F101" s="113" t="s">
        <v>253</v>
      </c>
      <c r="G101" s="114" t="s">
        <v>284</v>
      </c>
      <c r="H101" s="97"/>
      <c r="I101" s="76"/>
      <c r="J101" s="76"/>
      <c r="K101" s="76"/>
      <c r="L101" s="76"/>
    </row>
    <row r="102" ht="30.0" customHeight="1">
      <c r="A102" s="104" t="s">
        <v>285</v>
      </c>
      <c r="B102" s="7"/>
      <c r="C102" s="7"/>
      <c r="D102" s="115" t="s">
        <v>286</v>
      </c>
      <c r="E102" s="116" t="s">
        <v>287</v>
      </c>
      <c r="F102" s="115" t="s">
        <v>287</v>
      </c>
      <c r="G102" s="7"/>
      <c r="H102" s="7"/>
      <c r="I102" s="117" t="s">
        <v>288</v>
      </c>
      <c r="J102" s="76"/>
      <c r="K102" s="76"/>
      <c r="L102" s="76"/>
    </row>
    <row r="103">
      <c r="A103" s="118" t="s">
        <v>39</v>
      </c>
      <c r="B103" s="119" t="s">
        <v>249</v>
      </c>
      <c r="C103" s="120" t="s">
        <v>250</v>
      </c>
      <c r="D103" s="121" t="s">
        <v>289</v>
      </c>
      <c r="E103" s="121" t="s">
        <v>290</v>
      </c>
      <c r="F103" s="121" t="s">
        <v>291</v>
      </c>
      <c r="G103" s="121" t="s">
        <v>292</v>
      </c>
      <c r="H103" s="122"/>
      <c r="I103" s="76"/>
      <c r="J103" s="76"/>
      <c r="K103" s="76"/>
      <c r="L103" s="76"/>
    </row>
    <row r="104">
      <c r="A104" s="105" t="s">
        <v>42</v>
      </c>
      <c r="B104" s="106" t="s">
        <v>255</v>
      </c>
      <c r="C104" s="11" t="s">
        <v>256</v>
      </c>
      <c r="D104" s="123" t="s">
        <v>293</v>
      </c>
      <c r="E104" s="123" t="s">
        <v>294</v>
      </c>
      <c r="F104" s="123" t="s">
        <v>295</v>
      </c>
      <c r="G104" s="61" t="s">
        <v>296</v>
      </c>
      <c r="H104" s="74"/>
      <c r="I104" s="124" t="s">
        <v>297</v>
      </c>
      <c r="J104" s="76"/>
      <c r="K104" s="76"/>
      <c r="L104" s="76"/>
    </row>
    <row r="105">
      <c r="A105" s="105" t="s">
        <v>258</v>
      </c>
      <c r="B105" s="106" t="s">
        <v>64</v>
      </c>
      <c r="C105" s="107" t="s">
        <v>259</v>
      </c>
      <c r="D105" s="123" t="s">
        <v>290</v>
      </c>
      <c r="E105" s="123" t="s">
        <v>291</v>
      </c>
      <c r="F105" s="123" t="s">
        <v>298</v>
      </c>
      <c r="G105" s="61" t="s">
        <v>299</v>
      </c>
      <c r="H105" s="74"/>
      <c r="I105" s="124" t="s">
        <v>297</v>
      </c>
      <c r="J105" s="76"/>
      <c r="K105" s="76"/>
      <c r="L105" s="76"/>
    </row>
    <row r="106">
      <c r="A106" s="105" t="s">
        <v>261</v>
      </c>
      <c r="B106" s="106" t="s">
        <v>262</v>
      </c>
      <c r="C106" s="107" t="s">
        <v>263</v>
      </c>
      <c r="D106" s="125" t="s">
        <v>294</v>
      </c>
      <c r="E106" s="125" t="s">
        <v>295</v>
      </c>
      <c r="F106" s="126"/>
      <c r="G106" s="75"/>
      <c r="H106" s="74"/>
      <c r="I106" s="76"/>
      <c r="J106" s="76"/>
      <c r="K106" s="76"/>
      <c r="L106" s="76"/>
    </row>
    <row r="107">
      <c r="A107" s="105" t="s">
        <v>265</v>
      </c>
      <c r="B107" s="106" t="s">
        <v>84</v>
      </c>
      <c r="C107" s="107" t="s">
        <v>266</v>
      </c>
      <c r="D107" s="125" t="s">
        <v>294</v>
      </c>
      <c r="E107" s="125" t="s">
        <v>295</v>
      </c>
      <c r="F107" s="126"/>
      <c r="G107" s="75"/>
      <c r="H107" s="74"/>
      <c r="I107" s="76"/>
      <c r="J107" s="76"/>
      <c r="K107" s="76"/>
      <c r="L107" s="76"/>
    </row>
    <row r="108">
      <c r="A108" s="105" t="s">
        <v>267</v>
      </c>
      <c r="B108" s="106" t="s">
        <v>268</v>
      </c>
      <c r="C108" s="107" t="s">
        <v>269</v>
      </c>
      <c r="D108" s="125" t="s">
        <v>300</v>
      </c>
      <c r="E108" s="125" t="s">
        <v>301</v>
      </c>
      <c r="F108" s="126"/>
      <c r="G108" s="75"/>
      <c r="H108" s="74"/>
      <c r="I108" s="76"/>
      <c r="J108" s="76"/>
      <c r="K108" s="76"/>
      <c r="L108" s="76"/>
    </row>
    <row r="109">
      <c r="A109" s="105" t="s">
        <v>119</v>
      </c>
      <c r="B109" s="106" t="s">
        <v>108</v>
      </c>
      <c r="C109" s="107" t="s">
        <v>271</v>
      </c>
      <c r="D109" s="125" t="s">
        <v>300</v>
      </c>
      <c r="E109" s="125" t="s">
        <v>301</v>
      </c>
      <c r="F109" s="126"/>
      <c r="G109" s="75"/>
      <c r="H109" s="74"/>
      <c r="I109" s="76"/>
      <c r="J109" s="76"/>
      <c r="K109" s="76"/>
      <c r="L109" s="76"/>
    </row>
    <row r="110">
      <c r="A110" s="105" t="s">
        <v>272</v>
      </c>
      <c r="B110" s="106" t="s">
        <v>273</v>
      </c>
      <c r="C110" s="107" t="s">
        <v>274</v>
      </c>
      <c r="D110" s="125" t="s">
        <v>302</v>
      </c>
      <c r="E110" s="125" t="s">
        <v>303</v>
      </c>
      <c r="F110" s="126"/>
      <c r="G110" s="75"/>
      <c r="H110" s="74"/>
      <c r="I110" s="76"/>
      <c r="J110" s="76"/>
      <c r="K110" s="76"/>
      <c r="L110" s="76"/>
    </row>
    <row r="111">
      <c r="A111" s="105" t="s">
        <v>277</v>
      </c>
      <c r="B111" s="106" t="s">
        <v>278</v>
      </c>
      <c r="C111" s="107" t="s">
        <v>279</v>
      </c>
      <c r="D111" s="125" t="s">
        <v>304</v>
      </c>
      <c r="E111" s="125" t="s">
        <v>303</v>
      </c>
      <c r="F111" s="126"/>
      <c r="G111" s="75"/>
      <c r="H111" s="74"/>
      <c r="I111" s="76"/>
      <c r="J111" s="76"/>
      <c r="K111" s="76"/>
      <c r="L111" s="76"/>
    </row>
    <row r="112">
      <c r="A112" s="110" t="s">
        <v>281</v>
      </c>
      <c r="B112" s="111" t="s">
        <v>282</v>
      </c>
      <c r="C112" s="112" t="s">
        <v>283</v>
      </c>
      <c r="D112" s="127" t="s">
        <v>295</v>
      </c>
      <c r="E112" s="127" t="s">
        <v>305</v>
      </c>
      <c r="F112" s="128"/>
      <c r="G112" s="129"/>
      <c r="H112" s="97"/>
      <c r="I112" s="76"/>
      <c r="J112" s="76"/>
      <c r="K112" s="76"/>
      <c r="L112" s="76"/>
    </row>
    <row r="113" ht="30.0" customHeight="1">
      <c r="A113" s="25" t="s">
        <v>306</v>
      </c>
      <c r="B113" s="67" t="s">
        <v>231</v>
      </c>
      <c r="C113" s="130" t="s">
        <v>307</v>
      </c>
      <c r="D113" s="131" t="s">
        <v>308</v>
      </c>
      <c r="E113" s="131" t="s">
        <v>309</v>
      </c>
      <c r="F113" s="131" t="s">
        <v>310</v>
      </c>
      <c r="G113" s="131" t="s">
        <v>311</v>
      </c>
      <c r="H113" s="131" t="s">
        <v>312</v>
      </c>
      <c r="I113" s="131" t="s">
        <v>11</v>
      </c>
      <c r="J113" s="132"/>
      <c r="K113" s="132"/>
      <c r="L113" s="132"/>
    </row>
    <row r="114" ht="18.75" customHeight="1">
      <c r="A114" s="35"/>
      <c r="B114" s="133">
        <v>40878.0</v>
      </c>
      <c r="C114" s="134" t="s">
        <v>313</v>
      </c>
      <c r="D114" s="135" t="s">
        <v>313</v>
      </c>
      <c r="E114" s="136" t="s">
        <v>313</v>
      </c>
      <c r="F114" s="136" t="s">
        <v>313</v>
      </c>
      <c r="G114" s="137" t="s">
        <v>313</v>
      </c>
      <c r="H114" s="138" t="s">
        <v>313</v>
      </c>
      <c r="I114" s="139"/>
      <c r="J114" s="76"/>
      <c r="K114" s="76"/>
      <c r="L114" s="76"/>
    </row>
    <row r="115" ht="18.75" customHeight="1">
      <c r="A115" s="35"/>
      <c r="B115" s="140" t="s">
        <v>314</v>
      </c>
      <c r="C115" s="134" t="s">
        <v>315</v>
      </c>
      <c r="D115" s="137">
        <v>342285.0</v>
      </c>
      <c r="E115" s="136" t="s">
        <v>313</v>
      </c>
      <c r="F115" s="136" t="s">
        <v>313</v>
      </c>
      <c r="G115" s="137">
        <v>342285.0</v>
      </c>
      <c r="H115" s="139"/>
      <c r="I115" s="139"/>
      <c r="J115" s="76"/>
      <c r="K115" s="76"/>
      <c r="L115" s="76"/>
    </row>
    <row r="116" ht="18.75" customHeight="1">
      <c r="A116" s="35"/>
      <c r="C116" s="134" t="s">
        <v>316</v>
      </c>
      <c r="D116" s="137">
        <v>114208.0</v>
      </c>
      <c r="E116" s="136" t="s">
        <v>313</v>
      </c>
      <c r="F116" s="136" t="s">
        <v>313</v>
      </c>
      <c r="G116" s="137">
        <v>114208.0</v>
      </c>
      <c r="H116" s="139"/>
      <c r="I116" s="139"/>
      <c r="J116" s="76"/>
      <c r="K116" s="76"/>
      <c r="L116" s="76"/>
    </row>
    <row r="117" ht="18.75" customHeight="1">
      <c r="A117" s="35"/>
      <c r="C117" s="134" t="s">
        <v>317</v>
      </c>
      <c r="D117" s="137">
        <v>228253.0</v>
      </c>
      <c r="E117" s="136" t="s">
        <v>313</v>
      </c>
      <c r="F117" s="136" t="s">
        <v>313</v>
      </c>
      <c r="G117" s="137">
        <v>228253.0</v>
      </c>
      <c r="H117" s="139"/>
      <c r="I117" s="139"/>
      <c r="J117" s="76"/>
      <c r="K117" s="76"/>
      <c r="L117" s="76"/>
    </row>
    <row r="118" ht="18.75" customHeight="1">
      <c r="A118" s="35"/>
      <c r="C118" s="134" t="s">
        <v>318</v>
      </c>
      <c r="D118" s="137">
        <v>187024.0</v>
      </c>
      <c r="E118" s="136" t="s">
        <v>313</v>
      </c>
      <c r="F118" s="136" t="s">
        <v>313</v>
      </c>
      <c r="G118" s="137">
        <v>187024.0</v>
      </c>
      <c r="H118" s="139"/>
      <c r="I118" s="139"/>
      <c r="J118" s="76"/>
      <c r="K118" s="76"/>
      <c r="L118" s="76"/>
    </row>
    <row r="119" ht="18.75" customHeight="1">
      <c r="A119" s="35"/>
      <c r="C119" s="134" t="s">
        <v>319</v>
      </c>
      <c r="D119" s="137">
        <v>160304.0</v>
      </c>
      <c r="E119" s="136" t="s">
        <v>313</v>
      </c>
      <c r="F119" s="136" t="s">
        <v>313</v>
      </c>
      <c r="G119" s="137">
        <v>160304.0</v>
      </c>
      <c r="H119" s="139"/>
      <c r="I119" s="139"/>
      <c r="J119" s="76"/>
      <c r="K119" s="76"/>
      <c r="L119" s="76"/>
    </row>
    <row r="120" ht="18.75" customHeight="1">
      <c r="A120" s="35"/>
      <c r="C120" s="134" t="s">
        <v>320</v>
      </c>
      <c r="D120" s="137">
        <v>227325.0</v>
      </c>
      <c r="E120" s="136" t="s">
        <v>313</v>
      </c>
      <c r="F120" s="136" t="s">
        <v>313</v>
      </c>
      <c r="G120" s="137">
        <v>227325.0</v>
      </c>
      <c r="H120" s="139"/>
      <c r="I120" s="139"/>
      <c r="J120" s="76"/>
      <c r="K120" s="76"/>
      <c r="L120" s="76"/>
    </row>
    <row r="121" ht="18.75" customHeight="1">
      <c r="A121" s="35"/>
      <c r="C121" s="134" t="s">
        <v>321</v>
      </c>
      <c r="D121" s="137">
        <v>213997.0</v>
      </c>
      <c r="E121" s="136" t="s">
        <v>313</v>
      </c>
      <c r="F121" s="136" t="s">
        <v>313</v>
      </c>
      <c r="G121" s="137">
        <v>213997.0</v>
      </c>
      <c r="I121" s="139"/>
      <c r="J121" s="76"/>
      <c r="K121" s="76"/>
      <c r="L121" s="76"/>
    </row>
    <row r="122" ht="18.75" customHeight="1">
      <c r="A122" s="35"/>
      <c r="B122" s="141"/>
      <c r="C122" s="134"/>
      <c r="D122" s="137"/>
      <c r="E122" s="137"/>
      <c r="F122" s="137"/>
      <c r="G122" s="137"/>
      <c r="H122" s="142">
        <f>sum(G115:G121)</f>
        <v>1473396</v>
      </c>
      <c r="I122" s="40"/>
      <c r="J122" s="76"/>
      <c r="K122" s="76"/>
      <c r="L122" s="143"/>
    </row>
    <row r="123" ht="18.75" customHeight="1">
      <c r="A123" s="35"/>
      <c r="B123" s="141"/>
      <c r="C123" s="134"/>
      <c r="D123" s="137"/>
      <c r="E123" s="137"/>
      <c r="F123" s="137"/>
      <c r="G123" s="137"/>
      <c r="H123" s="40"/>
      <c r="I123" s="40"/>
      <c r="J123" s="76"/>
      <c r="K123" s="76"/>
      <c r="L123" s="143"/>
    </row>
    <row r="124" ht="18.75" customHeight="1">
      <c r="A124" s="35"/>
      <c r="B124" s="141" t="s">
        <v>322</v>
      </c>
      <c r="C124" s="134" t="s">
        <v>315</v>
      </c>
      <c r="D124" s="137">
        <v>171143.0</v>
      </c>
      <c r="E124" s="137">
        <v>85571.0</v>
      </c>
      <c r="F124" s="137">
        <v>153123.5</v>
      </c>
      <c r="G124" s="137">
        <v>409837.5</v>
      </c>
      <c r="H124" s="40"/>
      <c r="I124" s="40"/>
      <c r="J124" s="76"/>
      <c r="K124" s="76"/>
      <c r="L124" s="143"/>
    </row>
    <row r="125" ht="18.75" customHeight="1">
      <c r="A125" s="35"/>
      <c r="C125" s="134" t="s">
        <v>316</v>
      </c>
      <c r="D125" s="137">
        <v>25762.0</v>
      </c>
      <c r="E125" s="137">
        <v>12881.0</v>
      </c>
      <c r="F125" s="137">
        <v>72525.51</v>
      </c>
      <c r="G125" s="137">
        <v>111168.51</v>
      </c>
      <c r="H125" s="40"/>
      <c r="I125" s="40"/>
      <c r="J125" s="76"/>
      <c r="K125" s="76"/>
      <c r="L125" s="143"/>
    </row>
    <row r="126" ht="18.75" customHeight="1">
      <c r="A126" s="35"/>
      <c r="C126" s="134" t="s">
        <v>317</v>
      </c>
      <c r="D126" s="137">
        <v>226800.0</v>
      </c>
      <c r="E126" s="137">
        <v>113400.0</v>
      </c>
      <c r="F126" s="137">
        <v>122370.0</v>
      </c>
      <c r="G126" s="137">
        <v>462570.0</v>
      </c>
      <c r="H126" s="40"/>
      <c r="I126" s="40"/>
      <c r="J126" s="76"/>
      <c r="K126" s="76"/>
      <c r="L126" s="143"/>
    </row>
    <row r="127" ht="18.75" customHeight="1">
      <c r="A127" s="35"/>
      <c r="C127" s="134" t="s">
        <v>318</v>
      </c>
      <c r="D127" s="137">
        <v>229290.0</v>
      </c>
      <c r="E127" s="137">
        <v>114645.0</v>
      </c>
      <c r="F127" s="137">
        <v>104947.5</v>
      </c>
      <c r="G127" s="137">
        <v>448882.5</v>
      </c>
      <c r="H127" s="40"/>
      <c r="I127" s="40"/>
      <c r="J127" s="76"/>
      <c r="K127" s="76"/>
      <c r="L127" s="143"/>
    </row>
    <row r="128" ht="18.75" customHeight="1">
      <c r="A128" s="35"/>
      <c r="C128" s="134" t="s">
        <v>319</v>
      </c>
      <c r="D128" s="137">
        <v>215857.0</v>
      </c>
      <c r="E128" s="137">
        <v>107928.0</v>
      </c>
      <c r="F128" s="137">
        <v>120830.0</v>
      </c>
      <c r="G128" s="137">
        <v>444615.0</v>
      </c>
      <c r="H128" s="40"/>
      <c r="I128" s="40"/>
      <c r="J128" s="76"/>
      <c r="K128" s="76"/>
      <c r="L128" s="143"/>
    </row>
    <row r="129" ht="18.75" customHeight="1">
      <c r="A129" s="35"/>
      <c r="C129" s="134" t="s">
        <v>320</v>
      </c>
      <c r="D129" s="137">
        <v>227977.0</v>
      </c>
      <c r="E129" s="137">
        <v>113988.0</v>
      </c>
      <c r="F129" s="137">
        <v>106077.5</v>
      </c>
      <c r="G129" s="137">
        <v>448042.5</v>
      </c>
      <c r="H129" s="40"/>
      <c r="I129" s="40"/>
      <c r="J129" s="76"/>
      <c r="K129" s="76"/>
      <c r="L129" s="143"/>
    </row>
    <row r="130" ht="18.75" customHeight="1">
      <c r="A130" s="35"/>
      <c r="C130" s="134" t="s">
        <v>321</v>
      </c>
      <c r="D130" s="137">
        <v>194861.0</v>
      </c>
      <c r="E130" s="137">
        <v>97430.0</v>
      </c>
      <c r="F130" s="137">
        <v>162486.5</v>
      </c>
      <c r="G130" s="137">
        <v>454777.5</v>
      </c>
      <c r="H130" s="40"/>
      <c r="I130" s="40"/>
      <c r="J130" s="76"/>
      <c r="K130" s="76"/>
      <c r="L130" s="143"/>
    </row>
    <row r="131" ht="18.75" customHeight="1">
      <c r="A131" s="35"/>
      <c r="C131" s="134" t="s">
        <v>323</v>
      </c>
      <c r="D131" s="137">
        <v>201000.0</v>
      </c>
      <c r="E131" s="137">
        <v>100500.0</v>
      </c>
      <c r="F131" s="137">
        <v>90120.0</v>
      </c>
      <c r="G131" s="137">
        <v>391620.0</v>
      </c>
      <c r="I131" s="139"/>
      <c r="J131" s="76"/>
      <c r="K131" s="76"/>
      <c r="L131" s="143"/>
    </row>
    <row r="132" ht="18.75" customHeight="1">
      <c r="A132" s="35"/>
      <c r="B132" s="14"/>
      <c r="C132" s="134"/>
      <c r="D132" s="144"/>
      <c r="E132" s="144"/>
      <c r="F132" s="144"/>
      <c r="G132" s="144"/>
      <c r="H132" s="142">
        <f>sum(G125:G131)</f>
        <v>2761676.01</v>
      </c>
      <c r="I132" s="40"/>
      <c r="J132" s="76"/>
      <c r="K132" s="76"/>
      <c r="L132" s="143"/>
    </row>
    <row r="133" ht="18.75" customHeight="1">
      <c r="A133" s="35"/>
      <c r="B133" s="14"/>
      <c r="C133" s="134"/>
      <c r="D133" s="144"/>
      <c r="E133" s="144"/>
      <c r="F133" s="144"/>
      <c r="G133" s="144"/>
      <c r="H133" s="40"/>
      <c r="I133" s="40"/>
      <c r="J133" s="76"/>
      <c r="K133" s="76"/>
      <c r="L133" s="143"/>
    </row>
    <row r="134" ht="18.75" customHeight="1">
      <c r="A134" s="35"/>
      <c r="B134" s="14" t="s">
        <v>324</v>
      </c>
      <c r="C134" s="134" t="s">
        <v>315</v>
      </c>
      <c r="D134" s="144">
        <v>204918.0</v>
      </c>
      <c r="E134" s="144">
        <v>102459.0</v>
      </c>
      <c r="F134" s="144">
        <v>135423.0</v>
      </c>
      <c r="G134" s="144">
        <v>442800.0</v>
      </c>
      <c r="H134" s="40"/>
      <c r="I134" s="40"/>
      <c r="J134" s="76"/>
      <c r="K134" s="76"/>
      <c r="L134" s="143"/>
    </row>
    <row r="135" ht="18.75" customHeight="1">
      <c r="A135" s="35"/>
      <c r="C135" s="134" t="s">
        <v>316</v>
      </c>
      <c r="D135" s="144">
        <v>153378.0</v>
      </c>
      <c r="E135" s="144">
        <v>76689.0</v>
      </c>
      <c r="F135" s="144">
        <v>123055.5</v>
      </c>
      <c r="G135" s="144">
        <v>353122.5</v>
      </c>
      <c r="H135" s="40"/>
      <c r="I135" s="40"/>
      <c r="J135" s="76"/>
      <c r="K135" s="76"/>
      <c r="L135" s="143"/>
    </row>
    <row r="136" ht="18.75" customHeight="1">
      <c r="A136" s="35"/>
      <c r="C136" s="134" t="s">
        <v>317</v>
      </c>
      <c r="D136" s="144">
        <v>226019.0</v>
      </c>
      <c r="E136" s="144">
        <v>113009.0</v>
      </c>
      <c r="F136" s="144">
        <v>26904.5</v>
      </c>
      <c r="G136" s="144">
        <v>365932.5</v>
      </c>
      <c r="H136" s="40"/>
      <c r="I136" s="40"/>
      <c r="J136" s="76"/>
      <c r="K136" s="76"/>
      <c r="L136" s="143"/>
    </row>
    <row r="137" ht="18.75" customHeight="1">
      <c r="A137" s="35"/>
      <c r="C137" s="134" t="s">
        <v>325</v>
      </c>
      <c r="D137" s="144">
        <v>177056.0</v>
      </c>
      <c r="E137" s="144">
        <v>88528.0</v>
      </c>
      <c r="F137" s="144">
        <v>93853.5</v>
      </c>
      <c r="G137" s="144">
        <v>359437.5</v>
      </c>
      <c r="H137" s="40"/>
      <c r="I137" s="40"/>
      <c r="J137" s="76"/>
      <c r="K137" s="76"/>
      <c r="L137" s="143"/>
    </row>
    <row r="138" ht="18.75" customHeight="1">
      <c r="A138" s="35"/>
      <c r="C138" s="134" t="s">
        <v>318</v>
      </c>
      <c r="D138" s="144">
        <v>224441.0</v>
      </c>
      <c r="E138" s="144">
        <v>112220.0</v>
      </c>
      <c r="F138" s="144">
        <v>92174.0</v>
      </c>
      <c r="G138" s="144">
        <v>428835.0</v>
      </c>
      <c r="H138" s="40"/>
      <c r="I138" s="40"/>
      <c r="J138" s="76"/>
      <c r="K138" s="76"/>
      <c r="L138" s="143"/>
    </row>
    <row r="139" ht="18.75" customHeight="1">
      <c r="A139" s="35"/>
      <c r="C139" s="134" t="s">
        <v>319</v>
      </c>
      <c r="D139" s="144">
        <v>222307.0</v>
      </c>
      <c r="E139" s="144">
        <v>111153.0</v>
      </c>
      <c r="F139" s="144">
        <v>109362.5</v>
      </c>
      <c r="G139" s="144">
        <v>442822.5</v>
      </c>
      <c r="H139" s="40"/>
      <c r="I139" s="40"/>
      <c r="J139" s="76"/>
      <c r="K139" s="76"/>
      <c r="L139" s="143"/>
    </row>
    <row r="140" ht="18.75" customHeight="1">
      <c r="A140" s="35"/>
      <c r="C140" s="134" t="s">
        <v>320</v>
      </c>
      <c r="D140" s="144">
        <v>224021.0</v>
      </c>
      <c r="E140" s="144">
        <v>112010.0</v>
      </c>
      <c r="F140" s="144">
        <v>78981.5</v>
      </c>
      <c r="G140" s="144">
        <v>415012.5</v>
      </c>
      <c r="H140" s="40"/>
      <c r="I140" s="40"/>
      <c r="J140" s="76"/>
      <c r="K140" s="76"/>
      <c r="L140" s="143"/>
    </row>
    <row r="141" ht="18.75" customHeight="1">
      <c r="A141" s="35"/>
      <c r="C141" s="134" t="s">
        <v>321</v>
      </c>
      <c r="D141" s="144">
        <v>227388.0</v>
      </c>
      <c r="E141" s="144">
        <v>113694.0</v>
      </c>
      <c r="F141" s="144">
        <v>74178.0</v>
      </c>
      <c r="G141" s="144">
        <v>415260.0</v>
      </c>
      <c r="H141" s="40"/>
      <c r="I141" s="40"/>
      <c r="J141" s="76"/>
      <c r="K141" s="76"/>
      <c r="L141" s="143"/>
    </row>
    <row r="142" ht="18.75" customHeight="1">
      <c r="A142" s="35"/>
      <c r="C142" s="134" t="s">
        <v>323</v>
      </c>
      <c r="D142" s="144">
        <v>405142.5</v>
      </c>
      <c r="E142" s="145" t="s">
        <v>313</v>
      </c>
      <c r="F142" s="145" t="s">
        <v>313</v>
      </c>
      <c r="G142" s="144">
        <v>405142.5</v>
      </c>
      <c r="I142" s="139"/>
      <c r="J142" s="76"/>
      <c r="K142" s="76"/>
      <c r="L142" s="143"/>
    </row>
    <row r="143" ht="18.75" customHeight="1">
      <c r="A143" s="35"/>
      <c r="B143" s="14"/>
      <c r="C143" s="134"/>
      <c r="D143" s="144"/>
      <c r="E143" s="144"/>
      <c r="F143" s="144"/>
      <c r="G143" s="144"/>
      <c r="H143" s="146">
        <f>sum(G136:G142)</f>
        <v>2832442.5</v>
      </c>
      <c r="I143" s="76"/>
      <c r="J143" s="76"/>
      <c r="K143" s="76"/>
      <c r="L143" s="143"/>
    </row>
    <row r="144" ht="18.75" customHeight="1">
      <c r="A144" s="35"/>
      <c r="B144" s="14"/>
      <c r="C144" s="134"/>
      <c r="D144" s="144"/>
      <c r="E144" s="144"/>
      <c r="F144" s="144"/>
      <c r="G144" s="144"/>
      <c r="H144" s="76"/>
      <c r="I144" s="76"/>
      <c r="J144" s="76"/>
      <c r="K144" s="76"/>
      <c r="L144" s="143"/>
    </row>
    <row r="145" ht="18.75" customHeight="1">
      <c r="A145" s="35"/>
      <c r="B145" s="14" t="s">
        <v>326</v>
      </c>
      <c r="C145" s="134" t="s">
        <v>315</v>
      </c>
      <c r="D145" s="144">
        <v>221400.0</v>
      </c>
      <c r="E145" s="144">
        <v>110700.0</v>
      </c>
      <c r="F145" s="144">
        <v>66457.5</v>
      </c>
      <c r="G145" s="144">
        <v>398557.5</v>
      </c>
      <c r="H145" s="76"/>
      <c r="I145" s="76"/>
      <c r="J145" s="76"/>
      <c r="K145" s="76"/>
      <c r="L145" s="143"/>
    </row>
    <row r="146" ht="18.75" customHeight="1">
      <c r="A146" s="35"/>
      <c r="C146" s="134" t="s">
        <v>316</v>
      </c>
      <c r="D146" s="144">
        <v>176561.0</v>
      </c>
      <c r="E146" s="144">
        <v>88280.0</v>
      </c>
      <c r="F146" s="144">
        <v>149871.5</v>
      </c>
      <c r="G146" s="144">
        <v>414712.5</v>
      </c>
      <c r="H146" s="76"/>
      <c r="I146" s="76"/>
      <c r="J146" s="76"/>
      <c r="K146" s="76"/>
      <c r="L146" s="143"/>
    </row>
    <row r="147" ht="18.75" customHeight="1">
      <c r="A147" s="35"/>
      <c r="C147" s="134" t="s">
        <v>317</v>
      </c>
      <c r="D147" s="144">
        <v>357037.5</v>
      </c>
      <c r="E147" s="147"/>
      <c r="F147" s="147"/>
      <c r="G147" s="144">
        <v>357037.5</v>
      </c>
      <c r="H147" s="76"/>
      <c r="I147" s="76"/>
      <c r="J147" s="76"/>
      <c r="K147" s="76"/>
      <c r="L147" s="143"/>
    </row>
    <row r="148" ht="18.75" customHeight="1">
      <c r="A148" s="35"/>
      <c r="C148" s="134" t="s">
        <v>325</v>
      </c>
      <c r="D148" s="144">
        <v>179718.0</v>
      </c>
      <c r="E148" s="144">
        <v>89859.0</v>
      </c>
      <c r="F148" s="144">
        <v>153138.0</v>
      </c>
      <c r="G148" s="144">
        <v>422715.0</v>
      </c>
      <c r="H148" s="76"/>
      <c r="I148" s="76"/>
      <c r="J148" s="76"/>
      <c r="K148" s="76"/>
      <c r="L148" s="143"/>
    </row>
    <row r="149" ht="18.75" customHeight="1">
      <c r="A149" s="35"/>
      <c r="C149" s="134" t="s">
        <v>318</v>
      </c>
      <c r="D149" s="144">
        <v>416175.0</v>
      </c>
      <c r="E149" s="147"/>
      <c r="F149" s="147"/>
      <c r="G149" s="144">
        <v>416175.0</v>
      </c>
      <c r="H149" s="76"/>
      <c r="I149" s="76"/>
      <c r="J149" s="76"/>
      <c r="K149" s="76"/>
      <c r="L149" s="143"/>
    </row>
    <row r="150" ht="18.75" customHeight="1">
      <c r="A150" s="35"/>
      <c r="C150" s="134" t="s">
        <v>327</v>
      </c>
      <c r="D150" s="144">
        <v>444900.0</v>
      </c>
      <c r="E150" s="147"/>
      <c r="F150" s="147"/>
      <c r="G150" s="144">
        <v>444900.0</v>
      </c>
      <c r="H150" s="76"/>
      <c r="I150" s="76"/>
      <c r="J150" s="76"/>
      <c r="K150" s="76"/>
      <c r="L150" s="143"/>
    </row>
    <row r="151" ht="18.75" customHeight="1">
      <c r="A151" s="35"/>
      <c r="C151" s="134" t="s">
        <v>320</v>
      </c>
      <c r="D151" s="144">
        <v>207506.0</v>
      </c>
      <c r="E151" s="144">
        <v>103753.0</v>
      </c>
      <c r="F151" s="144">
        <v>116811.0</v>
      </c>
      <c r="G151" s="144">
        <v>428070.0</v>
      </c>
      <c r="H151" s="76"/>
      <c r="I151" s="76"/>
      <c r="J151" s="76"/>
      <c r="K151" s="76"/>
      <c r="L151" s="143"/>
    </row>
    <row r="152" ht="18.75" customHeight="1">
      <c r="A152" s="35"/>
      <c r="C152" s="134" t="s">
        <v>321</v>
      </c>
      <c r="D152" s="144">
        <v>207630.0</v>
      </c>
      <c r="E152" s="144">
        <v>103815.0</v>
      </c>
      <c r="F152" s="144">
        <v>101077.5</v>
      </c>
      <c r="G152" s="144">
        <v>412522.5</v>
      </c>
      <c r="H152" s="76"/>
      <c r="I152" s="76"/>
      <c r="J152" s="76"/>
      <c r="K152" s="76"/>
      <c r="L152" s="143"/>
    </row>
    <row r="153" ht="18.75" customHeight="1">
      <c r="A153" s="35"/>
      <c r="C153" s="134" t="s">
        <v>323</v>
      </c>
      <c r="D153" s="144">
        <v>437422.5</v>
      </c>
      <c r="E153" s="147"/>
      <c r="F153" s="147"/>
      <c r="G153" s="144">
        <v>437422.5</v>
      </c>
      <c r="I153" s="139"/>
      <c r="J153" s="76"/>
      <c r="K153" s="76"/>
      <c r="L153" s="143"/>
    </row>
    <row r="154" ht="18.75" customHeight="1">
      <c r="A154" s="35"/>
      <c r="B154" s="14"/>
      <c r="C154" s="148"/>
      <c r="D154" s="144"/>
      <c r="E154" s="144"/>
      <c r="F154" s="144"/>
      <c r="G154" s="144"/>
      <c r="H154" s="146">
        <f>sum(G147:G153)</f>
        <v>2918842.5</v>
      </c>
      <c r="I154" s="76"/>
      <c r="J154" s="76"/>
      <c r="K154" s="76"/>
      <c r="L154" s="143"/>
    </row>
    <row r="155" ht="18.75" customHeight="1">
      <c r="A155" s="35"/>
      <c r="B155" s="14"/>
      <c r="C155" s="148"/>
      <c r="D155" s="144"/>
      <c r="E155" s="144"/>
      <c r="F155" s="144"/>
      <c r="G155" s="144"/>
      <c r="H155" s="76"/>
      <c r="I155" s="76"/>
      <c r="J155" s="76"/>
      <c r="K155" s="76"/>
      <c r="L155" s="143"/>
    </row>
    <row r="156" ht="18.75" customHeight="1">
      <c r="A156" s="35"/>
      <c r="B156" s="14" t="s">
        <v>328</v>
      </c>
      <c r="C156" s="148" t="s">
        <v>315</v>
      </c>
      <c r="D156" s="144">
        <v>199278.0</v>
      </c>
      <c r="E156" s="144">
        <v>99639.0</v>
      </c>
      <c r="F156" s="144">
        <v>77155.5</v>
      </c>
      <c r="G156" s="144">
        <v>376072.5</v>
      </c>
      <c r="H156" s="76"/>
      <c r="I156" s="76"/>
      <c r="J156" s="76"/>
      <c r="K156" s="76"/>
      <c r="L156" s="143"/>
    </row>
    <row r="157" ht="18.75" customHeight="1">
      <c r="A157" s="35"/>
      <c r="C157" s="148" t="s">
        <v>316</v>
      </c>
      <c r="D157" s="144">
        <v>207356.0</v>
      </c>
      <c r="E157" s="144">
        <v>103678.0</v>
      </c>
      <c r="F157" s="144">
        <v>120201.0</v>
      </c>
      <c r="G157" s="144">
        <v>431235.0</v>
      </c>
      <c r="H157" s="76"/>
      <c r="I157" s="76"/>
      <c r="J157" s="76"/>
      <c r="K157" s="76"/>
      <c r="L157" s="143"/>
    </row>
    <row r="158" ht="18.75" customHeight="1">
      <c r="A158" s="35"/>
      <c r="C158" s="148" t="s">
        <v>317</v>
      </c>
      <c r="D158" s="144">
        <v>178518.0</v>
      </c>
      <c r="E158" s="144">
        <v>89259.0</v>
      </c>
      <c r="F158" s="144">
        <v>71343.0</v>
      </c>
      <c r="G158" s="144">
        <v>339120.0</v>
      </c>
      <c r="H158" s="76"/>
      <c r="I158" s="76"/>
      <c r="J158" s="76"/>
      <c r="K158" s="76"/>
      <c r="L158" s="143"/>
    </row>
    <row r="159" ht="18.75" customHeight="1">
      <c r="A159" s="35"/>
      <c r="C159" s="148" t="s">
        <v>325</v>
      </c>
      <c r="D159" s="144">
        <v>211357.0</v>
      </c>
      <c r="E159" s="144">
        <v>105678.0</v>
      </c>
      <c r="F159" s="144">
        <v>130820.0</v>
      </c>
      <c r="G159" s="144">
        <v>447855.0</v>
      </c>
      <c r="H159" s="76"/>
      <c r="I159" s="76"/>
      <c r="J159" s="76"/>
      <c r="K159" s="76"/>
      <c r="L159" s="143"/>
    </row>
    <row r="160" ht="18.75" customHeight="1">
      <c r="A160" s="35"/>
      <c r="C160" s="148" t="s">
        <v>318</v>
      </c>
      <c r="D160" s="144">
        <v>208087.0</v>
      </c>
      <c r="E160" s="144">
        <v>104043.0</v>
      </c>
      <c r="F160" s="144">
        <v>37302.5</v>
      </c>
      <c r="G160" s="144">
        <v>349432.5</v>
      </c>
      <c r="H160" s="76"/>
      <c r="I160" s="76"/>
      <c r="J160" s="76"/>
      <c r="K160" s="76"/>
      <c r="L160" s="143"/>
    </row>
    <row r="161" ht="18.75" customHeight="1">
      <c r="A161" s="35"/>
      <c r="C161" s="148" t="s">
        <v>327</v>
      </c>
      <c r="D161" s="144">
        <v>222450.0</v>
      </c>
      <c r="E161" s="144">
        <v>111225.0</v>
      </c>
      <c r="F161" s="144">
        <v>87585.0</v>
      </c>
      <c r="G161" s="144">
        <v>421260.0</v>
      </c>
      <c r="H161" s="76"/>
      <c r="I161" s="76"/>
      <c r="J161" s="76"/>
      <c r="K161" s="76"/>
      <c r="L161" s="143"/>
    </row>
    <row r="162" ht="18.75" customHeight="1">
      <c r="A162" s="35"/>
      <c r="C162" s="148" t="s">
        <v>320</v>
      </c>
      <c r="D162" s="144">
        <v>214035.0</v>
      </c>
      <c r="E162" s="144">
        <v>107017.0</v>
      </c>
      <c r="F162" s="144">
        <v>93443.0</v>
      </c>
      <c r="G162" s="144">
        <v>414495.0</v>
      </c>
      <c r="H162" s="76"/>
      <c r="I162" s="76"/>
      <c r="J162" s="76"/>
      <c r="K162" s="76"/>
      <c r="L162" s="143"/>
    </row>
    <row r="163" ht="18.75" customHeight="1">
      <c r="A163" s="35"/>
      <c r="C163" s="148" t="s">
        <v>329</v>
      </c>
      <c r="D163" s="144">
        <v>142273.0</v>
      </c>
      <c r="E163" s="144">
        <v>71136.0</v>
      </c>
      <c r="F163" s="144">
        <v>117993.5</v>
      </c>
      <c r="G163" s="144">
        <v>331402.5</v>
      </c>
      <c r="H163" s="76"/>
      <c r="I163" s="76"/>
      <c r="J163" s="76"/>
      <c r="K163" s="76"/>
      <c r="L163" s="143"/>
    </row>
    <row r="164" ht="18.75" customHeight="1">
      <c r="A164" s="35"/>
      <c r="C164" s="148" t="s">
        <v>321</v>
      </c>
      <c r="D164" s="144">
        <v>206261.0</v>
      </c>
      <c r="E164" s="144">
        <v>103130.0</v>
      </c>
      <c r="F164" s="144">
        <v>48254.0</v>
      </c>
      <c r="G164" s="144">
        <v>357645.0</v>
      </c>
      <c r="H164" s="76"/>
      <c r="I164" s="76"/>
      <c r="J164" s="76"/>
      <c r="K164" s="76"/>
      <c r="L164" s="143"/>
    </row>
    <row r="165" ht="18.75" customHeight="1">
      <c r="A165" s="35"/>
      <c r="C165" s="148" t="s">
        <v>323</v>
      </c>
      <c r="D165" s="144">
        <v>218711.0</v>
      </c>
      <c r="E165" s="144">
        <v>109355.0</v>
      </c>
      <c r="F165" s="144">
        <v>91769.0</v>
      </c>
      <c r="G165" s="144">
        <v>419835.0</v>
      </c>
      <c r="I165" s="139"/>
      <c r="J165" s="76"/>
      <c r="K165" s="76"/>
      <c r="L165" s="143"/>
    </row>
    <row r="166" ht="18.75" customHeight="1">
      <c r="A166" s="35"/>
      <c r="B166" s="14"/>
      <c r="C166" s="140"/>
      <c r="D166" s="76"/>
      <c r="E166" s="76"/>
      <c r="F166" s="76"/>
      <c r="G166" s="76"/>
      <c r="H166" s="146">
        <f>sum(G159:G165)</f>
        <v>2741925</v>
      </c>
      <c r="I166" s="76"/>
      <c r="J166" s="76"/>
      <c r="K166" s="76"/>
      <c r="L166" s="76"/>
    </row>
    <row r="167" ht="18.75" customHeight="1">
      <c r="A167" s="35"/>
      <c r="B167" s="14"/>
      <c r="C167" s="140"/>
      <c r="D167" s="76"/>
      <c r="E167" s="76"/>
      <c r="F167" s="76"/>
      <c r="G167" s="76"/>
      <c r="H167" s="76"/>
      <c r="I167" s="76"/>
      <c r="J167" s="76"/>
      <c r="K167" s="76"/>
      <c r="L167" s="76"/>
    </row>
    <row r="168" ht="18.75" customHeight="1">
      <c r="A168" s="35"/>
      <c r="B168" s="14" t="s">
        <v>330</v>
      </c>
      <c r="C168" s="148" t="s">
        <v>315</v>
      </c>
      <c r="D168" s="144">
        <v>178897.0</v>
      </c>
      <c r="E168" s="144">
        <v>89448.0</v>
      </c>
      <c r="F168" s="144">
        <v>260639.36</v>
      </c>
      <c r="G168" s="144">
        <v>528984.36</v>
      </c>
      <c r="H168" s="76"/>
      <c r="I168" s="76"/>
      <c r="J168" s="76"/>
      <c r="K168" s="76"/>
      <c r="L168" s="143"/>
    </row>
    <row r="169" ht="18.75" customHeight="1">
      <c r="A169" s="35"/>
      <c r="C169" s="148" t="s">
        <v>316</v>
      </c>
      <c r="D169" s="144">
        <v>217203.0</v>
      </c>
      <c r="E169" s="144">
        <v>108601.0</v>
      </c>
      <c r="F169" s="144">
        <v>277040.9</v>
      </c>
      <c r="G169" s="144">
        <v>602844.9</v>
      </c>
      <c r="H169" s="76"/>
      <c r="I169" s="76"/>
      <c r="J169" s="76"/>
      <c r="K169" s="76"/>
      <c r="L169" s="143"/>
    </row>
    <row r="170" ht="18.75" customHeight="1">
      <c r="A170" s="35"/>
      <c r="C170" s="148" t="s">
        <v>317</v>
      </c>
      <c r="D170" s="144">
        <v>152706.0</v>
      </c>
      <c r="E170" s="144">
        <v>76353.0</v>
      </c>
      <c r="F170" s="144">
        <v>218101.86</v>
      </c>
      <c r="G170" s="144">
        <v>447160.86</v>
      </c>
      <c r="H170" s="76"/>
      <c r="I170" s="76"/>
      <c r="J170" s="76"/>
      <c r="K170" s="76"/>
      <c r="L170" s="143"/>
    </row>
    <row r="171" ht="18.75" customHeight="1">
      <c r="A171" s="35"/>
      <c r="C171" s="148" t="s">
        <v>325</v>
      </c>
      <c r="D171" s="144">
        <v>225574.0</v>
      </c>
      <c r="E171" s="144">
        <v>112787.0</v>
      </c>
      <c r="F171" s="144">
        <v>315642.5</v>
      </c>
      <c r="G171" s="144">
        <v>654003.5</v>
      </c>
      <c r="H171" s="76"/>
      <c r="I171" s="76"/>
      <c r="J171" s="76"/>
      <c r="K171" s="76"/>
      <c r="L171" s="143"/>
    </row>
    <row r="172" ht="18.75" customHeight="1">
      <c r="A172" s="35"/>
      <c r="C172" s="148" t="s">
        <v>318</v>
      </c>
      <c r="D172" s="144">
        <v>176001.0</v>
      </c>
      <c r="E172" s="144">
        <v>88000.0</v>
      </c>
      <c r="F172" s="144">
        <v>184511.69</v>
      </c>
      <c r="G172" s="144">
        <v>448512.69</v>
      </c>
      <c r="H172" s="76"/>
      <c r="I172" s="76"/>
      <c r="J172" s="76"/>
      <c r="K172" s="76"/>
      <c r="L172" s="143"/>
    </row>
    <row r="173" ht="18.75" customHeight="1">
      <c r="A173" s="35"/>
      <c r="C173" s="148" t="s">
        <v>327</v>
      </c>
      <c r="D173" s="144">
        <v>212179.0</v>
      </c>
      <c r="E173" s="144">
        <v>106089.0</v>
      </c>
      <c r="F173" s="144">
        <v>287916.73</v>
      </c>
      <c r="G173" s="144">
        <v>606184.73</v>
      </c>
      <c r="H173" s="76"/>
      <c r="I173" s="76"/>
      <c r="J173" s="76"/>
      <c r="K173" s="76"/>
      <c r="L173" s="143"/>
    </row>
    <row r="174" ht="18.75" customHeight="1">
      <c r="A174" s="35"/>
      <c r="C174" s="148" t="s">
        <v>320</v>
      </c>
      <c r="D174" s="144">
        <v>208771.0</v>
      </c>
      <c r="E174" s="144">
        <v>104385.0</v>
      </c>
      <c r="F174" s="144">
        <v>301841.86</v>
      </c>
      <c r="G174" s="144">
        <v>614997.86</v>
      </c>
      <c r="H174" s="76"/>
      <c r="I174" s="76"/>
      <c r="J174" s="76"/>
      <c r="K174" s="76"/>
      <c r="L174" s="143"/>
    </row>
    <row r="175" ht="18.75" customHeight="1">
      <c r="A175" s="35"/>
      <c r="C175" s="148" t="s">
        <v>329</v>
      </c>
      <c r="D175" s="144">
        <v>166919.0</v>
      </c>
      <c r="E175" s="144">
        <v>83459.0</v>
      </c>
      <c r="F175" s="144">
        <v>255726.86</v>
      </c>
      <c r="G175" s="144">
        <v>506104.86</v>
      </c>
      <c r="H175" s="76"/>
      <c r="I175" s="76"/>
      <c r="J175" s="76"/>
      <c r="K175" s="76"/>
      <c r="L175" s="143"/>
    </row>
    <row r="176" ht="18.75" customHeight="1">
      <c r="A176" s="35"/>
      <c r="C176" s="148" t="s">
        <v>321</v>
      </c>
      <c r="D176" s="144">
        <v>180137.0</v>
      </c>
      <c r="E176" s="144">
        <v>90068.0</v>
      </c>
      <c r="F176" s="144">
        <v>194053.71</v>
      </c>
      <c r="G176" s="144">
        <v>464258.71</v>
      </c>
      <c r="H176" s="76"/>
      <c r="I176" s="76"/>
      <c r="J176" s="76"/>
      <c r="K176" s="76"/>
      <c r="L176" s="143"/>
    </row>
    <row r="177" ht="18.75" customHeight="1">
      <c r="A177" s="35"/>
      <c r="C177" s="148" t="s">
        <v>323</v>
      </c>
      <c r="D177" s="144">
        <v>196687.0</v>
      </c>
      <c r="E177" s="144">
        <v>98343.0</v>
      </c>
      <c r="F177" s="144">
        <v>340073.86</v>
      </c>
      <c r="G177" s="144">
        <v>635103.86</v>
      </c>
      <c r="I177" s="139"/>
      <c r="J177" s="76"/>
      <c r="K177" s="76"/>
      <c r="L177" s="143"/>
    </row>
    <row r="178" ht="18.75" customHeight="1">
      <c r="A178" s="35"/>
      <c r="B178" s="14"/>
      <c r="C178" s="149"/>
      <c r="D178" s="150"/>
      <c r="E178" s="150"/>
      <c r="F178" s="150"/>
      <c r="G178" s="150"/>
      <c r="H178" s="146">
        <f>sum(G171:G177)</f>
        <v>3929166.21</v>
      </c>
      <c r="I178" s="76"/>
      <c r="J178" s="76"/>
      <c r="K178" s="76"/>
      <c r="L178" s="143"/>
    </row>
    <row r="179" ht="18.75" customHeight="1">
      <c r="A179" s="35"/>
      <c r="B179" s="14"/>
      <c r="C179" s="149"/>
      <c r="D179" s="150"/>
      <c r="E179" s="150"/>
      <c r="F179" s="150"/>
      <c r="G179" s="150"/>
      <c r="H179" s="76"/>
      <c r="I179" s="76"/>
      <c r="J179" s="76"/>
      <c r="K179" s="76"/>
      <c r="L179" s="143"/>
    </row>
    <row r="180" ht="18.75" customHeight="1">
      <c r="A180" s="35"/>
      <c r="B180" s="14" t="s">
        <v>331</v>
      </c>
      <c r="C180" s="149" t="s">
        <v>315</v>
      </c>
      <c r="D180" s="151">
        <v>264844.0</v>
      </c>
      <c r="E180" s="151">
        <v>132422.0</v>
      </c>
      <c r="F180" s="151">
        <v>143940.9</v>
      </c>
      <c r="G180" s="151">
        <v>541206.9</v>
      </c>
      <c r="H180" s="76"/>
      <c r="I180" s="76"/>
      <c r="J180" s="76"/>
      <c r="K180" s="76"/>
      <c r="L180" s="143"/>
    </row>
    <row r="181" ht="18.75" customHeight="1">
      <c r="A181" s="35"/>
      <c r="C181" s="149" t="s">
        <v>316</v>
      </c>
      <c r="D181" s="151">
        <v>309518.0</v>
      </c>
      <c r="E181" s="151">
        <v>154759.0</v>
      </c>
      <c r="F181" s="151">
        <v>180635.22</v>
      </c>
      <c r="G181" s="151">
        <v>644912.22</v>
      </c>
      <c r="H181" s="76"/>
      <c r="I181" s="76"/>
      <c r="J181" s="76"/>
      <c r="K181" s="76"/>
      <c r="L181" s="143"/>
    </row>
    <row r="182" ht="18.75" customHeight="1">
      <c r="A182" s="35"/>
      <c r="C182" s="149" t="s">
        <v>332</v>
      </c>
      <c r="D182" s="151">
        <v>191812.5</v>
      </c>
      <c r="E182" s="152"/>
      <c r="F182" s="152"/>
      <c r="G182" s="151">
        <v>191812.5</v>
      </c>
      <c r="H182" s="76"/>
      <c r="I182" s="76"/>
      <c r="J182" s="76"/>
      <c r="K182" s="76"/>
      <c r="L182" s="143"/>
    </row>
    <row r="183" ht="18.75" customHeight="1">
      <c r="A183" s="35"/>
      <c r="C183" s="149" t="s">
        <v>317</v>
      </c>
      <c r="D183" s="151">
        <v>229639.0</v>
      </c>
      <c r="E183" s="151">
        <v>114820.0</v>
      </c>
      <c r="F183" s="151">
        <v>133042.53</v>
      </c>
      <c r="G183" s="151">
        <v>477501.53</v>
      </c>
      <c r="H183" s="76"/>
      <c r="I183" s="76"/>
      <c r="J183" s="76"/>
      <c r="K183" s="76"/>
      <c r="L183" s="143"/>
    </row>
    <row r="184" ht="18.75" customHeight="1">
      <c r="A184" s="35"/>
      <c r="C184" s="149" t="s">
        <v>325</v>
      </c>
      <c r="D184" s="151">
        <v>335784.0</v>
      </c>
      <c r="E184" s="151">
        <v>167892.0</v>
      </c>
      <c r="F184" s="151">
        <v>183789.92</v>
      </c>
      <c r="G184" s="151">
        <v>687465.92</v>
      </c>
      <c r="H184" s="76"/>
      <c r="I184" s="76"/>
      <c r="J184" s="76"/>
      <c r="K184" s="76"/>
      <c r="L184" s="143"/>
    </row>
    <row r="185" ht="18.75" customHeight="1">
      <c r="A185" s="35"/>
      <c r="C185" s="149" t="s">
        <v>318</v>
      </c>
      <c r="D185" s="151">
        <v>230334.0</v>
      </c>
      <c r="E185" s="151">
        <v>115167.0</v>
      </c>
      <c r="F185" s="151">
        <v>125629.73</v>
      </c>
      <c r="G185" s="151">
        <v>471130.73</v>
      </c>
      <c r="H185" s="76"/>
      <c r="I185" s="76"/>
      <c r="J185" s="76"/>
      <c r="K185" s="76"/>
      <c r="L185" s="143"/>
    </row>
    <row r="186" ht="18.75" customHeight="1">
      <c r="A186" s="35"/>
      <c r="C186" s="149" t="s">
        <v>327</v>
      </c>
      <c r="D186" s="151">
        <v>311233.0</v>
      </c>
      <c r="E186" s="151">
        <v>155616.0</v>
      </c>
      <c r="F186" s="151">
        <v>130726.53</v>
      </c>
      <c r="G186" s="151">
        <v>597575.53</v>
      </c>
      <c r="H186" s="76"/>
      <c r="I186" s="76"/>
      <c r="J186" s="76"/>
      <c r="K186" s="76"/>
      <c r="L186" s="143"/>
    </row>
    <row r="187" ht="18.75" customHeight="1">
      <c r="A187" s="35"/>
      <c r="C187" s="149" t="s">
        <v>320</v>
      </c>
      <c r="D187" s="151">
        <v>315758.0</v>
      </c>
      <c r="E187" s="151">
        <v>157879.0</v>
      </c>
      <c r="F187" s="151">
        <v>167581.88</v>
      </c>
      <c r="G187" s="151">
        <v>641218.88</v>
      </c>
      <c r="H187" s="76"/>
      <c r="I187" s="76"/>
      <c r="J187" s="76"/>
      <c r="K187" s="76"/>
      <c r="L187" s="143"/>
    </row>
    <row r="188" ht="18.75" customHeight="1">
      <c r="A188" s="35"/>
      <c r="C188" s="149" t="s">
        <v>329</v>
      </c>
      <c r="D188" s="151">
        <v>259910.0</v>
      </c>
      <c r="E188" s="151">
        <v>129955.0</v>
      </c>
      <c r="F188" s="151">
        <v>132692.78</v>
      </c>
      <c r="G188" s="151">
        <v>522557.78</v>
      </c>
      <c r="H188" s="76"/>
      <c r="I188" s="76"/>
      <c r="J188" s="76"/>
      <c r="K188" s="76"/>
      <c r="L188" s="143"/>
    </row>
    <row r="189" ht="18.75" customHeight="1">
      <c r="A189" s="35"/>
      <c r="C189" s="149" t="s">
        <v>321</v>
      </c>
      <c r="D189" s="151">
        <v>238364.0</v>
      </c>
      <c r="E189" s="151">
        <v>119182.0</v>
      </c>
      <c r="F189" s="151">
        <v>93660.86</v>
      </c>
      <c r="G189" s="151">
        <v>451206.86</v>
      </c>
      <c r="H189" s="76"/>
      <c r="I189" s="76"/>
      <c r="J189" s="76"/>
      <c r="K189" s="76"/>
      <c r="L189" s="143"/>
    </row>
    <row r="190" ht="18.75" customHeight="1">
      <c r="A190" s="35"/>
      <c r="C190" s="149" t="s">
        <v>323</v>
      </c>
      <c r="D190" s="151">
        <v>326081.0</v>
      </c>
      <c r="E190" s="151">
        <v>163040.0</v>
      </c>
      <c r="F190" s="151">
        <v>172112.06</v>
      </c>
      <c r="G190" s="151">
        <v>661233.06</v>
      </c>
      <c r="I190" s="139"/>
      <c r="J190" s="76"/>
      <c r="K190" s="76"/>
      <c r="L190" s="143"/>
    </row>
    <row r="191" ht="18.75" customHeight="1">
      <c r="A191" s="35"/>
      <c r="B191" s="14"/>
      <c r="C191" s="140"/>
      <c r="D191" s="76"/>
      <c r="E191" s="76"/>
      <c r="F191" s="76"/>
      <c r="G191" s="76"/>
      <c r="H191" s="146">
        <f>sum(G184:G190)</f>
        <v>4032388.76</v>
      </c>
      <c r="I191" s="76"/>
      <c r="J191" s="76"/>
      <c r="K191" s="76"/>
      <c r="L191" s="76"/>
    </row>
    <row r="192" ht="18.75" customHeight="1">
      <c r="A192" s="35"/>
      <c r="B192" s="14"/>
      <c r="C192" s="140"/>
      <c r="D192" s="76"/>
      <c r="E192" s="76"/>
      <c r="F192" s="76"/>
      <c r="G192" s="76"/>
      <c r="H192" s="76"/>
      <c r="I192" s="76"/>
      <c r="J192" s="76"/>
      <c r="K192" s="76"/>
      <c r="L192" s="76"/>
    </row>
    <row r="193" ht="18.75" customHeight="1">
      <c r="A193" s="35"/>
      <c r="B193" s="14" t="s">
        <v>333</v>
      </c>
      <c r="C193" s="149" t="s">
        <v>334</v>
      </c>
      <c r="D193" s="153">
        <v>332857.0</v>
      </c>
      <c r="E193" s="153">
        <v>166428.0</v>
      </c>
      <c r="F193" s="153">
        <v>181840.15</v>
      </c>
      <c r="G193" s="153">
        <v>681125.15</v>
      </c>
      <c r="H193" s="76"/>
      <c r="I193" s="76"/>
      <c r="J193" s="76"/>
      <c r="K193" s="76"/>
      <c r="L193" s="143"/>
    </row>
    <row r="194" ht="18.75" customHeight="1">
      <c r="A194" s="35"/>
      <c r="C194" s="149" t="s">
        <v>315</v>
      </c>
      <c r="D194" s="153">
        <v>264951.0</v>
      </c>
      <c r="E194" s="153">
        <v>132475.0</v>
      </c>
      <c r="F194" s="153">
        <v>118055.52</v>
      </c>
      <c r="G194" s="153">
        <v>515481.52</v>
      </c>
      <c r="H194" s="76"/>
      <c r="I194" s="76"/>
      <c r="J194" s="76"/>
      <c r="K194" s="76"/>
      <c r="L194" s="143"/>
    </row>
    <row r="195" ht="18.75" customHeight="1">
      <c r="A195" s="35"/>
      <c r="C195" s="149" t="s">
        <v>332</v>
      </c>
      <c r="D195" s="153">
        <v>198065.0</v>
      </c>
      <c r="E195" s="153">
        <v>99032.0</v>
      </c>
      <c r="F195" s="153">
        <v>88239.6</v>
      </c>
      <c r="G195" s="153">
        <v>385336.6</v>
      </c>
      <c r="H195" s="76"/>
      <c r="I195" s="76"/>
      <c r="J195" s="76"/>
      <c r="K195" s="76"/>
      <c r="L195" s="143"/>
    </row>
    <row r="196" ht="18.75" customHeight="1">
      <c r="A196" s="35"/>
      <c r="C196" s="149" t="s">
        <v>317</v>
      </c>
      <c r="D196" s="153">
        <v>237125.0</v>
      </c>
      <c r="E196" s="153">
        <v>118562.0</v>
      </c>
      <c r="F196" s="153">
        <v>105641.06</v>
      </c>
      <c r="G196" s="153">
        <v>461328.06</v>
      </c>
      <c r="H196" s="76"/>
      <c r="I196" s="76"/>
      <c r="J196" s="76"/>
      <c r="K196" s="76"/>
      <c r="L196" s="143"/>
    </row>
    <row r="197" ht="18.75" customHeight="1">
      <c r="A197" s="35"/>
      <c r="C197" s="149" t="s">
        <v>325</v>
      </c>
      <c r="D197" s="153">
        <v>354821.0</v>
      </c>
      <c r="E197" s="153">
        <v>177410.0</v>
      </c>
      <c r="F197" s="153">
        <v>152637.3</v>
      </c>
      <c r="G197" s="153">
        <v>684868.3</v>
      </c>
      <c r="H197" s="76"/>
      <c r="I197" s="76"/>
      <c r="J197" s="76"/>
      <c r="K197" s="76"/>
      <c r="L197" s="143"/>
    </row>
    <row r="198" ht="18.75" customHeight="1">
      <c r="A198" s="35"/>
      <c r="C198" s="149" t="s">
        <v>335</v>
      </c>
      <c r="D198" s="153">
        <v>237842.0</v>
      </c>
      <c r="E198" s="153">
        <v>118921.0</v>
      </c>
      <c r="F198" s="153">
        <v>105959.72</v>
      </c>
      <c r="G198" s="153">
        <v>462722.72</v>
      </c>
      <c r="H198" s="76"/>
      <c r="I198" s="76"/>
      <c r="J198" s="76"/>
      <c r="K198" s="76"/>
      <c r="L198" s="143"/>
    </row>
    <row r="199" ht="18.75" customHeight="1">
      <c r="A199" s="35"/>
      <c r="C199" s="149" t="s">
        <v>319</v>
      </c>
      <c r="D199" s="153">
        <v>308426.0</v>
      </c>
      <c r="E199" s="153">
        <v>154213.0</v>
      </c>
      <c r="F199" s="153">
        <v>110626.08</v>
      </c>
      <c r="G199" s="153">
        <v>573265.08</v>
      </c>
      <c r="H199" s="76"/>
      <c r="I199" s="76"/>
      <c r="J199" s="76"/>
      <c r="K199" s="76"/>
      <c r="L199" s="143"/>
    </row>
    <row r="200" ht="18.75" customHeight="1">
      <c r="A200" s="35"/>
      <c r="C200" s="149" t="s">
        <v>320</v>
      </c>
      <c r="D200" s="153">
        <v>330951.0</v>
      </c>
      <c r="E200" s="153">
        <v>165475.0</v>
      </c>
      <c r="F200" s="153">
        <v>149697.9</v>
      </c>
      <c r="G200" s="153">
        <v>646123.9</v>
      </c>
      <c r="H200" s="76"/>
      <c r="I200" s="76"/>
      <c r="J200" s="76"/>
      <c r="K200" s="76"/>
      <c r="L200" s="143"/>
    </row>
    <row r="201" ht="18.75" customHeight="1">
      <c r="A201" s="35"/>
      <c r="C201" s="149" t="s">
        <v>336</v>
      </c>
      <c r="D201" s="153">
        <v>268383.0</v>
      </c>
      <c r="E201" s="153">
        <v>134191.0</v>
      </c>
      <c r="F201" s="153">
        <v>119565.56</v>
      </c>
      <c r="G201" s="153">
        <v>522139.56</v>
      </c>
      <c r="H201" s="76"/>
      <c r="I201" s="76"/>
      <c r="J201" s="76"/>
      <c r="K201" s="76"/>
      <c r="L201" s="143"/>
    </row>
    <row r="202" ht="18.75" customHeight="1">
      <c r="A202" s="35"/>
      <c r="C202" s="149" t="s">
        <v>321</v>
      </c>
      <c r="D202" s="153">
        <v>232880.0</v>
      </c>
      <c r="E202" s="153">
        <v>116440.0</v>
      </c>
      <c r="F202" s="153">
        <v>76925.98</v>
      </c>
      <c r="G202" s="153">
        <v>426245.98</v>
      </c>
      <c r="H202" s="76"/>
      <c r="I202" s="76"/>
      <c r="J202" s="76"/>
      <c r="K202" s="76"/>
      <c r="L202" s="143"/>
    </row>
    <row r="203" ht="18.75" customHeight="1">
      <c r="A203" s="35"/>
      <c r="C203" s="149" t="s">
        <v>337</v>
      </c>
      <c r="D203" s="153">
        <v>328742.0</v>
      </c>
      <c r="E203" s="153">
        <v>164371.0</v>
      </c>
      <c r="F203" s="153">
        <v>146454.93</v>
      </c>
      <c r="G203" s="153">
        <v>639567.93</v>
      </c>
      <c r="I203" s="139"/>
      <c r="J203" s="76"/>
      <c r="K203" s="76"/>
      <c r="L203" s="143"/>
    </row>
    <row r="204" ht="18.75" customHeight="1">
      <c r="A204" s="35"/>
      <c r="B204" s="14"/>
      <c r="C204" s="140"/>
      <c r="D204" s="76"/>
      <c r="E204" s="76"/>
      <c r="F204" s="76"/>
      <c r="G204" s="76"/>
      <c r="H204" s="146">
        <f>sum(G197:G203)</f>
        <v>3954933.47</v>
      </c>
      <c r="I204" s="76"/>
      <c r="J204" s="76"/>
      <c r="K204" s="76"/>
      <c r="L204" s="76"/>
    </row>
    <row r="205" ht="18.75" customHeight="1">
      <c r="A205" s="35"/>
      <c r="B205" s="14"/>
      <c r="C205" s="140"/>
      <c r="D205" s="76"/>
      <c r="E205" s="76"/>
      <c r="F205" s="76"/>
      <c r="G205" s="76"/>
      <c r="H205" s="76"/>
      <c r="I205" s="76"/>
      <c r="J205" s="76"/>
      <c r="K205" s="76"/>
      <c r="L205" s="76"/>
    </row>
    <row r="206">
      <c r="A206" s="35"/>
      <c r="B206" s="14" t="s">
        <v>338</v>
      </c>
      <c r="C206" s="134" t="s">
        <v>334</v>
      </c>
      <c r="D206" s="154">
        <v>358086.65</v>
      </c>
      <c r="E206" s="154">
        <v>179043.32</v>
      </c>
      <c r="F206" s="154">
        <v>126318.0</v>
      </c>
      <c r="G206" s="144">
        <v>663447.97</v>
      </c>
      <c r="H206" s="76"/>
      <c r="I206" s="124"/>
      <c r="J206" s="76"/>
      <c r="K206" s="143"/>
      <c r="L206" s="143"/>
    </row>
    <row r="207" ht="18.75" customHeight="1">
      <c r="A207" s="35"/>
      <c r="C207" s="134" t="s">
        <v>315</v>
      </c>
      <c r="D207" s="154">
        <v>264843.77</v>
      </c>
      <c r="E207" s="154">
        <v>132421.88</v>
      </c>
      <c r="F207" s="154">
        <v>93425.81</v>
      </c>
      <c r="G207" s="144">
        <v>490691.46</v>
      </c>
      <c r="H207" s="76"/>
      <c r="I207" s="76"/>
      <c r="J207" s="76"/>
      <c r="K207" s="143"/>
      <c r="L207" s="143"/>
    </row>
    <row r="208" ht="18.75" customHeight="1">
      <c r="A208" s="35"/>
      <c r="C208" s="134" t="s">
        <v>332</v>
      </c>
      <c r="D208" s="154">
        <v>202640.9</v>
      </c>
      <c r="E208" s="154">
        <v>99032.79</v>
      </c>
      <c r="F208" s="154">
        <v>73770.9</v>
      </c>
      <c r="G208" s="144">
        <v>375444.59</v>
      </c>
      <c r="H208" s="76"/>
      <c r="I208" s="76"/>
      <c r="J208" s="76"/>
      <c r="K208" s="143"/>
      <c r="L208" s="143"/>
    </row>
    <row r="209" ht="18.75" customHeight="1">
      <c r="A209" s="35"/>
      <c r="C209" s="134" t="s">
        <v>317</v>
      </c>
      <c r="D209" s="154">
        <v>242603.31</v>
      </c>
      <c r="E209" s="154">
        <v>118562.85</v>
      </c>
      <c r="F209" s="154">
        <v>88319.11</v>
      </c>
      <c r="G209" s="144">
        <v>449485.27</v>
      </c>
      <c r="H209" s="76"/>
      <c r="I209" s="76"/>
      <c r="J209" s="76"/>
      <c r="K209" s="143"/>
      <c r="L209" s="143"/>
    </row>
    <row r="210" ht="18.75" customHeight="1">
      <c r="A210" s="35"/>
      <c r="C210" s="134" t="s">
        <v>325</v>
      </c>
      <c r="D210" s="154">
        <v>360054.52</v>
      </c>
      <c r="E210" s="154">
        <v>180027.26</v>
      </c>
      <c r="F210" s="154">
        <v>127012.18</v>
      </c>
      <c r="G210" s="144">
        <v>667093.96</v>
      </c>
      <c r="H210" s="76"/>
      <c r="I210" s="76"/>
      <c r="J210" s="76"/>
      <c r="K210" s="143"/>
      <c r="L210" s="143"/>
    </row>
    <row r="211" ht="18.75" customHeight="1">
      <c r="A211" s="35"/>
      <c r="C211" s="134" t="s">
        <v>335</v>
      </c>
      <c r="D211" s="154">
        <v>243336.73</v>
      </c>
      <c r="E211" s="154">
        <v>118921.28</v>
      </c>
      <c r="F211" s="154">
        <v>88586.11</v>
      </c>
      <c r="G211" s="144">
        <v>450844.12</v>
      </c>
      <c r="H211" s="76"/>
      <c r="I211" s="76"/>
      <c r="J211" s="76"/>
      <c r="K211" s="143"/>
      <c r="L211" s="143"/>
    </row>
    <row r="212" ht="18.75" customHeight="1">
      <c r="A212" s="35"/>
      <c r="C212" s="134" t="s">
        <v>319</v>
      </c>
      <c r="D212" s="154">
        <v>301381.57</v>
      </c>
      <c r="E212" s="154">
        <v>150690.79</v>
      </c>
      <c r="F212" s="154">
        <v>106314.82</v>
      </c>
      <c r="G212" s="144">
        <v>558387.18</v>
      </c>
      <c r="H212" s="76"/>
      <c r="I212" s="76"/>
      <c r="J212" s="76"/>
      <c r="K212" s="143"/>
      <c r="L212" s="143"/>
    </row>
    <row r="213" ht="18.75" customHeight="1">
      <c r="A213" s="35"/>
      <c r="C213" s="134" t="s">
        <v>320</v>
      </c>
      <c r="D213" s="154">
        <v>339685.5</v>
      </c>
      <c r="E213" s="154">
        <v>169842.75</v>
      </c>
      <c r="F213" s="154">
        <v>147650.9</v>
      </c>
      <c r="G213" s="144">
        <v>657179.15</v>
      </c>
      <c r="H213" s="76"/>
      <c r="I213" s="76"/>
      <c r="J213" s="76"/>
      <c r="K213" s="143"/>
      <c r="L213" s="143"/>
    </row>
    <row r="214" ht="18.75" customHeight="1">
      <c r="A214" s="35"/>
      <c r="C214" s="134" t="s">
        <v>336</v>
      </c>
      <c r="D214" s="154">
        <v>274582.88</v>
      </c>
      <c r="E214" s="154">
        <v>134191.61</v>
      </c>
      <c r="F214" s="154">
        <v>99961.19</v>
      </c>
      <c r="G214" s="144">
        <v>508735.68</v>
      </c>
      <c r="H214" s="76"/>
      <c r="I214" s="76"/>
      <c r="J214" s="76"/>
      <c r="K214" s="143"/>
      <c r="L214" s="143"/>
    </row>
    <row r="215" ht="18.75" customHeight="1">
      <c r="A215" s="35"/>
      <c r="C215" s="134" t="s">
        <v>321</v>
      </c>
      <c r="D215" s="154">
        <v>224089.5</v>
      </c>
      <c r="E215" s="154">
        <v>112044.75</v>
      </c>
      <c r="F215" s="154">
        <v>79049.41</v>
      </c>
      <c r="G215" s="144">
        <v>415183.66</v>
      </c>
      <c r="H215" s="76"/>
      <c r="I215" s="76"/>
      <c r="J215" s="76"/>
      <c r="K215" s="143"/>
      <c r="L215" s="143"/>
    </row>
    <row r="216" ht="18.75" customHeight="1">
      <c r="A216" s="35"/>
      <c r="C216" s="134" t="s">
        <v>337</v>
      </c>
      <c r="D216" s="154">
        <v>328903.43</v>
      </c>
      <c r="E216" s="154">
        <v>164371.1</v>
      </c>
      <c r="F216" s="154">
        <v>116104.0</v>
      </c>
      <c r="G216" s="144">
        <v>609378.53</v>
      </c>
      <c r="I216" s="124"/>
      <c r="J216" s="76"/>
      <c r="K216" s="143"/>
      <c r="L216" s="143"/>
    </row>
    <row r="217" ht="18.75" customHeight="1">
      <c r="A217" s="35"/>
      <c r="B217" s="14"/>
      <c r="C217" s="140"/>
      <c r="D217" s="76"/>
      <c r="E217" s="76"/>
      <c r="F217" s="76"/>
      <c r="G217" s="76"/>
      <c r="H217" s="146">
        <f>sum(G210:G216)</f>
        <v>3866802.28</v>
      </c>
      <c r="I217" s="124"/>
      <c r="J217" s="76"/>
      <c r="K217" s="76"/>
      <c r="L217" s="76"/>
    </row>
    <row r="218" ht="18.75" customHeight="1">
      <c r="A218" s="35"/>
      <c r="B218" s="14"/>
      <c r="C218" s="134"/>
      <c r="D218" s="144"/>
      <c r="E218" s="144"/>
      <c r="F218" s="144"/>
      <c r="G218" s="144"/>
      <c r="H218" s="76"/>
      <c r="I218" s="76"/>
      <c r="J218" s="76"/>
      <c r="K218" s="76"/>
      <c r="L218" s="143"/>
    </row>
    <row r="219" ht="18.75" customHeight="1">
      <c r="A219" s="35"/>
      <c r="B219" s="14" t="s">
        <v>339</v>
      </c>
      <c r="C219" s="134" t="s">
        <v>334</v>
      </c>
      <c r="D219" s="144">
        <v>364296.24</v>
      </c>
      <c r="E219" s="144">
        <v>182148.12</v>
      </c>
      <c r="F219" s="144">
        <v>-3946.59</v>
      </c>
      <c r="G219" s="144">
        <v>542497.77</v>
      </c>
      <c r="H219" s="76"/>
      <c r="I219" s="76"/>
      <c r="J219" s="76"/>
      <c r="K219" s="76"/>
      <c r="L219" s="143"/>
    </row>
    <row r="220" ht="18.75" customHeight="1">
      <c r="A220" s="35"/>
      <c r="B220" s="14"/>
      <c r="C220" s="134" t="s">
        <v>315</v>
      </c>
      <c r="D220" s="144">
        <v>264599.6</v>
      </c>
      <c r="E220" s="144">
        <v>132299.8</v>
      </c>
      <c r="F220" s="144">
        <v>118177.03</v>
      </c>
      <c r="G220" s="144">
        <v>515076.43</v>
      </c>
      <c r="H220" s="76"/>
      <c r="I220" s="76"/>
      <c r="J220" s="76"/>
      <c r="K220" s="76"/>
      <c r="L220" s="143"/>
    </row>
    <row r="221" ht="18.75" customHeight="1">
      <c r="A221" s="35"/>
      <c r="B221" s="14"/>
      <c r="C221" s="134" t="s">
        <v>332</v>
      </c>
      <c r="D221" s="144">
        <v>206085.8</v>
      </c>
      <c r="E221" s="144">
        <v>103042.9</v>
      </c>
      <c r="F221" s="144">
        <v>224473.15</v>
      </c>
      <c r="G221" s="144">
        <v>533601.85</v>
      </c>
      <c r="H221" s="76"/>
      <c r="I221" s="76"/>
      <c r="J221" s="76"/>
      <c r="K221" s="76"/>
      <c r="L221" s="143"/>
    </row>
    <row r="222" ht="18.75" customHeight="1">
      <c r="A222" s="35"/>
      <c r="B222" s="14"/>
      <c r="C222" s="134" t="s">
        <v>317</v>
      </c>
      <c r="D222" s="144">
        <v>246727.57</v>
      </c>
      <c r="E222" s="144">
        <v>123363.78</v>
      </c>
      <c r="F222" s="144">
        <v>88710.94</v>
      </c>
      <c r="G222" s="144">
        <v>458802.29</v>
      </c>
      <c r="H222" s="76"/>
      <c r="I222" s="76"/>
      <c r="J222" s="76"/>
      <c r="K222" s="76"/>
      <c r="L222" s="143"/>
    </row>
    <row r="223" ht="18.75" customHeight="1">
      <c r="A223" s="35"/>
      <c r="B223" s="14"/>
      <c r="C223" s="134" t="s">
        <v>325</v>
      </c>
      <c r="D223" s="144">
        <v>366298.24</v>
      </c>
      <c r="E223" s="144">
        <v>183149.12</v>
      </c>
      <c r="F223" s="144">
        <v>50033.02</v>
      </c>
      <c r="G223" s="144">
        <v>599480.38</v>
      </c>
      <c r="H223" s="76"/>
      <c r="I223" s="76"/>
      <c r="J223" s="76"/>
      <c r="K223" s="76"/>
      <c r="L223" s="143"/>
    </row>
    <row r="224" ht="18.75" customHeight="1">
      <c r="A224" s="35"/>
      <c r="B224" s="14"/>
      <c r="C224" s="134" t="s">
        <v>335</v>
      </c>
      <c r="D224" s="144">
        <v>247473.46</v>
      </c>
      <c r="E224" s="144">
        <v>123736.72</v>
      </c>
      <c r="F224" s="144">
        <v>22789.25</v>
      </c>
      <c r="G224" s="144">
        <v>393999.43</v>
      </c>
      <c r="H224" s="76"/>
      <c r="I224" s="76"/>
      <c r="J224" s="76"/>
      <c r="K224" s="76"/>
      <c r="L224" s="143"/>
    </row>
    <row r="225" ht="18.75" customHeight="1">
      <c r="A225" s="35"/>
      <c r="B225" s="14"/>
      <c r="C225" s="134" t="s">
        <v>319</v>
      </c>
      <c r="D225" s="144">
        <v>306607.84</v>
      </c>
      <c r="E225" s="144">
        <v>153303.92</v>
      </c>
      <c r="F225" s="144">
        <v>38201.7</v>
      </c>
      <c r="G225" s="144">
        <v>498113.46</v>
      </c>
      <c r="H225" s="76"/>
      <c r="I225" s="76"/>
      <c r="J225" s="76"/>
      <c r="K225" s="76"/>
      <c r="L225" s="143"/>
    </row>
    <row r="226" ht="18.75" customHeight="1">
      <c r="A226" s="35"/>
      <c r="B226" s="14"/>
      <c r="C226" s="134" t="s">
        <v>320</v>
      </c>
      <c r="D226" s="144">
        <v>355328.92</v>
      </c>
      <c r="E226" s="144">
        <v>177664.46</v>
      </c>
      <c r="F226" s="144">
        <v>63895.85</v>
      </c>
      <c r="G226" s="144">
        <v>596889.23</v>
      </c>
      <c r="H226" s="76"/>
      <c r="I226" s="76"/>
      <c r="J226" s="76"/>
      <c r="K226" s="76"/>
      <c r="L226" s="143"/>
    </row>
    <row r="227" ht="18.75" customHeight="1">
      <c r="A227" s="35"/>
      <c r="B227" s="14"/>
      <c r="C227" s="134" t="s">
        <v>336</v>
      </c>
      <c r="D227" s="144">
        <v>279250.78</v>
      </c>
      <c r="E227" s="144">
        <v>139625.4</v>
      </c>
      <c r="F227" s="144">
        <v>124941.4</v>
      </c>
      <c r="G227" s="144">
        <v>543817.58</v>
      </c>
      <c r="H227" s="76"/>
      <c r="I227" s="76"/>
      <c r="J227" s="76"/>
      <c r="K227" s="76"/>
      <c r="L227" s="143"/>
    </row>
    <row r="228" ht="18.75" customHeight="1">
      <c r="A228" s="35"/>
      <c r="B228" s="14"/>
      <c r="C228" s="134" t="s">
        <v>321</v>
      </c>
      <c r="D228" s="144">
        <v>227975.44</v>
      </c>
      <c r="E228" s="144">
        <v>113987.72</v>
      </c>
      <c r="F228" s="144">
        <v>-7082.59</v>
      </c>
      <c r="G228" s="144">
        <v>334880.57</v>
      </c>
      <c r="H228" s="76"/>
      <c r="I228" s="76"/>
      <c r="J228" s="76"/>
      <c r="K228" s="76"/>
      <c r="L228" s="143"/>
    </row>
    <row r="229" ht="18.75" customHeight="1">
      <c r="A229" s="35"/>
      <c r="B229" s="14"/>
      <c r="C229" s="134" t="s">
        <v>337</v>
      </c>
      <c r="D229" s="144">
        <v>288928.34</v>
      </c>
      <c r="E229" s="144">
        <v>144464.16</v>
      </c>
      <c r="F229" s="144">
        <v>176008.65</v>
      </c>
      <c r="G229" s="144">
        <v>609401.15</v>
      </c>
      <c r="I229" s="76"/>
      <c r="J229" s="76"/>
      <c r="K229" s="76"/>
      <c r="L229" s="143"/>
    </row>
    <row r="230" ht="18.75" customHeight="1">
      <c r="A230" s="35"/>
      <c r="B230" s="14"/>
      <c r="C230" s="140"/>
      <c r="D230" s="76"/>
      <c r="E230" s="76"/>
      <c r="F230" s="76"/>
      <c r="G230" s="76"/>
      <c r="H230" s="146">
        <f>sum(G223:G229)</f>
        <v>3576581.8</v>
      </c>
      <c r="I230" s="76"/>
      <c r="J230" s="76"/>
      <c r="K230" s="76"/>
      <c r="L230" s="76"/>
    </row>
    <row r="231" ht="18.75" customHeight="1">
      <c r="A231" s="35"/>
      <c r="B231" s="14"/>
      <c r="C231" s="140"/>
      <c r="D231" s="76"/>
      <c r="E231" s="76"/>
      <c r="F231" s="76"/>
      <c r="G231" s="76"/>
      <c r="H231" s="76"/>
      <c r="I231" s="76"/>
      <c r="J231" s="76"/>
      <c r="K231" s="76"/>
      <c r="L231" s="76"/>
    </row>
    <row r="232" ht="18.75" customHeight="1">
      <c r="A232" s="25" t="s">
        <v>340</v>
      </c>
      <c r="B232" s="67" t="s">
        <v>231</v>
      </c>
      <c r="C232" s="155" t="s">
        <v>341</v>
      </c>
      <c r="D232" s="155" t="s">
        <v>342</v>
      </c>
      <c r="E232" s="156" t="s">
        <v>343</v>
      </c>
      <c r="F232" s="156" t="s">
        <v>344</v>
      </c>
      <c r="G232" s="156" t="s">
        <v>345</v>
      </c>
      <c r="H232" s="156" t="s">
        <v>346</v>
      </c>
      <c r="I232" s="155" t="s">
        <v>347</v>
      </c>
      <c r="J232" s="103"/>
      <c r="K232" s="103"/>
      <c r="L232" s="103"/>
    </row>
    <row r="233">
      <c r="A233" s="35"/>
      <c r="B233" s="157">
        <v>2011.0</v>
      </c>
      <c r="C233" s="157" t="s">
        <v>12</v>
      </c>
      <c r="D233" s="157" t="s">
        <v>12</v>
      </c>
      <c r="E233" s="158">
        <v>5.0</v>
      </c>
      <c r="F233" s="159">
        <v>823079.0</v>
      </c>
      <c r="G233" s="159">
        <v>6259757.0</v>
      </c>
      <c r="H233" s="158" t="s">
        <v>348</v>
      </c>
      <c r="I233" s="157" t="s">
        <v>349</v>
      </c>
      <c r="J233" s="76"/>
      <c r="K233" s="76"/>
      <c r="L233" s="76"/>
    </row>
    <row r="234" ht="32.25" customHeight="1">
      <c r="A234" s="160"/>
      <c r="B234" s="161">
        <v>2017.0</v>
      </c>
      <c r="C234" s="162" t="s">
        <v>12</v>
      </c>
      <c r="D234" s="163" t="s">
        <v>350</v>
      </c>
      <c r="E234" s="164">
        <v>5.0</v>
      </c>
      <c r="F234" s="165">
        <v>5090134.0</v>
      </c>
      <c r="G234" s="165">
        <v>1.2582678E7</v>
      </c>
      <c r="H234" s="166" t="s">
        <v>348</v>
      </c>
      <c r="I234" s="161" t="s">
        <v>349</v>
      </c>
      <c r="J234" s="167"/>
      <c r="K234" s="167"/>
      <c r="L234" s="167"/>
    </row>
    <row r="235" ht="18.75" customHeight="1">
      <c r="A235" s="35"/>
      <c r="B235" s="14"/>
      <c r="C235" s="140"/>
      <c r="D235" s="76"/>
      <c r="E235" s="76"/>
      <c r="F235" s="76"/>
      <c r="G235" s="76"/>
      <c r="H235" s="76"/>
      <c r="I235" s="76"/>
      <c r="J235" s="76"/>
      <c r="K235" s="76"/>
      <c r="L235" s="76"/>
    </row>
    <row r="236" ht="18.75" customHeight="1">
      <c r="A236" s="35"/>
      <c r="B236" s="14"/>
      <c r="C236" s="168"/>
      <c r="D236" s="82"/>
      <c r="E236" s="82"/>
      <c r="F236" s="82"/>
      <c r="G236" s="82"/>
      <c r="H236" s="82"/>
      <c r="I236" s="82"/>
      <c r="J236" s="82"/>
      <c r="K236" s="82"/>
      <c r="L236" s="82"/>
    </row>
    <row r="237" ht="18.75" customHeight="1">
      <c r="A237" s="25" t="s">
        <v>351</v>
      </c>
      <c r="B237" s="169"/>
      <c r="C237" s="155"/>
      <c r="D237" s="155"/>
      <c r="E237" s="156"/>
      <c r="F237" s="156"/>
      <c r="G237" s="156"/>
      <c r="H237" s="156"/>
      <c r="I237" s="155"/>
      <c r="J237" s="103"/>
      <c r="K237" s="103"/>
      <c r="L237" s="103"/>
    </row>
    <row r="238" ht="18.75" customHeight="1">
      <c r="A238" s="35"/>
      <c r="B238" s="170" t="s">
        <v>352</v>
      </c>
      <c r="G238" s="82"/>
      <c r="H238" s="82"/>
      <c r="I238" s="82"/>
      <c r="J238" s="82"/>
      <c r="K238" s="82"/>
      <c r="L238" s="82"/>
    </row>
    <row r="239" ht="18.75" customHeight="1">
      <c r="A239" s="35"/>
      <c r="B239" s="170" t="s">
        <v>353</v>
      </c>
      <c r="D239" s="171"/>
      <c r="E239" s="171"/>
      <c r="F239" s="82"/>
      <c r="G239" s="82"/>
      <c r="H239" s="82"/>
      <c r="I239" s="82"/>
      <c r="J239" s="82"/>
      <c r="K239" s="82"/>
      <c r="L239" s="82"/>
    </row>
    <row r="240" ht="18.75" customHeight="1">
      <c r="A240" s="35"/>
      <c r="B240" s="14"/>
      <c r="C240" s="140"/>
      <c r="D240" s="82"/>
      <c r="E240" s="82"/>
      <c r="F240" s="82"/>
      <c r="G240" s="82"/>
      <c r="H240" s="82"/>
      <c r="I240" s="82"/>
      <c r="J240" s="82"/>
      <c r="K240" s="82"/>
      <c r="L240" s="82"/>
    </row>
    <row r="241" ht="35.25" customHeight="1">
      <c r="A241" s="25" t="s">
        <v>354</v>
      </c>
      <c r="B241" s="26"/>
      <c r="C241" s="172" t="s">
        <v>355</v>
      </c>
      <c r="D241" s="173" t="s">
        <v>356</v>
      </c>
      <c r="E241" s="174" t="s">
        <v>357</v>
      </c>
      <c r="F241" s="174"/>
      <c r="G241" s="174"/>
      <c r="H241" s="173"/>
      <c r="I241" s="103"/>
      <c r="J241" s="103"/>
      <c r="K241" s="103"/>
      <c r="L241" s="175"/>
    </row>
    <row r="242">
      <c r="A242" s="35"/>
      <c r="B242" s="14"/>
      <c r="C242" s="176" t="s">
        <v>334</v>
      </c>
      <c r="D242" s="177" t="s">
        <v>358</v>
      </c>
      <c r="E242" s="176" t="s">
        <v>359</v>
      </c>
      <c r="F242" s="82"/>
      <c r="G242" s="82"/>
      <c r="H242" s="82"/>
      <c r="I242" s="82"/>
      <c r="J242" s="82"/>
      <c r="K242" s="82"/>
    </row>
    <row r="243">
      <c r="A243" s="35"/>
      <c r="B243" s="14"/>
      <c r="C243" s="176" t="s">
        <v>315</v>
      </c>
      <c r="D243" s="55" t="s">
        <v>358</v>
      </c>
      <c r="E243" s="176" t="s">
        <v>359</v>
      </c>
      <c r="F243" s="76"/>
      <c r="G243" s="76"/>
      <c r="H243" s="76"/>
      <c r="I243" s="76"/>
      <c r="J243" s="76"/>
      <c r="K243" s="76"/>
    </row>
    <row r="244">
      <c r="A244" s="35"/>
      <c r="B244" s="14"/>
      <c r="C244" s="176" t="s">
        <v>317</v>
      </c>
      <c r="D244" s="55" t="s">
        <v>358</v>
      </c>
      <c r="E244" s="176" t="s">
        <v>359</v>
      </c>
      <c r="F244" s="76"/>
      <c r="G244" s="76"/>
      <c r="H244" s="76"/>
      <c r="I244" s="76"/>
      <c r="J244" s="76"/>
      <c r="K244" s="76"/>
    </row>
    <row r="245">
      <c r="A245" s="35"/>
      <c r="B245" s="14"/>
      <c r="C245" s="176" t="s">
        <v>325</v>
      </c>
      <c r="D245" s="55" t="s">
        <v>358</v>
      </c>
      <c r="E245" s="176" t="s">
        <v>359</v>
      </c>
      <c r="F245" s="76"/>
      <c r="G245" s="76"/>
      <c r="H245" s="76"/>
      <c r="I245" s="76"/>
      <c r="J245" s="76"/>
      <c r="K245" s="76"/>
    </row>
    <row r="246">
      <c r="A246" s="35"/>
      <c r="B246" s="14"/>
      <c r="C246" s="176" t="s">
        <v>335</v>
      </c>
      <c r="D246" s="55" t="s">
        <v>358</v>
      </c>
      <c r="E246" s="176" t="s">
        <v>359</v>
      </c>
      <c r="F246" s="76"/>
      <c r="G246" s="76"/>
      <c r="H246" s="76"/>
      <c r="I246" s="76"/>
      <c r="J246" s="76"/>
      <c r="K246" s="76"/>
    </row>
    <row r="247">
      <c r="A247" s="35"/>
      <c r="B247" s="14"/>
      <c r="C247" s="176" t="s">
        <v>319</v>
      </c>
      <c r="D247" s="55" t="s">
        <v>358</v>
      </c>
      <c r="E247" s="176" t="s">
        <v>360</v>
      </c>
      <c r="F247" s="76"/>
      <c r="G247" s="76"/>
      <c r="H247" s="76"/>
      <c r="I247" s="76"/>
      <c r="J247" s="76"/>
      <c r="K247" s="76"/>
    </row>
    <row r="248">
      <c r="A248" s="35"/>
      <c r="B248" s="14"/>
      <c r="C248" s="176" t="s">
        <v>320</v>
      </c>
      <c r="D248" s="55" t="s">
        <v>361</v>
      </c>
      <c r="E248" s="176" t="s">
        <v>359</v>
      </c>
      <c r="F248" s="76"/>
      <c r="G248" s="76"/>
      <c r="H248" s="76"/>
      <c r="I248" s="76"/>
      <c r="J248" s="76"/>
      <c r="K248" s="76"/>
    </row>
    <row r="249">
      <c r="A249" s="35"/>
      <c r="B249" s="14"/>
      <c r="C249" s="176" t="s">
        <v>336</v>
      </c>
      <c r="D249" s="55" t="s">
        <v>358</v>
      </c>
      <c r="E249" s="176" t="s">
        <v>359</v>
      </c>
      <c r="F249" s="76"/>
      <c r="G249" s="76"/>
      <c r="H249" s="76"/>
      <c r="I249" s="76"/>
      <c r="J249" s="76"/>
      <c r="K249" s="76"/>
    </row>
    <row r="250">
      <c r="A250" s="35"/>
      <c r="B250" s="14"/>
      <c r="C250" s="176" t="s">
        <v>321</v>
      </c>
      <c r="D250" s="55" t="s">
        <v>358</v>
      </c>
      <c r="E250" s="176" t="s">
        <v>359</v>
      </c>
      <c r="F250" s="76"/>
      <c r="G250" s="76"/>
      <c r="H250" s="76"/>
      <c r="I250" s="76"/>
      <c r="J250" s="76"/>
      <c r="K250" s="76"/>
    </row>
    <row r="251">
      <c r="A251" s="35"/>
      <c r="B251" s="14"/>
      <c r="C251" s="176" t="s">
        <v>337</v>
      </c>
      <c r="D251" s="55" t="s">
        <v>361</v>
      </c>
      <c r="E251" s="176" t="s">
        <v>359</v>
      </c>
      <c r="F251" s="76"/>
      <c r="G251" s="76"/>
      <c r="H251" s="76"/>
      <c r="I251" s="76"/>
      <c r="J251" s="76"/>
      <c r="K251" s="76"/>
    </row>
    <row r="252" ht="18.75" customHeight="1">
      <c r="A252" s="35"/>
      <c r="B252" s="14"/>
      <c r="C252" s="140"/>
      <c r="D252" s="82"/>
      <c r="E252" s="82"/>
      <c r="F252" s="82"/>
      <c r="G252" s="82"/>
      <c r="H252" s="82"/>
      <c r="I252" s="82"/>
      <c r="J252" s="82"/>
      <c r="K252" s="82"/>
      <c r="L252" s="82"/>
    </row>
    <row r="253" ht="18.75" customHeight="1">
      <c r="A253" s="35"/>
      <c r="B253" s="14"/>
      <c r="C253" s="140"/>
      <c r="D253" s="82"/>
      <c r="E253" s="82"/>
      <c r="F253" s="82"/>
      <c r="G253" s="82"/>
      <c r="H253" s="82"/>
      <c r="I253" s="82"/>
      <c r="J253" s="82"/>
      <c r="K253" s="82"/>
      <c r="L253" s="82"/>
    </row>
    <row r="254" ht="18.75" customHeight="1">
      <c r="A254" s="35"/>
      <c r="B254" s="14"/>
      <c r="C254" s="140"/>
      <c r="D254" s="82"/>
      <c r="E254" s="82"/>
      <c r="F254" s="82"/>
      <c r="G254" s="82"/>
      <c r="H254" s="82"/>
      <c r="I254" s="82"/>
      <c r="J254" s="82"/>
      <c r="K254" s="82"/>
      <c r="L254" s="82"/>
    </row>
    <row r="255" ht="18.75" customHeight="1">
      <c r="A255" s="35"/>
      <c r="B255" s="14"/>
      <c r="C255" s="140"/>
      <c r="D255" s="82"/>
      <c r="E255" s="82"/>
      <c r="F255" s="82"/>
      <c r="G255" s="82"/>
      <c r="H255" s="82"/>
      <c r="I255" s="82"/>
      <c r="J255" s="82"/>
      <c r="K255" s="82"/>
      <c r="L255" s="82"/>
    </row>
    <row r="256" ht="18.75" customHeight="1">
      <c r="A256" s="35"/>
      <c r="B256" s="14"/>
      <c r="C256" s="140"/>
      <c r="D256" s="82"/>
      <c r="E256" s="82"/>
      <c r="F256" s="82"/>
      <c r="G256" s="82"/>
      <c r="H256" s="82"/>
      <c r="I256" s="82"/>
      <c r="J256" s="82"/>
      <c r="K256" s="82"/>
      <c r="L256" s="82"/>
    </row>
    <row r="257" ht="18.75" customHeight="1">
      <c r="A257" s="35"/>
      <c r="B257" s="14"/>
      <c r="C257" s="140"/>
      <c r="D257" s="82"/>
      <c r="E257" s="82"/>
      <c r="F257" s="82"/>
      <c r="G257" s="82"/>
      <c r="H257" s="82"/>
      <c r="I257" s="82"/>
      <c r="J257" s="82"/>
      <c r="K257" s="82"/>
      <c r="L257" s="82"/>
    </row>
    <row r="258" ht="18.75" customHeight="1">
      <c r="A258" s="35"/>
      <c r="B258" s="14"/>
      <c r="C258" s="140"/>
      <c r="D258" s="82"/>
      <c r="E258" s="82"/>
      <c r="F258" s="82"/>
      <c r="G258" s="82"/>
      <c r="H258" s="82"/>
      <c r="I258" s="82"/>
      <c r="J258" s="82"/>
      <c r="K258" s="82"/>
      <c r="L258" s="82"/>
    </row>
    <row r="259" ht="18.75" customHeight="1">
      <c r="A259" s="35"/>
      <c r="B259" s="14"/>
      <c r="C259" s="140"/>
      <c r="D259" s="82"/>
      <c r="E259" s="82"/>
      <c r="F259" s="82"/>
      <c r="G259" s="82"/>
      <c r="H259" s="82"/>
      <c r="I259" s="82"/>
      <c r="J259" s="82"/>
      <c r="K259" s="82"/>
      <c r="L259" s="82"/>
    </row>
    <row r="260" ht="18.75" customHeight="1">
      <c r="A260" s="35"/>
      <c r="B260" s="14"/>
      <c r="C260" s="140"/>
      <c r="D260" s="82"/>
      <c r="E260" s="82"/>
      <c r="F260" s="82"/>
      <c r="G260" s="82"/>
      <c r="H260" s="82"/>
      <c r="I260" s="82"/>
      <c r="J260" s="82"/>
      <c r="K260" s="82"/>
      <c r="L260" s="82"/>
    </row>
    <row r="261" ht="18.75" customHeight="1">
      <c r="A261" s="35"/>
      <c r="B261" s="14"/>
      <c r="C261" s="140"/>
      <c r="D261" s="82"/>
      <c r="E261" s="82"/>
      <c r="F261" s="82"/>
      <c r="G261" s="82"/>
      <c r="H261" s="82"/>
      <c r="I261" s="82"/>
      <c r="J261" s="82"/>
      <c r="K261" s="82"/>
      <c r="L261" s="82"/>
    </row>
    <row r="262" ht="18.75" customHeight="1">
      <c r="A262" s="35"/>
      <c r="B262" s="14"/>
      <c r="C262" s="140"/>
      <c r="D262" s="82"/>
      <c r="E262" s="82"/>
      <c r="F262" s="82"/>
      <c r="G262" s="82"/>
      <c r="H262" s="82"/>
      <c r="I262" s="82"/>
      <c r="J262" s="82"/>
      <c r="K262" s="82"/>
      <c r="L262" s="82"/>
    </row>
    <row r="263" ht="18.75" customHeight="1">
      <c r="A263" s="35"/>
      <c r="B263" s="14"/>
      <c r="C263" s="140"/>
      <c r="D263" s="82"/>
      <c r="E263" s="82"/>
      <c r="F263" s="82"/>
      <c r="G263" s="82"/>
      <c r="H263" s="82"/>
      <c r="I263" s="82"/>
      <c r="J263" s="82"/>
      <c r="K263" s="82"/>
      <c r="L263" s="82"/>
    </row>
    <row r="264" ht="18.75" customHeight="1">
      <c r="A264" s="35"/>
      <c r="B264" s="14"/>
      <c r="C264" s="140"/>
      <c r="D264" s="82"/>
      <c r="E264" s="82"/>
      <c r="F264" s="82"/>
      <c r="G264" s="82"/>
      <c r="H264" s="82"/>
      <c r="I264" s="82"/>
      <c r="J264" s="82"/>
      <c r="K264" s="82"/>
      <c r="L264" s="82"/>
    </row>
    <row r="265" ht="18.75" customHeight="1">
      <c r="A265" s="35"/>
      <c r="B265" s="14"/>
      <c r="C265" s="140"/>
      <c r="D265" s="82"/>
      <c r="E265" s="82"/>
      <c r="F265" s="82"/>
      <c r="G265" s="82"/>
      <c r="H265" s="82"/>
      <c r="I265" s="82"/>
      <c r="J265" s="82"/>
      <c r="K265" s="82"/>
      <c r="L265" s="82"/>
    </row>
    <row r="266" ht="18.75" customHeight="1">
      <c r="A266" s="35"/>
      <c r="B266" s="14"/>
      <c r="C266" s="140"/>
      <c r="D266" s="82"/>
      <c r="E266" s="82"/>
      <c r="F266" s="82"/>
      <c r="G266" s="82"/>
      <c r="H266" s="82"/>
      <c r="I266" s="82"/>
      <c r="J266" s="82"/>
      <c r="K266" s="82"/>
      <c r="L266" s="82"/>
    </row>
    <row r="267" ht="18.75" customHeight="1">
      <c r="A267" s="35"/>
      <c r="B267" s="14"/>
      <c r="C267" s="140"/>
      <c r="D267" s="82"/>
      <c r="E267" s="82"/>
      <c r="F267" s="82"/>
      <c r="G267" s="82"/>
      <c r="H267" s="82"/>
      <c r="I267" s="82"/>
      <c r="J267" s="82"/>
      <c r="K267" s="82"/>
      <c r="L267" s="82"/>
    </row>
    <row r="268" ht="18.75" customHeight="1">
      <c r="A268" s="35"/>
      <c r="B268" s="14"/>
      <c r="C268" s="140"/>
      <c r="D268" s="82"/>
      <c r="E268" s="82"/>
      <c r="F268" s="82"/>
      <c r="G268" s="82"/>
      <c r="H268" s="82"/>
      <c r="I268" s="82"/>
      <c r="J268" s="82"/>
      <c r="K268" s="82"/>
      <c r="L268" s="82"/>
    </row>
    <row r="269" ht="18.75" customHeight="1">
      <c r="A269" s="35"/>
      <c r="B269" s="14"/>
      <c r="C269" s="140"/>
      <c r="D269" s="82"/>
      <c r="E269" s="82"/>
      <c r="F269" s="82"/>
      <c r="G269" s="82"/>
      <c r="H269" s="82"/>
      <c r="I269" s="82"/>
      <c r="J269" s="82"/>
      <c r="K269" s="82"/>
      <c r="L269" s="82"/>
    </row>
    <row r="270" ht="18.75" customHeight="1">
      <c r="A270" s="35"/>
      <c r="B270" s="14"/>
      <c r="C270" s="140"/>
      <c r="D270" s="82"/>
      <c r="E270" s="82"/>
      <c r="F270" s="82"/>
      <c r="G270" s="82"/>
      <c r="H270" s="82"/>
      <c r="I270" s="82"/>
      <c r="J270" s="82"/>
      <c r="K270" s="82"/>
      <c r="L270" s="82"/>
    </row>
    <row r="271" ht="18.75" customHeight="1">
      <c r="A271" s="35"/>
      <c r="B271" s="14"/>
      <c r="C271" s="140"/>
      <c r="D271" s="82"/>
      <c r="E271" s="82"/>
      <c r="F271" s="82"/>
      <c r="G271" s="82"/>
      <c r="H271" s="82"/>
      <c r="I271" s="82"/>
      <c r="J271" s="82"/>
      <c r="K271" s="82"/>
      <c r="L271" s="82"/>
    </row>
    <row r="272" ht="18.75" customHeight="1">
      <c r="A272" s="35"/>
      <c r="B272" s="14"/>
      <c r="C272" s="140"/>
      <c r="D272" s="82"/>
      <c r="E272" s="82"/>
      <c r="F272" s="82"/>
      <c r="G272" s="82"/>
      <c r="H272" s="82"/>
      <c r="I272" s="82"/>
      <c r="J272" s="82"/>
      <c r="K272" s="82"/>
      <c r="L272" s="82"/>
    </row>
    <row r="273" ht="18.75" customHeight="1">
      <c r="A273" s="35"/>
      <c r="B273" s="14"/>
      <c r="C273" s="140"/>
      <c r="D273" s="82"/>
      <c r="E273" s="82"/>
      <c r="F273" s="82"/>
      <c r="G273" s="82"/>
      <c r="H273" s="82"/>
      <c r="I273" s="82"/>
      <c r="J273" s="82"/>
      <c r="K273" s="82"/>
      <c r="L273" s="82"/>
    </row>
    <row r="274" ht="18.75" customHeight="1">
      <c r="A274" s="35"/>
      <c r="B274" s="14"/>
      <c r="C274" s="140"/>
      <c r="D274" s="82"/>
      <c r="E274" s="82"/>
      <c r="F274" s="82"/>
      <c r="G274" s="82"/>
      <c r="H274" s="82"/>
      <c r="I274" s="82"/>
      <c r="J274" s="82"/>
      <c r="K274" s="82"/>
      <c r="L274" s="82"/>
    </row>
    <row r="275" ht="18.75" customHeight="1">
      <c r="A275" s="35"/>
      <c r="B275" s="14"/>
      <c r="C275" s="140"/>
      <c r="D275" s="82"/>
      <c r="E275" s="82"/>
      <c r="F275" s="82"/>
      <c r="G275" s="82"/>
      <c r="H275" s="82"/>
      <c r="I275" s="82"/>
      <c r="J275" s="82"/>
      <c r="K275" s="82"/>
      <c r="L275" s="82"/>
    </row>
    <row r="276" ht="18.75" customHeight="1">
      <c r="A276" s="35"/>
      <c r="B276" s="14"/>
      <c r="C276" s="140"/>
      <c r="D276" s="82"/>
      <c r="E276" s="82"/>
      <c r="F276" s="82"/>
      <c r="G276" s="82"/>
      <c r="H276" s="82"/>
      <c r="I276" s="82"/>
      <c r="J276" s="82"/>
      <c r="K276" s="82"/>
      <c r="L276" s="82"/>
    </row>
    <row r="277" ht="18.75" customHeight="1">
      <c r="A277" s="35"/>
      <c r="B277" s="14"/>
      <c r="C277" s="140"/>
      <c r="D277" s="82"/>
      <c r="E277" s="82"/>
      <c r="F277" s="82"/>
      <c r="G277" s="82"/>
      <c r="H277" s="82"/>
      <c r="I277" s="82"/>
      <c r="J277" s="82"/>
      <c r="K277" s="82"/>
      <c r="L277" s="82"/>
    </row>
    <row r="278" ht="18.75" customHeight="1">
      <c r="A278" s="35"/>
      <c r="B278" s="14"/>
      <c r="C278" s="140"/>
      <c r="D278" s="82"/>
      <c r="E278" s="82"/>
      <c r="F278" s="82"/>
      <c r="G278" s="82"/>
      <c r="H278" s="82"/>
      <c r="I278" s="82"/>
      <c r="J278" s="82"/>
      <c r="K278" s="82"/>
      <c r="L278" s="82"/>
    </row>
  </sheetData>
  <mergeCells count="53">
    <mergeCell ref="B168:B177"/>
    <mergeCell ref="B180:B190"/>
    <mergeCell ref="B193:B203"/>
    <mergeCell ref="B206:B216"/>
    <mergeCell ref="B238:F238"/>
    <mergeCell ref="B239:C239"/>
    <mergeCell ref="A241:B241"/>
    <mergeCell ref="A9:B9"/>
    <mergeCell ref="A63:B63"/>
    <mergeCell ref="B115:B121"/>
    <mergeCell ref="B124:B131"/>
    <mergeCell ref="B134:B142"/>
    <mergeCell ref="B145:B153"/>
    <mergeCell ref="B156:B165"/>
    <mergeCell ref="A1:C1"/>
    <mergeCell ref="D1:I1"/>
    <mergeCell ref="A2:B2"/>
    <mergeCell ref="C2:H2"/>
    <mergeCell ref="B3:F3"/>
    <mergeCell ref="B4:F4"/>
    <mergeCell ref="B5:F5"/>
    <mergeCell ref="C9:E9"/>
    <mergeCell ref="F9:I9"/>
    <mergeCell ref="A7:B7"/>
    <mergeCell ref="C7:E7"/>
    <mergeCell ref="F7:I7"/>
    <mergeCell ref="A8:B8"/>
    <mergeCell ref="C8:E8"/>
    <mergeCell ref="F8:I8"/>
    <mergeCell ref="A49:I49"/>
    <mergeCell ref="D63:F63"/>
    <mergeCell ref="D64:F64"/>
    <mergeCell ref="D65:F65"/>
    <mergeCell ref="D66:F66"/>
    <mergeCell ref="D68:F68"/>
    <mergeCell ref="D70:F70"/>
    <mergeCell ref="D72:F72"/>
    <mergeCell ref="A87:C87"/>
    <mergeCell ref="D87:F87"/>
    <mergeCell ref="A89:B89"/>
    <mergeCell ref="D89:F89"/>
    <mergeCell ref="A91:C91"/>
    <mergeCell ref="A102:C102"/>
    <mergeCell ref="F102:H102"/>
    <mergeCell ref="D88:F88"/>
    <mergeCell ref="D90:F90"/>
    <mergeCell ref="D74:F74"/>
    <mergeCell ref="D76:F76"/>
    <mergeCell ref="D78:F78"/>
    <mergeCell ref="D80:F80"/>
    <mergeCell ref="D82:F82"/>
    <mergeCell ref="D84:F84"/>
    <mergeCell ref="D86:F86"/>
  </mergeCells>
  <hyperlinks>
    <hyperlink r:id="rId1" ref="B238"/>
    <hyperlink r:id="rId2" ref="B239"/>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1" t="s">
        <v>17</v>
      </c>
      <c r="B1" s="31" t="s">
        <v>18</v>
      </c>
      <c r="C1" s="32" t="s">
        <v>19</v>
      </c>
      <c r="D1" s="33" t="s">
        <v>20</v>
      </c>
      <c r="E1" s="32" t="s">
        <v>21</v>
      </c>
      <c r="F1" s="32" t="s">
        <v>22</v>
      </c>
      <c r="G1" s="33" t="s">
        <v>23</v>
      </c>
      <c r="H1" s="33" t="s">
        <v>24</v>
      </c>
      <c r="I1" s="34" t="s">
        <v>11</v>
      </c>
    </row>
    <row r="2">
      <c r="A2" s="22"/>
      <c r="B2" s="22" t="s">
        <v>25</v>
      </c>
      <c r="C2" s="36" t="s">
        <v>26</v>
      </c>
      <c r="D2" s="22" t="s">
        <v>27</v>
      </c>
      <c r="E2" s="36" t="s">
        <v>28</v>
      </c>
      <c r="F2" s="37"/>
      <c r="G2" s="36" t="s">
        <v>362</v>
      </c>
      <c r="H2" s="38" t="s">
        <v>30</v>
      </c>
      <c r="I2" s="39"/>
    </row>
    <row r="3">
      <c r="A3" s="41"/>
      <c r="B3" s="22"/>
      <c r="C3" s="36" t="s">
        <v>26</v>
      </c>
      <c r="D3" s="22" t="s">
        <v>27</v>
      </c>
      <c r="E3" s="36" t="s">
        <v>31</v>
      </c>
      <c r="F3" s="37"/>
      <c r="G3" s="36" t="s">
        <v>32</v>
      </c>
      <c r="H3" s="38" t="s">
        <v>33</v>
      </c>
      <c r="I3" s="39"/>
    </row>
    <row r="4">
      <c r="A4" s="41"/>
      <c r="B4" s="22"/>
      <c r="C4" s="36" t="s">
        <v>34</v>
      </c>
      <c r="D4" s="22" t="s">
        <v>35</v>
      </c>
      <c r="E4" s="36" t="s">
        <v>36</v>
      </c>
      <c r="F4" s="36"/>
      <c r="G4" s="36" t="s">
        <v>37</v>
      </c>
      <c r="H4" s="38" t="s">
        <v>38</v>
      </c>
      <c r="I4" s="39"/>
    </row>
    <row r="5">
      <c r="A5" s="41"/>
      <c r="B5" s="22"/>
      <c r="C5" s="36" t="s">
        <v>39</v>
      </c>
      <c r="D5" s="42" t="s">
        <v>27</v>
      </c>
      <c r="E5" s="36" t="s">
        <v>40</v>
      </c>
      <c r="F5" s="36"/>
      <c r="G5" s="43">
        <v>41820.0</v>
      </c>
      <c r="H5" s="38" t="s">
        <v>41</v>
      </c>
      <c r="I5" s="39"/>
    </row>
    <row r="6">
      <c r="A6" s="41"/>
      <c r="B6" s="22"/>
      <c r="C6" s="36" t="s">
        <v>42</v>
      </c>
      <c r="D6" s="42" t="s">
        <v>43</v>
      </c>
      <c r="E6" s="36" t="s">
        <v>44</v>
      </c>
      <c r="F6" s="36"/>
      <c r="G6" s="43">
        <v>42185.0</v>
      </c>
      <c r="H6" s="38" t="s">
        <v>41</v>
      </c>
      <c r="I6" s="39"/>
    </row>
    <row r="7">
      <c r="A7" s="41"/>
      <c r="B7" s="22"/>
      <c r="C7" s="36" t="s">
        <v>39</v>
      </c>
      <c r="D7" s="42" t="s">
        <v>27</v>
      </c>
      <c r="E7" s="36" t="s">
        <v>45</v>
      </c>
      <c r="F7" s="44"/>
      <c r="G7" s="36" t="s">
        <v>46</v>
      </c>
      <c r="H7" s="38" t="s">
        <v>41</v>
      </c>
      <c r="I7" s="39"/>
    </row>
    <row r="8">
      <c r="A8" s="41"/>
      <c r="B8" s="22"/>
      <c r="C8" s="36" t="s">
        <v>47</v>
      </c>
      <c r="D8" s="22"/>
      <c r="E8" s="36" t="s">
        <v>48</v>
      </c>
      <c r="F8" s="36" t="s">
        <v>49</v>
      </c>
      <c r="G8" s="36" t="s">
        <v>50</v>
      </c>
      <c r="H8" s="38" t="s">
        <v>51</v>
      </c>
      <c r="I8" s="45" t="s">
        <v>52</v>
      </c>
    </row>
    <row r="9">
      <c r="A9" s="41"/>
      <c r="B9" s="22"/>
      <c r="C9" s="36" t="s">
        <v>53</v>
      </c>
      <c r="D9" s="22" t="s">
        <v>54</v>
      </c>
      <c r="E9" s="36" t="s">
        <v>55</v>
      </c>
      <c r="F9" s="36"/>
      <c r="G9" s="36" t="s">
        <v>56</v>
      </c>
      <c r="H9" s="38" t="s">
        <v>57</v>
      </c>
      <c r="I9" s="39"/>
    </row>
    <row r="10">
      <c r="A10" s="41"/>
      <c r="B10" s="46">
        <v>2010.0</v>
      </c>
      <c r="C10" s="36" t="s">
        <v>53</v>
      </c>
      <c r="D10" s="22" t="s">
        <v>54</v>
      </c>
      <c r="E10" s="36" t="s">
        <v>58</v>
      </c>
      <c r="F10" s="36"/>
      <c r="G10" s="37"/>
      <c r="H10" s="38" t="s">
        <v>59</v>
      </c>
      <c r="I10" s="39"/>
    </row>
    <row r="11">
      <c r="A11" s="41"/>
      <c r="B11" s="22"/>
      <c r="C11" s="36" t="s">
        <v>53</v>
      </c>
      <c r="D11" s="22" t="s">
        <v>54</v>
      </c>
      <c r="E11" s="36" t="s">
        <v>60</v>
      </c>
      <c r="F11" s="36" t="s">
        <v>61</v>
      </c>
      <c r="G11" s="36" t="s">
        <v>62</v>
      </c>
      <c r="H11" s="38" t="s">
        <v>63</v>
      </c>
      <c r="I11" s="39"/>
    </row>
    <row r="12">
      <c r="A12" s="41"/>
      <c r="B12" s="22"/>
      <c r="C12" s="36" t="s">
        <v>64</v>
      </c>
      <c r="D12" s="22" t="s">
        <v>65</v>
      </c>
      <c r="E12" s="36" t="s">
        <v>66</v>
      </c>
      <c r="F12" s="36"/>
      <c r="G12" s="36" t="s">
        <v>67</v>
      </c>
      <c r="H12" s="38" t="s">
        <v>68</v>
      </c>
      <c r="I12" s="39"/>
    </row>
    <row r="13">
      <c r="A13" s="41"/>
      <c r="B13" s="46">
        <v>2011.0</v>
      </c>
      <c r="C13" s="36" t="s">
        <v>53</v>
      </c>
      <c r="D13" s="22" t="s">
        <v>54</v>
      </c>
      <c r="E13" s="36" t="s">
        <v>69</v>
      </c>
      <c r="F13" s="36"/>
      <c r="G13" s="37"/>
      <c r="H13" s="38" t="s">
        <v>70</v>
      </c>
      <c r="I13" s="45"/>
    </row>
    <row r="14">
      <c r="A14" s="41"/>
      <c r="B14" s="46"/>
      <c r="C14" s="36" t="s">
        <v>71</v>
      </c>
      <c r="D14" s="22" t="s">
        <v>72</v>
      </c>
      <c r="E14" s="36" t="s">
        <v>73</v>
      </c>
      <c r="F14" s="36"/>
      <c r="G14" s="47">
        <v>41791.0</v>
      </c>
      <c r="H14" s="48" t="s">
        <v>74</v>
      </c>
      <c r="I14" s="39"/>
    </row>
    <row r="15">
      <c r="A15" s="41"/>
      <c r="B15" s="46"/>
      <c r="C15" s="36" t="s">
        <v>71</v>
      </c>
      <c r="D15" s="22" t="s">
        <v>72</v>
      </c>
      <c r="E15" s="36" t="s">
        <v>75</v>
      </c>
      <c r="F15" s="36"/>
      <c r="G15" s="47"/>
      <c r="H15" s="48" t="s">
        <v>74</v>
      </c>
      <c r="I15" s="45" t="s">
        <v>76</v>
      </c>
    </row>
    <row r="16">
      <c r="A16" s="41"/>
      <c r="B16" s="46"/>
      <c r="C16" s="36" t="s">
        <v>71</v>
      </c>
      <c r="D16" s="22" t="s">
        <v>72</v>
      </c>
      <c r="E16" s="36" t="s">
        <v>77</v>
      </c>
      <c r="F16" s="36"/>
      <c r="G16" s="47"/>
      <c r="H16" s="48" t="s">
        <v>78</v>
      </c>
      <c r="I16" s="45" t="s">
        <v>79</v>
      </c>
    </row>
    <row r="17">
      <c r="A17" s="41"/>
      <c r="B17" s="46">
        <v>2012.0</v>
      </c>
      <c r="C17" s="36" t="s">
        <v>80</v>
      </c>
      <c r="D17" s="22" t="s">
        <v>72</v>
      </c>
      <c r="E17" s="36" t="s">
        <v>81</v>
      </c>
      <c r="F17" s="36"/>
      <c r="G17" s="36" t="str">
        <f>CONCATENATE("12/1/2041
2022: Paid off with Series OG2-2021AB bonds. (See line ", ROW(A51), ".)") </f>
        <v>12/1/2041
2022: Paid off with Series OG2-2021AB bonds. (See line 51.)</v>
      </c>
      <c r="H17" s="48" t="s">
        <v>82</v>
      </c>
      <c r="I17" s="45" t="str">
        <f>CONCATENATE("Used to repay promissory notes on lines ", ROW(A15), " and ", ROW(A16), ". Subject to mandatory redemptions prior to stated maturity by Sinking Accounts Payment Fund established Dec 2018. 
In Dec 2019, Series 2011A experienced a maturity of $140K.  
Paid off with Series OG2021 bonds. See line ", ROW(A51), ".")</f>
        <v>Used to repay promissory notes on lines 15 and 16. Subject to mandatory redemptions prior to stated maturity by Sinking Accounts Payment Fund established Dec 2018. 
In Dec 2019, Series 2011A experienced a maturity of $140K.  
Paid off with Series OG2021 bonds. See line 51.</v>
      </c>
    </row>
    <row r="18">
      <c r="A18" s="41"/>
      <c r="B18" s="46"/>
      <c r="C18" s="36" t="s">
        <v>80</v>
      </c>
      <c r="D18" s="22" t="s">
        <v>72</v>
      </c>
      <c r="E18" s="36" t="s">
        <v>83</v>
      </c>
      <c r="F18" s="36"/>
      <c r="G18" s="47">
        <v>43435.0</v>
      </c>
      <c r="H18" s="48" t="s">
        <v>82</v>
      </c>
      <c r="I18" s="45" t="str">
        <f>CONCATENATE("Used to repay promissory notes on lines ", ROW(A16), " and ", ROW(A17), ".  Subject to mandatory redemptions prior to stated maturity by Sinking Accounts Payment Fund established Dec 2013.
Paid off with Series OG2021 bonds. See line ", ROW(A51), ".")</f>
        <v>Used to repay promissory notes on lines 16 and 17.  Subject to mandatory redemptions prior to stated maturity by Sinking Accounts Payment Fund established Dec 2013.
Paid off with Series OG2021 bonds. See line 51.</v>
      </c>
    </row>
    <row r="19">
      <c r="A19" s="41"/>
      <c r="B19" s="46"/>
      <c r="C19" s="36" t="s">
        <v>84</v>
      </c>
      <c r="D19" s="22" t="s">
        <v>85</v>
      </c>
      <c r="E19" s="36" t="s">
        <v>363</v>
      </c>
      <c r="F19" s="36"/>
      <c r="G19" s="36" t="s">
        <v>87</v>
      </c>
      <c r="H19" s="38" t="s">
        <v>88</v>
      </c>
      <c r="I19" s="45" t="s">
        <v>364</v>
      </c>
    </row>
    <row r="20">
      <c r="A20" s="41"/>
      <c r="B20" s="41"/>
      <c r="C20" s="36" t="s">
        <v>71</v>
      </c>
      <c r="D20" s="22" t="s">
        <v>54</v>
      </c>
      <c r="E20" s="36" t="s">
        <v>90</v>
      </c>
      <c r="F20" s="36" t="s">
        <v>91</v>
      </c>
      <c r="G20" s="49">
        <v>42916.0</v>
      </c>
      <c r="H20" s="38" t="s">
        <v>92</v>
      </c>
      <c r="I20" s="39" t="str">
        <f>concatenate("Combination of new $1.1M loan with existing $2.3M (line ",ROW(A8),"). This new loan does not appear in the YE 2011 Consolidated Financial Statements AFAICT.")</f>
        <v>Combination of new $1.1M loan with existing $2.3M (line 8). This new loan does not appear in the YE 2011 Consolidated Financial Statements AFAICT.</v>
      </c>
    </row>
    <row r="21">
      <c r="A21" s="41"/>
      <c r="B21" s="46"/>
      <c r="C21" s="36" t="s">
        <v>71</v>
      </c>
      <c r="D21" s="46" t="s">
        <v>54</v>
      </c>
      <c r="E21" s="36" t="s">
        <v>93</v>
      </c>
      <c r="F21" s="36"/>
      <c r="G21" s="49">
        <v>41548.0</v>
      </c>
      <c r="H21" s="38" t="s">
        <v>94</v>
      </c>
      <c r="I21" s="39"/>
    </row>
    <row r="22">
      <c r="A22" s="41"/>
      <c r="B22" s="22"/>
      <c r="C22" s="36" t="s">
        <v>71</v>
      </c>
      <c r="D22" s="22" t="s">
        <v>54</v>
      </c>
      <c r="E22" s="36" t="s">
        <v>95</v>
      </c>
      <c r="F22" s="37"/>
      <c r="G22" s="37"/>
      <c r="H22" s="38" t="s">
        <v>0</v>
      </c>
      <c r="I22" s="50" t="str">
        <f>CONCATENATE("Are 3 of 5 loans are the same as those on line ", ROW(A13), "???")</f>
        <v>Are 3 of 5 loans are the same as those on line 13???</v>
      </c>
    </row>
    <row r="23">
      <c r="A23" s="41"/>
      <c r="B23" s="22"/>
      <c r="C23" s="36" t="s">
        <v>80</v>
      </c>
      <c r="D23" s="22" t="s">
        <v>96</v>
      </c>
      <c r="E23" s="36" t="s">
        <v>97</v>
      </c>
      <c r="F23" s="36" t="s">
        <v>98</v>
      </c>
      <c r="G23" s="36" t="s">
        <v>99</v>
      </c>
      <c r="H23" s="38" t="s">
        <v>100</v>
      </c>
      <c r="I23" s="45" t="s">
        <v>101</v>
      </c>
    </row>
    <row r="24">
      <c r="A24" s="41"/>
      <c r="B24" s="22"/>
      <c r="C24" s="36" t="s">
        <v>80</v>
      </c>
      <c r="D24" s="22" t="s">
        <v>54</v>
      </c>
      <c r="E24" s="36" t="s">
        <v>102</v>
      </c>
      <c r="F24" s="36"/>
      <c r="G24" s="36" t="s">
        <v>103</v>
      </c>
      <c r="H24" s="38" t="s">
        <v>104</v>
      </c>
      <c r="I24" s="45"/>
    </row>
    <row r="25">
      <c r="A25" s="41"/>
      <c r="B25" s="22"/>
      <c r="C25" s="36" t="s">
        <v>71</v>
      </c>
      <c r="D25" s="52"/>
      <c r="E25" s="36" t="s">
        <v>105</v>
      </c>
      <c r="F25" s="37"/>
      <c r="G25" s="49">
        <v>41699.0</v>
      </c>
      <c r="H25" s="38" t="s">
        <v>106</v>
      </c>
      <c r="I25" s="45" t="s">
        <v>107</v>
      </c>
    </row>
    <row r="26">
      <c r="A26" s="41"/>
      <c r="B26" s="22"/>
      <c r="C26" s="36" t="s">
        <v>108</v>
      </c>
      <c r="D26" s="22" t="s">
        <v>109</v>
      </c>
      <c r="E26" s="36" t="s">
        <v>110</v>
      </c>
      <c r="F26" s="37"/>
      <c r="G26" s="36" t="s">
        <v>111</v>
      </c>
      <c r="H26" s="38" t="s">
        <v>106</v>
      </c>
      <c r="I26" s="45" t="str">
        <f>concatenate("Repaid with Series 2012 bonds  (line ", ROW(A27), ")")</f>
        <v>Repaid with Series 2012 bonds  (line 27)</v>
      </c>
    </row>
    <row r="27">
      <c r="A27" s="41"/>
      <c r="B27" s="22">
        <v>2013.0</v>
      </c>
      <c r="C27" s="36" t="s">
        <v>80</v>
      </c>
      <c r="D27" s="22" t="s">
        <v>109</v>
      </c>
      <c r="E27" s="36" t="s">
        <v>112</v>
      </c>
      <c r="F27" s="37"/>
      <c r="G27" s="36" t="s">
        <v>113</v>
      </c>
      <c r="H27" s="38" t="s">
        <v>114</v>
      </c>
      <c r="I27" s="45" t="s">
        <v>115</v>
      </c>
    </row>
    <row r="28">
      <c r="A28" s="41"/>
      <c r="B28" s="22"/>
      <c r="C28" s="36" t="s">
        <v>71</v>
      </c>
      <c r="D28" s="22"/>
      <c r="E28" s="53" t="s">
        <v>116</v>
      </c>
      <c r="F28" s="37"/>
      <c r="G28" s="49">
        <v>43617.0</v>
      </c>
      <c r="H28" s="38" t="s">
        <v>117</v>
      </c>
      <c r="I28" s="45" t="s">
        <v>118</v>
      </c>
    </row>
    <row r="29">
      <c r="A29" s="41"/>
      <c r="B29" s="22"/>
      <c r="C29" s="36" t="s">
        <v>71</v>
      </c>
      <c r="D29" s="22" t="s">
        <v>119</v>
      </c>
      <c r="E29" s="53" t="s">
        <v>120</v>
      </c>
      <c r="F29" s="37"/>
      <c r="G29" s="49">
        <v>41548.0</v>
      </c>
      <c r="H29" s="38" t="s">
        <v>121</v>
      </c>
      <c r="I29" s="45" t="s">
        <v>122</v>
      </c>
    </row>
    <row r="30">
      <c r="A30" s="41"/>
      <c r="B30" s="22"/>
      <c r="C30" s="36" t="s">
        <v>71</v>
      </c>
      <c r="D30" s="22" t="s">
        <v>54</v>
      </c>
      <c r="E30" s="36" t="s">
        <v>123</v>
      </c>
      <c r="F30" s="37"/>
      <c r="G30" s="37"/>
      <c r="H30" s="38" t="s">
        <v>121</v>
      </c>
      <c r="I30" s="50" t="str">
        <f>CONCATENATE("Are these the same loans as those on lines ", ROW(A13), " and ", ROW(A22), "???")</f>
        <v>Are these the same loans as those on lines 13 and 22???</v>
      </c>
    </row>
    <row r="31">
      <c r="A31" s="41"/>
      <c r="B31" s="22">
        <v>2014.0</v>
      </c>
      <c r="C31" s="36" t="s">
        <v>71</v>
      </c>
      <c r="D31" s="52"/>
      <c r="E31" s="36" t="s">
        <v>124</v>
      </c>
      <c r="F31" s="36" t="s">
        <v>125</v>
      </c>
      <c r="G31" s="37"/>
      <c r="H31" s="38" t="s">
        <v>126</v>
      </c>
      <c r="I31" s="39"/>
    </row>
    <row r="32">
      <c r="A32" s="41"/>
      <c r="B32" s="22"/>
      <c r="C32" s="36" t="s">
        <v>71</v>
      </c>
      <c r="D32" s="22" t="s">
        <v>127</v>
      </c>
      <c r="E32" s="36" t="s">
        <v>128</v>
      </c>
      <c r="F32" s="36"/>
      <c r="G32" s="47">
        <v>41821.0</v>
      </c>
      <c r="H32" s="38" t="s">
        <v>129</v>
      </c>
      <c r="I32" s="45" t="s">
        <v>130</v>
      </c>
    </row>
    <row r="33">
      <c r="A33" s="41"/>
      <c r="B33" s="22"/>
      <c r="C33" s="36" t="s">
        <v>131</v>
      </c>
      <c r="D33" s="22" t="s">
        <v>132</v>
      </c>
      <c r="E33" s="36" t="s">
        <v>133</v>
      </c>
      <c r="F33" s="36"/>
      <c r="G33" s="36" t="s">
        <v>134</v>
      </c>
      <c r="H33" s="38" t="s">
        <v>135</v>
      </c>
      <c r="I33" s="45" t="s">
        <v>136</v>
      </c>
    </row>
    <row r="34">
      <c r="A34" s="41"/>
      <c r="B34" s="22"/>
      <c r="C34" s="36" t="s">
        <v>137</v>
      </c>
      <c r="D34" s="22" t="s">
        <v>138</v>
      </c>
      <c r="E34" s="36" t="s">
        <v>139</v>
      </c>
      <c r="F34" s="36"/>
      <c r="G34" s="36" t="s">
        <v>140</v>
      </c>
      <c r="H34" s="38" t="s">
        <v>141</v>
      </c>
      <c r="I34" s="45" t="s">
        <v>142</v>
      </c>
    </row>
    <row r="35">
      <c r="A35" s="41"/>
      <c r="B35" s="22">
        <v>2015.0</v>
      </c>
      <c r="C35" s="36" t="s">
        <v>143</v>
      </c>
      <c r="D35" s="22" t="s">
        <v>144</v>
      </c>
      <c r="E35" s="36" t="s">
        <v>145</v>
      </c>
      <c r="F35" s="37"/>
      <c r="G35" s="36" t="s">
        <v>146</v>
      </c>
      <c r="H35" s="38" t="s">
        <v>147</v>
      </c>
      <c r="I35" s="45" t="s">
        <v>148</v>
      </c>
    </row>
    <row r="36">
      <c r="A36" s="41"/>
      <c r="B36" s="22">
        <v>2016.0</v>
      </c>
      <c r="C36" s="36" t="s">
        <v>71</v>
      </c>
      <c r="D36" s="22" t="s">
        <v>365</v>
      </c>
      <c r="E36" s="36" t="s">
        <v>150</v>
      </c>
      <c r="F36" s="37"/>
      <c r="G36" s="36" t="s">
        <v>151</v>
      </c>
      <c r="H36" s="38" t="s">
        <v>152</v>
      </c>
      <c r="I36" s="45" t="s">
        <v>366</v>
      </c>
    </row>
    <row r="37">
      <c r="A37" s="41"/>
      <c r="B37" s="22"/>
      <c r="C37" s="36" t="s">
        <v>71</v>
      </c>
      <c r="D37" s="22" t="s">
        <v>154</v>
      </c>
      <c r="E37" s="36" t="s">
        <v>155</v>
      </c>
      <c r="F37" s="37"/>
      <c r="G37" s="36" t="s">
        <v>156</v>
      </c>
      <c r="H37" s="38" t="s">
        <v>157</v>
      </c>
      <c r="I37" s="45" t="s">
        <v>158</v>
      </c>
    </row>
    <row r="38">
      <c r="A38" s="41"/>
      <c r="B38" s="22"/>
      <c r="C38" s="36" t="s">
        <v>80</v>
      </c>
      <c r="D38" s="22" t="s">
        <v>159</v>
      </c>
      <c r="E38" s="36" t="s">
        <v>160</v>
      </c>
      <c r="F38" s="37"/>
      <c r="G38" s="36" t="s">
        <v>161</v>
      </c>
      <c r="H38" s="38" t="s">
        <v>162</v>
      </c>
      <c r="I38" s="45" t="s">
        <v>163</v>
      </c>
    </row>
    <row r="39">
      <c r="A39" s="41"/>
      <c r="B39" s="22"/>
      <c r="C39" s="36"/>
      <c r="D39" s="22"/>
      <c r="E39" s="54"/>
      <c r="F39" s="37"/>
      <c r="G39" s="55"/>
      <c r="H39" s="38"/>
      <c r="I39" s="56"/>
    </row>
    <row r="40">
      <c r="A40" s="41"/>
      <c r="B40" s="22"/>
      <c r="C40" s="36" t="s">
        <v>80</v>
      </c>
      <c r="D40" s="22" t="s">
        <v>164</v>
      </c>
      <c r="E40" s="54" t="s">
        <v>165</v>
      </c>
      <c r="F40" s="37"/>
      <c r="G40" s="55" t="s">
        <v>166</v>
      </c>
      <c r="H40" s="38" t="s">
        <v>167</v>
      </c>
      <c r="I40" s="56" t="s">
        <v>168</v>
      </c>
    </row>
    <row r="41">
      <c r="A41" s="57" t="s">
        <v>169</v>
      </c>
    </row>
    <row r="42">
      <c r="A42" s="41"/>
      <c r="B42" s="22">
        <v>2017.0</v>
      </c>
      <c r="C42" s="11" t="s">
        <v>71</v>
      </c>
      <c r="D42" s="11"/>
      <c r="E42" s="54" t="s">
        <v>170</v>
      </c>
      <c r="F42" s="36" t="s">
        <v>171</v>
      </c>
      <c r="G42" s="43">
        <v>44926.0</v>
      </c>
      <c r="H42" s="38" t="s">
        <v>172</v>
      </c>
      <c r="I42" s="45" t="s">
        <v>173</v>
      </c>
    </row>
    <row r="43">
      <c r="A43" s="41"/>
      <c r="B43" s="22"/>
      <c r="C43" s="11" t="s">
        <v>174</v>
      </c>
      <c r="D43" s="11"/>
      <c r="E43" s="54" t="s">
        <v>175</v>
      </c>
      <c r="F43" s="36"/>
      <c r="G43" s="36" t="s">
        <v>176</v>
      </c>
      <c r="H43" s="38" t="s">
        <v>177</v>
      </c>
      <c r="I43" s="45" t="s">
        <v>178</v>
      </c>
    </row>
    <row r="44">
      <c r="A44" s="41"/>
      <c r="B44" s="22">
        <v>2018.0</v>
      </c>
      <c r="C44" s="36" t="s">
        <v>179</v>
      </c>
      <c r="D44" s="22" t="s">
        <v>180</v>
      </c>
      <c r="E44" s="36" t="s">
        <v>181</v>
      </c>
      <c r="F44" s="37"/>
      <c r="G44" s="36" t="s">
        <v>182</v>
      </c>
      <c r="H44" s="38" t="s">
        <v>183</v>
      </c>
      <c r="I44" s="45" t="s">
        <v>184</v>
      </c>
    </row>
    <row r="45">
      <c r="A45" s="41"/>
      <c r="B45" s="22"/>
      <c r="C45" s="37"/>
      <c r="D45" s="52"/>
      <c r="E45" s="36" t="s">
        <v>185</v>
      </c>
      <c r="F45" s="37"/>
      <c r="G45" s="36" t="s">
        <v>186</v>
      </c>
      <c r="H45" s="38" t="s">
        <v>187</v>
      </c>
      <c r="I45" s="59" t="s">
        <v>188</v>
      </c>
    </row>
    <row r="46">
      <c r="A46" s="41"/>
      <c r="B46" s="22">
        <v>2019.0</v>
      </c>
      <c r="C46" s="36" t="s">
        <v>189</v>
      </c>
      <c r="D46" s="22" t="s">
        <v>190</v>
      </c>
      <c r="E46" s="36" t="s">
        <v>191</v>
      </c>
      <c r="F46" s="37"/>
      <c r="G46" s="36" t="s">
        <v>192</v>
      </c>
      <c r="H46" s="38" t="s">
        <v>193</v>
      </c>
      <c r="I46" s="45" t="s">
        <v>194</v>
      </c>
    </row>
    <row r="47">
      <c r="A47" s="41"/>
      <c r="B47" s="22"/>
      <c r="C47" s="36" t="s">
        <v>195</v>
      </c>
      <c r="D47" s="60" t="s">
        <v>196</v>
      </c>
      <c r="E47" s="36" t="s">
        <v>197</v>
      </c>
      <c r="F47" s="37"/>
      <c r="G47" s="36" t="s">
        <v>198</v>
      </c>
      <c r="H47" s="38" t="s">
        <v>199</v>
      </c>
      <c r="I47" s="45" t="s">
        <v>200</v>
      </c>
    </row>
    <row r="48">
      <c r="A48" s="41"/>
      <c r="B48" s="22"/>
      <c r="C48" s="38" t="s">
        <v>179</v>
      </c>
      <c r="D48" s="61"/>
      <c r="E48" s="38" t="s">
        <v>201</v>
      </c>
      <c r="F48" s="62"/>
      <c r="G48" s="38" t="s">
        <v>202</v>
      </c>
      <c r="H48" s="38" t="s">
        <v>203</v>
      </c>
      <c r="I48" s="63" t="s">
        <v>204</v>
      </c>
    </row>
    <row r="49">
      <c r="A49" s="41"/>
      <c r="B49" s="22">
        <v>2020.0</v>
      </c>
      <c r="C49" s="36" t="s">
        <v>71</v>
      </c>
      <c r="D49" s="22" t="s">
        <v>205</v>
      </c>
      <c r="E49" s="36" t="s">
        <v>206</v>
      </c>
      <c r="F49" s="36" t="s">
        <v>207</v>
      </c>
      <c r="G49" s="36" t="s">
        <v>208</v>
      </c>
      <c r="H49" s="38" t="s">
        <v>209</v>
      </c>
      <c r="I49" s="39"/>
    </row>
    <row r="50">
      <c r="A50" s="41"/>
      <c r="B50" s="22"/>
      <c r="C50" s="36" t="s">
        <v>210</v>
      </c>
      <c r="D50" s="52"/>
      <c r="E50" s="36" t="s">
        <v>211</v>
      </c>
      <c r="F50" s="37"/>
      <c r="G50" s="37"/>
      <c r="H50" s="38" t="s">
        <v>212</v>
      </c>
      <c r="I50" s="45" t="s">
        <v>213</v>
      </c>
    </row>
    <row r="51">
      <c r="A51" s="41"/>
      <c r="B51" s="22">
        <v>2021.0</v>
      </c>
      <c r="C51" s="36" t="s">
        <v>179</v>
      </c>
      <c r="D51" s="22" t="s">
        <v>214</v>
      </c>
      <c r="E51" s="64" t="s">
        <v>215</v>
      </c>
      <c r="F51" s="37"/>
      <c r="G51" s="36" t="s">
        <v>216</v>
      </c>
      <c r="H51" s="38" t="s">
        <v>217</v>
      </c>
      <c r="I51" s="45" t="str">
        <f>CONCATENATE("Used to pay off Series 2011 and Series 2012 bonds. See lines  ", ROW(A17), "-", ROW(A18), " and ", ROW(A27),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17-18 and 27. 
'Series OG2021 Bonds experienced a principal maturity of $700K.'
[The amount used to pay off Series 2011AB and Series 2012AB is less than the amount that was borrowed.]
[The amount borrowed is shown as $16.7M on page 2022/15, but as $15.25M on page 2022/18.]</v>
      </c>
    </row>
    <row r="52">
      <c r="A52" s="37"/>
      <c r="B52" s="36"/>
      <c r="C52" s="36" t="s">
        <v>218</v>
      </c>
      <c r="D52" s="36" t="s">
        <v>218</v>
      </c>
      <c r="E52" s="64" t="s">
        <v>219</v>
      </c>
      <c r="F52" s="37"/>
      <c r="G52" s="36" t="s">
        <v>220</v>
      </c>
      <c r="H52" s="38" t="s">
        <v>221</v>
      </c>
      <c r="I52" s="65"/>
    </row>
    <row r="53">
      <c r="A53" s="37"/>
      <c r="B53" s="36"/>
      <c r="C53" s="36" t="s">
        <v>222</v>
      </c>
      <c r="D53" s="36" t="s">
        <v>223</v>
      </c>
      <c r="E53" s="64" t="s">
        <v>224</v>
      </c>
      <c r="F53" s="37"/>
      <c r="G53" s="36" t="s">
        <v>225</v>
      </c>
      <c r="H53" s="38" t="s">
        <v>226</v>
      </c>
      <c r="I53" s="65"/>
    </row>
    <row r="54">
      <c r="A54" s="37"/>
      <c r="B54" s="22">
        <v>2022.0</v>
      </c>
      <c r="C54" s="36" t="s">
        <v>179</v>
      </c>
      <c r="D54" s="36"/>
      <c r="E54" s="64" t="s">
        <v>227</v>
      </c>
      <c r="F54" s="37"/>
      <c r="G54" s="36" t="s">
        <v>228</v>
      </c>
      <c r="H54" s="38" t="s">
        <v>229</v>
      </c>
      <c r="I54" s="65"/>
    </row>
  </sheetData>
  <mergeCells count="1">
    <mergeCell ref="A41:I41"/>
  </mergeCells>
  <printOptions gridLines="1" horizontalCentered="1"/>
  <pageMargins bottom="0.75" footer="0.0" header="0.0" left="0.7" right="0.7" top="0.75"/>
  <pageSetup fitToHeight="0" cellComments="atEnd"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12.63"/>
  </cols>
  <sheetData>
    <row r="1">
      <c r="A1" s="178">
        <v>2012.0</v>
      </c>
      <c r="B1" s="179">
        <v>45107.0</v>
      </c>
      <c r="C1" s="180" t="s">
        <v>367</v>
      </c>
      <c r="D1" s="180" t="s">
        <v>368</v>
      </c>
      <c r="E1" s="180" t="s">
        <v>369</v>
      </c>
      <c r="F1" s="181"/>
      <c r="G1" s="181"/>
      <c r="H1" s="181"/>
      <c r="I1" s="181"/>
      <c r="J1" s="181"/>
      <c r="K1" s="181"/>
      <c r="L1" s="181"/>
      <c r="M1" s="181"/>
      <c r="N1" s="181"/>
      <c r="O1" s="181"/>
      <c r="P1" s="181"/>
      <c r="Q1" s="181"/>
      <c r="R1" s="181"/>
      <c r="S1" s="181"/>
      <c r="T1" s="181"/>
      <c r="U1" s="181"/>
      <c r="V1" s="181"/>
      <c r="W1" s="181"/>
      <c r="X1" s="181"/>
      <c r="Y1" s="181"/>
      <c r="Z1" s="181"/>
    </row>
    <row r="2">
      <c r="A2" s="182"/>
      <c r="B2" s="183">
        <v>2013.0</v>
      </c>
      <c r="C2" s="184">
        <v>1210000.0</v>
      </c>
      <c r="D2" s="184">
        <v>2836712.0</v>
      </c>
      <c r="E2" s="185">
        <f t="shared" ref="E2:E8" si="1">sum(C2:D2)</f>
        <v>4046712</v>
      </c>
      <c r="F2" s="181"/>
      <c r="G2" s="181"/>
      <c r="H2" s="181"/>
      <c r="I2" s="181"/>
      <c r="J2" s="181"/>
      <c r="K2" s="181"/>
      <c r="L2" s="181"/>
      <c r="M2" s="181"/>
      <c r="N2" s="181"/>
      <c r="O2" s="181"/>
      <c r="P2" s="181"/>
      <c r="Q2" s="181"/>
      <c r="R2" s="181"/>
      <c r="S2" s="181"/>
      <c r="T2" s="181"/>
      <c r="U2" s="181"/>
      <c r="V2" s="181"/>
      <c r="W2" s="181"/>
      <c r="X2" s="181"/>
      <c r="Y2" s="181"/>
      <c r="Z2" s="181"/>
    </row>
    <row r="3">
      <c r="A3" s="182"/>
      <c r="B3" s="183">
        <v>2014.0</v>
      </c>
      <c r="C3" s="184">
        <v>160000.0</v>
      </c>
      <c r="D3" s="184">
        <v>2192847.0</v>
      </c>
      <c r="E3" s="185">
        <f t="shared" si="1"/>
        <v>2352847</v>
      </c>
      <c r="F3" s="181"/>
      <c r="G3" s="181"/>
      <c r="H3" s="181"/>
      <c r="I3" s="181"/>
      <c r="J3" s="181"/>
      <c r="K3" s="181"/>
      <c r="L3" s="181"/>
      <c r="M3" s="181"/>
      <c r="N3" s="181"/>
      <c r="O3" s="181"/>
      <c r="P3" s="181"/>
      <c r="Q3" s="181"/>
      <c r="R3" s="181"/>
      <c r="S3" s="181"/>
      <c r="T3" s="181"/>
      <c r="U3" s="181"/>
      <c r="V3" s="181"/>
      <c r="W3" s="181"/>
      <c r="X3" s="181"/>
      <c r="Y3" s="181"/>
      <c r="Z3" s="181"/>
    </row>
    <row r="4">
      <c r="A4" s="182"/>
      <c r="B4" s="183">
        <v>2015.0</v>
      </c>
      <c r="C4" s="184">
        <v>70000.0</v>
      </c>
      <c r="D4" s="184">
        <v>5793331.0</v>
      </c>
      <c r="E4" s="185">
        <f t="shared" si="1"/>
        <v>5863331</v>
      </c>
      <c r="F4" s="181"/>
      <c r="G4" s="181"/>
      <c r="H4" s="181"/>
      <c r="I4" s="181"/>
      <c r="J4" s="181"/>
      <c r="K4" s="181"/>
      <c r="L4" s="181"/>
      <c r="M4" s="181"/>
      <c r="N4" s="181"/>
      <c r="O4" s="181"/>
      <c r="P4" s="181"/>
      <c r="Q4" s="181"/>
      <c r="R4" s="181"/>
      <c r="S4" s="181"/>
      <c r="T4" s="181"/>
      <c r="U4" s="181"/>
      <c r="V4" s="181"/>
      <c r="W4" s="181"/>
      <c r="X4" s="181"/>
      <c r="Y4" s="181"/>
      <c r="Z4" s="181"/>
    </row>
    <row r="5">
      <c r="A5" s="182"/>
      <c r="B5" s="183">
        <v>2016.0</v>
      </c>
      <c r="C5" s="184">
        <v>570000.0</v>
      </c>
      <c r="D5" s="184">
        <v>7044324.0</v>
      </c>
      <c r="E5" s="185">
        <f t="shared" si="1"/>
        <v>7614324</v>
      </c>
      <c r="F5" s="181"/>
      <c r="G5" s="181"/>
      <c r="H5" s="181"/>
      <c r="I5" s="181"/>
      <c r="J5" s="181"/>
      <c r="K5" s="181"/>
      <c r="L5" s="181"/>
      <c r="M5" s="181"/>
      <c r="N5" s="181"/>
      <c r="O5" s="181"/>
      <c r="P5" s="181"/>
      <c r="Q5" s="181"/>
      <c r="R5" s="181"/>
      <c r="S5" s="181"/>
      <c r="T5" s="181"/>
      <c r="U5" s="181"/>
      <c r="V5" s="181"/>
      <c r="W5" s="181"/>
      <c r="X5" s="181"/>
      <c r="Y5" s="181"/>
      <c r="Z5" s="181"/>
    </row>
    <row r="6">
      <c r="A6" s="182"/>
      <c r="B6" s="183">
        <v>2017.0</v>
      </c>
      <c r="C6" s="184">
        <v>300000.0</v>
      </c>
      <c r="D6" s="184">
        <v>5870128.0</v>
      </c>
      <c r="E6" s="185">
        <f t="shared" si="1"/>
        <v>6170128</v>
      </c>
      <c r="F6" s="181"/>
      <c r="G6" s="181"/>
      <c r="H6" s="181"/>
      <c r="I6" s="181"/>
      <c r="J6" s="181"/>
      <c r="K6" s="181"/>
      <c r="L6" s="181"/>
      <c r="M6" s="181"/>
      <c r="N6" s="181"/>
      <c r="O6" s="181"/>
      <c r="P6" s="181"/>
      <c r="Q6" s="181"/>
      <c r="R6" s="181"/>
      <c r="S6" s="181"/>
      <c r="T6" s="181"/>
      <c r="U6" s="181"/>
      <c r="V6" s="181"/>
      <c r="W6" s="181"/>
      <c r="X6" s="181"/>
      <c r="Y6" s="181"/>
      <c r="Z6" s="181"/>
    </row>
    <row r="7">
      <c r="A7" s="182"/>
      <c r="B7" s="183" t="s">
        <v>370</v>
      </c>
      <c r="C7" s="184">
        <v>1300000.0</v>
      </c>
      <c r="D7" s="184">
        <v>1.971E7</v>
      </c>
      <c r="E7" s="185">
        <f t="shared" si="1"/>
        <v>21010000</v>
      </c>
      <c r="F7" s="181"/>
      <c r="G7" s="181"/>
      <c r="H7" s="181"/>
      <c r="I7" s="181"/>
      <c r="J7" s="181"/>
      <c r="K7" s="181"/>
      <c r="L7" s="181"/>
      <c r="M7" s="181"/>
      <c r="N7" s="181"/>
      <c r="O7" s="181"/>
      <c r="P7" s="181"/>
      <c r="Q7" s="181"/>
      <c r="R7" s="181"/>
      <c r="S7" s="181"/>
      <c r="T7" s="181"/>
      <c r="U7" s="181"/>
      <c r="V7" s="181"/>
      <c r="W7" s="181"/>
      <c r="X7" s="181"/>
      <c r="Y7" s="181"/>
      <c r="Z7" s="181"/>
    </row>
    <row r="8">
      <c r="A8" s="182"/>
      <c r="B8" s="183" t="s">
        <v>371</v>
      </c>
      <c r="C8" s="184" t="s">
        <v>313</v>
      </c>
      <c r="D8" s="184">
        <v>-11294.0</v>
      </c>
      <c r="E8" s="185">
        <f t="shared" si="1"/>
        <v>-11294</v>
      </c>
      <c r="F8" s="181"/>
      <c r="G8" s="181"/>
      <c r="H8" s="181"/>
      <c r="I8" s="181"/>
      <c r="J8" s="181"/>
      <c r="K8" s="181"/>
      <c r="L8" s="181"/>
      <c r="M8" s="181"/>
      <c r="N8" s="181"/>
      <c r="O8" s="181"/>
      <c r="P8" s="181"/>
      <c r="Q8" s="181"/>
      <c r="R8" s="181"/>
      <c r="S8" s="181"/>
      <c r="T8" s="181"/>
      <c r="U8" s="181"/>
      <c r="V8" s="181"/>
      <c r="W8" s="181"/>
      <c r="X8" s="181"/>
      <c r="Y8" s="181"/>
      <c r="Z8" s="181"/>
    </row>
    <row r="9">
      <c r="A9" s="182"/>
      <c r="B9" s="186" t="s">
        <v>372</v>
      </c>
      <c r="C9" s="187">
        <f t="shared" ref="C9:E9" si="2">sum(C2:C8)</f>
        <v>3610000</v>
      </c>
      <c r="D9" s="187">
        <f t="shared" si="2"/>
        <v>43436048</v>
      </c>
      <c r="E9" s="187">
        <f t="shared" si="2"/>
        <v>47046048</v>
      </c>
      <c r="F9" s="181"/>
      <c r="G9" s="181"/>
      <c r="H9" s="181"/>
      <c r="I9" s="181"/>
      <c r="J9" s="181"/>
      <c r="K9" s="181"/>
      <c r="L9" s="181"/>
      <c r="M9" s="181"/>
      <c r="N9" s="181"/>
      <c r="O9" s="181"/>
      <c r="P9" s="181"/>
      <c r="Q9" s="181"/>
      <c r="R9" s="181"/>
      <c r="S9" s="181"/>
      <c r="T9" s="181"/>
      <c r="U9" s="181"/>
      <c r="V9" s="181"/>
      <c r="W9" s="181"/>
      <c r="X9" s="181"/>
      <c r="Y9" s="181"/>
      <c r="Z9" s="181"/>
    </row>
    <row r="10">
      <c r="A10" s="182"/>
      <c r="E10" s="181"/>
      <c r="F10" s="181"/>
      <c r="G10" s="181"/>
      <c r="H10" s="181"/>
      <c r="I10" s="181"/>
      <c r="J10" s="181"/>
      <c r="K10" s="181"/>
      <c r="L10" s="181"/>
      <c r="M10" s="181"/>
      <c r="N10" s="181"/>
      <c r="O10" s="181"/>
      <c r="P10" s="181"/>
      <c r="Q10" s="181"/>
      <c r="R10" s="181"/>
      <c r="S10" s="181"/>
      <c r="T10" s="181"/>
      <c r="U10" s="181"/>
      <c r="V10" s="181"/>
      <c r="W10" s="181"/>
      <c r="X10" s="181"/>
      <c r="Y10" s="181"/>
      <c r="Z10" s="181"/>
    </row>
    <row r="11">
      <c r="A11" s="178"/>
      <c r="B11" s="188"/>
      <c r="C11" s="188"/>
      <c r="D11" s="188"/>
      <c r="E11" s="181"/>
      <c r="F11" s="181"/>
      <c r="G11" s="181"/>
      <c r="H11" s="181"/>
      <c r="I11" s="181"/>
      <c r="J11" s="181"/>
      <c r="K11" s="181"/>
      <c r="L11" s="181"/>
      <c r="M11" s="181"/>
      <c r="N11" s="181"/>
      <c r="O11" s="181"/>
      <c r="P11" s="181"/>
      <c r="Q11" s="181"/>
      <c r="R11" s="181"/>
      <c r="S11" s="181"/>
      <c r="T11" s="181"/>
      <c r="U11" s="181"/>
      <c r="V11" s="181"/>
      <c r="W11" s="181"/>
      <c r="X11" s="181"/>
      <c r="Y11" s="181"/>
      <c r="Z11" s="181"/>
    </row>
    <row r="12">
      <c r="A12" s="178">
        <v>2013.0</v>
      </c>
      <c r="B12" s="179">
        <v>45107.0</v>
      </c>
      <c r="C12" s="180" t="s">
        <v>367</v>
      </c>
      <c r="D12" s="180" t="s">
        <v>368</v>
      </c>
      <c r="E12" s="180" t="s">
        <v>369</v>
      </c>
      <c r="F12" s="181"/>
      <c r="G12" s="181"/>
      <c r="H12" s="181"/>
      <c r="I12" s="181"/>
      <c r="J12" s="181"/>
      <c r="K12" s="181"/>
      <c r="L12" s="181"/>
      <c r="M12" s="181"/>
      <c r="N12" s="181"/>
      <c r="O12" s="181"/>
      <c r="P12" s="181"/>
      <c r="Q12" s="181"/>
      <c r="R12" s="181"/>
      <c r="S12" s="181"/>
      <c r="T12" s="181"/>
      <c r="U12" s="181"/>
      <c r="V12" s="181"/>
      <c r="W12" s="181"/>
      <c r="X12" s="181"/>
      <c r="Y12" s="181"/>
      <c r="Z12" s="181"/>
    </row>
    <row r="13">
      <c r="A13" s="182"/>
      <c r="B13" s="183">
        <v>2014.0</v>
      </c>
      <c r="C13" s="184">
        <v>6385378.0</v>
      </c>
      <c r="D13" s="184">
        <v>1068297.0</v>
      </c>
      <c r="E13" s="185">
        <f t="shared" ref="E13:E18" si="3">sum(C13:D13)</f>
        <v>7453675</v>
      </c>
      <c r="F13" s="181"/>
      <c r="G13" s="181"/>
      <c r="H13" s="181"/>
      <c r="I13" s="181"/>
      <c r="J13" s="181"/>
      <c r="K13" s="181"/>
      <c r="L13" s="181"/>
      <c r="M13" s="181"/>
      <c r="N13" s="181"/>
      <c r="O13" s="181"/>
      <c r="P13" s="181"/>
      <c r="Q13" s="181"/>
      <c r="R13" s="181"/>
      <c r="S13" s="181"/>
      <c r="T13" s="181"/>
      <c r="U13" s="181"/>
      <c r="V13" s="181"/>
      <c r="W13" s="181"/>
      <c r="X13" s="181"/>
      <c r="Y13" s="181"/>
      <c r="Z13" s="181"/>
    </row>
    <row r="14">
      <c r="A14" s="182"/>
      <c r="B14" s="183">
        <v>2015.0</v>
      </c>
      <c r="C14" s="184">
        <v>257500.0</v>
      </c>
      <c r="D14" s="184">
        <v>5913331.0</v>
      </c>
      <c r="E14" s="185">
        <f t="shared" si="3"/>
        <v>6170831</v>
      </c>
      <c r="F14" s="181"/>
      <c r="G14" s="181"/>
      <c r="H14" s="181"/>
      <c r="I14" s="181"/>
      <c r="J14" s="181"/>
      <c r="K14" s="181"/>
      <c r="L14" s="181"/>
      <c r="M14" s="181"/>
      <c r="N14" s="181"/>
      <c r="O14" s="181"/>
      <c r="P14" s="181"/>
      <c r="Q14" s="181"/>
      <c r="R14" s="181"/>
      <c r="S14" s="181"/>
      <c r="T14" s="181"/>
      <c r="U14" s="181"/>
      <c r="V14" s="181"/>
      <c r="W14" s="181"/>
      <c r="X14" s="181"/>
      <c r="Y14" s="181"/>
      <c r="Z14" s="181"/>
    </row>
    <row r="15">
      <c r="A15" s="182"/>
      <c r="B15" s="183">
        <v>2016.0</v>
      </c>
      <c r="C15" s="184">
        <v>257500.0</v>
      </c>
      <c r="D15" s="184">
        <v>7169324.0</v>
      </c>
      <c r="E15" s="185">
        <f t="shared" si="3"/>
        <v>7426824</v>
      </c>
      <c r="F15" s="181"/>
      <c r="G15" s="181"/>
      <c r="H15" s="181"/>
      <c r="I15" s="181"/>
      <c r="J15" s="181"/>
      <c r="K15" s="181"/>
      <c r="L15" s="181"/>
      <c r="M15" s="181"/>
      <c r="N15" s="181"/>
      <c r="O15" s="181"/>
      <c r="P15" s="181"/>
      <c r="Q15" s="181"/>
      <c r="R15" s="181"/>
      <c r="S15" s="181"/>
      <c r="T15" s="181"/>
      <c r="U15" s="181"/>
      <c r="V15" s="181"/>
      <c r="W15" s="181"/>
      <c r="X15" s="181"/>
      <c r="Y15" s="181"/>
      <c r="Z15" s="181"/>
    </row>
    <row r="16">
      <c r="A16" s="182"/>
      <c r="B16" s="183">
        <v>2017.0</v>
      </c>
      <c r="C16" s="184">
        <v>425000.0</v>
      </c>
      <c r="D16" s="184">
        <v>6010128.0</v>
      </c>
      <c r="E16" s="185">
        <f t="shared" si="3"/>
        <v>6435128</v>
      </c>
      <c r="F16" s="181"/>
      <c r="G16" s="181"/>
      <c r="H16" s="181"/>
      <c r="I16" s="181"/>
      <c r="J16" s="181"/>
      <c r="K16" s="181"/>
      <c r="L16" s="181"/>
      <c r="M16" s="181"/>
      <c r="N16" s="181"/>
      <c r="O16" s="181"/>
      <c r="P16" s="181"/>
      <c r="Q16" s="181"/>
      <c r="R16" s="181"/>
      <c r="S16" s="181"/>
      <c r="T16" s="181"/>
      <c r="U16" s="181"/>
      <c r="V16" s="181"/>
      <c r="W16" s="181"/>
      <c r="X16" s="181"/>
      <c r="Y16" s="181"/>
      <c r="Z16" s="181"/>
    </row>
    <row r="17">
      <c r="A17" s="182"/>
      <c r="B17" s="183">
        <v>2018.0</v>
      </c>
      <c r="C17" s="184">
        <v>550000.0</v>
      </c>
      <c r="D17" s="184">
        <v>7462669.0</v>
      </c>
      <c r="E17" s="185">
        <f t="shared" si="3"/>
        <v>8012669</v>
      </c>
      <c r="F17" s="181"/>
      <c r="G17" s="181"/>
      <c r="H17" s="181"/>
      <c r="I17" s="181"/>
      <c r="J17" s="181"/>
      <c r="K17" s="181"/>
      <c r="L17" s="181"/>
      <c r="M17" s="181"/>
      <c r="N17" s="181"/>
      <c r="O17" s="181"/>
      <c r="P17" s="181"/>
      <c r="Q17" s="181"/>
      <c r="R17" s="181"/>
      <c r="S17" s="181"/>
      <c r="T17" s="181"/>
      <c r="U17" s="181"/>
      <c r="V17" s="181"/>
      <c r="W17" s="181"/>
      <c r="X17" s="181"/>
      <c r="Y17" s="181"/>
      <c r="Z17" s="181"/>
    </row>
    <row r="18">
      <c r="A18" s="182"/>
      <c r="B18" s="183" t="s">
        <v>370</v>
      </c>
      <c r="C18" s="184">
        <v>375000.0</v>
      </c>
      <c r="D18" s="184">
        <v>2.1212331E7</v>
      </c>
      <c r="E18" s="185">
        <f t="shared" si="3"/>
        <v>21587331</v>
      </c>
      <c r="F18" s="181"/>
      <c r="G18" s="181"/>
      <c r="H18" s="181"/>
      <c r="I18" s="181"/>
      <c r="J18" s="181"/>
      <c r="K18" s="181"/>
      <c r="L18" s="181"/>
      <c r="M18" s="181"/>
      <c r="N18" s="181"/>
      <c r="O18" s="181"/>
      <c r="P18" s="181"/>
      <c r="Q18" s="181"/>
      <c r="R18" s="181"/>
      <c r="S18" s="181"/>
      <c r="T18" s="181"/>
      <c r="U18" s="181"/>
      <c r="V18" s="181"/>
      <c r="W18" s="181"/>
      <c r="X18" s="181"/>
      <c r="Y18" s="181"/>
      <c r="Z18" s="181"/>
    </row>
    <row r="19">
      <c r="A19" s="182"/>
      <c r="B19" s="183" t="s">
        <v>371</v>
      </c>
      <c r="C19" s="184" t="s">
        <v>313</v>
      </c>
      <c r="D19" s="184">
        <v>-8292.0</v>
      </c>
      <c r="E19" s="184">
        <v>-8292.0</v>
      </c>
      <c r="F19" s="181"/>
      <c r="G19" s="181"/>
      <c r="H19" s="181"/>
      <c r="I19" s="181"/>
      <c r="J19" s="181"/>
      <c r="K19" s="181"/>
      <c r="L19" s="181"/>
      <c r="M19" s="181"/>
      <c r="N19" s="181"/>
      <c r="O19" s="181"/>
      <c r="P19" s="181"/>
      <c r="Q19" s="181"/>
      <c r="R19" s="181"/>
      <c r="S19" s="181"/>
      <c r="T19" s="181"/>
      <c r="U19" s="181"/>
      <c r="V19" s="181"/>
      <c r="W19" s="181"/>
      <c r="X19" s="181"/>
      <c r="Y19" s="181"/>
      <c r="Z19" s="181"/>
    </row>
    <row r="20">
      <c r="A20" s="182"/>
      <c r="B20" s="186" t="s">
        <v>372</v>
      </c>
      <c r="C20" s="187">
        <f t="shared" ref="C20:E20" si="4">sum(C13:C19)</f>
        <v>8250378</v>
      </c>
      <c r="D20" s="187">
        <f t="shared" si="4"/>
        <v>48827788</v>
      </c>
      <c r="E20" s="187">
        <f t="shared" si="4"/>
        <v>57078166</v>
      </c>
      <c r="F20" s="181"/>
      <c r="G20" s="181"/>
      <c r="H20" s="181"/>
      <c r="I20" s="181"/>
      <c r="J20" s="181"/>
      <c r="K20" s="181"/>
      <c r="L20" s="181"/>
      <c r="M20" s="181"/>
      <c r="N20" s="181"/>
      <c r="O20" s="181"/>
      <c r="P20" s="181"/>
      <c r="Q20" s="181"/>
      <c r="R20" s="181"/>
      <c r="S20" s="181"/>
      <c r="T20" s="181"/>
      <c r="U20" s="181"/>
      <c r="V20" s="181"/>
      <c r="W20" s="181"/>
      <c r="X20" s="181"/>
      <c r="Y20" s="181"/>
      <c r="Z20" s="181"/>
    </row>
    <row r="21">
      <c r="A21" s="182"/>
      <c r="E21" s="181"/>
      <c r="F21" s="181"/>
      <c r="G21" s="181"/>
      <c r="H21" s="181"/>
      <c r="I21" s="181"/>
      <c r="J21" s="181"/>
      <c r="K21" s="181"/>
      <c r="L21" s="181"/>
      <c r="M21" s="181"/>
      <c r="N21" s="181"/>
      <c r="O21" s="181"/>
      <c r="P21" s="181"/>
      <c r="Q21" s="181"/>
      <c r="R21" s="181"/>
      <c r="S21" s="181"/>
      <c r="T21" s="181"/>
      <c r="U21" s="181"/>
      <c r="V21" s="181"/>
      <c r="W21" s="181"/>
      <c r="X21" s="181"/>
      <c r="Y21" s="181"/>
      <c r="Z21" s="181"/>
    </row>
    <row r="22">
      <c r="A22" s="189"/>
      <c r="B22" s="190"/>
      <c r="C22" s="190"/>
      <c r="D22" s="190"/>
      <c r="E22" s="181"/>
      <c r="F22" s="181"/>
      <c r="G22" s="181"/>
      <c r="H22" s="181"/>
      <c r="I22" s="181"/>
      <c r="J22" s="181"/>
      <c r="K22" s="181"/>
      <c r="L22" s="181"/>
      <c r="M22" s="181"/>
      <c r="N22" s="181"/>
      <c r="O22" s="181"/>
      <c r="P22" s="181"/>
      <c r="Q22" s="181"/>
      <c r="R22" s="181"/>
      <c r="S22" s="181"/>
      <c r="T22" s="181"/>
      <c r="U22" s="181"/>
      <c r="V22" s="181"/>
      <c r="W22" s="181"/>
      <c r="X22" s="181"/>
      <c r="Y22" s="181"/>
      <c r="Z22" s="181"/>
    </row>
    <row r="23">
      <c r="A23" s="178">
        <v>2014.0</v>
      </c>
      <c r="B23" s="191">
        <v>45107.0</v>
      </c>
      <c r="C23" s="192" t="s">
        <v>367</v>
      </c>
      <c r="D23" s="192" t="s">
        <v>368</v>
      </c>
      <c r="E23" s="192" t="s">
        <v>373</v>
      </c>
      <c r="F23" s="192" t="s">
        <v>369</v>
      </c>
      <c r="G23" s="181"/>
      <c r="H23" s="181"/>
      <c r="I23" s="181"/>
      <c r="J23" s="181"/>
      <c r="K23" s="181"/>
      <c r="L23" s="181"/>
      <c r="M23" s="181"/>
      <c r="N23" s="181"/>
      <c r="O23" s="181"/>
      <c r="P23" s="181"/>
      <c r="Q23" s="181"/>
      <c r="R23" s="181"/>
      <c r="S23" s="181"/>
      <c r="T23" s="181"/>
      <c r="U23" s="181"/>
      <c r="V23" s="181"/>
      <c r="W23" s="181"/>
      <c r="X23" s="181"/>
      <c r="Y23" s="181"/>
      <c r="Z23" s="181"/>
    </row>
    <row r="24">
      <c r="A24" s="182"/>
      <c r="B24" s="193">
        <v>2015.0</v>
      </c>
      <c r="C24" s="194">
        <v>1.1977795E7</v>
      </c>
      <c r="D24" s="194">
        <v>9421859.0</v>
      </c>
      <c r="E24" s="194">
        <v>-3402988.0</v>
      </c>
      <c r="F24" s="195">
        <f t="shared" ref="F24:F30" si="5">sum(C24:E24)</f>
        <v>17996666</v>
      </c>
      <c r="G24" s="181"/>
      <c r="H24" s="181"/>
      <c r="I24" s="181"/>
      <c r="J24" s="181"/>
      <c r="K24" s="181"/>
      <c r="L24" s="181"/>
      <c r="M24" s="181"/>
      <c r="N24" s="181"/>
      <c r="O24" s="181"/>
      <c r="P24" s="181"/>
      <c r="Q24" s="181"/>
      <c r="R24" s="181"/>
      <c r="S24" s="181"/>
      <c r="T24" s="181"/>
      <c r="U24" s="181"/>
      <c r="V24" s="181"/>
      <c r="W24" s="181"/>
      <c r="X24" s="181"/>
      <c r="Y24" s="181"/>
      <c r="Z24" s="181"/>
    </row>
    <row r="25">
      <c r="A25" s="182"/>
      <c r="B25" s="193">
        <v>2016.0</v>
      </c>
      <c r="C25" s="194">
        <v>382500.0</v>
      </c>
      <c r="D25" s="194">
        <v>794325.0</v>
      </c>
      <c r="E25" s="194" t="s">
        <v>313</v>
      </c>
      <c r="F25" s="195">
        <f t="shared" si="5"/>
        <v>1176825</v>
      </c>
      <c r="G25" s="181"/>
      <c r="H25" s="181"/>
      <c r="I25" s="181"/>
      <c r="J25" s="181"/>
      <c r="K25" s="181"/>
      <c r="L25" s="181"/>
      <c r="M25" s="181"/>
      <c r="N25" s="181"/>
      <c r="O25" s="181"/>
      <c r="P25" s="181"/>
      <c r="Q25" s="181"/>
      <c r="R25" s="181"/>
      <c r="S25" s="181"/>
      <c r="T25" s="181"/>
      <c r="U25" s="181"/>
      <c r="V25" s="181"/>
      <c r="W25" s="181"/>
      <c r="X25" s="181"/>
      <c r="Y25" s="181"/>
      <c r="Z25" s="181"/>
    </row>
    <row r="26">
      <c r="A26" s="182"/>
      <c r="B26" s="193">
        <v>2017.0</v>
      </c>
      <c r="C26" s="194">
        <v>550000.0</v>
      </c>
      <c r="D26" s="194">
        <v>6465128.0</v>
      </c>
      <c r="E26" s="194" t="s">
        <v>313</v>
      </c>
      <c r="F26" s="195">
        <f t="shared" si="5"/>
        <v>7015128</v>
      </c>
      <c r="G26" s="181"/>
      <c r="H26" s="181"/>
      <c r="I26" s="181"/>
      <c r="J26" s="181"/>
      <c r="K26" s="181"/>
      <c r="L26" s="181"/>
      <c r="M26" s="181"/>
      <c r="N26" s="181"/>
      <c r="O26" s="181"/>
      <c r="P26" s="181"/>
      <c r="Q26" s="181"/>
      <c r="R26" s="181"/>
      <c r="S26" s="181"/>
      <c r="T26" s="181"/>
      <c r="U26" s="181"/>
      <c r="V26" s="181"/>
      <c r="W26" s="181"/>
      <c r="X26" s="181"/>
      <c r="Y26" s="181"/>
      <c r="Z26" s="181"/>
    </row>
    <row r="27">
      <c r="A27" s="182"/>
      <c r="B27" s="193">
        <v>2018.0</v>
      </c>
      <c r="C27" s="194">
        <v>175000.0</v>
      </c>
      <c r="D27" s="194">
        <v>7952669.0</v>
      </c>
      <c r="E27" s="194" t="s">
        <v>313</v>
      </c>
      <c r="F27" s="195">
        <f t="shared" si="5"/>
        <v>8127669</v>
      </c>
      <c r="G27" s="181"/>
      <c r="H27" s="181"/>
      <c r="I27" s="181"/>
      <c r="J27" s="181"/>
      <c r="K27" s="181"/>
      <c r="L27" s="181"/>
      <c r="M27" s="181"/>
      <c r="N27" s="181"/>
      <c r="O27" s="181"/>
      <c r="P27" s="181"/>
      <c r="Q27" s="181"/>
      <c r="R27" s="181"/>
      <c r="S27" s="181"/>
      <c r="T27" s="181"/>
      <c r="U27" s="181"/>
      <c r="V27" s="181"/>
      <c r="W27" s="181"/>
      <c r="X27" s="181"/>
      <c r="Y27" s="181"/>
      <c r="Z27" s="181"/>
    </row>
    <row r="28">
      <c r="A28" s="182"/>
      <c r="B28" s="193">
        <v>2019.0</v>
      </c>
      <c r="C28" s="194">
        <v>375000.0</v>
      </c>
      <c r="D28" s="194">
        <v>744271.0</v>
      </c>
      <c r="E28" s="194" t="s">
        <v>313</v>
      </c>
      <c r="F28" s="195">
        <f t="shared" si="5"/>
        <v>1119271</v>
      </c>
      <c r="G28" s="181"/>
      <c r="H28" s="181"/>
      <c r="I28" s="181"/>
      <c r="J28" s="181"/>
      <c r="K28" s="181"/>
      <c r="L28" s="181"/>
      <c r="M28" s="181"/>
      <c r="N28" s="181"/>
      <c r="O28" s="181"/>
      <c r="P28" s="181"/>
      <c r="Q28" s="181"/>
      <c r="R28" s="181"/>
      <c r="S28" s="181"/>
      <c r="T28" s="181"/>
      <c r="U28" s="181"/>
      <c r="V28" s="181"/>
      <c r="W28" s="181"/>
      <c r="X28" s="181"/>
      <c r="Y28" s="181"/>
      <c r="Z28" s="181"/>
    </row>
    <row r="29">
      <c r="A29" s="182"/>
      <c r="B29" s="193" t="s">
        <v>370</v>
      </c>
      <c r="C29" s="194">
        <v>1000000.0</v>
      </c>
      <c r="D29" s="194">
        <v>5.195306E7</v>
      </c>
      <c r="E29" s="194" t="s">
        <v>313</v>
      </c>
      <c r="F29" s="195">
        <f t="shared" si="5"/>
        <v>52953060</v>
      </c>
      <c r="G29" s="181"/>
      <c r="H29" s="181"/>
      <c r="I29" s="181"/>
      <c r="J29" s="181"/>
      <c r="K29" s="181"/>
      <c r="L29" s="181"/>
      <c r="M29" s="181"/>
      <c r="N29" s="181"/>
      <c r="O29" s="181"/>
      <c r="P29" s="181"/>
      <c r="Q29" s="181"/>
      <c r="R29" s="181"/>
      <c r="S29" s="181"/>
      <c r="T29" s="181"/>
      <c r="U29" s="181"/>
      <c r="V29" s="181"/>
      <c r="W29" s="181"/>
      <c r="X29" s="181"/>
      <c r="Y29" s="181"/>
      <c r="Z29" s="181"/>
    </row>
    <row r="30">
      <c r="A30" s="182"/>
      <c r="B30" s="193" t="s">
        <v>371</v>
      </c>
      <c r="C30" s="194"/>
      <c r="D30" s="194">
        <v>-5537.0</v>
      </c>
      <c r="E30" s="194"/>
      <c r="F30" s="195">
        <f t="shared" si="5"/>
        <v>-5537</v>
      </c>
      <c r="G30" s="181"/>
      <c r="H30" s="181"/>
      <c r="I30" s="181"/>
      <c r="J30" s="181"/>
      <c r="K30" s="181"/>
      <c r="L30" s="181"/>
      <c r="M30" s="181"/>
      <c r="N30" s="181"/>
      <c r="O30" s="181"/>
      <c r="P30" s="181"/>
      <c r="Q30" s="181"/>
      <c r="R30" s="181"/>
      <c r="S30" s="181"/>
      <c r="T30" s="181"/>
      <c r="U30" s="181"/>
      <c r="V30" s="181"/>
      <c r="W30" s="181"/>
      <c r="X30" s="181"/>
      <c r="Y30" s="181"/>
      <c r="Z30" s="181"/>
    </row>
    <row r="31">
      <c r="A31" s="182"/>
      <c r="B31" s="196" t="s">
        <v>372</v>
      </c>
      <c r="C31" s="197">
        <f t="shared" ref="C31:F31" si="6">sum(C24:C30)</f>
        <v>14460295</v>
      </c>
      <c r="D31" s="197">
        <f t="shared" si="6"/>
        <v>77325775</v>
      </c>
      <c r="E31" s="197">
        <f t="shared" si="6"/>
        <v>-3402988</v>
      </c>
      <c r="F31" s="197">
        <f t="shared" si="6"/>
        <v>88383082</v>
      </c>
      <c r="G31" s="181"/>
      <c r="H31" s="181"/>
      <c r="I31" s="181"/>
      <c r="J31" s="181"/>
      <c r="K31" s="181"/>
      <c r="L31" s="181"/>
      <c r="M31" s="181"/>
      <c r="N31" s="181"/>
      <c r="O31" s="181"/>
      <c r="P31" s="181"/>
      <c r="Q31" s="181"/>
      <c r="R31" s="181"/>
      <c r="S31" s="181"/>
      <c r="T31" s="181"/>
      <c r="U31" s="181"/>
      <c r="V31" s="181"/>
      <c r="W31" s="181"/>
      <c r="X31" s="181"/>
      <c r="Y31" s="181"/>
      <c r="Z31" s="181"/>
    </row>
    <row r="32">
      <c r="A32" s="178"/>
      <c r="B32" s="198"/>
      <c r="C32" s="198"/>
      <c r="D32" s="198"/>
      <c r="E32" s="181"/>
      <c r="F32" s="181"/>
      <c r="G32" s="181"/>
      <c r="H32" s="181"/>
      <c r="I32" s="181"/>
      <c r="J32" s="181"/>
      <c r="K32" s="181"/>
      <c r="L32" s="181"/>
      <c r="M32" s="181"/>
      <c r="N32" s="181"/>
      <c r="O32" s="181"/>
      <c r="P32" s="181"/>
      <c r="Q32" s="181"/>
      <c r="R32" s="181"/>
      <c r="S32" s="181"/>
      <c r="T32" s="181"/>
      <c r="U32" s="181"/>
      <c r="V32" s="181"/>
      <c r="W32" s="181"/>
      <c r="X32" s="181"/>
      <c r="Y32" s="181"/>
      <c r="Z32" s="181"/>
    </row>
    <row r="33">
      <c r="A33" s="178">
        <v>2015.0</v>
      </c>
      <c r="B33" s="191">
        <v>45107.0</v>
      </c>
      <c r="C33" s="192" t="s">
        <v>367</v>
      </c>
      <c r="D33" s="192" t="s">
        <v>368</v>
      </c>
      <c r="E33" s="192" t="s">
        <v>369</v>
      </c>
      <c r="F33" s="181"/>
      <c r="G33" s="181"/>
      <c r="H33" s="181"/>
      <c r="I33" s="181"/>
      <c r="J33" s="181"/>
      <c r="K33" s="181"/>
      <c r="L33" s="181"/>
      <c r="M33" s="181"/>
      <c r="N33" s="181"/>
      <c r="O33" s="181"/>
      <c r="P33" s="181"/>
      <c r="Q33" s="181"/>
      <c r="R33" s="181"/>
      <c r="S33" s="181"/>
      <c r="T33" s="181"/>
      <c r="U33" s="181"/>
      <c r="V33" s="181"/>
      <c r="W33" s="181"/>
      <c r="X33" s="181"/>
      <c r="Y33" s="181"/>
      <c r="Z33" s="181"/>
    </row>
    <row r="34">
      <c r="A34" s="178"/>
      <c r="B34" s="193">
        <v>2016.0</v>
      </c>
      <c r="C34" s="194">
        <v>402795.0</v>
      </c>
      <c r="D34" s="194">
        <v>6439457.0</v>
      </c>
      <c r="E34" s="195">
        <f t="shared" ref="E34:E40" si="7">sum(C34:D34)</f>
        <v>6842252</v>
      </c>
      <c r="F34" s="181"/>
      <c r="G34" s="181"/>
      <c r="H34" s="181"/>
      <c r="I34" s="181"/>
      <c r="J34" s="181"/>
      <c r="K34" s="181"/>
      <c r="L34" s="181"/>
      <c r="M34" s="181"/>
      <c r="N34" s="181"/>
      <c r="O34" s="181"/>
      <c r="P34" s="181"/>
      <c r="Q34" s="181"/>
      <c r="R34" s="181"/>
      <c r="S34" s="181"/>
      <c r="T34" s="181"/>
      <c r="U34" s="181"/>
      <c r="V34" s="181"/>
      <c r="W34" s="181"/>
      <c r="X34" s="181"/>
      <c r="Y34" s="181"/>
      <c r="Z34" s="181"/>
    </row>
    <row r="35">
      <c r="A35" s="182"/>
      <c r="B35" s="193">
        <v>2017.0</v>
      </c>
      <c r="C35" s="194">
        <v>250004.0</v>
      </c>
      <c r="D35" s="194">
        <v>6465127.0</v>
      </c>
      <c r="E35" s="195">
        <f t="shared" si="7"/>
        <v>6715131</v>
      </c>
      <c r="F35" s="181"/>
      <c r="G35" s="181"/>
      <c r="H35" s="181"/>
      <c r="I35" s="181"/>
      <c r="J35" s="181"/>
      <c r="K35" s="181"/>
      <c r="L35" s="181"/>
      <c r="M35" s="181"/>
      <c r="N35" s="181"/>
      <c r="O35" s="181"/>
      <c r="P35" s="181"/>
      <c r="Q35" s="181"/>
      <c r="R35" s="181"/>
      <c r="S35" s="181"/>
      <c r="T35" s="181"/>
      <c r="U35" s="181"/>
      <c r="V35" s="181"/>
      <c r="W35" s="181"/>
      <c r="X35" s="181"/>
      <c r="Y35" s="181"/>
      <c r="Z35" s="181"/>
    </row>
    <row r="36">
      <c r="A36" s="182"/>
      <c r="B36" s="193">
        <v>2018.0</v>
      </c>
      <c r="C36" s="194">
        <v>175008.0</v>
      </c>
      <c r="D36" s="194">
        <v>7952669.0</v>
      </c>
      <c r="E36" s="195">
        <f t="shared" si="7"/>
        <v>8127677</v>
      </c>
      <c r="F36" s="181"/>
      <c r="G36" s="181"/>
      <c r="H36" s="181"/>
      <c r="I36" s="181"/>
      <c r="J36" s="181"/>
      <c r="K36" s="181"/>
      <c r="L36" s="181"/>
      <c r="M36" s="181"/>
      <c r="N36" s="181"/>
      <c r="O36" s="181"/>
      <c r="P36" s="181"/>
      <c r="Q36" s="181"/>
      <c r="R36" s="181"/>
      <c r="S36" s="181"/>
      <c r="T36" s="181"/>
      <c r="U36" s="181"/>
      <c r="V36" s="181"/>
      <c r="W36" s="181"/>
      <c r="X36" s="181"/>
      <c r="Y36" s="181"/>
      <c r="Z36" s="181"/>
    </row>
    <row r="37">
      <c r="A37" s="182"/>
      <c r="B37" s="193">
        <v>2019.0</v>
      </c>
      <c r="C37" s="194">
        <v>125000.0</v>
      </c>
      <c r="D37" s="194">
        <v>3572332.0</v>
      </c>
      <c r="E37" s="195">
        <f t="shared" si="7"/>
        <v>3697332</v>
      </c>
      <c r="F37" s="181"/>
      <c r="G37" s="181"/>
      <c r="H37" s="181"/>
      <c r="I37" s="181"/>
      <c r="J37" s="181"/>
      <c r="K37" s="181"/>
      <c r="L37" s="181"/>
      <c r="M37" s="181"/>
      <c r="N37" s="181"/>
      <c r="O37" s="181"/>
      <c r="P37" s="181"/>
      <c r="Q37" s="181"/>
      <c r="R37" s="181"/>
      <c r="S37" s="181"/>
      <c r="T37" s="181"/>
      <c r="U37" s="181"/>
      <c r="V37" s="181"/>
      <c r="W37" s="181"/>
      <c r="X37" s="181"/>
      <c r="Y37" s="181"/>
      <c r="Z37" s="181"/>
    </row>
    <row r="38">
      <c r="A38" s="182"/>
      <c r="B38" s="193">
        <v>2020.0</v>
      </c>
      <c r="C38" s="194">
        <v>200000.0</v>
      </c>
      <c r="D38" s="194">
        <v>855000.0</v>
      </c>
      <c r="E38" s="195">
        <f t="shared" si="7"/>
        <v>1055000</v>
      </c>
      <c r="F38" s="181"/>
      <c r="G38" s="181"/>
      <c r="H38" s="181"/>
      <c r="I38" s="181"/>
      <c r="J38" s="181"/>
      <c r="K38" s="181"/>
      <c r="L38" s="181"/>
      <c r="M38" s="181"/>
      <c r="N38" s="181"/>
      <c r="O38" s="181"/>
      <c r="P38" s="181"/>
      <c r="Q38" s="181"/>
      <c r="R38" s="181"/>
      <c r="S38" s="181"/>
      <c r="T38" s="181"/>
      <c r="U38" s="181"/>
      <c r="V38" s="181"/>
      <c r="W38" s="181"/>
      <c r="X38" s="181"/>
      <c r="Y38" s="181"/>
      <c r="Z38" s="181"/>
    </row>
    <row r="39">
      <c r="A39" s="182"/>
      <c r="B39" s="193" t="s">
        <v>374</v>
      </c>
      <c r="C39" s="194">
        <v>1200000.0</v>
      </c>
      <c r="D39" s="194">
        <v>4.8269999E7</v>
      </c>
      <c r="E39" s="195">
        <f t="shared" si="7"/>
        <v>49469999</v>
      </c>
      <c r="F39" s="181"/>
      <c r="G39" s="181"/>
      <c r="H39" s="181"/>
      <c r="I39" s="181"/>
      <c r="J39" s="181"/>
      <c r="K39" s="181"/>
      <c r="L39" s="181"/>
      <c r="M39" s="181"/>
      <c r="N39" s="181"/>
      <c r="O39" s="181"/>
      <c r="P39" s="181"/>
      <c r="Q39" s="181"/>
      <c r="R39" s="181"/>
      <c r="S39" s="181"/>
      <c r="T39" s="181"/>
      <c r="U39" s="181"/>
      <c r="V39" s="181"/>
      <c r="W39" s="181"/>
      <c r="X39" s="181"/>
      <c r="Y39" s="181"/>
      <c r="Z39" s="181"/>
    </row>
    <row r="40">
      <c r="A40" s="182"/>
      <c r="B40" s="193" t="s">
        <v>371</v>
      </c>
      <c r="C40" s="194" t="s">
        <v>313</v>
      </c>
      <c r="D40" s="194">
        <v>-3293.0</v>
      </c>
      <c r="E40" s="195">
        <f t="shared" si="7"/>
        <v>-3293</v>
      </c>
      <c r="F40" s="181"/>
      <c r="G40" s="181"/>
      <c r="H40" s="181"/>
      <c r="I40" s="181"/>
      <c r="J40" s="181"/>
      <c r="K40" s="181"/>
      <c r="L40" s="181"/>
      <c r="M40" s="181"/>
      <c r="N40" s="181"/>
      <c r="O40" s="181"/>
      <c r="P40" s="181"/>
      <c r="Q40" s="181"/>
      <c r="R40" s="181"/>
      <c r="S40" s="181"/>
      <c r="T40" s="181"/>
      <c r="U40" s="181"/>
      <c r="V40" s="181"/>
      <c r="W40" s="181"/>
      <c r="X40" s="181"/>
      <c r="Y40" s="181"/>
      <c r="Z40" s="181"/>
    </row>
    <row r="41">
      <c r="A41" s="182"/>
      <c r="B41" s="199" t="s">
        <v>372</v>
      </c>
      <c r="C41" s="200">
        <f t="shared" ref="C41:E41" si="8">sum(C34:C40)</f>
        <v>2352807</v>
      </c>
      <c r="D41" s="200">
        <f t="shared" si="8"/>
        <v>73551291</v>
      </c>
      <c r="E41" s="200">
        <f t="shared" si="8"/>
        <v>75904098</v>
      </c>
      <c r="F41" s="181"/>
      <c r="G41" s="181"/>
      <c r="H41" s="181"/>
      <c r="I41" s="181"/>
      <c r="J41" s="181"/>
      <c r="K41" s="181"/>
      <c r="L41" s="181"/>
      <c r="M41" s="181"/>
      <c r="N41" s="181"/>
      <c r="O41" s="181"/>
      <c r="P41" s="181"/>
      <c r="Q41" s="181"/>
      <c r="R41" s="181"/>
      <c r="S41" s="181"/>
      <c r="T41" s="181"/>
      <c r="U41" s="181"/>
      <c r="V41" s="181"/>
      <c r="W41" s="181"/>
      <c r="X41" s="181"/>
      <c r="Y41" s="181"/>
      <c r="Z41" s="181"/>
    </row>
    <row r="42">
      <c r="A42" s="182"/>
      <c r="B42" s="198"/>
      <c r="C42" s="198"/>
      <c r="D42" s="198"/>
      <c r="E42" s="181"/>
      <c r="F42" s="181"/>
      <c r="G42" s="181"/>
      <c r="H42" s="181"/>
      <c r="I42" s="181"/>
      <c r="J42" s="181"/>
      <c r="K42" s="181"/>
      <c r="L42" s="181"/>
      <c r="M42" s="181"/>
      <c r="N42" s="181"/>
      <c r="O42" s="181"/>
      <c r="P42" s="181"/>
      <c r="Q42" s="181"/>
      <c r="R42" s="181"/>
      <c r="S42" s="181"/>
      <c r="T42" s="181"/>
      <c r="U42" s="181"/>
      <c r="V42" s="181"/>
      <c r="W42" s="181"/>
      <c r="X42" s="181"/>
      <c r="Y42" s="181"/>
      <c r="Z42" s="181"/>
    </row>
    <row r="43">
      <c r="A43" s="178">
        <v>2016.0</v>
      </c>
      <c r="B43" s="191">
        <v>45107.0</v>
      </c>
      <c r="C43" s="192" t="s">
        <v>367</v>
      </c>
      <c r="D43" s="192" t="s">
        <v>368</v>
      </c>
      <c r="E43" s="192" t="s">
        <v>369</v>
      </c>
      <c r="F43" s="181"/>
      <c r="G43" s="181"/>
      <c r="H43" s="181"/>
      <c r="I43" s="181"/>
      <c r="J43" s="181"/>
      <c r="K43" s="181"/>
      <c r="L43" s="181"/>
      <c r="M43" s="181"/>
      <c r="N43" s="181"/>
      <c r="O43" s="181"/>
      <c r="P43" s="181"/>
      <c r="Q43" s="181"/>
      <c r="R43" s="181"/>
      <c r="S43" s="181"/>
      <c r="T43" s="181"/>
      <c r="U43" s="181"/>
      <c r="V43" s="181"/>
      <c r="W43" s="181"/>
      <c r="X43" s="181"/>
      <c r="Y43" s="181"/>
      <c r="Z43" s="181"/>
    </row>
    <row r="44">
      <c r="A44" s="178"/>
      <c r="B44" s="193">
        <v>2017.0</v>
      </c>
      <c r="C44" s="194">
        <v>312508.0</v>
      </c>
      <c r="D44" s="194">
        <v>7305128.0</v>
      </c>
      <c r="E44" s="195">
        <f t="shared" ref="E44:E50" si="9">sum(C44:D44)</f>
        <v>7617636</v>
      </c>
      <c r="F44" s="181"/>
      <c r="G44" s="181"/>
      <c r="H44" s="181"/>
      <c r="I44" s="181"/>
      <c r="J44" s="181"/>
      <c r="K44" s="181"/>
      <c r="L44" s="181"/>
      <c r="M44" s="181"/>
      <c r="N44" s="181"/>
      <c r="O44" s="181"/>
      <c r="P44" s="181"/>
      <c r="Q44" s="181"/>
      <c r="R44" s="181"/>
      <c r="S44" s="181"/>
      <c r="T44" s="181"/>
      <c r="U44" s="181"/>
      <c r="V44" s="181"/>
      <c r="W44" s="181"/>
      <c r="X44" s="181"/>
      <c r="Y44" s="181"/>
      <c r="Z44" s="181"/>
    </row>
    <row r="45">
      <c r="A45" s="178"/>
      <c r="B45" s="193">
        <v>2018.0</v>
      </c>
      <c r="C45" s="194">
        <v>487516.0</v>
      </c>
      <c r="D45" s="194">
        <v>8832669.0</v>
      </c>
      <c r="E45" s="195">
        <f t="shared" si="9"/>
        <v>9320185</v>
      </c>
      <c r="F45" s="181"/>
      <c r="G45" s="181"/>
      <c r="H45" s="181"/>
      <c r="I45" s="181"/>
      <c r="J45" s="181"/>
      <c r="K45" s="181"/>
      <c r="L45" s="181"/>
      <c r="M45" s="181"/>
      <c r="N45" s="181"/>
      <c r="O45" s="181"/>
      <c r="P45" s="181"/>
      <c r="Q45" s="181"/>
      <c r="R45" s="181"/>
      <c r="S45" s="181"/>
      <c r="T45" s="181"/>
      <c r="U45" s="181"/>
      <c r="V45" s="181"/>
      <c r="W45" s="181"/>
      <c r="X45" s="181"/>
      <c r="Y45" s="181"/>
      <c r="Z45" s="181"/>
    </row>
    <row r="46">
      <c r="A46" s="178"/>
      <c r="B46" s="193">
        <v>2019.0</v>
      </c>
      <c r="C46" s="194">
        <v>437500.0</v>
      </c>
      <c r="D46" s="194">
        <v>1774270.0</v>
      </c>
      <c r="E46" s="195">
        <f t="shared" si="9"/>
        <v>2211770</v>
      </c>
      <c r="F46" s="181"/>
      <c r="G46" s="181"/>
      <c r="H46" s="181"/>
      <c r="I46" s="181"/>
      <c r="J46" s="181"/>
      <c r="K46" s="201" t="s">
        <v>0</v>
      </c>
      <c r="L46" s="181"/>
      <c r="M46" s="181"/>
      <c r="N46" s="181"/>
      <c r="O46" s="181"/>
      <c r="P46" s="181"/>
      <c r="Q46" s="181"/>
      <c r="R46" s="181"/>
      <c r="S46" s="181"/>
      <c r="T46" s="181"/>
      <c r="U46" s="181"/>
      <c r="V46" s="181"/>
      <c r="W46" s="181"/>
      <c r="X46" s="181"/>
      <c r="Y46" s="181"/>
      <c r="Z46" s="181"/>
    </row>
    <row r="47">
      <c r="A47" s="178"/>
      <c r="B47" s="193">
        <v>2020.0</v>
      </c>
      <c r="C47" s="194">
        <v>762504.0</v>
      </c>
      <c r="D47" s="194">
        <v>1872822.0</v>
      </c>
      <c r="E47" s="195">
        <f t="shared" si="9"/>
        <v>2635326</v>
      </c>
      <c r="F47" s="181"/>
      <c r="G47" s="181"/>
      <c r="H47" s="181"/>
      <c r="I47" s="181"/>
      <c r="J47" s="181"/>
      <c r="K47" s="181"/>
      <c r="L47" s="181"/>
      <c r="M47" s="181"/>
      <c r="N47" s="181"/>
      <c r="O47" s="181"/>
      <c r="P47" s="181"/>
      <c r="Q47" s="181"/>
      <c r="R47" s="181"/>
      <c r="S47" s="181"/>
      <c r="T47" s="181"/>
      <c r="U47" s="181"/>
      <c r="V47" s="181"/>
      <c r="W47" s="181"/>
      <c r="X47" s="181"/>
      <c r="Y47" s="181"/>
      <c r="Z47" s="181"/>
    </row>
    <row r="48">
      <c r="A48" s="178"/>
      <c r="B48" s="193">
        <v>2021.0</v>
      </c>
      <c r="C48" s="194">
        <v>500000.0</v>
      </c>
      <c r="D48" s="194">
        <v>1971606.0</v>
      </c>
      <c r="E48" s="195">
        <f t="shared" si="9"/>
        <v>2471606</v>
      </c>
      <c r="F48" s="181"/>
      <c r="G48" s="181"/>
      <c r="H48" s="181"/>
      <c r="I48" s="181"/>
      <c r="J48" s="181"/>
      <c r="K48" s="181"/>
      <c r="L48" s="181"/>
      <c r="M48" s="181"/>
      <c r="N48" s="181"/>
      <c r="O48" s="181"/>
      <c r="P48" s="181"/>
      <c r="Q48" s="181"/>
      <c r="R48" s="181"/>
      <c r="S48" s="181"/>
      <c r="T48" s="181"/>
      <c r="U48" s="181"/>
      <c r="V48" s="181"/>
      <c r="W48" s="181"/>
      <c r="X48" s="181"/>
      <c r="Y48" s="181"/>
      <c r="Z48" s="181"/>
    </row>
    <row r="49">
      <c r="A49" s="178"/>
      <c r="B49" s="193" t="s">
        <v>374</v>
      </c>
      <c r="C49" s="194" t="s">
        <v>313</v>
      </c>
      <c r="D49" s="194">
        <v>8.0013633E7</v>
      </c>
      <c r="E49" s="195">
        <f t="shared" si="9"/>
        <v>80013633</v>
      </c>
      <c r="F49" s="181"/>
      <c r="G49" s="181"/>
      <c r="H49" s="181"/>
      <c r="I49" s="181"/>
      <c r="J49" s="181"/>
      <c r="K49" s="181"/>
      <c r="L49" s="181"/>
      <c r="M49" s="181"/>
      <c r="N49" s="181"/>
      <c r="O49" s="181"/>
      <c r="P49" s="181"/>
      <c r="Q49" s="181"/>
      <c r="R49" s="181"/>
      <c r="S49" s="181"/>
      <c r="T49" s="181"/>
      <c r="U49" s="181"/>
      <c r="V49" s="181"/>
      <c r="W49" s="181"/>
      <c r="X49" s="181"/>
      <c r="Y49" s="181"/>
      <c r="Z49" s="181"/>
    </row>
    <row r="50">
      <c r="A50" s="178"/>
      <c r="B50" s="193" t="s">
        <v>375</v>
      </c>
      <c r="C50" s="194" t="s">
        <v>313</v>
      </c>
      <c r="D50" s="194">
        <v>587540.0</v>
      </c>
      <c r="E50" s="195">
        <f t="shared" si="9"/>
        <v>587540</v>
      </c>
      <c r="F50" s="181"/>
      <c r="G50" s="181"/>
      <c r="H50" s="181"/>
      <c r="I50" s="181"/>
      <c r="J50" s="181"/>
      <c r="K50" s="181"/>
      <c r="L50" s="181"/>
      <c r="M50" s="181"/>
      <c r="N50" s="181"/>
      <c r="O50" s="181"/>
      <c r="P50" s="181"/>
      <c r="Q50" s="181"/>
      <c r="R50" s="181"/>
      <c r="S50" s="181"/>
      <c r="T50" s="181"/>
      <c r="U50" s="181"/>
      <c r="V50" s="181"/>
      <c r="W50" s="181"/>
      <c r="X50" s="181"/>
      <c r="Y50" s="181"/>
      <c r="Z50" s="181"/>
    </row>
    <row r="51">
      <c r="A51" s="178"/>
      <c r="B51" s="199" t="s">
        <v>372</v>
      </c>
      <c r="C51" s="200">
        <f>SUM(C44:C50)</f>
        <v>2500028</v>
      </c>
      <c r="D51" s="200">
        <f t="shared" ref="D51:E51" si="10">sum(D44:D50)</f>
        <v>102357668</v>
      </c>
      <c r="E51" s="200">
        <f t="shared" si="10"/>
        <v>104857696</v>
      </c>
      <c r="F51" s="181"/>
      <c r="G51" s="181"/>
      <c r="H51" s="181"/>
      <c r="I51" s="181"/>
      <c r="J51" s="181"/>
      <c r="K51" s="181"/>
      <c r="L51" s="181"/>
      <c r="M51" s="181"/>
      <c r="N51" s="181"/>
      <c r="O51" s="181"/>
      <c r="P51" s="181"/>
      <c r="Q51" s="181"/>
      <c r="R51" s="181"/>
      <c r="S51" s="181"/>
      <c r="T51" s="181"/>
      <c r="U51" s="181"/>
      <c r="V51" s="181"/>
      <c r="W51" s="181"/>
      <c r="X51" s="181"/>
      <c r="Y51" s="181"/>
      <c r="Z51" s="181"/>
    </row>
    <row r="52">
      <c r="A52" s="178"/>
      <c r="B52" s="198"/>
      <c r="C52" s="198"/>
      <c r="D52" s="198"/>
      <c r="E52" s="181"/>
      <c r="F52" s="181"/>
      <c r="G52" s="181"/>
      <c r="H52" s="181"/>
      <c r="I52" s="181"/>
      <c r="J52" s="181"/>
      <c r="K52" s="181"/>
      <c r="L52" s="181"/>
      <c r="M52" s="181"/>
      <c r="N52" s="181"/>
      <c r="O52" s="181"/>
      <c r="P52" s="181"/>
      <c r="Q52" s="181"/>
      <c r="R52" s="181"/>
      <c r="S52" s="181"/>
      <c r="T52" s="181"/>
      <c r="U52" s="181"/>
      <c r="V52" s="181"/>
      <c r="W52" s="181"/>
      <c r="X52" s="181"/>
      <c r="Y52" s="181"/>
      <c r="Z52" s="181"/>
    </row>
    <row r="53">
      <c r="A53" s="178">
        <v>2017.0</v>
      </c>
      <c r="B53" s="202">
        <v>45107.0</v>
      </c>
      <c r="C53" s="203" t="s">
        <v>367</v>
      </c>
      <c r="D53" s="203" t="s">
        <v>368</v>
      </c>
      <c r="E53" s="203" t="s">
        <v>369</v>
      </c>
      <c r="F53" s="181"/>
      <c r="G53" s="181"/>
      <c r="H53" s="181"/>
      <c r="I53" s="181"/>
      <c r="J53" s="181"/>
      <c r="K53" s="181"/>
      <c r="L53" s="181"/>
      <c r="M53" s="181"/>
      <c r="N53" s="181"/>
      <c r="O53" s="181"/>
      <c r="P53" s="181"/>
      <c r="Q53" s="181"/>
      <c r="R53" s="181"/>
      <c r="S53" s="181"/>
      <c r="T53" s="181"/>
      <c r="U53" s="181"/>
      <c r="V53" s="181"/>
      <c r="W53" s="181"/>
      <c r="X53" s="181"/>
      <c r="Y53" s="181"/>
      <c r="Z53" s="181"/>
    </row>
    <row r="54">
      <c r="A54" s="178"/>
      <c r="B54" s="204">
        <v>2018.0</v>
      </c>
      <c r="C54" s="205">
        <v>612526.0</v>
      </c>
      <c r="D54" s="205">
        <v>9110000.0</v>
      </c>
      <c r="E54" s="206">
        <f t="shared" ref="E54:E59" si="11">sum(C54:D54)</f>
        <v>9722526</v>
      </c>
      <c r="F54" s="181"/>
      <c r="G54" s="181"/>
      <c r="H54" s="181"/>
      <c r="I54" s="181"/>
      <c r="J54" s="181"/>
      <c r="K54" s="181"/>
      <c r="L54" s="181"/>
      <c r="M54" s="181"/>
      <c r="N54" s="181"/>
      <c r="O54" s="181"/>
      <c r="P54" s="181"/>
      <c r="Q54" s="181"/>
      <c r="R54" s="181"/>
      <c r="S54" s="181"/>
      <c r="T54" s="181"/>
      <c r="U54" s="181"/>
      <c r="V54" s="181"/>
      <c r="W54" s="181"/>
      <c r="X54" s="181"/>
      <c r="Y54" s="181"/>
      <c r="Z54" s="181"/>
    </row>
    <row r="55">
      <c r="A55" s="178"/>
      <c r="B55" s="204">
        <v>2019.0</v>
      </c>
      <c r="C55" s="205">
        <v>562502.0</v>
      </c>
      <c r="D55" s="205">
        <v>2225000.0</v>
      </c>
      <c r="E55" s="206">
        <f t="shared" si="11"/>
        <v>2787502</v>
      </c>
      <c r="F55" s="181"/>
      <c r="G55" s="181"/>
      <c r="H55" s="181"/>
      <c r="I55" s="181"/>
      <c r="J55" s="181"/>
      <c r="K55" s="181"/>
      <c r="L55" s="181"/>
      <c r="M55" s="181"/>
      <c r="N55" s="181"/>
      <c r="O55" s="181"/>
      <c r="P55" s="181"/>
      <c r="Q55" s="181"/>
      <c r="R55" s="181"/>
      <c r="S55" s="181"/>
      <c r="T55" s="181"/>
      <c r="U55" s="181"/>
      <c r="V55" s="181"/>
      <c r="W55" s="181"/>
      <c r="X55" s="181"/>
      <c r="Y55" s="181"/>
      <c r="Z55" s="181"/>
    </row>
    <row r="56">
      <c r="A56" s="178"/>
      <c r="B56" s="204">
        <v>2020.0</v>
      </c>
      <c r="C56" s="205">
        <v>887500.0</v>
      </c>
      <c r="D56" s="205">
        <v>3545000.0</v>
      </c>
      <c r="E56" s="206">
        <f t="shared" si="11"/>
        <v>4432500</v>
      </c>
      <c r="F56" s="181"/>
      <c r="G56" s="181"/>
      <c r="H56" s="181"/>
      <c r="I56" s="181"/>
      <c r="J56" s="181"/>
      <c r="K56" s="181"/>
      <c r="L56" s="181"/>
      <c r="M56" s="181"/>
      <c r="N56" s="181"/>
      <c r="O56" s="181"/>
      <c r="P56" s="181"/>
      <c r="Q56" s="181"/>
      <c r="R56" s="181"/>
      <c r="S56" s="181"/>
      <c r="T56" s="181"/>
      <c r="U56" s="181"/>
      <c r="V56" s="181"/>
      <c r="W56" s="181"/>
      <c r="X56" s="181"/>
      <c r="Y56" s="181"/>
      <c r="Z56" s="181"/>
    </row>
    <row r="57">
      <c r="A57" s="178"/>
      <c r="B57" s="204">
        <v>2021.0</v>
      </c>
      <c r="C57" s="205">
        <v>625000.0</v>
      </c>
      <c r="D57" s="205">
        <v>2455000.0</v>
      </c>
      <c r="E57" s="206">
        <f t="shared" si="11"/>
        <v>3080000</v>
      </c>
      <c r="F57" s="181"/>
      <c r="G57" s="181"/>
      <c r="H57" s="181"/>
      <c r="I57" s="181"/>
      <c r="J57" s="181"/>
      <c r="K57" s="181"/>
      <c r="L57" s="181"/>
      <c r="M57" s="181"/>
      <c r="N57" s="181"/>
      <c r="O57" s="181"/>
      <c r="P57" s="181"/>
      <c r="Q57" s="181"/>
      <c r="R57" s="181"/>
      <c r="S57" s="181"/>
      <c r="T57" s="181"/>
      <c r="U57" s="181"/>
      <c r="V57" s="181"/>
      <c r="W57" s="181"/>
      <c r="X57" s="181"/>
      <c r="Y57" s="181"/>
      <c r="Z57" s="181"/>
    </row>
    <row r="58">
      <c r="A58" s="178"/>
      <c r="B58" s="204">
        <v>2022.0</v>
      </c>
      <c r="C58" s="205" t="s">
        <v>313</v>
      </c>
      <c r="D58" s="205">
        <v>5405000.0</v>
      </c>
      <c r="E58" s="206">
        <f t="shared" si="11"/>
        <v>5405000</v>
      </c>
      <c r="F58" s="181"/>
      <c r="G58" s="181"/>
      <c r="H58" s="181"/>
      <c r="I58" s="181"/>
      <c r="J58" s="181"/>
      <c r="K58" s="181"/>
      <c r="L58" s="181"/>
      <c r="M58" s="181"/>
      <c r="N58" s="181"/>
      <c r="O58" s="181"/>
      <c r="P58" s="181"/>
      <c r="Q58" s="181"/>
      <c r="R58" s="181"/>
      <c r="S58" s="181"/>
      <c r="T58" s="181"/>
      <c r="U58" s="181"/>
      <c r="V58" s="181"/>
      <c r="W58" s="181"/>
      <c r="X58" s="181"/>
      <c r="Y58" s="181"/>
      <c r="Z58" s="181"/>
    </row>
    <row r="59">
      <c r="A59" s="178"/>
      <c r="B59" s="204" t="s">
        <v>374</v>
      </c>
      <c r="C59" s="205">
        <v>1000000.0</v>
      </c>
      <c r="D59" s="205">
        <v>1.15085E8</v>
      </c>
      <c r="E59" s="206">
        <f t="shared" si="11"/>
        <v>116085000</v>
      </c>
      <c r="F59" s="181"/>
      <c r="G59" s="181"/>
      <c r="H59" s="181"/>
      <c r="I59" s="181"/>
      <c r="J59" s="181"/>
      <c r="K59" s="181"/>
      <c r="L59" s="181"/>
      <c r="M59" s="181"/>
      <c r="N59" s="181"/>
      <c r="O59" s="181"/>
      <c r="P59" s="181"/>
      <c r="Q59" s="181"/>
      <c r="R59" s="181"/>
      <c r="S59" s="181"/>
      <c r="T59" s="181"/>
      <c r="U59" s="181"/>
      <c r="V59" s="181"/>
      <c r="W59" s="181"/>
      <c r="X59" s="181"/>
      <c r="Y59" s="181"/>
      <c r="Z59" s="181"/>
    </row>
    <row r="60">
      <c r="A60" s="207"/>
      <c r="B60" s="208" t="s">
        <v>376</v>
      </c>
      <c r="C60" s="209">
        <f t="shared" ref="C60:E60" si="12">sum(C54:C59)</f>
        <v>3687528</v>
      </c>
      <c r="D60" s="209">
        <f t="shared" si="12"/>
        <v>137825000</v>
      </c>
      <c r="E60" s="209">
        <f t="shared" si="12"/>
        <v>141512528</v>
      </c>
      <c r="F60" s="210"/>
      <c r="G60" s="210"/>
      <c r="H60" s="210"/>
      <c r="I60" s="210"/>
      <c r="J60" s="210"/>
      <c r="K60" s="210"/>
      <c r="L60" s="210"/>
      <c r="M60" s="210"/>
      <c r="N60" s="210"/>
      <c r="O60" s="210"/>
      <c r="P60" s="210"/>
      <c r="Q60" s="210"/>
      <c r="R60" s="210"/>
      <c r="S60" s="210"/>
      <c r="T60" s="210"/>
      <c r="U60" s="210"/>
      <c r="V60" s="210"/>
      <c r="W60" s="210"/>
      <c r="X60" s="210"/>
      <c r="Y60" s="210"/>
      <c r="Z60" s="210"/>
    </row>
    <row r="61">
      <c r="A61" s="178"/>
      <c r="B61" s="211" t="s">
        <v>377</v>
      </c>
      <c r="C61" s="212" t="s">
        <v>313</v>
      </c>
      <c r="D61" s="213">
        <v>-4859966.0</v>
      </c>
      <c r="E61" s="214">
        <f>sum(C61:D61)</f>
        <v>-4859966</v>
      </c>
      <c r="F61" s="181"/>
      <c r="G61" s="181"/>
      <c r="H61" s="181"/>
      <c r="I61" s="181"/>
      <c r="J61" s="181"/>
      <c r="K61" s="181"/>
      <c r="L61" s="181"/>
      <c r="M61" s="181"/>
      <c r="N61" s="181"/>
      <c r="O61" s="181"/>
      <c r="P61" s="181"/>
      <c r="Q61" s="181"/>
      <c r="R61" s="181"/>
      <c r="S61" s="181"/>
      <c r="T61" s="181"/>
      <c r="U61" s="181"/>
      <c r="V61" s="181"/>
      <c r="W61" s="181"/>
      <c r="X61" s="181"/>
      <c r="Y61" s="181"/>
      <c r="Z61" s="181"/>
    </row>
    <row r="62">
      <c r="A62" s="178"/>
      <c r="B62" s="215" t="s">
        <v>372</v>
      </c>
      <c r="C62" s="216">
        <f t="shared" ref="C62:D62" si="13">sum(C60:C61)</f>
        <v>3687528</v>
      </c>
      <c r="D62" s="216">
        <f t="shared" si="13"/>
        <v>132965034</v>
      </c>
      <c r="E62" s="216">
        <f>(sum(E60:E61))</f>
        <v>136652562</v>
      </c>
      <c r="F62" s="181"/>
      <c r="G62" s="181"/>
      <c r="H62" s="181"/>
      <c r="I62" s="181"/>
      <c r="J62" s="181"/>
      <c r="K62" s="181"/>
      <c r="L62" s="181"/>
      <c r="M62" s="181"/>
      <c r="N62" s="181"/>
      <c r="O62" s="181"/>
      <c r="P62" s="181"/>
      <c r="Q62" s="181"/>
      <c r="R62" s="181"/>
      <c r="S62" s="181"/>
      <c r="T62" s="181"/>
      <c r="U62" s="181"/>
      <c r="V62" s="181"/>
      <c r="W62" s="181"/>
      <c r="X62" s="181"/>
      <c r="Y62" s="181"/>
      <c r="Z62" s="181"/>
    </row>
    <row r="63">
      <c r="A63" s="217"/>
      <c r="B63" s="198"/>
      <c r="C63" s="198"/>
      <c r="D63" s="198"/>
      <c r="E63" s="181"/>
      <c r="F63" s="181"/>
      <c r="G63" s="181"/>
      <c r="H63" s="181"/>
      <c r="I63" s="181"/>
      <c r="J63" s="181"/>
      <c r="K63" s="181"/>
      <c r="L63" s="181"/>
      <c r="M63" s="181"/>
      <c r="N63" s="181"/>
      <c r="O63" s="181"/>
      <c r="P63" s="181"/>
      <c r="Q63" s="181"/>
      <c r="R63" s="181"/>
      <c r="S63" s="181"/>
      <c r="T63" s="181"/>
      <c r="U63" s="181"/>
      <c r="V63" s="181"/>
      <c r="W63" s="181"/>
      <c r="X63" s="181"/>
      <c r="Y63" s="181"/>
      <c r="Z63" s="181"/>
    </row>
    <row r="64">
      <c r="A64" s="178">
        <v>2018.0</v>
      </c>
      <c r="B64" s="191">
        <v>45107.0</v>
      </c>
      <c r="C64" s="192" t="s">
        <v>367</v>
      </c>
      <c r="D64" s="192" t="s">
        <v>368</v>
      </c>
      <c r="E64" s="192" t="s">
        <v>369</v>
      </c>
      <c r="F64" s="181"/>
      <c r="G64" s="181"/>
      <c r="H64" s="181"/>
      <c r="I64" s="181"/>
      <c r="J64" s="181"/>
      <c r="K64" s="181"/>
      <c r="L64" s="181"/>
      <c r="M64" s="181"/>
      <c r="N64" s="181"/>
      <c r="O64" s="181"/>
      <c r="P64" s="181"/>
      <c r="Q64" s="181"/>
      <c r="R64" s="181"/>
      <c r="S64" s="181"/>
      <c r="T64" s="181"/>
      <c r="U64" s="181"/>
      <c r="V64" s="181"/>
      <c r="W64" s="181"/>
      <c r="X64" s="181"/>
      <c r="Y64" s="181"/>
      <c r="Z64" s="181"/>
    </row>
    <row r="65">
      <c r="A65" s="178"/>
      <c r="B65" s="193">
        <v>2019.0</v>
      </c>
      <c r="C65" s="194">
        <v>491668.0</v>
      </c>
      <c r="D65" s="194">
        <v>2225000.0</v>
      </c>
      <c r="E65" s="195">
        <f t="shared" ref="E65:E68" si="14">sum(C65:D65)</f>
        <v>2716668</v>
      </c>
      <c r="F65" s="181"/>
      <c r="G65" s="181"/>
      <c r="H65" s="181"/>
      <c r="I65" s="181"/>
      <c r="J65" s="181"/>
      <c r="K65" s="181"/>
      <c r="L65" s="181"/>
      <c r="M65" s="181"/>
      <c r="N65" s="181"/>
      <c r="O65" s="181"/>
      <c r="P65" s="181"/>
      <c r="Q65" s="181"/>
      <c r="R65" s="181"/>
      <c r="S65" s="181"/>
      <c r="T65" s="181"/>
      <c r="U65" s="181"/>
      <c r="V65" s="181"/>
      <c r="W65" s="181"/>
      <c r="X65" s="181"/>
      <c r="Y65" s="181"/>
      <c r="Z65" s="181"/>
    </row>
    <row r="66">
      <c r="A66" s="178"/>
      <c r="B66" s="193">
        <v>2020.0</v>
      </c>
      <c r="C66" s="194">
        <v>987512.0</v>
      </c>
      <c r="D66" s="194">
        <v>3545000.0</v>
      </c>
      <c r="E66" s="195">
        <f t="shared" si="14"/>
        <v>4532512</v>
      </c>
      <c r="F66" s="181"/>
      <c r="G66" s="181"/>
      <c r="H66" s="181"/>
      <c r="I66" s="181"/>
      <c r="J66" s="181"/>
      <c r="K66" s="181"/>
      <c r="L66" s="181"/>
      <c r="M66" s="181"/>
      <c r="N66" s="181"/>
      <c r="O66" s="181"/>
      <c r="P66" s="181"/>
      <c r="Q66" s="181"/>
      <c r="R66" s="181"/>
      <c r="S66" s="181"/>
      <c r="T66" s="181"/>
      <c r="U66" s="181"/>
      <c r="V66" s="181"/>
      <c r="W66" s="181"/>
      <c r="X66" s="181"/>
      <c r="Y66" s="181"/>
      <c r="Z66" s="181"/>
    </row>
    <row r="67">
      <c r="A67" s="178"/>
      <c r="B67" s="193">
        <v>2021.0</v>
      </c>
      <c r="C67" s="194">
        <v>712500.0</v>
      </c>
      <c r="D67" s="194">
        <v>2455000.0</v>
      </c>
      <c r="E67" s="195">
        <f t="shared" si="14"/>
        <v>3167500</v>
      </c>
      <c r="F67" s="181"/>
      <c r="G67" s="181"/>
      <c r="H67" s="181"/>
      <c r="I67" s="181"/>
      <c r="J67" s="181"/>
      <c r="K67" s="181"/>
      <c r="L67" s="181"/>
      <c r="M67" s="181"/>
      <c r="N67" s="181"/>
      <c r="O67" s="181"/>
      <c r="P67" s="181"/>
      <c r="Q67" s="181"/>
      <c r="R67" s="181"/>
      <c r="S67" s="181"/>
      <c r="T67" s="181"/>
      <c r="U67" s="181"/>
      <c r="V67" s="181"/>
      <c r="W67" s="181"/>
      <c r="X67" s="181"/>
      <c r="Y67" s="181"/>
      <c r="Z67" s="181"/>
    </row>
    <row r="68">
      <c r="A68" s="178"/>
      <c r="B68" s="193">
        <v>2022.0</v>
      </c>
      <c r="C68" s="194">
        <v>62500.0</v>
      </c>
      <c r="D68" s="194">
        <v>2650000.0</v>
      </c>
      <c r="E68" s="195">
        <f t="shared" si="14"/>
        <v>2712500</v>
      </c>
      <c r="F68" s="181"/>
      <c r="G68" s="181"/>
      <c r="H68" s="181"/>
      <c r="I68" s="181"/>
      <c r="J68" s="181"/>
      <c r="K68" s="181"/>
      <c r="L68" s="181"/>
      <c r="M68" s="181"/>
      <c r="N68" s="181"/>
      <c r="O68" s="181"/>
      <c r="P68" s="181"/>
      <c r="Q68" s="181"/>
      <c r="R68" s="181"/>
      <c r="S68" s="181"/>
      <c r="T68" s="181"/>
      <c r="U68" s="181"/>
      <c r="V68" s="181"/>
      <c r="W68" s="181"/>
      <c r="X68" s="181"/>
      <c r="Y68" s="181"/>
      <c r="Z68" s="181"/>
    </row>
    <row r="69">
      <c r="A69" s="178"/>
      <c r="B69" s="193">
        <v>2023.0</v>
      </c>
      <c r="C69" s="194" t="s">
        <v>313</v>
      </c>
      <c r="D69" s="194">
        <v>2995000.0</v>
      </c>
      <c r="E69" s="195">
        <f>sum(C69:D69)-F73</f>
        <v>2995000</v>
      </c>
      <c r="F69" s="181"/>
      <c r="G69" s="181"/>
      <c r="H69" s="181"/>
      <c r="I69" s="181"/>
      <c r="J69" s="181"/>
      <c r="K69" s="181"/>
      <c r="L69" s="181"/>
      <c r="M69" s="181"/>
      <c r="N69" s="181"/>
      <c r="O69" s="181"/>
      <c r="P69" s="181"/>
      <c r="Q69" s="181"/>
      <c r="R69" s="181"/>
      <c r="S69" s="181"/>
      <c r="T69" s="181"/>
      <c r="U69" s="181"/>
      <c r="V69" s="181"/>
      <c r="W69" s="181"/>
      <c r="X69" s="181"/>
      <c r="Y69" s="181"/>
      <c r="Z69" s="181"/>
    </row>
    <row r="70">
      <c r="A70" s="178"/>
      <c r="B70" s="193" t="s">
        <v>374</v>
      </c>
      <c r="C70" s="194" t="s">
        <v>313</v>
      </c>
      <c r="D70" s="194">
        <v>1.17756675E8</v>
      </c>
      <c r="E70" s="195">
        <f>sum(C70:D70)</f>
        <v>117756675</v>
      </c>
      <c r="F70" s="181"/>
      <c r="G70" s="181"/>
      <c r="H70" s="181"/>
      <c r="I70" s="181"/>
      <c r="J70" s="181"/>
      <c r="K70" s="181"/>
      <c r="L70" s="181"/>
      <c r="M70" s="181"/>
      <c r="N70" s="181"/>
      <c r="O70" s="181"/>
      <c r="P70" s="181"/>
      <c r="Q70" s="181"/>
      <c r="R70" s="181"/>
      <c r="S70" s="181"/>
      <c r="T70" s="181"/>
      <c r="U70" s="181"/>
      <c r="V70" s="181"/>
      <c r="W70" s="181"/>
      <c r="X70" s="181"/>
      <c r="Y70" s="181"/>
      <c r="Z70" s="181"/>
    </row>
    <row r="71">
      <c r="A71" s="178"/>
      <c r="B71" s="196" t="s">
        <v>376</v>
      </c>
      <c r="C71" s="218">
        <f t="shared" ref="C71:E71" si="15">sum(C65:C70)</f>
        <v>2254180</v>
      </c>
      <c r="D71" s="218">
        <f t="shared" si="15"/>
        <v>131626675</v>
      </c>
      <c r="E71" s="197">
        <f t="shared" si="15"/>
        <v>133880855</v>
      </c>
      <c r="F71" s="181"/>
      <c r="G71" s="181"/>
      <c r="H71" s="181"/>
      <c r="I71" s="181"/>
      <c r="J71" s="181"/>
      <c r="K71" s="181"/>
      <c r="L71" s="181"/>
      <c r="M71" s="181"/>
      <c r="N71" s="181"/>
      <c r="O71" s="181"/>
      <c r="P71" s="181"/>
      <c r="Q71" s="181"/>
      <c r="R71" s="181"/>
      <c r="S71" s="181"/>
      <c r="T71" s="181"/>
      <c r="U71" s="181"/>
      <c r="V71" s="181"/>
      <c r="W71" s="181"/>
      <c r="X71" s="181"/>
      <c r="Y71" s="181"/>
      <c r="Z71" s="181"/>
    </row>
    <row r="72">
      <c r="A72" s="178"/>
      <c r="B72" s="219" t="s">
        <v>377</v>
      </c>
      <c r="C72" s="220" t="s">
        <v>378</v>
      </c>
      <c r="D72" s="220">
        <v>-4488958.0</v>
      </c>
      <c r="E72" s="221">
        <f>sum(C72:D72)</f>
        <v>-4488958</v>
      </c>
      <c r="F72" s="181"/>
      <c r="G72" s="181"/>
      <c r="H72" s="181"/>
      <c r="I72" s="181"/>
      <c r="J72" s="181"/>
      <c r="K72" s="181"/>
      <c r="L72" s="181"/>
      <c r="M72" s="181"/>
      <c r="N72" s="181"/>
      <c r="O72" s="181"/>
      <c r="P72" s="181"/>
      <c r="Q72" s="181"/>
      <c r="R72" s="181"/>
      <c r="S72" s="181"/>
      <c r="T72" s="181"/>
      <c r="U72" s="181"/>
      <c r="V72" s="181"/>
      <c r="W72" s="181"/>
      <c r="X72" s="181"/>
      <c r="Y72" s="181"/>
      <c r="Z72" s="181"/>
    </row>
    <row r="73">
      <c r="A73" s="178"/>
      <c r="B73" s="199" t="s">
        <v>372</v>
      </c>
      <c r="C73" s="200">
        <f t="shared" ref="C73:E73" si="16">sum(C71:C72)</f>
        <v>2254180</v>
      </c>
      <c r="D73" s="200">
        <f t="shared" si="16"/>
        <v>127137717</v>
      </c>
      <c r="E73" s="200">
        <f t="shared" si="16"/>
        <v>129391897</v>
      </c>
      <c r="F73" s="181"/>
      <c r="G73" s="181"/>
      <c r="H73" s="181"/>
      <c r="I73" s="181"/>
      <c r="J73" s="181"/>
      <c r="K73" s="181"/>
      <c r="L73" s="181"/>
      <c r="M73" s="181"/>
      <c r="N73" s="181"/>
      <c r="O73" s="181"/>
      <c r="P73" s="181"/>
      <c r="Q73" s="181"/>
      <c r="R73" s="181"/>
      <c r="S73" s="181"/>
      <c r="T73" s="181"/>
      <c r="U73" s="181"/>
      <c r="V73" s="181"/>
      <c r="W73" s="181"/>
      <c r="X73" s="181"/>
      <c r="Y73" s="181"/>
      <c r="Z73" s="181"/>
    </row>
    <row r="74">
      <c r="A74" s="178"/>
      <c r="B74" s="198"/>
      <c r="C74" s="198"/>
      <c r="D74" s="198"/>
      <c r="E74" s="181"/>
      <c r="F74" s="181"/>
      <c r="G74" s="181"/>
      <c r="H74" s="181"/>
      <c r="I74" s="181"/>
      <c r="J74" s="181"/>
      <c r="K74" s="181"/>
      <c r="L74" s="181"/>
      <c r="M74" s="181"/>
      <c r="N74" s="181"/>
      <c r="O74" s="181"/>
      <c r="P74" s="181"/>
      <c r="Q74" s="181"/>
      <c r="R74" s="181"/>
      <c r="S74" s="181"/>
      <c r="T74" s="181"/>
      <c r="U74" s="181"/>
      <c r="V74" s="181"/>
      <c r="W74" s="181"/>
      <c r="X74" s="181"/>
      <c r="Y74" s="181"/>
      <c r="Z74" s="181"/>
    </row>
    <row r="75">
      <c r="A75" s="178">
        <v>2019.0</v>
      </c>
      <c r="B75" s="191">
        <v>45107.0</v>
      </c>
      <c r="C75" s="192" t="s">
        <v>367</v>
      </c>
      <c r="D75" s="192" t="s">
        <v>368</v>
      </c>
      <c r="E75" s="192" t="s">
        <v>369</v>
      </c>
      <c r="F75" s="181"/>
      <c r="G75" s="181"/>
      <c r="H75" s="181"/>
      <c r="I75" s="181"/>
      <c r="J75" s="181"/>
      <c r="K75" s="181"/>
      <c r="L75" s="181"/>
      <c r="M75" s="181"/>
      <c r="N75" s="181"/>
      <c r="O75" s="181"/>
      <c r="P75" s="181"/>
      <c r="Q75" s="181"/>
      <c r="R75" s="181"/>
      <c r="S75" s="181"/>
      <c r="T75" s="181"/>
      <c r="U75" s="181"/>
      <c r="V75" s="181"/>
      <c r="W75" s="181"/>
      <c r="X75" s="181"/>
      <c r="Y75" s="181"/>
      <c r="Z75" s="181"/>
    </row>
    <row r="76">
      <c r="A76" s="178"/>
      <c r="B76" s="193">
        <v>2020.0</v>
      </c>
      <c r="C76" s="194">
        <v>775000.0</v>
      </c>
      <c r="D76" s="194">
        <v>2915122.0</v>
      </c>
      <c r="E76" s="195">
        <f t="shared" ref="E76:E81" si="17">sum(C76:D76)</f>
        <v>3690122</v>
      </c>
      <c r="F76" s="181"/>
      <c r="G76" s="181"/>
      <c r="H76" s="181"/>
      <c r="I76" s="181"/>
      <c r="J76" s="181"/>
      <c r="K76" s="181"/>
      <c r="L76" s="181"/>
      <c r="M76" s="181"/>
      <c r="N76" s="181"/>
      <c r="O76" s="181"/>
      <c r="P76" s="181"/>
      <c r="Q76" s="181"/>
      <c r="R76" s="181"/>
      <c r="S76" s="181"/>
      <c r="T76" s="181"/>
      <c r="U76" s="181"/>
      <c r="V76" s="181"/>
      <c r="W76" s="181"/>
      <c r="X76" s="181"/>
      <c r="Y76" s="181"/>
      <c r="Z76" s="181"/>
    </row>
    <row r="77">
      <c r="A77" s="178"/>
      <c r="B77" s="193">
        <v>2021.0</v>
      </c>
      <c r="C77" s="194">
        <v>887500.0</v>
      </c>
      <c r="D77" s="194">
        <v>3304934.0</v>
      </c>
      <c r="E77" s="195">
        <f t="shared" si="17"/>
        <v>4192434</v>
      </c>
      <c r="F77" s="181"/>
      <c r="G77" s="181"/>
      <c r="H77" s="181"/>
      <c r="I77" s="181"/>
      <c r="J77" s="181"/>
      <c r="K77" s="181"/>
      <c r="L77" s="181"/>
      <c r="M77" s="181"/>
      <c r="N77" s="181"/>
      <c r="O77" s="181"/>
      <c r="P77" s="181"/>
      <c r="Q77" s="181"/>
      <c r="R77" s="181"/>
      <c r="S77" s="181"/>
      <c r="T77" s="181"/>
      <c r="U77" s="181"/>
      <c r="V77" s="181"/>
      <c r="W77" s="181"/>
      <c r="X77" s="181"/>
      <c r="Y77" s="181"/>
      <c r="Z77" s="181"/>
    </row>
    <row r="78">
      <c r="A78" s="178"/>
      <c r="B78" s="193">
        <v>2022.0</v>
      </c>
      <c r="C78" s="194">
        <v>562500.0</v>
      </c>
      <c r="D78" s="194">
        <v>3083571.0</v>
      </c>
      <c r="E78" s="195">
        <f t="shared" si="17"/>
        <v>3646071</v>
      </c>
      <c r="F78" s="181"/>
      <c r="G78" s="181"/>
      <c r="H78" s="181"/>
      <c r="I78" s="181"/>
      <c r="J78" s="181"/>
      <c r="K78" s="181"/>
      <c r="L78" s="181"/>
      <c r="M78" s="181"/>
      <c r="N78" s="181"/>
      <c r="O78" s="181"/>
      <c r="P78" s="181"/>
      <c r="Q78" s="181"/>
      <c r="R78" s="181"/>
      <c r="S78" s="181"/>
      <c r="T78" s="181"/>
      <c r="U78" s="181"/>
      <c r="V78" s="181"/>
      <c r="W78" s="181"/>
      <c r="X78" s="181"/>
      <c r="Y78" s="181"/>
      <c r="Z78" s="181"/>
    </row>
    <row r="79">
      <c r="A79" s="178"/>
      <c r="B79" s="193">
        <v>2023.0</v>
      </c>
      <c r="C79" s="194">
        <v>112500.0</v>
      </c>
      <c r="D79" s="194">
        <v>3449143.0</v>
      </c>
      <c r="E79" s="195">
        <f t="shared" si="17"/>
        <v>3561643</v>
      </c>
      <c r="F79" s="181"/>
      <c r="G79" s="181"/>
      <c r="H79" s="181"/>
      <c r="I79" s="181"/>
      <c r="J79" s="181"/>
      <c r="K79" s="181"/>
      <c r="L79" s="181"/>
      <c r="M79" s="181"/>
      <c r="N79" s="181"/>
      <c r="O79" s="181"/>
      <c r="P79" s="181"/>
      <c r="Q79" s="181"/>
      <c r="R79" s="181"/>
      <c r="S79" s="181"/>
      <c r="T79" s="181"/>
      <c r="U79" s="181"/>
      <c r="V79" s="181"/>
      <c r="W79" s="181"/>
      <c r="X79" s="181"/>
      <c r="Y79" s="181"/>
      <c r="Z79" s="181"/>
    </row>
    <row r="80">
      <c r="A80" s="189"/>
      <c r="B80" s="193">
        <v>2024.0</v>
      </c>
      <c r="C80" s="194" t="s">
        <v>313</v>
      </c>
      <c r="D80" s="194">
        <v>3609956.0</v>
      </c>
      <c r="E80" s="195">
        <f t="shared" si="17"/>
        <v>3609956</v>
      </c>
      <c r="F80" s="181"/>
      <c r="G80" s="181"/>
      <c r="H80" s="181"/>
      <c r="I80" s="181"/>
      <c r="J80" s="181"/>
      <c r="K80" s="181"/>
      <c r="L80" s="181"/>
      <c r="M80" s="181"/>
      <c r="N80" s="181"/>
      <c r="O80" s="181"/>
      <c r="P80" s="181"/>
      <c r="Q80" s="181"/>
      <c r="R80" s="181"/>
      <c r="S80" s="181"/>
      <c r="T80" s="181"/>
      <c r="U80" s="181"/>
      <c r="V80" s="181"/>
      <c r="W80" s="181"/>
      <c r="X80" s="181"/>
      <c r="Y80" s="181"/>
      <c r="Z80" s="181"/>
    </row>
    <row r="81">
      <c r="A81" s="189"/>
      <c r="B81" s="193" t="s">
        <v>374</v>
      </c>
      <c r="C81" s="194" t="s">
        <v>313</v>
      </c>
      <c r="D81" s="194">
        <v>1.49650238E8</v>
      </c>
      <c r="E81" s="195">
        <f t="shared" si="17"/>
        <v>149650238</v>
      </c>
      <c r="F81" s="181"/>
      <c r="G81" s="181"/>
      <c r="H81" s="181"/>
      <c r="I81" s="181"/>
      <c r="J81" s="181"/>
      <c r="K81" s="181"/>
      <c r="L81" s="181"/>
      <c r="M81" s="181"/>
      <c r="N81" s="181"/>
      <c r="O81" s="181"/>
      <c r="P81" s="181"/>
      <c r="Q81" s="181"/>
      <c r="R81" s="181"/>
      <c r="S81" s="181"/>
      <c r="T81" s="181"/>
      <c r="U81" s="181"/>
      <c r="V81" s="181"/>
      <c r="W81" s="181"/>
      <c r="X81" s="181"/>
      <c r="Y81" s="181"/>
      <c r="Z81" s="181"/>
    </row>
    <row r="82">
      <c r="A82" s="189"/>
      <c r="B82" s="196" t="s">
        <v>376</v>
      </c>
      <c r="C82" s="218">
        <f t="shared" ref="C82:E82" si="18">sum(C76:C81)</f>
        <v>2337500</v>
      </c>
      <c r="D82" s="218">
        <f t="shared" si="18"/>
        <v>166012964</v>
      </c>
      <c r="E82" s="197">
        <f t="shared" si="18"/>
        <v>168350464</v>
      </c>
      <c r="F82" s="181"/>
      <c r="G82" s="181"/>
      <c r="H82" s="181"/>
      <c r="I82" s="181"/>
      <c r="J82" s="181"/>
      <c r="K82" s="181"/>
      <c r="L82" s="181"/>
      <c r="M82" s="181"/>
      <c r="N82" s="181"/>
      <c r="O82" s="181"/>
      <c r="P82" s="181"/>
      <c r="Q82" s="181"/>
      <c r="R82" s="181"/>
      <c r="S82" s="181"/>
      <c r="T82" s="181"/>
      <c r="U82" s="181"/>
      <c r="V82" s="181"/>
      <c r="W82" s="181"/>
      <c r="X82" s="181"/>
      <c r="Y82" s="181"/>
      <c r="Z82" s="181"/>
    </row>
    <row r="83">
      <c r="A83" s="189"/>
      <c r="B83" s="219" t="s">
        <v>377</v>
      </c>
      <c r="C83" s="221" t="s">
        <v>313</v>
      </c>
      <c r="D83" s="220">
        <v>-4751620.0</v>
      </c>
      <c r="E83" s="221">
        <f>sum(C83:D83)</f>
        <v>-4751620</v>
      </c>
      <c r="F83" s="181"/>
      <c r="G83" s="181"/>
      <c r="H83" s="181"/>
      <c r="I83" s="181"/>
      <c r="J83" s="181"/>
      <c r="K83" s="181"/>
      <c r="L83" s="181"/>
      <c r="M83" s="181"/>
      <c r="N83" s="181"/>
      <c r="O83" s="181"/>
      <c r="P83" s="181"/>
      <c r="Q83" s="181"/>
      <c r="R83" s="181"/>
      <c r="S83" s="181"/>
      <c r="T83" s="181"/>
      <c r="U83" s="181"/>
      <c r="V83" s="181"/>
      <c r="W83" s="181"/>
      <c r="X83" s="181"/>
      <c r="Y83" s="181"/>
      <c r="Z83" s="181"/>
    </row>
    <row r="84">
      <c r="A84" s="189"/>
      <c r="B84" s="222" t="s">
        <v>372</v>
      </c>
      <c r="C84" s="223">
        <f t="shared" ref="C84:E84" si="19">sum(C82:C83)</f>
        <v>2337500</v>
      </c>
      <c r="D84" s="223">
        <f t="shared" si="19"/>
        <v>161261344</v>
      </c>
      <c r="E84" s="224">
        <f t="shared" si="19"/>
        <v>163598844</v>
      </c>
      <c r="F84" s="181"/>
      <c r="G84" s="181"/>
      <c r="H84" s="181"/>
      <c r="I84" s="181"/>
      <c r="J84" s="181"/>
      <c r="K84" s="181"/>
      <c r="L84" s="181"/>
      <c r="M84" s="181"/>
      <c r="N84" s="181"/>
      <c r="O84" s="181"/>
      <c r="P84" s="181"/>
      <c r="Q84" s="181"/>
      <c r="R84" s="181"/>
      <c r="S84" s="181"/>
      <c r="T84" s="181"/>
      <c r="U84" s="181"/>
      <c r="V84" s="181"/>
      <c r="W84" s="181"/>
      <c r="X84" s="181"/>
      <c r="Y84" s="181"/>
      <c r="Z84" s="181"/>
    </row>
    <row r="85">
      <c r="A85" s="178"/>
      <c r="B85" s="225"/>
      <c r="C85" s="226"/>
      <c r="D85" s="226"/>
      <c r="E85" s="226"/>
      <c r="F85" s="181"/>
      <c r="G85" s="181"/>
      <c r="H85" s="181"/>
      <c r="I85" s="181"/>
      <c r="J85" s="181"/>
      <c r="K85" s="181"/>
      <c r="L85" s="181"/>
      <c r="M85" s="181"/>
      <c r="N85" s="181"/>
      <c r="O85" s="181"/>
      <c r="P85" s="181"/>
      <c r="Q85" s="181"/>
      <c r="R85" s="181"/>
      <c r="S85" s="181"/>
      <c r="T85" s="181"/>
      <c r="U85" s="181"/>
      <c r="V85" s="181"/>
      <c r="W85" s="181"/>
      <c r="X85" s="181"/>
      <c r="Y85" s="181"/>
      <c r="Z85" s="181"/>
    </row>
    <row r="86">
      <c r="A86" s="178">
        <v>2020.0</v>
      </c>
      <c r="B86" s="202">
        <v>45107.0</v>
      </c>
      <c r="C86" s="203" t="s">
        <v>367</v>
      </c>
      <c r="D86" s="203" t="s">
        <v>368</v>
      </c>
      <c r="E86" s="203" t="s">
        <v>369</v>
      </c>
      <c r="F86" s="181"/>
      <c r="G86" s="181"/>
      <c r="H86" s="181"/>
      <c r="I86" s="181"/>
      <c r="J86" s="181"/>
      <c r="K86" s="181"/>
      <c r="L86" s="181"/>
      <c r="M86" s="181"/>
      <c r="N86" s="181"/>
      <c r="O86" s="181"/>
      <c r="P86" s="181"/>
      <c r="Q86" s="181"/>
      <c r="R86" s="181"/>
      <c r="S86" s="181"/>
      <c r="T86" s="181"/>
      <c r="U86" s="181"/>
      <c r="V86" s="181"/>
      <c r="W86" s="181"/>
      <c r="X86" s="181"/>
      <c r="Y86" s="181"/>
      <c r="Z86" s="181"/>
    </row>
    <row r="87">
      <c r="A87" s="189"/>
      <c r="B87" s="204">
        <v>2021.0</v>
      </c>
      <c r="C87" s="205">
        <v>1498180.0</v>
      </c>
      <c r="D87" s="205">
        <v>2508117.0</v>
      </c>
      <c r="E87" s="206">
        <f t="shared" ref="E87:E92" si="20">sum(C87:D87)</f>
        <v>4006297</v>
      </c>
      <c r="F87" s="181"/>
      <c r="G87" s="181"/>
      <c r="H87" s="181"/>
      <c r="I87" s="181"/>
      <c r="J87" s="181"/>
      <c r="K87" s="181"/>
      <c r="L87" s="181"/>
      <c r="M87" s="181"/>
      <c r="N87" s="181"/>
      <c r="O87" s="181"/>
      <c r="P87" s="181"/>
      <c r="Q87" s="181"/>
      <c r="R87" s="181"/>
      <c r="S87" s="181"/>
      <c r="T87" s="181"/>
      <c r="U87" s="181"/>
      <c r="V87" s="181"/>
      <c r="W87" s="181"/>
      <c r="X87" s="181"/>
      <c r="Y87" s="181"/>
      <c r="Z87" s="181"/>
    </row>
    <row r="88">
      <c r="A88" s="189"/>
      <c r="B88" s="204">
        <v>2022.0</v>
      </c>
      <c r="C88" s="205">
        <v>2586793.0</v>
      </c>
      <c r="D88" s="205">
        <v>5408669.0</v>
      </c>
      <c r="E88" s="206">
        <f t="shared" si="20"/>
        <v>7995462</v>
      </c>
      <c r="F88" s="181"/>
      <c r="G88" s="181"/>
      <c r="H88" s="181"/>
      <c r="I88" s="181"/>
      <c r="J88" s="181"/>
      <c r="K88" s="181"/>
      <c r="L88" s="181"/>
      <c r="M88" s="181"/>
      <c r="N88" s="181"/>
      <c r="O88" s="181"/>
      <c r="P88" s="181"/>
      <c r="Q88" s="181"/>
      <c r="R88" s="181"/>
      <c r="S88" s="181"/>
      <c r="T88" s="181"/>
      <c r="U88" s="181"/>
      <c r="V88" s="181"/>
      <c r="W88" s="181"/>
      <c r="X88" s="181"/>
      <c r="Y88" s="181"/>
      <c r="Z88" s="181"/>
    </row>
    <row r="89">
      <c r="A89" s="189"/>
      <c r="B89" s="204">
        <v>2023.0</v>
      </c>
      <c r="C89" s="205">
        <v>1551030.0</v>
      </c>
      <c r="D89" s="205">
        <v>3034462.0</v>
      </c>
      <c r="E89" s="206">
        <f t="shared" si="20"/>
        <v>4585492</v>
      </c>
      <c r="F89" s="181"/>
      <c r="G89" s="181"/>
      <c r="H89" s="181"/>
      <c r="I89" s="181"/>
      <c r="J89" s="181"/>
      <c r="K89" s="181"/>
      <c r="L89" s="181"/>
      <c r="M89" s="181"/>
      <c r="N89" s="181"/>
      <c r="O89" s="181"/>
      <c r="P89" s="181"/>
      <c r="Q89" s="181"/>
      <c r="R89" s="181"/>
      <c r="S89" s="181"/>
      <c r="T89" s="181"/>
      <c r="U89" s="181"/>
      <c r="V89" s="181"/>
      <c r="W89" s="181"/>
      <c r="X89" s="181"/>
      <c r="Y89" s="181"/>
      <c r="Z89" s="181"/>
    </row>
    <row r="90">
      <c r="A90" s="189"/>
      <c r="B90" s="204">
        <v>2024.0</v>
      </c>
      <c r="C90" s="205">
        <v>1086919.0</v>
      </c>
      <c r="D90" s="205">
        <v>3180506.0</v>
      </c>
      <c r="E90" s="206">
        <f t="shared" si="20"/>
        <v>4267425</v>
      </c>
      <c r="F90" s="181"/>
      <c r="G90" s="181"/>
      <c r="H90" s="181"/>
      <c r="I90" s="181"/>
      <c r="J90" s="181"/>
      <c r="K90" s="181"/>
      <c r="L90" s="181"/>
      <c r="M90" s="181"/>
      <c r="N90" s="181"/>
      <c r="O90" s="181"/>
      <c r="P90" s="181"/>
      <c r="Q90" s="181"/>
      <c r="R90" s="181"/>
      <c r="S90" s="181"/>
      <c r="T90" s="181"/>
      <c r="U90" s="181"/>
      <c r="V90" s="181"/>
      <c r="W90" s="181"/>
      <c r="X90" s="181"/>
      <c r="Y90" s="181"/>
      <c r="Z90" s="181"/>
    </row>
    <row r="91">
      <c r="A91" s="189"/>
      <c r="B91" s="204">
        <v>2025.0</v>
      </c>
      <c r="C91" s="205">
        <v>927211.0</v>
      </c>
      <c r="D91" s="205">
        <v>3471812.0</v>
      </c>
      <c r="E91" s="206">
        <f t="shared" si="20"/>
        <v>4399023</v>
      </c>
      <c r="F91" s="181"/>
      <c r="G91" s="181"/>
      <c r="H91" s="181"/>
      <c r="I91" s="181"/>
      <c r="J91" s="181"/>
      <c r="K91" s="181"/>
      <c r="L91" s="181"/>
      <c r="M91" s="181"/>
      <c r="N91" s="181"/>
      <c r="O91" s="181"/>
      <c r="P91" s="181"/>
      <c r="Q91" s="181"/>
      <c r="R91" s="181"/>
      <c r="S91" s="181"/>
      <c r="T91" s="181"/>
      <c r="U91" s="181"/>
      <c r="V91" s="181"/>
      <c r="W91" s="181"/>
      <c r="X91" s="181"/>
      <c r="Y91" s="181"/>
      <c r="Z91" s="181"/>
    </row>
    <row r="92">
      <c r="A92" s="189"/>
      <c r="B92" s="204" t="s">
        <v>374</v>
      </c>
      <c r="C92" s="205" t="s">
        <v>313</v>
      </c>
      <c r="D92" s="205">
        <v>1.47927462E8</v>
      </c>
      <c r="E92" s="206">
        <f t="shared" si="20"/>
        <v>147927462</v>
      </c>
      <c r="F92" s="181"/>
      <c r="G92" s="181"/>
      <c r="H92" s="181"/>
      <c r="I92" s="181"/>
      <c r="J92" s="181"/>
      <c r="K92" s="181"/>
      <c r="L92" s="181"/>
      <c r="M92" s="181"/>
      <c r="N92" s="181"/>
      <c r="O92" s="181"/>
      <c r="P92" s="181"/>
      <c r="Q92" s="181"/>
      <c r="R92" s="181"/>
      <c r="S92" s="181"/>
      <c r="T92" s="181"/>
      <c r="U92" s="181"/>
      <c r="V92" s="181"/>
      <c r="W92" s="181"/>
      <c r="X92" s="181"/>
      <c r="Y92" s="181"/>
      <c r="Z92" s="181"/>
    </row>
    <row r="93">
      <c r="A93" s="189"/>
      <c r="B93" s="227" t="s">
        <v>376</v>
      </c>
      <c r="C93" s="228">
        <f t="shared" ref="C93:E93" si="21">sum(C87:C92)</f>
        <v>7650133</v>
      </c>
      <c r="D93" s="228">
        <f t="shared" si="21"/>
        <v>165531028</v>
      </c>
      <c r="E93" s="229">
        <f t="shared" si="21"/>
        <v>173181161</v>
      </c>
      <c r="F93" s="181"/>
      <c r="G93" s="181"/>
      <c r="H93" s="181"/>
      <c r="I93" s="181"/>
      <c r="J93" s="181"/>
      <c r="K93" s="181"/>
      <c r="L93" s="181"/>
      <c r="M93" s="181"/>
      <c r="N93" s="181"/>
      <c r="O93" s="181"/>
      <c r="P93" s="181"/>
      <c r="Q93" s="181"/>
      <c r="R93" s="181"/>
      <c r="S93" s="181"/>
      <c r="T93" s="181"/>
      <c r="U93" s="181"/>
      <c r="V93" s="181"/>
      <c r="W93" s="181"/>
      <c r="X93" s="181"/>
      <c r="Y93" s="181"/>
      <c r="Z93" s="181"/>
    </row>
    <row r="94">
      <c r="A94" s="189"/>
      <c r="B94" s="211" t="s">
        <v>377</v>
      </c>
      <c r="C94" s="214" t="s">
        <v>313</v>
      </c>
      <c r="D94" s="213">
        <v>-4480037.0</v>
      </c>
      <c r="E94" s="214">
        <f>sum(C94:D94)</f>
        <v>-4480037</v>
      </c>
      <c r="F94" s="181"/>
      <c r="G94" s="181"/>
      <c r="H94" s="181"/>
      <c r="I94" s="181"/>
      <c r="J94" s="181"/>
      <c r="K94" s="181"/>
      <c r="L94" s="181"/>
      <c r="M94" s="181"/>
      <c r="N94" s="181"/>
      <c r="O94" s="181"/>
      <c r="P94" s="181"/>
      <c r="Q94" s="181"/>
      <c r="R94" s="181"/>
      <c r="S94" s="181"/>
      <c r="T94" s="181"/>
      <c r="U94" s="181"/>
      <c r="V94" s="181"/>
      <c r="W94" s="181"/>
      <c r="X94" s="181"/>
      <c r="Y94" s="181"/>
      <c r="Z94" s="181"/>
    </row>
    <row r="95">
      <c r="A95" s="189"/>
      <c r="B95" s="230" t="s">
        <v>372</v>
      </c>
      <c r="C95" s="214">
        <f t="shared" ref="C95:E95" si="22">sum(C93:C94)</f>
        <v>7650133</v>
      </c>
      <c r="D95" s="214">
        <f t="shared" si="22"/>
        <v>161050991</v>
      </c>
      <c r="E95" s="231">
        <f t="shared" si="22"/>
        <v>168701124</v>
      </c>
      <c r="F95" s="181"/>
      <c r="G95" s="181"/>
      <c r="H95" s="181"/>
      <c r="I95" s="181"/>
      <c r="J95" s="181"/>
      <c r="K95" s="181"/>
      <c r="L95" s="181"/>
      <c r="M95" s="181"/>
      <c r="N95" s="181"/>
      <c r="O95" s="181"/>
      <c r="P95" s="181"/>
      <c r="Q95" s="181"/>
      <c r="R95" s="181"/>
      <c r="S95" s="181"/>
      <c r="T95" s="181"/>
      <c r="U95" s="181"/>
      <c r="V95" s="181"/>
      <c r="W95" s="181"/>
      <c r="X95" s="181"/>
      <c r="Y95" s="181"/>
      <c r="Z95" s="181"/>
    </row>
    <row r="96">
      <c r="A96" s="178"/>
      <c r="B96" s="225"/>
      <c r="C96" s="226"/>
      <c r="D96" s="226"/>
      <c r="E96" s="226"/>
      <c r="F96" s="181"/>
      <c r="G96" s="181"/>
      <c r="H96" s="181"/>
      <c r="I96" s="181"/>
      <c r="J96" s="181"/>
      <c r="K96" s="181"/>
      <c r="L96" s="181"/>
      <c r="M96" s="181"/>
      <c r="N96" s="181"/>
      <c r="O96" s="181"/>
      <c r="P96" s="181"/>
      <c r="Q96" s="181"/>
      <c r="R96" s="181"/>
      <c r="S96" s="181"/>
      <c r="T96" s="181"/>
      <c r="U96" s="181"/>
      <c r="V96" s="181"/>
      <c r="W96" s="181"/>
      <c r="X96" s="181"/>
      <c r="Y96" s="181"/>
      <c r="Z96" s="181"/>
    </row>
    <row r="97">
      <c r="A97" s="178">
        <v>2021.0</v>
      </c>
      <c r="B97" s="202">
        <v>45107.0</v>
      </c>
      <c r="C97" s="203" t="s">
        <v>367</v>
      </c>
      <c r="D97" s="203" t="s">
        <v>368</v>
      </c>
      <c r="E97" s="203" t="s">
        <v>369</v>
      </c>
      <c r="F97" s="181"/>
      <c r="G97" s="181"/>
      <c r="H97" s="181"/>
      <c r="I97" s="181"/>
      <c r="J97" s="181"/>
      <c r="K97" s="181"/>
      <c r="L97" s="181"/>
      <c r="M97" s="181"/>
      <c r="N97" s="181"/>
      <c r="O97" s="181"/>
      <c r="P97" s="181"/>
      <c r="Q97" s="181"/>
      <c r="R97" s="181"/>
      <c r="S97" s="181"/>
      <c r="T97" s="181"/>
      <c r="U97" s="181"/>
      <c r="V97" s="181"/>
      <c r="W97" s="181"/>
      <c r="X97" s="181"/>
      <c r="Y97" s="181"/>
      <c r="Z97" s="181"/>
    </row>
    <row r="98">
      <c r="A98" s="189"/>
      <c r="B98" s="204">
        <v>2022.0</v>
      </c>
      <c r="C98" s="205">
        <v>2890204.0</v>
      </c>
      <c r="D98" s="205">
        <v>5408669.0</v>
      </c>
      <c r="E98" s="206">
        <f t="shared" ref="E98:E103" si="23">sum(C98:D98)</f>
        <v>8298873</v>
      </c>
      <c r="F98" s="181"/>
      <c r="G98" s="181"/>
      <c r="H98" s="181"/>
      <c r="I98" s="181"/>
      <c r="J98" s="181"/>
      <c r="K98" s="181"/>
      <c r="L98" s="181"/>
      <c r="M98" s="181"/>
      <c r="N98" s="181"/>
      <c r="O98" s="181"/>
      <c r="P98" s="181"/>
      <c r="Q98" s="181"/>
      <c r="R98" s="181"/>
      <c r="S98" s="181"/>
      <c r="T98" s="181"/>
      <c r="U98" s="181"/>
      <c r="V98" s="181"/>
      <c r="W98" s="181"/>
      <c r="X98" s="181"/>
      <c r="Y98" s="181"/>
      <c r="Z98" s="181"/>
    </row>
    <row r="99">
      <c r="A99" s="189"/>
      <c r="B99" s="204">
        <v>2023.0</v>
      </c>
      <c r="C99" s="205">
        <v>1548026.0</v>
      </c>
      <c r="D99" s="205">
        <v>4028136.0</v>
      </c>
      <c r="E99" s="206">
        <f t="shared" si="23"/>
        <v>5576162</v>
      </c>
      <c r="F99" s="181"/>
      <c r="G99" s="181"/>
      <c r="H99" s="181"/>
      <c r="I99" s="181"/>
      <c r="J99" s="181"/>
      <c r="K99" s="181"/>
      <c r="L99" s="181"/>
      <c r="M99" s="181"/>
      <c r="N99" s="181"/>
      <c r="O99" s="181"/>
      <c r="P99" s="181"/>
      <c r="Q99" s="181"/>
      <c r="R99" s="181"/>
      <c r="S99" s="181"/>
      <c r="T99" s="181"/>
      <c r="U99" s="181"/>
      <c r="V99" s="181"/>
      <c r="W99" s="181"/>
      <c r="X99" s="181"/>
      <c r="Y99" s="181"/>
      <c r="Z99" s="181"/>
    </row>
    <row r="100">
      <c r="A100" s="189"/>
      <c r="B100" s="204">
        <v>2024.0</v>
      </c>
      <c r="C100" s="205">
        <v>1083731.0</v>
      </c>
      <c r="D100" s="205">
        <v>3445507.0</v>
      </c>
      <c r="E100" s="206">
        <f t="shared" si="23"/>
        <v>4529238</v>
      </c>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9"/>
      <c r="B101" s="204">
        <v>2025.0</v>
      </c>
      <c r="C101" s="205">
        <v>884892.0</v>
      </c>
      <c r="D101" s="205">
        <v>3746812.0</v>
      </c>
      <c r="E101" s="206">
        <f t="shared" si="23"/>
        <v>4631704</v>
      </c>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9"/>
      <c r="B102" s="204">
        <v>2026.0</v>
      </c>
      <c r="C102" s="205">
        <v>160989.0</v>
      </c>
      <c r="D102" s="205">
        <v>4123391.0</v>
      </c>
      <c r="E102" s="206">
        <f t="shared" si="23"/>
        <v>4284380</v>
      </c>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9"/>
      <c r="B103" s="204" t="s">
        <v>374</v>
      </c>
      <c r="C103" s="205" t="s">
        <v>313</v>
      </c>
      <c r="D103" s="205">
        <v>1.71184066E8</v>
      </c>
      <c r="E103" s="206">
        <f t="shared" si="23"/>
        <v>171184066</v>
      </c>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9"/>
      <c r="B104" s="227" t="s">
        <v>376</v>
      </c>
      <c r="C104" s="228">
        <f t="shared" ref="C104:E104" si="24">sum(C98:C103)</f>
        <v>6567842</v>
      </c>
      <c r="D104" s="228">
        <f t="shared" si="24"/>
        <v>191936581</v>
      </c>
      <c r="E104" s="229">
        <f t="shared" si="24"/>
        <v>198504423</v>
      </c>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9"/>
      <c r="B105" s="211" t="s">
        <v>377</v>
      </c>
      <c r="C105" s="214" t="s">
        <v>313</v>
      </c>
      <c r="D105" s="213">
        <v>-2088378.0</v>
      </c>
      <c r="E105" s="214">
        <f>sum(C105:D105)</f>
        <v>-2088378</v>
      </c>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9"/>
      <c r="B106" s="230" t="s">
        <v>372</v>
      </c>
      <c r="C106" s="214">
        <f t="shared" ref="C106:E106" si="25">sum(C104:C105)</f>
        <v>6567842</v>
      </c>
      <c r="D106" s="214">
        <f t="shared" si="25"/>
        <v>189848203</v>
      </c>
      <c r="E106" s="231">
        <f t="shared" si="25"/>
        <v>196416045</v>
      </c>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78"/>
      <c r="B107" s="225"/>
      <c r="C107" s="226"/>
      <c r="D107" s="226"/>
      <c r="E107" s="226"/>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78">
        <v>2022.0</v>
      </c>
      <c r="B108" s="202">
        <v>45107.0</v>
      </c>
      <c r="C108" s="203" t="s">
        <v>367</v>
      </c>
      <c r="D108" s="203" t="s">
        <v>368</v>
      </c>
      <c r="E108" s="203" t="s">
        <v>369</v>
      </c>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9"/>
      <c r="B109" s="204">
        <v>2023.0</v>
      </c>
      <c r="C109" s="205">
        <v>367408.0</v>
      </c>
      <c r="D109" s="205">
        <v>4179462.0</v>
      </c>
      <c r="E109" s="206">
        <f t="shared" ref="E109:E114" si="26">sum(C109:D109)</f>
        <v>4546870</v>
      </c>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9"/>
      <c r="B110" s="204">
        <v>2024.0</v>
      </c>
      <c r="C110" s="205">
        <v>675198.0</v>
      </c>
      <c r="D110" s="205">
        <v>7055507.0</v>
      </c>
      <c r="E110" s="206">
        <f t="shared" si="26"/>
        <v>7730705</v>
      </c>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9"/>
      <c r="B111" s="204">
        <v>2025.0</v>
      </c>
      <c r="C111" s="205">
        <v>393029.0</v>
      </c>
      <c r="D111" s="205">
        <v>4656812.0</v>
      </c>
      <c r="E111" s="206">
        <f t="shared" si="26"/>
        <v>5049841</v>
      </c>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9"/>
      <c r="B112" s="204">
        <v>2026.0</v>
      </c>
      <c r="C112" s="205">
        <v>14661.0</v>
      </c>
      <c r="D112" s="205">
        <v>5033392.0</v>
      </c>
      <c r="E112" s="206">
        <f t="shared" si="26"/>
        <v>5048053</v>
      </c>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9"/>
      <c r="B113" s="204">
        <v>2027.0</v>
      </c>
      <c r="C113" s="205" t="s">
        <v>313</v>
      </c>
      <c r="D113" s="205">
        <v>5235256.0</v>
      </c>
      <c r="E113" s="206">
        <f t="shared" si="26"/>
        <v>5235256</v>
      </c>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9"/>
      <c r="B114" s="204" t="s">
        <v>374</v>
      </c>
      <c r="C114" s="205" t="s">
        <v>313</v>
      </c>
      <c r="D114" s="205">
        <v>1.5846381E8</v>
      </c>
      <c r="E114" s="206">
        <f t="shared" si="26"/>
        <v>158463810</v>
      </c>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9"/>
      <c r="B115" s="227" t="s">
        <v>376</v>
      </c>
      <c r="C115" s="228">
        <f t="shared" ref="C115:E115" si="27">sum(C109:C114)</f>
        <v>1450296</v>
      </c>
      <c r="D115" s="228">
        <f t="shared" si="27"/>
        <v>184624239</v>
      </c>
      <c r="E115" s="229">
        <f t="shared" si="27"/>
        <v>186074535</v>
      </c>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9"/>
      <c r="B116" s="211" t="s">
        <v>377</v>
      </c>
      <c r="C116" s="214" t="s">
        <v>313</v>
      </c>
      <c r="D116" s="213">
        <v>476031.0</v>
      </c>
      <c r="E116" s="214">
        <f>sum(C116:D116)</f>
        <v>476031</v>
      </c>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9"/>
      <c r="B117" s="230" t="s">
        <v>372</v>
      </c>
      <c r="C117" s="214">
        <f t="shared" ref="C117:E117" si="28">sum(C115:C116)</f>
        <v>1450296</v>
      </c>
      <c r="D117" s="214">
        <f t="shared" si="28"/>
        <v>185100270</v>
      </c>
      <c r="E117" s="231">
        <f t="shared" si="28"/>
        <v>186550566</v>
      </c>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9"/>
      <c r="B118" s="190"/>
      <c r="C118" s="190"/>
      <c r="D118" s="190"/>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9"/>
      <c r="B119" s="190"/>
      <c r="C119" s="190"/>
      <c r="D119" s="190"/>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9"/>
      <c r="B120" s="190"/>
      <c r="C120" s="190"/>
      <c r="D120" s="190"/>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9"/>
      <c r="B121" s="190"/>
      <c r="C121" s="190"/>
      <c r="D121" s="190"/>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9"/>
      <c r="B122" s="190"/>
      <c r="C122" s="190"/>
      <c r="D122" s="190"/>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9"/>
      <c r="B123" s="190"/>
      <c r="C123" s="190"/>
      <c r="D123" s="190"/>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9"/>
      <c r="B124" s="190"/>
      <c r="C124" s="190"/>
      <c r="D124" s="190"/>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9"/>
      <c r="B125" s="190"/>
      <c r="C125" s="190"/>
      <c r="D125" s="190"/>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9"/>
      <c r="B126" s="190"/>
      <c r="C126" s="190"/>
      <c r="D126" s="190"/>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9"/>
      <c r="B127" s="190"/>
      <c r="C127" s="190"/>
      <c r="D127" s="190"/>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9"/>
      <c r="B128" s="190"/>
      <c r="C128" s="190"/>
      <c r="D128" s="190"/>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9"/>
      <c r="B129" s="190"/>
      <c r="C129" s="190"/>
      <c r="D129" s="190"/>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9"/>
      <c r="B130" s="190"/>
      <c r="C130" s="190"/>
      <c r="D130" s="190"/>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9"/>
      <c r="B131" s="190"/>
      <c r="C131" s="190"/>
      <c r="D131" s="190"/>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9"/>
      <c r="B132" s="190"/>
      <c r="C132" s="190"/>
      <c r="D132" s="190"/>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9"/>
      <c r="B133" s="190"/>
      <c r="C133" s="190"/>
      <c r="D133" s="190"/>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9"/>
      <c r="B134" s="190"/>
      <c r="C134" s="190"/>
      <c r="D134" s="190"/>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9"/>
      <c r="B135" s="190"/>
      <c r="C135" s="190"/>
      <c r="D135" s="190"/>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9"/>
      <c r="B136" s="190"/>
      <c r="C136" s="190"/>
      <c r="D136" s="190"/>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9"/>
      <c r="B137" s="190"/>
      <c r="C137" s="190"/>
      <c r="D137" s="190"/>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9"/>
      <c r="B138" s="190"/>
      <c r="C138" s="190"/>
      <c r="D138" s="190"/>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9"/>
      <c r="B139" s="190"/>
      <c r="C139" s="190"/>
      <c r="D139" s="190"/>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9"/>
      <c r="B140" s="190"/>
      <c r="C140" s="190"/>
      <c r="D140" s="190"/>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9"/>
      <c r="B141" s="190"/>
      <c r="C141" s="190"/>
      <c r="D141" s="190"/>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9"/>
      <c r="B142" s="190"/>
      <c r="C142" s="190"/>
      <c r="D142" s="190"/>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9"/>
      <c r="B143" s="190"/>
      <c r="C143" s="190"/>
      <c r="D143" s="190"/>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9"/>
      <c r="B144" s="190"/>
      <c r="C144" s="190"/>
      <c r="D144" s="190"/>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9"/>
      <c r="B145" s="190"/>
      <c r="C145" s="190"/>
      <c r="D145" s="190"/>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9"/>
      <c r="B146" s="190"/>
      <c r="C146" s="190"/>
      <c r="D146" s="190"/>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9"/>
      <c r="B147" s="190"/>
      <c r="C147" s="190"/>
      <c r="D147" s="190"/>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9"/>
      <c r="B148" s="190"/>
      <c r="C148" s="190"/>
      <c r="D148" s="190"/>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9"/>
      <c r="B149" s="190"/>
      <c r="C149" s="190"/>
      <c r="D149" s="190"/>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9"/>
      <c r="B150" s="190"/>
      <c r="C150" s="190"/>
      <c r="D150" s="190"/>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9"/>
      <c r="B151" s="190"/>
      <c r="C151" s="190"/>
      <c r="D151" s="190"/>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9"/>
      <c r="B152" s="190"/>
      <c r="C152" s="190"/>
      <c r="D152" s="190"/>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9"/>
      <c r="B153" s="190"/>
      <c r="C153" s="190"/>
      <c r="D153" s="190"/>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9"/>
      <c r="B154" s="190"/>
      <c r="C154" s="190"/>
      <c r="D154" s="190"/>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9"/>
      <c r="B155" s="190"/>
      <c r="C155" s="190"/>
      <c r="D155" s="190"/>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9"/>
      <c r="B156" s="190"/>
      <c r="C156" s="190"/>
      <c r="D156" s="190"/>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9"/>
      <c r="B157" s="190"/>
      <c r="C157" s="190"/>
      <c r="D157" s="190"/>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9"/>
      <c r="B158" s="190"/>
      <c r="C158" s="190"/>
      <c r="D158" s="190"/>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9"/>
      <c r="B159" s="190"/>
      <c r="C159" s="190"/>
      <c r="D159" s="190"/>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9"/>
      <c r="B160" s="190"/>
      <c r="C160" s="190"/>
      <c r="D160" s="190"/>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9"/>
      <c r="B161" s="190"/>
      <c r="C161" s="190"/>
      <c r="D161" s="190"/>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9"/>
      <c r="B162" s="190"/>
      <c r="C162" s="190"/>
      <c r="D162" s="190"/>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9"/>
      <c r="B163" s="190"/>
      <c r="C163" s="190"/>
      <c r="D163" s="190"/>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9"/>
      <c r="B164" s="190"/>
      <c r="C164" s="190"/>
      <c r="D164" s="190"/>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9"/>
      <c r="B165" s="190"/>
      <c r="C165" s="190"/>
      <c r="D165" s="190"/>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9"/>
      <c r="B166" s="190"/>
      <c r="C166" s="190"/>
      <c r="D166" s="190"/>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9"/>
      <c r="B167" s="190"/>
      <c r="C167" s="190"/>
      <c r="D167" s="190"/>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9"/>
      <c r="B168" s="190"/>
      <c r="C168" s="190"/>
      <c r="D168" s="190"/>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9"/>
      <c r="B169" s="190"/>
      <c r="C169" s="190"/>
      <c r="D169" s="190"/>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9"/>
      <c r="B170" s="190"/>
      <c r="C170" s="190"/>
      <c r="D170" s="190"/>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9"/>
      <c r="B171" s="190"/>
      <c r="C171" s="190"/>
      <c r="D171" s="190"/>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9"/>
      <c r="B172" s="190"/>
      <c r="C172" s="190"/>
      <c r="D172" s="190"/>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9"/>
      <c r="B173" s="190"/>
      <c r="C173" s="190"/>
      <c r="D173" s="190"/>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9"/>
      <c r="B174" s="190"/>
      <c r="C174" s="190"/>
      <c r="D174" s="190"/>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9"/>
      <c r="B175" s="190"/>
      <c r="C175" s="190"/>
      <c r="D175" s="190"/>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9"/>
      <c r="B176" s="190"/>
      <c r="C176" s="190"/>
      <c r="D176" s="190"/>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9"/>
      <c r="B177" s="190"/>
      <c r="C177" s="190"/>
      <c r="D177" s="190"/>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9"/>
      <c r="B178" s="190"/>
      <c r="C178" s="190"/>
      <c r="D178" s="190"/>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9"/>
      <c r="B179" s="190"/>
      <c r="C179" s="190"/>
      <c r="D179" s="190"/>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9"/>
      <c r="B180" s="190"/>
      <c r="C180" s="190"/>
      <c r="D180" s="190"/>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9"/>
      <c r="B181" s="190"/>
      <c r="C181" s="190"/>
      <c r="D181" s="190"/>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9"/>
      <c r="B182" s="190"/>
      <c r="C182" s="190"/>
      <c r="D182" s="190"/>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9"/>
      <c r="B183" s="190"/>
      <c r="C183" s="190"/>
      <c r="D183" s="190"/>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9"/>
      <c r="B184" s="190"/>
      <c r="C184" s="190"/>
      <c r="D184" s="190"/>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9"/>
      <c r="B185" s="190"/>
      <c r="C185" s="190"/>
      <c r="D185" s="190"/>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9"/>
      <c r="B186" s="190"/>
      <c r="C186" s="190"/>
      <c r="D186" s="190"/>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9"/>
      <c r="B187" s="190"/>
      <c r="C187" s="190"/>
      <c r="D187" s="190"/>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9"/>
      <c r="B188" s="190"/>
      <c r="C188" s="190"/>
      <c r="D188" s="190"/>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9"/>
      <c r="B189" s="190"/>
      <c r="C189" s="190"/>
      <c r="D189" s="190"/>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9"/>
      <c r="B190" s="190"/>
      <c r="C190" s="190"/>
      <c r="D190" s="190"/>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9"/>
      <c r="B191" s="190"/>
      <c r="C191" s="190"/>
      <c r="D191" s="190"/>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9"/>
      <c r="B192" s="190"/>
      <c r="C192" s="190"/>
      <c r="D192" s="190"/>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9"/>
      <c r="B193" s="190"/>
      <c r="C193" s="190"/>
      <c r="D193" s="190"/>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9"/>
      <c r="B194" s="190"/>
      <c r="C194" s="190"/>
      <c r="D194" s="190"/>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9"/>
      <c r="B195" s="190"/>
      <c r="C195" s="190"/>
      <c r="D195" s="190"/>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9"/>
      <c r="B196" s="190"/>
      <c r="C196" s="190"/>
      <c r="D196" s="190"/>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9"/>
      <c r="B197" s="190"/>
      <c r="C197" s="190"/>
      <c r="D197" s="190"/>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9"/>
      <c r="B198" s="190"/>
      <c r="C198" s="190"/>
      <c r="D198" s="190"/>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9"/>
      <c r="B199" s="190"/>
      <c r="C199" s="190"/>
      <c r="D199" s="190"/>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9"/>
      <c r="B200" s="190"/>
      <c r="C200" s="190"/>
      <c r="D200" s="190"/>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9"/>
      <c r="B201" s="190"/>
      <c r="C201" s="190"/>
      <c r="D201" s="190"/>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9"/>
      <c r="B202" s="190"/>
      <c r="C202" s="190"/>
      <c r="D202" s="190"/>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9"/>
      <c r="B203" s="190"/>
      <c r="C203" s="190"/>
      <c r="D203" s="190"/>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9"/>
      <c r="B204" s="190"/>
      <c r="C204" s="190"/>
      <c r="D204" s="190"/>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9"/>
      <c r="B205" s="190"/>
      <c r="C205" s="190"/>
      <c r="D205" s="190"/>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9"/>
      <c r="B206" s="190"/>
      <c r="C206" s="190"/>
      <c r="D206" s="190"/>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9"/>
      <c r="B207" s="190"/>
      <c r="C207" s="190"/>
      <c r="D207" s="190"/>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9"/>
      <c r="B208" s="190"/>
      <c r="C208" s="190"/>
      <c r="D208" s="190"/>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9"/>
      <c r="B209" s="190"/>
      <c r="C209" s="190"/>
      <c r="D209" s="190"/>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9"/>
      <c r="B210" s="190"/>
      <c r="C210" s="190"/>
      <c r="D210" s="190"/>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9"/>
      <c r="B211" s="190"/>
      <c r="C211" s="190"/>
      <c r="D211" s="190"/>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9"/>
      <c r="B212" s="190"/>
      <c r="C212" s="190"/>
      <c r="D212" s="190"/>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9"/>
      <c r="B213" s="190"/>
      <c r="C213" s="190"/>
      <c r="D213" s="190"/>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9"/>
      <c r="B214" s="190"/>
      <c r="C214" s="190"/>
      <c r="D214" s="190"/>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9"/>
      <c r="B215" s="190"/>
      <c r="C215" s="190"/>
      <c r="D215" s="190"/>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9"/>
      <c r="B216" s="190"/>
      <c r="C216" s="190"/>
      <c r="D216" s="190"/>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9"/>
      <c r="B217" s="190"/>
      <c r="C217" s="190"/>
      <c r="D217" s="190"/>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9"/>
      <c r="B218" s="190"/>
      <c r="C218" s="190"/>
      <c r="D218" s="190"/>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9"/>
      <c r="B219" s="190"/>
      <c r="C219" s="190"/>
      <c r="D219" s="190"/>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9"/>
      <c r="B220" s="190"/>
      <c r="C220" s="190"/>
      <c r="D220" s="190"/>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9"/>
      <c r="B221" s="190"/>
      <c r="C221" s="190"/>
      <c r="D221" s="190"/>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9"/>
      <c r="B222" s="190"/>
      <c r="C222" s="190"/>
      <c r="D222" s="190"/>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9"/>
      <c r="B223" s="190"/>
      <c r="C223" s="190"/>
      <c r="D223" s="190"/>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9"/>
      <c r="B224" s="190"/>
      <c r="C224" s="190"/>
      <c r="D224" s="190"/>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9"/>
      <c r="B225" s="190"/>
      <c r="C225" s="190"/>
      <c r="D225" s="190"/>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9"/>
      <c r="B226" s="190"/>
      <c r="C226" s="190"/>
      <c r="D226" s="190"/>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9"/>
      <c r="B227" s="190"/>
      <c r="C227" s="190"/>
      <c r="D227" s="190"/>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9"/>
      <c r="B228" s="190"/>
      <c r="C228" s="190"/>
      <c r="D228" s="190"/>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9"/>
      <c r="B229" s="190"/>
      <c r="C229" s="190"/>
      <c r="D229" s="190"/>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9"/>
      <c r="B230" s="190"/>
      <c r="C230" s="190"/>
      <c r="D230" s="190"/>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9"/>
      <c r="B231" s="190"/>
      <c r="C231" s="190"/>
      <c r="D231" s="190"/>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9"/>
      <c r="B232" s="190"/>
      <c r="C232" s="190"/>
      <c r="D232" s="190"/>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9"/>
      <c r="B233" s="190"/>
      <c r="C233" s="190"/>
      <c r="D233" s="190"/>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9"/>
      <c r="B234" s="190"/>
      <c r="C234" s="190"/>
      <c r="D234" s="190"/>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9"/>
      <c r="B235" s="190"/>
      <c r="C235" s="190"/>
      <c r="D235" s="190"/>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9"/>
      <c r="B236" s="190"/>
      <c r="C236" s="190"/>
      <c r="D236" s="190"/>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9"/>
      <c r="B237" s="190"/>
      <c r="C237" s="190"/>
      <c r="D237" s="190"/>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9"/>
      <c r="B238" s="190"/>
      <c r="C238" s="190"/>
      <c r="D238" s="190"/>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9"/>
      <c r="B239" s="190"/>
      <c r="C239" s="190"/>
      <c r="D239" s="190"/>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9"/>
      <c r="B240" s="190"/>
      <c r="C240" s="190"/>
      <c r="D240" s="190"/>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9"/>
      <c r="B241" s="190"/>
      <c r="C241" s="190"/>
      <c r="D241" s="190"/>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9"/>
      <c r="B242" s="190"/>
      <c r="C242" s="190"/>
      <c r="D242" s="190"/>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9"/>
      <c r="B243" s="190"/>
      <c r="C243" s="190"/>
      <c r="D243" s="190"/>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9"/>
      <c r="B244" s="190"/>
      <c r="C244" s="190"/>
      <c r="D244" s="190"/>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9"/>
      <c r="B245" s="190"/>
      <c r="C245" s="190"/>
      <c r="D245" s="190"/>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9"/>
      <c r="B246" s="190"/>
      <c r="C246" s="190"/>
      <c r="D246" s="190"/>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9"/>
      <c r="B247" s="190"/>
      <c r="C247" s="190"/>
      <c r="D247" s="190"/>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9"/>
      <c r="B248" s="190"/>
      <c r="C248" s="190"/>
      <c r="D248" s="190"/>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9"/>
      <c r="B249" s="190"/>
      <c r="C249" s="190"/>
      <c r="D249" s="190"/>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9"/>
      <c r="B250" s="190"/>
      <c r="C250" s="190"/>
      <c r="D250" s="190"/>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9"/>
      <c r="B251" s="190"/>
      <c r="C251" s="190"/>
      <c r="D251" s="190"/>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9"/>
      <c r="B252" s="190"/>
      <c r="C252" s="190"/>
      <c r="D252" s="190"/>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9"/>
      <c r="B253" s="190"/>
      <c r="C253" s="190"/>
      <c r="D253" s="190"/>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9"/>
      <c r="B254" s="190"/>
      <c r="C254" s="190"/>
      <c r="D254" s="190"/>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9"/>
      <c r="B255" s="190"/>
      <c r="C255" s="190"/>
      <c r="D255" s="190"/>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9"/>
      <c r="B256" s="190"/>
      <c r="C256" s="190"/>
      <c r="D256" s="190"/>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9"/>
      <c r="B257" s="190"/>
      <c r="C257" s="190"/>
      <c r="D257" s="190"/>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9"/>
      <c r="B258" s="190"/>
      <c r="C258" s="190"/>
      <c r="D258" s="190"/>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9"/>
      <c r="B259" s="190"/>
      <c r="C259" s="190"/>
      <c r="D259" s="190"/>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9"/>
      <c r="B260" s="190"/>
      <c r="C260" s="190"/>
      <c r="D260" s="190"/>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9"/>
      <c r="B261" s="190"/>
      <c r="C261" s="190"/>
      <c r="D261" s="190"/>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9"/>
      <c r="B262" s="190"/>
      <c r="C262" s="190"/>
      <c r="D262" s="190"/>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9"/>
      <c r="B263" s="190"/>
      <c r="C263" s="190"/>
      <c r="D263" s="190"/>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9"/>
      <c r="B264" s="190"/>
      <c r="C264" s="190"/>
      <c r="D264" s="190"/>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9"/>
      <c r="B265" s="190"/>
      <c r="C265" s="190"/>
      <c r="D265" s="190"/>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9"/>
      <c r="B266" s="190"/>
      <c r="C266" s="190"/>
      <c r="D266" s="190"/>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9"/>
      <c r="B267" s="190"/>
      <c r="C267" s="190"/>
      <c r="D267" s="190"/>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9"/>
      <c r="B268" s="190"/>
      <c r="C268" s="190"/>
      <c r="D268" s="190"/>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9"/>
      <c r="B269" s="190"/>
      <c r="C269" s="190"/>
      <c r="D269" s="190"/>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9"/>
      <c r="B270" s="190"/>
      <c r="C270" s="190"/>
      <c r="D270" s="190"/>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9"/>
      <c r="B271" s="190"/>
      <c r="C271" s="190"/>
      <c r="D271" s="190"/>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9"/>
      <c r="B272" s="190"/>
      <c r="C272" s="190"/>
      <c r="D272" s="190"/>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9"/>
      <c r="B273" s="190"/>
      <c r="C273" s="190"/>
      <c r="D273" s="190"/>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9"/>
      <c r="B274" s="190"/>
      <c r="C274" s="190"/>
      <c r="D274" s="190"/>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9"/>
      <c r="B275" s="190"/>
      <c r="C275" s="190"/>
      <c r="D275" s="190"/>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9"/>
      <c r="B276" s="190"/>
      <c r="C276" s="190"/>
      <c r="D276" s="190"/>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9"/>
      <c r="B277" s="190"/>
      <c r="C277" s="190"/>
      <c r="D277" s="190"/>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9"/>
      <c r="B278" s="190"/>
      <c r="C278" s="190"/>
      <c r="D278" s="190"/>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9"/>
      <c r="B279" s="190"/>
      <c r="C279" s="190"/>
      <c r="D279" s="190"/>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9"/>
      <c r="B280" s="190"/>
      <c r="C280" s="190"/>
      <c r="D280" s="190"/>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9"/>
      <c r="B281" s="190"/>
      <c r="C281" s="190"/>
      <c r="D281" s="190"/>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9"/>
      <c r="B282" s="190"/>
      <c r="C282" s="190"/>
      <c r="D282" s="190"/>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9"/>
      <c r="B283" s="190"/>
      <c r="C283" s="190"/>
      <c r="D283" s="190"/>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9"/>
      <c r="B284" s="190"/>
      <c r="C284" s="190"/>
      <c r="D284" s="190"/>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9"/>
      <c r="B285" s="190"/>
      <c r="C285" s="190"/>
      <c r="D285" s="190"/>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9"/>
      <c r="B286" s="190"/>
      <c r="C286" s="190"/>
      <c r="D286" s="190"/>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9"/>
      <c r="B287" s="190"/>
      <c r="C287" s="190"/>
      <c r="D287" s="190"/>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9"/>
      <c r="B288" s="190"/>
      <c r="C288" s="190"/>
      <c r="D288" s="190"/>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9"/>
      <c r="B289" s="190"/>
      <c r="C289" s="190"/>
      <c r="D289" s="190"/>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9"/>
      <c r="B290" s="190"/>
      <c r="C290" s="190"/>
      <c r="D290" s="190"/>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9"/>
      <c r="B291" s="190"/>
      <c r="C291" s="190"/>
      <c r="D291" s="190"/>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9"/>
      <c r="B292" s="190"/>
      <c r="C292" s="190"/>
      <c r="D292" s="190"/>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9"/>
      <c r="B293" s="190"/>
      <c r="C293" s="190"/>
      <c r="D293" s="190"/>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9"/>
      <c r="B294" s="190"/>
      <c r="C294" s="190"/>
      <c r="D294" s="190"/>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9"/>
      <c r="B295" s="190"/>
      <c r="C295" s="190"/>
      <c r="D295" s="190"/>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9"/>
      <c r="B296" s="190"/>
      <c r="C296" s="190"/>
      <c r="D296" s="190"/>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9"/>
      <c r="B297" s="190"/>
      <c r="C297" s="190"/>
      <c r="D297" s="190"/>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9"/>
      <c r="B298" s="190"/>
      <c r="C298" s="190"/>
      <c r="D298" s="190"/>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9"/>
      <c r="B299" s="190"/>
      <c r="C299" s="190"/>
      <c r="D299" s="190"/>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9"/>
      <c r="B300" s="190"/>
      <c r="C300" s="190"/>
      <c r="D300" s="190"/>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9"/>
      <c r="B301" s="190"/>
      <c r="C301" s="190"/>
      <c r="D301" s="190"/>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9"/>
      <c r="B302" s="190"/>
      <c r="C302" s="190"/>
      <c r="D302" s="190"/>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9"/>
      <c r="B303" s="190"/>
      <c r="C303" s="190"/>
      <c r="D303" s="190"/>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9"/>
      <c r="B304" s="190"/>
      <c r="C304" s="190"/>
      <c r="D304" s="190"/>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9"/>
      <c r="B305" s="190"/>
      <c r="C305" s="190"/>
      <c r="D305" s="190"/>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9"/>
      <c r="B306" s="190"/>
      <c r="C306" s="190"/>
      <c r="D306" s="190"/>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9"/>
      <c r="B307" s="190"/>
      <c r="C307" s="190"/>
      <c r="D307" s="190"/>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9"/>
      <c r="B308" s="190"/>
      <c r="C308" s="190"/>
      <c r="D308" s="190"/>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9"/>
      <c r="B309" s="190"/>
      <c r="C309" s="190"/>
      <c r="D309" s="190"/>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9"/>
      <c r="B310" s="190"/>
      <c r="C310" s="190"/>
      <c r="D310" s="190"/>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9"/>
      <c r="B311" s="190"/>
      <c r="C311" s="190"/>
      <c r="D311" s="190"/>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9"/>
      <c r="B312" s="190"/>
      <c r="C312" s="190"/>
      <c r="D312" s="190"/>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9"/>
      <c r="B313" s="190"/>
      <c r="C313" s="190"/>
      <c r="D313" s="190"/>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9"/>
      <c r="B314" s="190"/>
      <c r="C314" s="190"/>
      <c r="D314" s="190"/>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9"/>
      <c r="B315" s="190"/>
      <c r="C315" s="190"/>
      <c r="D315" s="190"/>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9"/>
      <c r="B316" s="190"/>
      <c r="C316" s="190"/>
      <c r="D316" s="190"/>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9"/>
      <c r="B317" s="190"/>
      <c r="C317" s="190"/>
      <c r="D317" s="190"/>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9"/>
      <c r="B318" s="190"/>
      <c r="C318" s="190"/>
      <c r="D318" s="190"/>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9"/>
      <c r="B319" s="190"/>
      <c r="C319" s="190"/>
      <c r="D319" s="190"/>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9"/>
      <c r="B320" s="190"/>
      <c r="C320" s="190"/>
      <c r="D320" s="190"/>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9"/>
      <c r="B321" s="190"/>
      <c r="C321" s="190"/>
      <c r="D321" s="190"/>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9"/>
      <c r="B322" s="190"/>
      <c r="C322" s="190"/>
      <c r="D322" s="190"/>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9"/>
      <c r="B323" s="190"/>
      <c r="C323" s="190"/>
      <c r="D323" s="190"/>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9"/>
      <c r="B324" s="190"/>
      <c r="C324" s="190"/>
      <c r="D324" s="190"/>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9"/>
      <c r="B325" s="190"/>
      <c r="C325" s="190"/>
      <c r="D325" s="190"/>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9"/>
      <c r="B326" s="190"/>
      <c r="C326" s="190"/>
      <c r="D326" s="190"/>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9"/>
      <c r="B327" s="190"/>
      <c r="C327" s="190"/>
      <c r="D327" s="190"/>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9"/>
      <c r="B328" s="190"/>
      <c r="C328" s="190"/>
      <c r="D328" s="190"/>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9"/>
      <c r="B329" s="190"/>
      <c r="C329" s="190"/>
      <c r="D329" s="190"/>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9"/>
      <c r="B330" s="190"/>
      <c r="C330" s="190"/>
      <c r="D330" s="190"/>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9"/>
      <c r="B331" s="190"/>
      <c r="C331" s="190"/>
      <c r="D331" s="190"/>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9"/>
      <c r="B332" s="190"/>
      <c r="C332" s="190"/>
      <c r="D332" s="190"/>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9"/>
      <c r="B333" s="190"/>
      <c r="C333" s="190"/>
      <c r="D333" s="190"/>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9"/>
      <c r="B334" s="190"/>
      <c r="C334" s="190"/>
      <c r="D334" s="190"/>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9"/>
      <c r="B335" s="190"/>
      <c r="C335" s="190"/>
      <c r="D335" s="190"/>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9"/>
      <c r="B336" s="190"/>
      <c r="C336" s="190"/>
      <c r="D336" s="190"/>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9"/>
      <c r="B337" s="190"/>
      <c r="C337" s="190"/>
      <c r="D337" s="190"/>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9"/>
      <c r="B338" s="190"/>
      <c r="C338" s="190"/>
      <c r="D338" s="190"/>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9"/>
      <c r="B339" s="190"/>
      <c r="C339" s="190"/>
      <c r="D339" s="190"/>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9"/>
      <c r="B340" s="190"/>
      <c r="C340" s="190"/>
      <c r="D340" s="190"/>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9"/>
      <c r="B341" s="190"/>
      <c r="C341" s="190"/>
      <c r="D341" s="190"/>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9"/>
      <c r="B342" s="190"/>
      <c r="C342" s="190"/>
      <c r="D342" s="190"/>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9"/>
      <c r="B343" s="190"/>
      <c r="C343" s="190"/>
      <c r="D343" s="190"/>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9"/>
      <c r="B344" s="190"/>
      <c r="C344" s="190"/>
      <c r="D344" s="190"/>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9"/>
      <c r="B345" s="190"/>
      <c r="C345" s="190"/>
      <c r="D345" s="190"/>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9"/>
      <c r="B346" s="190"/>
      <c r="C346" s="190"/>
      <c r="D346" s="190"/>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9"/>
      <c r="B347" s="190"/>
      <c r="C347" s="190"/>
      <c r="D347" s="190"/>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9"/>
      <c r="B348" s="190"/>
      <c r="C348" s="190"/>
      <c r="D348" s="190"/>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9"/>
      <c r="B349" s="190"/>
      <c r="C349" s="190"/>
      <c r="D349" s="190"/>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9"/>
      <c r="B350" s="190"/>
      <c r="C350" s="190"/>
      <c r="D350" s="190"/>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9"/>
      <c r="B351" s="190"/>
      <c r="C351" s="190"/>
      <c r="D351" s="190"/>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9"/>
      <c r="B352" s="190"/>
      <c r="C352" s="190"/>
      <c r="D352" s="190"/>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9"/>
      <c r="B353" s="190"/>
      <c r="C353" s="190"/>
      <c r="D353" s="190"/>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9"/>
      <c r="B354" s="190"/>
      <c r="C354" s="190"/>
      <c r="D354" s="190"/>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9"/>
      <c r="B355" s="190"/>
      <c r="C355" s="190"/>
      <c r="D355" s="190"/>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9"/>
      <c r="B356" s="190"/>
      <c r="C356" s="190"/>
      <c r="D356" s="190"/>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9"/>
      <c r="B357" s="190"/>
      <c r="C357" s="190"/>
      <c r="D357" s="190"/>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9"/>
      <c r="B358" s="190"/>
      <c r="C358" s="190"/>
      <c r="D358" s="190"/>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9"/>
      <c r="B359" s="190"/>
      <c r="C359" s="190"/>
      <c r="D359" s="190"/>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9"/>
      <c r="B360" s="190"/>
      <c r="C360" s="190"/>
      <c r="D360" s="190"/>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9"/>
      <c r="B361" s="190"/>
      <c r="C361" s="190"/>
      <c r="D361" s="190"/>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9"/>
      <c r="B362" s="190"/>
      <c r="C362" s="190"/>
      <c r="D362" s="190"/>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9"/>
      <c r="B363" s="190"/>
      <c r="C363" s="190"/>
      <c r="D363" s="190"/>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9"/>
      <c r="B364" s="190"/>
      <c r="C364" s="190"/>
      <c r="D364" s="190"/>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9"/>
      <c r="B365" s="190"/>
      <c r="C365" s="190"/>
      <c r="D365" s="190"/>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9"/>
      <c r="B366" s="190"/>
      <c r="C366" s="190"/>
      <c r="D366" s="190"/>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9"/>
      <c r="B367" s="190"/>
      <c r="C367" s="190"/>
      <c r="D367" s="190"/>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9"/>
      <c r="B368" s="190"/>
      <c r="C368" s="190"/>
      <c r="D368" s="190"/>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9"/>
      <c r="B369" s="190"/>
      <c r="C369" s="190"/>
      <c r="D369" s="190"/>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9"/>
      <c r="B370" s="190"/>
      <c r="C370" s="190"/>
      <c r="D370" s="190"/>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9"/>
      <c r="B371" s="190"/>
      <c r="C371" s="190"/>
      <c r="D371" s="190"/>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9"/>
      <c r="B372" s="190"/>
      <c r="C372" s="190"/>
      <c r="D372" s="190"/>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9"/>
      <c r="B373" s="190"/>
      <c r="C373" s="190"/>
      <c r="D373" s="190"/>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9"/>
      <c r="B374" s="190"/>
      <c r="C374" s="190"/>
      <c r="D374" s="190"/>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9"/>
      <c r="B375" s="190"/>
      <c r="C375" s="190"/>
      <c r="D375" s="190"/>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9"/>
      <c r="B376" s="190"/>
      <c r="C376" s="190"/>
      <c r="D376" s="190"/>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9"/>
      <c r="B377" s="190"/>
      <c r="C377" s="190"/>
      <c r="D377" s="190"/>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9"/>
      <c r="B378" s="190"/>
      <c r="C378" s="190"/>
      <c r="D378" s="190"/>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9"/>
      <c r="B379" s="190"/>
      <c r="C379" s="190"/>
      <c r="D379" s="190"/>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9"/>
      <c r="B380" s="190"/>
      <c r="C380" s="190"/>
      <c r="D380" s="190"/>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9"/>
      <c r="B381" s="190"/>
      <c r="C381" s="190"/>
      <c r="D381" s="190"/>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9"/>
      <c r="B382" s="190"/>
      <c r="C382" s="190"/>
      <c r="D382" s="190"/>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9"/>
      <c r="B383" s="190"/>
      <c r="C383" s="190"/>
      <c r="D383" s="190"/>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9"/>
      <c r="B384" s="190"/>
      <c r="C384" s="190"/>
      <c r="D384" s="190"/>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9"/>
      <c r="B385" s="190"/>
      <c r="C385" s="190"/>
      <c r="D385" s="190"/>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9"/>
      <c r="B386" s="190"/>
      <c r="C386" s="190"/>
      <c r="D386" s="190"/>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9"/>
      <c r="B387" s="190"/>
      <c r="C387" s="190"/>
      <c r="D387" s="190"/>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9"/>
      <c r="B388" s="190"/>
      <c r="C388" s="190"/>
      <c r="D388" s="190"/>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9"/>
      <c r="B389" s="190"/>
      <c r="C389" s="190"/>
      <c r="D389" s="190"/>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9"/>
      <c r="B390" s="190"/>
      <c r="C390" s="190"/>
      <c r="D390" s="190"/>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9"/>
      <c r="B391" s="190"/>
      <c r="C391" s="190"/>
      <c r="D391" s="190"/>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9"/>
      <c r="B392" s="190"/>
      <c r="C392" s="190"/>
      <c r="D392" s="190"/>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9"/>
      <c r="B393" s="190"/>
      <c r="C393" s="190"/>
      <c r="D393" s="190"/>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9"/>
      <c r="B394" s="190"/>
      <c r="C394" s="190"/>
      <c r="D394" s="190"/>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9"/>
      <c r="B395" s="190"/>
      <c r="C395" s="190"/>
      <c r="D395" s="190"/>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9"/>
      <c r="B396" s="190"/>
      <c r="C396" s="190"/>
      <c r="D396" s="190"/>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9"/>
      <c r="B397" s="190"/>
      <c r="C397" s="190"/>
      <c r="D397" s="190"/>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9"/>
      <c r="B398" s="190"/>
      <c r="C398" s="190"/>
      <c r="D398" s="190"/>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9"/>
      <c r="B399" s="190"/>
      <c r="C399" s="190"/>
      <c r="D399" s="190"/>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9"/>
      <c r="B400" s="190"/>
      <c r="C400" s="190"/>
      <c r="D400" s="190"/>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9"/>
      <c r="B401" s="190"/>
      <c r="C401" s="190"/>
      <c r="D401" s="190"/>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9"/>
      <c r="B402" s="190"/>
      <c r="C402" s="190"/>
      <c r="D402" s="190"/>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9"/>
      <c r="B403" s="190"/>
      <c r="C403" s="190"/>
      <c r="D403" s="190"/>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9"/>
      <c r="B404" s="190"/>
      <c r="C404" s="190"/>
      <c r="D404" s="190"/>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9"/>
      <c r="B405" s="190"/>
      <c r="C405" s="190"/>
      <c r="D405" s="190"/>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9"/>
      <c r="B406" s="190"/>
      <c r="C406" s="190"/>
      <c r="D406" s="190"/>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9"/>
      <c r="B407" s="190"/>
      <c r="C407" s="190"/>
      <c r="D407" s="190"/>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9"/>
      <c r="B408" s="190"/>
      <c r="C408" s="190"/>
      <c r="D408" s="190"/>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9"/>
      <c r="B409" s="190"/>
      <c r="C409" s="190"/>
      <c r="D409" s="190"/>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9"/>
      <c r="B410" s="190"/>
      <c r="C410" s="190"/>
      <c r="D410" s="190"/>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9"/>
      <c r="B411" s="190"/>
      <c r="C411" s="190"/>
      <c r="D411" s="190"/>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9"/>
      <c r="B412" s="190"/>
      <c r="C412" s="190"/>
      <c r="D412" s="190"/>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9"/>
      <c r="B413" s="190"/>
      <c r="C413" s="190"/>
      <c r="D413" s="190"/>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9"/>
      <c r="B414" s="190"/>
      <c r="C414" s="190"/>
      <c r="D414" s="190"/>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9"/>
      <c r="B415" s="190"/>
      <c r="C415" s="190"/>
      <c r="D415" s="190"/>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9"/>
      <c r="B416" s="190"/>
      <c r="C416" s="190"/>
      <c r="D416" s="190"/>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9"/>
      <c r="B417" s="190"/>
      <c r="C417" s="190"/>
      <c r="D417" s="190"/>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9"/>
      <c r="B418" s="190"/>
      <c r="C418" s="190"/>
      <c r="D418" s="190"/>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9"/>
      <c r="B419" s="190"/>
      <c r="C419" s="190"/>
      <c r="D419" s="190"/>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9"/>
      <c r="B420" s="190"/>
      <c r="C420" s="190"/>
      <c r="D420" s="190"/>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9"/>
      <c r="B421" s="190"/>
      <c r="C421" s="190"/>
      <c r="D421" s="190"/>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9"/>
      <c r="B422" s="190"/>
      <c r="C422" s="190"/>
      <c r="D422" s="190"/>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9"/>
      <c r="B423" s="190"/>
      <c r="C423" s="190"/>
      <c r="D423" s="190"/>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9"/>
      <c r="B424" s="190"/>
      <c r="C424" s="190"/>
      <c r="D424" s="190"/>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9"/>
      <c r="B425" s="190"/>
      <c r="C425" s="190"/>
      <c r="D425" s="190"/>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9"/>
      <c r="B426" s="190"/>
      <c r="C426" s="190"/>
      <c r="D426" s="190"/>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9"/>
      <c r="B427" s="190"/>
      <c r="C427" s="190"/>
      <c r="D427" s="190"/>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9"/>
      <c r="B428" s="190"/>
      <c r="C428" s="190"/>
      <c r="D428" s="190"/>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9"/>
      <c r="B429" s="190"/>
      <c r="C429" s="190"/>
      <c r="D429" s="190"/>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9"/>
      <c r="B430" s="190"/>
      <c r="C430" s="190"/>
      <c r="D430" s="190"/>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9"/>
      <c r="B431" s="190"/>
      <c r="C431" s="190"/>
      <c r="D431" s="190"/>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9"/>
      <c r="B432" s="190"/>
      <c r="C432" s="190"/>
      <c r="D432" s="190"/>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9"/>
      <c r="B433" s="190"/>
      <c r="C433" s="190"/>
      <c r="D433" s="190"/>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9"/>
      <c r="B434" s="190"/>
      <c r="C434" s="190"/>
      <c r="D434" s="190"/>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9"/>
      <c r="B435" s="190"/>
      <c r="C435" s="190"/>
      <c r="D435" s="190"/>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9"/>
      <c r="B436" s="190"/>
      <c r="C436" s="190"/>
      <c r="D436" s="190"/>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9"/>
      <c r="B437" s="190"/>
      <c r="C437" s="190"/>
      <c r="D437" s="190"/>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9"/>
      <c r="B438" s="190"/>
      <c r="C438" s="190"/>
      <c r="D438" s="190"/>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9"/>
      <c r="B439" s="190"/>
      <c r="C439" s="190"/>
      <c r="D439" s="190"/>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9"/>
      <c r="B440" s="190"/>
      <c r="C440" s="190"/>
      <c r="D440" s="190"/>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9"/>
      <c r="B441" s="190"/>
      <c r="C441" s="190"/>
      <c r="D441" s="190"/>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9"/>
      <c r="B442" s="190"/>
      <c r="C442" s="190"/>
      <c r="D442" s="190"/>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9"/>
      <c r="B443" s="190"/>
      <c r="C443" s="190"/>
      <c r="D443" s="190"/>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9"/>
      <c r="B444" s="190"/>
      <c r="C444" s="190"/>
      <c r="D444" s="190"/>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9"/>
      <c r="B445" s="190"/>
      <c r="C445" s="190"/>
      <c r="D445" s="190"/>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9"/>
      <c r="B446" s="190"/>
      <c r="C446" s="190"/>
      <c r="D446" s="190"/>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9"/>
      <c r="B447" s="190"/>
      <c r="C447" s="190"/>
      <c r="D447" s="190"/>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9"/>
      <c r="B448" s="190"/>
      <c r="C448" s="190"/>
      <c r="D448" s="190"/>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9"/>
      <c r="B449" s="190"/>
      <c r="C449" s="190"/>
      <c r="D449" s="190"/>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9"/>
      <c r="B450" s="190"/>
      <c r="C450" s="190"/>
      <c r="D450" s="190"/>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9"/>
      <c r="B451" s="190"/>
      <c r="C451" s="190"/>
      <c r="D451" s="190"/>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9"/>
      <c r="B452" s="190"/>
      <c r="C452" s="190"/>
      <c r="D452" s="190"/>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9"/>
      <c r="B453" s="190"/>
      <c r="C453" s="190"/>
      <c r="D453" s="190"/>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9"/>
      <c r="B454" s="190"/>
      <c r="C454" s="190"/>
      <c r="D454" s="190"/>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9"/>
      <c r="B455" s="190"/>
      <c r="C455" s="190"/>
      <c r="D455" s="190"/>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9"/>
      <c r="B456" s="190"/>
      <c r="C456" s="190"/>
      <c r="D456" s="190"/>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9"/>
      <c r="B457" s="190"/>
      <c r="C457" s="190"/>
      <c r="D457" s="190"/>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9"/>
      <c r="B458" s="190"/>
      <c r="C458" s="190"/>
      <c r="D458" s="190"/>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9"/>
      <c r="B459" s="190"/>
      <c r="C459" s="190"/>
      <c r="D459" s="190"/>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9"/>
      <c r="B460" s="190"/>
      <c r="C460" s="190"/>
      <c r="D460" s="190"/>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9"/>
      <c r="B461" s="190"/>
      <c r="C461" s="190"/>
      <c r="D461" s="190"/>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9"/>
      <c r="B462" s="190"/>
      <c r="C462" s="190"/>
      <c r="D462" s="190"/>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9"/>
      <c r="B463" s="190"/>
      <c r="C463" s="190"/>
      <c r="D463" s="190"/>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9"/>
      <c r="B464" s="190"/>
      <c r="C464" s="190"/>
      <c r="D464" s="190"/>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9"/>
      <c r="B465" s="190"/>
      <c r="C465" s="190"/>
      <c r="D465" s="190"/>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9"/>
      <c r="B466" s="190"/>
      <c r="C466" s="190"/>
      <c r="D466" s="190"/>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9"/>
      <c r="B467" s="190"/>
      <c r="C467" s="190"/>
      <c r="D467" s="190"/>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9"/>
      <c r="B468" s="190"/>
      <c r="C468" s="190"/>
      <c r="D468" s="190"/>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9"/>
      <c r="B469" s="190"/>
      <c r="C469" s="190"/>
      <c r="D469" s="190"/>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9"/>
      <c r="B470" s="190"/>
      <c r="C470" s="190"/>
      <c r="D470" s="190"/>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9"/>
      <c r="B471" s="190"/>
      <c r="C471" s="190"/>
      <c r="D471" s="190"/>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9"/>
      <c r="B472" s="190"/>
      <c r="C472" s="190"/>
      <c r="D472" s="190"/>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9"/>
      <c r="B473" s="190"/>
      <c r="C473" s="190"/>
      <c r="D473" s="190"/>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9"/>
      <c r="B474" s="190"/>
      <c r="C474" s="190"/>
      <c r="D474" s="190"/>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9"/>
      <c r="B475" s="190"/>
      <c r="C475" s="190"/>
      <c r="D475" s="190"/>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9"/>
      <c r="B476" s="190"/>
      <c r="C476" s="190"/>
      <c r="D476" s="190"/>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9"/>
      <c r="B477" s="190"/>
      <c r="C477" s="190"/>
      <c r="D477" s="190"/>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9"/>
      <c r="B478" s="190"/>
      <c r="C478" s="190"/>
      <c r="D478" s="190"/>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9"/>
      <c r="B479" s="190"/>
      <c r="C479" s="190"/>
      <c r="D479" s="190"/>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9"/>
      <c r="B480" s="190"/>
      <c r="C480" s="190"/>
      <c r="D480" s="190"/>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9"/>
      <c r="B481" s="190"/>
      <c r="C481" s="190"/>
      <c r="D481" s="190"/>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9"/>
      <c r="B482" s="190"/>
      <c r="C482" s="190"/>
      <c r="D482" s="190"/>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9"/>
      <c r="B483" s="190"/>
      <c r="C483" s="190"/>
      <c r="D483" s="190"/>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9"/>
      <c r="B484" s="190"/>
      <c r="C484" s="190"/>
      <c r="D484" s="190"/>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9"/>
      <c r="B485" s="190"/>
      <c r="C485" s="190"/>
      <c r="D485" s="190"/>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9"/>
      <c r="B486" s="190"/>
      <c r="C486" s="190"/>
      <c r="D486" s="190"/>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9"/>
      <c r="B487" s="190"/>
      <c r="C487" s="190"/>
      <c r="D487" s="190"/>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9"/>
      <c r="B488" s="190"/>
      <c r="C488" s="190"/>
      <c r="D488" s="190"/>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9"/>
      <c r="B489" s="190"/>
      <c r="C489" s="190"/>
      <c r="D489" s="190"/>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9"/>
      <c r="B490" s="190"/>
      <c r="C490" s="190"/>
      <c r="D490" s="190"/>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9"/>
      <c r="B491" s="190"/>
      <c r="C491" s="190"/>
      <c r="D491" s="190"/>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9"/>
      <c r="B492" s="190"/>
      <c r="C492" s="190"/>
      <c r="D492" s="190"/>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9"/>
      <c r="B493" s="190"/>
      <c r="C493" s="190"/>
      <c r="D493" s="190"/>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9"/>
      <c r="B494" s="190"/>
      <c r="C494" s="190"/>
      <c r="D494" s="190"/>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9"/>
      <c r="B495" s="190"/>
      <c r="C495" s="190"/>
      <c r="D495" s="190"/>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9"/>
      <c r="B496" s="190"/>
      <c r="C496" s="190"/>
      <c r="D496" s="190"/>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9"/>
      <c r="B497" s="190"/>
      <c r="C497" s="190"/>
      <c r="D497" s="190"/>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9"/>
      <c r="B498" s="190"/>
      <c r="C498" s="190"/>
      <c r="D498" s="190"/>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9"/>
      <c r="B499" s="190"/>
      <c r="C499" s="190"/>
      <c r="D499" s="190"/>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9"/>
      <c r="B500" s="190"/>
      <c r="C500" s="190"/>
      <c r="D500" s="190"/>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9"/>
      <c r="B501" s="190"/>
      <c r="C501" s="190"/>
      <c r="D501" s="190"/>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9"/>
      <c r="B502" s="190"/>
      <c r="C502" s="190"/>
      <c r="D502" s="190"/>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9"/>
      <c r="B503" s="190"/>
      <c r="C503" s="190"/>
      <c r="D503" s="190"/>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9"/>
      <c r="B504" s="190"/>
      <c r="C504" s="190"/>
      <c r="D504" s="190"/>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9"/>
      <c r="B505" s="190"/>
      <c r="C505" s="190"/>
      <c r="D505" s="190"/>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9"/>
      <c r="B506" s="190"/>
      <c r="C506" s="190"/>
      <c r="D506" s="190"/>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9"/>
      <c r="B507" s="190"/>
      <c r="C507" s="190"/>
      <c r="D507" s="190"/>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9"/>
      <c r="B508" s="190"/>
      <c r="C508" s="190"/>
      <c r="D508" s="190"/>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9"/>
      <c r="B509" s="190"/>
      <c r="C509" s="190"/>
      <c r="D509" s="190"/>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9"/>
      <c r="B510" s="190"/>
      <c r="C510" s="190"/>
      <c r="D510" s="190"/>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9"/>
      <c r="B511" s="190"/>
      <c r="C511" s="190"/>
      <c r="D511" s="190"/>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9"/>
      <c r="B512" s="190"/>
      <c r="C512" s="190"/>
      <c r="D512" s="190"/>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9"/>
      <c r="B513" s="190"/>
      <c r="C513" s="190"/>
      <c r="D513" s="190"/>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9"/>
      <c r="B514" s="190"/>
      <c r="C514" s="190"/>
      <c r="D514" s="190"/>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9"/>
      <c r="B515" s="190"/>
      <c r="C515" s="190"/>
      <c r="D515" s="190"/>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9"/>
      <c r="B516" s="190"/>
      <c r="C516" s="190"/>
      <c r="D516" s="190"/>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9"/>
      <c r="B517" s="190"/>
      <c r="C517" s="190"/>
      <c r="D517" s="190"/>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9"/>
      <c r="B518" s="190"/>
      <c r="C518" s="190"/>
      <c r="D518" s="190"/>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9"/>
      <c r="B519" s="190"/>
      <c r="C519" s="190"/>
      <c r="D519" s="190"/>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9"/>
      <c r="B520" s="190"/>
      <c r="C520" s="190"/>
      <c r="D520" s="190"/>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9"/>
      <c r="B521" s="190"/>
      <c r="C521" s="190"/>
      <c r="D521" s="190"/>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9"/>
      <c r="B522" s="190"/>
      <c r="C522" s="190"/>
      <c r="D522" s="190"/>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9"/>
      <c r="B523" s="190"/>
      <c r="C523" s="190"/>
      <c r="D523" s="190"/>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9"/>
      <c r="B524" s="190"/>
      <c r="C524" s="190"/>
      <c r="D524" s="190"/>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9"/>
      <c r="B525" s="190"/>
      <c r="C525" s="190"/>
      <c r="D525" s="190"/>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9"/>
      <c r="B526" s="190"/>
      <c r="C526" s="190"/>
      <c r="D526" s="190"/>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9"/>
      <c r="B527" s="190"/>
      <c r="C527" s="190"/>
      <c r="D527" s="190"/>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9"/>
      <c r="B528" s="190"/>
      <c r="C528" s="190"/>
      <c r="D528" s="190"/>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9"/>
      <c r="B529" s="190"/>
      <c r="C529" s="190"/>
      <c r="D529" s="190"/>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9"/>
      <c r="B530" s="190"/>
      <c r="C530" s="190"/>
      <c r="D530" s="190"/>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9"/>
      <c r="B531" s="190"/>
      <c r="C531" s="190"/>
      <c r="D531" s="190"/>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9"/>
      <c r="B532" s="190"/>
      <c r="C532" s="190"/>
      <c r="D532" s="190"/>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9"/>
      <c r="B533" s="190"/>
      <c r="C533" s="190"/>
      <c r="D533" s="190"/>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9"/>
      <c r="B534" s="190"/>
      <c r="C534" s="190"/>
      <c r="D534" s="190"/>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9"/>
      <c r="B535" s="190"/>
      <c r="C535" s="190"/>
      <c r="D535" s="190"/>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9"/>
      <c r="B536" s="190"/>
      <c r="C536" s="190"/>
      <c r="D536" s="190"/>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9"/>
      <c r="B537" s="190"/>
      <c r="C537" s="190"/>
      <c r="D537" s="190"/>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9"/>
      <c r="B538" s="190"/>
      <c r="C538" s="190"/>
      <c r="D538" s="190"/>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9"/>
      <c r="B539" s="190"/>
      <c r="C539" s="190"/>
      <c r="D539" s="190"/>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9"/>
      <c r="B540" s="190"/>
      <c r="C540" s="190"/>
      <c r="D540" s="190"/>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9"/>
      <c r="B541" s="190"/>
      <c r="C541" s="190"/>
      <c r="D541" s="190"/>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9"/>
      <c r="B542" s="190"/>
      <c r="C542" s="190"/>
      <c r="D542" s="190"/>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9"/>
      <c r="B543" s="190"/>
      <c r="C543" s="190"/>
      <c r="D543" s="190"/>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9"/>
      <c r="B544" s="190"/>
      <c r="C544" s="190"/>
      <c r="D544" s="190"/>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9"/>
      <c r="B545" s="190"/>
      <c r="C545" s="190"/>
      <c r="D545" s="190"/>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9"/>
      <c r="B546" s="190"/>
      <c r="C546" s="190"/>
      <c r="D546" s="190"/>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9"/>
      <c r="B547" s="190"/>
      <c r="C547" s="190"/>
      <c r="D547" s="190"/>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9"/>
      <c r="B548" s="190"/>
      <c r="C548" s="190"/>
      <c r="D548" s="190"/>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9"/>
      <c r="B549" s="190"/>
      <c r="C549" s="190"/>
      <c r="D549" s="190"/>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9"/>
      <c r="B550" s="190"/>
      <c r="C550" s="190"/>
      <c r="D550" s="190"/>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9"/>
      <c r="B551" s="190"/>
      <c r="C551" s="190"/>
      <c r="D551" s="190"/>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9"/>
      <c r="B552" s="190"/>
      <c r="C552" s="190"/>
      <c r="D552" s="190"/>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9"/>
      <c r="B553" s="190"/>
      <c r="C553" s="190"/>
      <c r="D553" s="190"/>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9"/>
      <c r="B554" s="190"/>
      <c r="C554" s="190"/>
      <c r="D554" s="190"/>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9"/>
      <c r="B555" s="190"/>
      <c r="C555" s="190"/>
      <c r="D555" s="190"/>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9"/>
      <c r="B556" s="190"/>
      <c r="C556" s="190"/>
      <c r="D556" s="190"/>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9"/>
      <c r="B557" s="190"/>
      <c r="C557" s="190"/>
      <c r="D557" s="190"/>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9"/>
      <c r="B558" s="190"/>
      <c r="C558" s="190"/>
      <c r="D558" s="190"/>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9"/>
      <c r="B559" s="190"/>
      <c r="C559" s="190"/>
      <c r="D559" s="190"/>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9"/>
      <c r="B560" s="190"/>
      <c r="C560" s="190"/>
      <c r="D560" s="190"/>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9"/>
      <c r="B561" s="190"/>
      <c r="C561" s="190"/>
      <c r="D561" s="190"/>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9"/>
      <c r="B562" s="190"/>
      <c r="C562" s="190"/>
      <c r="D562" s="190"/>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9"/>
      <c r="B563" s="190"/>
      <c r="C563" s="190"/>
      <c r="D563" s="190"/>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9"/>
      <c r="B564" s="190"/>
      <c r="C564" s="190"/>
      <c r="D564" s="190"/>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9"/>
      <c r="B565" s="190"/>
      <c r="C565" s="190"/>
      <c r="D565" s="190"/>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9"/>
      <c r="B566" s="190"/>
      <c r="C566" s="190"/>
      <c r="D566" s="190"/>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9"/>
      <c r="B567" s="190"/>
      <c r="C567" s="190"/>
      <c r="D567" s="190"/>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9"/>
      <c r="B568" s="190"/>
      <c r="C568" s="190"/>
      <c r="D568" s="190"/>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9"/>
      <c r="B569" s="190"/>
      <c r="C569" s="190"/>
      <c r="D569" s="190"/>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9"/>
      <c r="B570" s="190"/>
      <c r="C570" s="190"/>
      <c r="D570" s="190"/>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9"/>
      <c r="B571" s="190"/>
      <c r="C571" s="190"/>
      <c r="D571" s="190"/>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9"/>
      <c r="B572" s="190"/>
      <c r="C572" s="190"/>
      <c r="D572" s="190"/>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9"/>
      <c r="B573" s="190"/>
      <c r="C573" s="190"/>
      <c r="D573" s="190"/>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9"/>
      <c r="B574" s="190"/>
      <c r="C574" s="190"/>
      <c r="D574" s="190"/>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9"/>
      <c r="B575" s="190"/>
      <c r="C575" s="190"/>
      <c r="D575" s="190"/>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9"/>
      <c r="B576" s="190"/>
      <c r="C576" s="190"/>
      <c r="D576" s="190"/>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9"/>
      <c r="B577" s="190"/>
      <c r="C577" s="190"/>
      <c r="D577" s="190"/>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9"/>
      <c r="B578" s="190"/>
      <c r="C578" s="190"/>
      <c r="D578" s="190"/>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9"/>
      <c r="B579" s="190"/>
      <c r="C579" s="190"/>
      <c r="D579" s="190"/>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9"/>
      <c r="B580" s="190"/>
      <c r="C580" s="190"/>
      <c r="D580" s="190"/>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9"/>
      <c r="B581" s="190"/>
      <c r="C581" s="190"/>
      <c r="D581" s="190"/>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9"/>
      <c r="B582" s="190"/>
      <c r="C582" s="190"/>
      <c r="D582" s="190"/>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9"/>
      <c r="B583" s="190"/>
      <c r="C583" s="190"/>
      <c r="D583" s="190"/>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9"/>
      <c r="B584" s="190"/>
      <c r="C584" s="190"/>
      <c r="D584" s="190"/>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9"/>
      <c r="B585" s="190"/>
      <c r="C585" s="190"/>
      <c r="D585" s="190"/>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9"/>
      <c r="B586" s="190"/>
      <c r="C586" s="190"/>
      <c r="D586" s="190"/>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9"/>
      <c r="B587" s="190"/>
      <c r="C587" s="190"/>
      <c r="D587" s="190"/>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9"/>
      <c r="B588" s="190"/>
      <c r="C588" s="190"/>
      <c r="D588" s="190"/>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9"/>
      <c r="B589" s="190"/>
      <c r="C589" s="190"/>
      <c r="D589" s="190"/>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9"/>
      <c r="B590" s="190"/>
      <c r="C590" s="190"/>
      <c r="D590" s="190"/>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9"/>
      <c r="B591" s="190"/>
      <c r="C591" s="190"/>
      <c r="D591" s="190"/>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9"/>
      <c r="B592" s="190"/>
      <c r="C592" s="190"/>
      <c r="D592" s="190"/>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9"/>
      <c r="B593" s="190"/>
      <c r="C593" s="190"/>
      <c r="D593" s="190"/>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9"/>
      <c r="B594" s="190"/>
      <c r="C594" s="190"/>
      <c r="D594" s="190"/>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9"/>
      <c r="B595" s="190"/>
      <c r="C595" s="190"/>
      <c r="D595" s="190"/>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9"/>
      <c r="B596" s="190"/>
      <c r="C596" s="190"/>
      <c r="D596" s="190"/>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9"/>
      <c r="B597" s="190"/>
      <c r="C597" s="190"/>
      <c r="D597" s="190"/>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9"/>
      <c r="B598" s="190"/>
      <c r="C598" s="190"/>
      <c r="D598" s="190"/>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9"/>
      <c r="B599" s="190"/>
      <c r="C599" s="190"/>
      <c r="D599" s="190"/>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9"/>
      <c r="B600" s="190"/>
      <c r="C600" s="190"/>
      <c r="D600" s="190"/>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9"/>
      <c r="B601" s="190"/>
      <c r="C601" s="190"/>
      <c r="D601" s="190"/>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9"/>
      <c r="B602" s="190"/>
      <c r="C602" s="190"/>
      <c r="D602" s="190"/>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9"/>
      <c r="B603" s="190"/>
      <c r="C603" s="190"/>
      <c r="D603" s="190"/>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9"/>
      <c r="B604" s="190"/>
      <c r="C604" s="190"/>
      <c r="D604" s="190"/>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9"/>
      <c r="B605" s="190"/>
      <c r="C605" s="190"/>
      <c r="D605" s="190"/>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9"/>
      <c r="B606" s="190"/>
      <c r="C606" s="190"/>
      <c r="D606" s="190"/>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9"/>
      <c r="B607" s="190"/>
      <c r="C607" s="190"/>
      <c r="D607" s="190"/>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9"/>
      <c r="B608" s="190"/>
      <c r="C608" s="190"/>
      <c r="D608" s="190"/>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9"/>
      <c r="B609" s="190"/>
      <c r="C609" s="190"/>
      <c r="D609" s="190"/>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9"/>
      <c r="B610" s="190"/>
      <c r="C610" s="190"/>
      <c r="D610" s="190"/>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9"/>
      <c r="B611" s="190"/>
      <c r="C611" s="190"/>
      <c r="D611" s="190"/>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9"/>
      <c r="B612" s="190"/>
      <c r="C612" s="190"/>
      <c r="D612" s="190"/>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9"/>
      <c r="B613" s="190"/>
      <c r="C613" s="190"/>
      <c r="D613" s="190"/>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9"/>
      <c r="B614" s="190"/>
      <c r="C614" s="190"/>
      <c r="D614" s="190"/>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9"/>
      <c r="B615" s="190"/>
      <c r="C615" s="190"/>
      <c r="D615" s="190"/>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9"/>
      <c r="B616" s="190"/>
      <c r="C616" s="190"/>
      <c r="D616" s="190"/>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9"/>
      <c r="B617" s="190"/>
      <c r="C617" s="190"/>
      <c r="D617" s="190"/>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9"/>
      <c r="B618" s="190"/>
      <c r="C618" s="190"/>
      <c r="D618" s="190"/>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9"/>
      <c r="B619" s="190"/>
      <c r="C619" s="190"/>
      <c r="D619" s="190"/>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9"/>
      <c r="B620" s="190"/>
      <c r="C620" s="190"/>
      <c r="D620" s="190"/>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9"/>
      <c r="B621" s="190"/>
      <c r="C621" s="190"/>
      <c r="D621" s="190"/>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9"/>
      <c r="B622" s="190"/>
      <c r="C622" s="190"/>
      <c r="D622" s="190"/>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9"/>
      <c r="B623" s="190"/>
      <c r="C623" s="190"/>
      <c r="D623" s="190"/>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9"/>
      <c r="B624" s="190"/>
      <c r="C624" s="190"/>
      <c r="D624" s="190"/>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9"/>
      <c r="B625" s="190"/>
      <c r="C625" s="190"/>
      <c r="D625" s="190"/>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9"/>
      <c r="B626" s="190"/>
      <c r="C626" s="190"/>
      <c r="D626" s="190"/>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9"/>
      <c r="B627" s="190"/>
      <c r="C627" s="190"/>
      <c r="D627" s="190"/>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9"/>
      <c r="B628" s="190"/>
      <c r="C628" s="190"/>
      <c r="D628" s="190"/>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9"/>
      <c r="B629" s="190"/>
      <c r="C629" s="190"/>
      <c r="D629" s="190"/>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9"/>
      <c r="B630" s="190"/>
      <c r="C630" s="190"/>
      <c r="D630" s="190"/>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9"/>
      <c r="B631" s="190"/>
      <c r="C631" s="190"/>
      <c r="D631" s="190"/>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9"/>
      <c r="B632" s="190"/>
      <c r="C632" s="190"/>
      <c r="D632" s="190"/>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9"/>
      <c r="B633" s="190"/>
      <c r="C633" s="190"/>
      <c r="D633" s="190"/>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9"/>
      <c r="B634" s="190"/>
      <c r="C634" s="190"/>
      <c r="D634" s="190"/>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9"/>
      <c r="B635" s="190"/>
      <c r="C635" s="190"/>
      <c r="D635" s="190"/>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9"/>
      <c r="B636" s="190"/>
      <c r="C636" s="190"/>
      <c r="D636" s="190"/>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9"/>
      <c r="B637" s="190"/>
      <c r="C637" s="190"/>
      <c r="D637" s="190"/>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9"/>
      <c r="B638" s="190"/>
      <c r="C638" s="190"/>
      <c r="D638" s="190"/>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9"/>
      <c r="B639" s="190"/>
      <c r="C639" s="190"/>
      <c r="D639" s="190"/>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9"/>
      <c r="B640" s="190"/>
      <c r="C640" s="190"/>
      <c r="D640" s="190"/>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9"/>
      <c r="B641" s="190"/>
      <c r="C641" s="190"/>
      <c r="D641" s="190"/>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9"/>
      <c r="B642" s="190"/>
      <c r="C642" s="190"/>
      <c r="D642" s="190"/>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9"/>
      <c r="B643" s="190"/>
      <c r="C643" s="190"/>
      <c r="D643" s="190"/>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9"/>
      <c r="B644" s="190"/>
      <c r="C644" s="190"/>
      <c r="D644" s="190"/>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9"/>
      <c r="B645" s="190"/>
      <c r="C645" s="190"/>
      <c r="D645" s="190"/>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9"/>
      <c r="B646" s="190"/>
      <c r="C646" s="190"/>
      <c r="D646" s="190"/>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9"/>
      <c r="B647" s="190"/>
      <c r="C647" s="190"/>
      <c r="D647" s="190"/>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9"/>
      <c r="B648" s="190"/>
      <c r="C648" s="190"/>
      <c r="D648" s="190"/>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9"/>
      <c r="B649" s="190"/>
      <c r="C649" s="190"/>
      <c r="D649" s="190"/>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9"/>
      <c r="B650" s="190"/>
      <c r="C650" s="190"/>
      <c r="D650" s="190"/>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9"/>
      <c r="B651" s="190"/>
      <c r="C651" s="190"/>
      <c r="D651" s="190"/>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9"/>
      <c r="B652" s="190"/>
      <c r="C652" s="190"/>
      <c r="D652" s="190"/>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9"/>
      <c r="B653" s="190"/>
      <c r="C653" s="190"/>
      <c r="D653" s="190"/>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9"/>
      <c r="B654" s="190"/>
      <c r="C654" s="190"/>
      <c r="D654" s="190"/>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9"/>
      <c r="B655" s="190"/>
      <c r="C655" s="190"/>
      <c r="D655" s="190"/>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9"/>
      <c r="B656" s="190"/>
      <c r="C656" s="190"/>
      <c r="D656" s="190"/>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9"/>
      <c r="B657" s="190"/>
      <c r="C657" s="190"/>
      <c r="D657" s="190"/>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9"/>
      <c r="B658" s="190"/>
      <c r="C658" s="190"/>
      <c r="D658" s="190"/>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9"/>
      <c r="B659" s="190"/>
      <c r="C659" s="190"/>
      <c r="D659" s="190"/>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9"/>
      <c r="B660" s="190"/>
      <c r="C660" s="190"/>
      <c r="D660" s="190"/>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9"/>
      <c r="B661" s="190"/>
      <c r="C661" s="190"/>
      <c r="D661" s="190"/>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9"/>
      <c r="B662" s="190"/>
      <c r="C662" s="190"/>
      <c r="D662" s="190"/>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9"/>
      <c r="B663" s="190"/>
      <c r="C663" s="190"/>
      <c r="D663" s="190"/>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9"/>
      <c r="B664" s="190"/>
      <c r="C664" s="190"/>
      <c r="D664" s="190"/>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9"/>
      <c r="B665" s="190"/>
      <c r="C665" s="190"/>
      <c r="D665" s="190"/>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9"/>
      <c r="B666" s="190"/>
      <c r="C666" s="190"/>
      <c r="D666" s="190"/>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9"/>
      <c r="B667" s="190"/>
      <c r="C667" s="190"/>
      <c r="D667" s="190"/>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9"/>
      <c r="B668" s="190"/>
      <c r="C668" s="190"/>
      <c r="D668" s="190"/>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9"/>
      <c r="B669" s="190"/>
      <c r="C669" s="190"/>
      <c r="D669" s="190"/>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9"/>
      <c r="B670" s="190"/>
      <c r="C670" s="190"/>
      <c r="D670" s="190"/>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9"/>
      <c r="B671" s="190"/>
      <c r="C671" s="190"/>
      <c r="D671" s="190"/>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9"/>
      <c r="B672" s="190"/>
      <c r="C672" s="190"/>
      <c r="D672" s="190"/>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9"/>
      <c r="B673" s="190"/>
      <c r="C673" s="190"/>
      <c r="D673" s="190"/>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9"/>
      <c r="B674" s="190"/>
      <c r="C674" s="190"/>
      <c r="D674" s="190"/>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9"/>
      <c r="B675" s="190"/>
      <c r="C675" s="190"/>
      <c r="D675" s="190"/>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9"/>
      <c r="B676" s="190"/>
      <c r="C676" s="190"/>
      <c r="D676" s="190"/>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9"/>
      <c r="B677" s="190"/>
      <c r="C677" s="190"/>
      <c r="D677" s="190"/>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9"/>
      <c r="B678" s="190"/>
      <c r="C678" s="190"/>
      <c r="D678" s="190"/>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9"/>
      <c r="B679" s="190"/>
      <c r="C679" s="190"/>
      <c r="D679" s="190"/>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9"/>
      <c r="B680" s="190"/>
      <c r="C680" s="190"/>
      <c r="D680" s="190"/>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9"/>
      <c r="B681" s="190"/>
      <c r="C681" s="190"/>
      <c r="D681" s="190"/>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9"/>
      <c r="B682" s="190"/>
      <c r="C682" s="190"/>
      <c r="D682" s="190"/>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9"/>
      <c r="B683" s="190"/>
      <c r="C683" s="190"/>
      <c r="D683" s="190"/>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9"/>
      <c r="B684" s="190"/>
      <c r="C684" s="190"/>
      <c r="D684" s="190"/>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9"/>
      <c r="B685" s="190"/>
      <c r="C685" s="190"/>
      <c r="D685" s="190"/>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9"/>
      <c r="B686" s="190"/>
      <c r="C686" s="190"/>
      <c r="D686" s="190"/>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9"/>
      <c r="B687" s="190"/>
      <c r="C687" s="190"/>
      <c r="D687" s="190"/>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9"/>
      <c r="B688" s="190"/>
      <c r="C688" s="190"/>
      <c r="D688" s="190"/>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9"/>
      <c r="B689" s="190"/>
      <c r="C689" s="190"/>
      <c r="D689" s="190"/>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9"/>
      <c r="B690" s="190"/>
      <c r="C690" s="190"/>
      <c r="D690" s="190"/>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9"/>
      <c r="B691" s="190"/>
      <c r="C691" s="190"/>
      <c r="D691" s="190"/>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9"/>
      <c r="B692" s="190"/>
      <c r="C692" s="190"/>
      <c r="D692" s="190"/>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9"/>
      <c r="B693" s="190"/>
      <c r="C693" s="190"/>
      <c r="D693" s="190"/>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9"/>
      <c r="B694" s="190"/>
      <c r="C694" s="190"/>
      <c r="D694" s="190"/>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9"/>
      <c r="B695" s="190"/>
      <c r="C695" s="190"/>
      <c r="D695" s="190"/>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9"/>
      <c r="B696" s="190"/>
      <c r="C696" s="190"/>
      <c r="D696" s="190"/>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9"/>
      <c r="B697" s="190"/>
      <c r="C697" s="190"/>
      <c r="D697" s="190"/>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9"/>
      <c r="B698" s="190"/>
      <c r="C698" s="190"/>
      <c r="D698" s="190"/>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9"/>
      <c r="B699" s="190"/>
      <c r="C699" s="190"/>
      <c r="D699" s="190"/>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9"/>
      <c r="B700" s="190"/>
      <c r="C700" s="190"/>
      <c r="D700" s="190"/>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9"/>
      <c r="B701" s="190"/>
      <c r="C701" s="190"/>
      <c r="D701" s="190"/>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9"/>
      <c r="B702" s="190"/>
      <c r="C702" s="190"/>
      <c r="D702" s="190"/>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9"/>
      <c r="B703" s="190"/>
      <c r="C703" s="190"/>
      <c r="D703" s="190"/>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9"/>
      <c r="B704" s="190"/>
      <c r="C704" s="190"/>
      <c r="D704" s="190"/>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9"/>
      <c r="B705" s="190"/>
      <c r="C705" s="190"/>
      <c r="D705" s="190"/>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9"/>
      <c r="B706" s="190"/>
      <c r="C706" s="190"/>
      <c r="D706" s="190"/>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9"/>
      <c r="B707" s="190"/>
      <c r="C707" s="190"/>
      <c r="D707" s="190"/>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9"/>
      <c r="B708" s="190"/>
      <c r="C708" s="190"/>
      <c r="D708" s="190"/>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9"/>
      <c r="B709" s="190"/>
      <c r="C709" s="190"/>
      <c r="D709" s="190"/>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9"/>
      <c r="B710" s="190"/>
      <c r="C710" s="190"/>
      <c r="D710" s="190"/>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9"/>
      <c r="B711" s="190"/>
      <c r="C711" s="190"/>
      <c r="D711" s="190"/>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9"/>
      <c r="B712" s="190"/>
      <c r="C712" s="190"/>
      <c r="D712" s="190"/>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9"/>
      <c r="B713" s="190"/>
      <c r="C713" s="190"/>
      <c r="D713" s="190"/>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9"/>
      <c r="B714" s="190"/>
      <c r="C714" s="190"/>
      <c r="D714" s="190"/>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9"/>
      <c r="B715" s="190"/>
      <c r="C715" s="190"/>
      <c r="D715" s="190"/>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9"/>
      <c r="B716" s="190"/>
      <c r="C716" s="190"/>
      <c r="D716" s="190"/>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9"/>
      <c r="B717" s="190"/>
      <c r="C717" s="190"/>
      <c r="D717" s="190"/>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9"/>
      <c r="B718" s="190"/>
      <c r="C718" s="190"/>
      <c r="D718" s="190"/>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9"/>
      <c r="B719" s="190"/>
      <c r="C719" s="190"/>
      <c r="D719" s="190"/>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9"/>
      <c r="B720" s="190"/>
      <c r="C720" s="190"/>
      <c r="D720" s="190"/>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9"/>
      <c r="B721" s="190"/>
      <c r="C721" s="190"/>
      <c r="D721" s="190"/>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9"/>
      <c r="B722" s="190"/>
      <c r="C722" s="190"/>
      <c r="D722" s="190"/>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9"/>
      <c r="B723" s="190"/>
      <c r="C723" s="190"/>
      <c r="D723" s="190"/>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9"/>
      <c r="B724" s="190"/>
      <c r="C724" s="190"/>
      <c r="D724" s="190"/>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9"/>
      <c r="B725" s="190"/>
      <c r="C725" s="190"/>
      <c r="D725" s="190"/>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9"/>
      <c r="B726" s="190"/>
      <c r="C726" s="190"/>
      <c r="D726" s="190"/>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9"/>
      <c r="B727" s="190"/>
      <c r="C727" s="190"/>
      <c r="D727" s="190"/>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9"/>
      <c r="B728" s="190"/>
      <c r="C728" s="190"/>
      <c r="D728" s="190"/>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9"/>
      <c r="B729" s="190"/>
      <c r="C729" s="190"/>
      <c r="D729" s="190"/>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9"/>
      <c r="B730" s="190"/>
      <c r="C730" s="190"/>
      <c r="D730" s="190"/>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9"/>
      <c r="B731" s="190"/>
      <c r="C731" s="190"/>
      <c r="D731" s="190"/>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9"/>
      <c r="B732" s="190"/>
      <c r="C732" s="190"/>
      <c r="D732" s="190"/>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9"/>
      <c r="B733" s="190"/>
      <c r="C733" s="190"/>
      <c r="D733" s="190"/>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9"/>
      <c r="B734" s="190"/>
      <c r="C734" s="190"/>
      <c r="D734" s="190"/>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9"/>
      <c r="B735" s="190"/>
      <c r="C735" s="190"/>
      <c r="D735" s="190"/>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9"/>
      <c r="B736" s="190"/>
      <c r="C736" s="190"/>
      <c r="D736" s="190"/>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9"/>
      <c r="B737" s="190"/>
      <c r="C737" s="190"/>
      <c r="D737" s="190"/>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9"/>
      <c r="B738" s="190"/>
      <c r="C738" s="190"/>
      <c r="D738" s="190"/>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9"/>
      <c r="B739" s="190"/>
      <c r="C739" s="190"/>
      <c r="D739" s="190"/>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9"/>
      <c r="B740" s="190"/>
      <c r="C740" s="190"/>
      <c r="D740" s="190"/>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9"/>
      <c r="B741" s="190"/>
      <c r="C741" s="190"/>
      <c r="D741" s="190"/>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9"/>
      <c r="B742" s="190"/>
      <c r="C742" s="190"/>
      <c r="D742" s="190"/>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9"/>
      <c r="B743" s="190"/>
      <c r="C743" s="190"/>
      <c r="D743" s="190"/>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9"/>
      <c r="B744" s="190"/>
      <c r="C744" s="190"/>
      <c r="D744" s="190"/>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9"/>
      <c r="B745" s="190"/>
      <c r="C745" s="190"/>
      <c r="D745" s="190"/>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9"/>
      <c r="B746" s="190"/>
      <c r="C746" s="190"/>
      <c r="D746" s="190"/>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9"/>
      <c r="B747" s="190"/>
      <c r="C747" s="190"/>
      <c r="D747" s="190"/>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9"/>
      <c r="B748" s="190"/>
      <c r="C748" s="190"/>
      <c r="D748" s="190"/>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9"/>
      <c r="B749" s="190"/>
      <c r="C749" s="190"/>
      <c r="D749" s="190"/>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9"/>
      <c r="B750" s="190"/>
      <c r="C750" s="190"/>
      <c r="D750" s="190"/>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9"/>
      <c r="B751" s="190"/>
      <c r="C751" s="190"/>
      <c r="D751" s="190"/>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9"/>
      <c r="B752" s="190"/>
      <c r="C752" s="190"/>
      <c r="D752" s="190"/>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9"/>
      <c r="B753" s="190"/>
      <c r="C753" s="190"/>
      <c r="D753" s="190"/>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9"/>
      <c r="B754" s="190"/>
      <c r="C754" s="190"/>
      <c r="D754" s="190"/>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9"/>
      <c r="B755" s="190"/>
      <c r="C755" s="190"/>
      <c r="D755" s="190"/>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9"/>
      <c r="B756" s="190"/>
      <c r="C756" s="190"/>
      <c r="D756" s="190"/>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9"/>
      <c r="B757" s="190"/>
      <c r="C757" s="190"/>
      <c r="D757" s="190"/>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9"/>
      <c r="B758" s="190"/>
      <c r="C758" s="190"/>
      <c r="D758" s="190"/>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9"/>
      <c r="B759" s="190"/>
      <c r="C759" s="190"/>
      <c r="D759" s="190"/>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9"/>
      <c r="B760" s="190"/>
      <c r="C760" s="190"/>
      <c r="D760" s="190"/>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9"/>
      <c r="B761" s="190"/>
      <c r="C761" s="190"/>
      <c r="D761" s="190"/>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9"/>
      <c r="B762" s="190"/>
      <c r="C762" s="190"/>
      <c r="D762" s="190"/>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9"/>
      <c r="B763" s="190"/>
      <c r="C763" s="190"/>
      <c r="D763" s="190"/>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9"/>
      <c r="B764" s="190"/>
      <c r="C764" s="190"/>
      <c r="D764" s="190"/>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9"/>
      <c r="B765" s="190"/>
      <c r="C765" s="190"/>
      <c r="D765" s="190"/>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9"/>
      <c r="B766" s="190"/>
      <c r="C766" s="190"/>
      <c r="D766" s="190"/>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9"/>
      <c r="B767" s="190"/>
      <c r="C767" s="190"/>
      <c r="D767" s="190"/>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9"/>
      <c r="B768" s="190"/>
      <c r="C768" s="190"/>
      <c r="D768" s="190"/>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9"/>
      <c r="B769" s="190"/>
      <c r="C769" s="190"/>
      <c r="D769" s="190"/>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9"/>
      <c r="B770" s="190"/>
      <c r="C770" s="190"/>
      <c r="D770" s="190"/>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9"/>
      <c r="B771" s="190"/>
      <c r="C771" s="190"/>
      <c r="D771" s="190"/>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9"/>
      <c r="B772" s="190"/>
      <c r="C772" s="190"/>
      <c r="D772" s="190"/>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9"/>
      <c r="B773" s="190"/>
      <c r="C773" s="190"/>
      <c r="D773" s="190"/>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9"/>
      <c r="B774" s="190"/>
      <c r="C774" s="190"/>
      <c r="D774" s="190"/>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9"/>
      <c r="B775" s="190"/>
      <c r="C775" s="190"/>
      <c r="D775" s="190"/>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9"/>
      <c r="B776" s="190"/>
      <c r="C776" s="190"/>
      <c r="D776" s="190"/>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9"/>
      <c r="B777" s="190"/>
      <c r="C777" s="190"/>
      <c r="D777" s="190"/>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9"/>
      <c r="B778" s="190"/>
      <c r="C778" s="190"/>
      <c r="D778" s="190"/>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9"/>
      <c r="B779" s="190"/>
      <c r="C779" s="190"/>
      <c r="D779" s="190"/>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9"/>
      <c r="B780" s="190"/>
      <c r="C780" s="190"/>
      <c r="D780" s="190"/>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9"/>
      <c r="B781" s="190"/>
      <c r="C781" s="190"/>
      <c r="D781" s="190"/>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9"/>
      <c r="B782" s="190"/>
      <c r="C782" s="190"/>
      <c r="D782" s="190"/>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9"/>
      <c r="B783" s="190"/>
      <c r="C783" s="190"/>
      <c r="D783" s="190"/>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9"/>
      <c r="B784" s="190"/>
      <c r="C784" s="190"/>
      <c r="D784" s="190"/>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9"/>
      <c r="B785" s="190"/>
      <c r="C785" s="190"/>
      <c r="D785" s="190"/>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9"/>
      <c r="B786" s="190"/>
      <c r="C786" s="190"/>
      <c r="D786" s="190"/>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9"/>
      <c r="B787" s="190"/>
      <c r="C787" s="190"/>
      <c r="D787" s="190"/>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9"/>
      <c r="B788" s="190"/>
      <c r="C788" s="190"/>
      <c r="D788" s="190"/>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9"/>
      <c r="B789" s="190"/>
      <c r="C789" s="190"/>
      <c r="D789" s="190"/>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9"/>
      <c r="B790" s="190"/>
      <c r="C790" s="190"/>
      <c r="D790" s="190"/>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9"/>
      <c r="B791" s="190"/>
      <c r="C791" s="190"/>
      <c r="D791" s="190"/>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9"/>
      <c r="B792" s="190"/>
      <c r="C792" s="190"/>
      <c r="D792" s="190"/>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9"/>
      <c r="B793" s="190"/>
      <c r="C793" s="190"/>
      <c r="D793" s="190"/>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9"/>
      <c r="B794" s="190"/>
      <c r="C794" s="190"/>
      <c r="D794" s="190"/>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9"/>
      <c r="B795" s="190"/>
      <c r="C795" s="190"/>
      <c r="D795" s="190"/>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9"/>
      <c r="B796" s="190"/>
      <c r="C796" s="190"/>
      <c r="D796" s="190"/>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9"/>
      <c r="B797" s="190"/>
      <c r="C797" s="190"/>
      <c r="D797" s="190"/>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9"/>
      <c r="B798" s="190"/>
      <c r="C798" s="190"/>
      <c r="D798" s="190"/>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9"/>
      <c r="B799" s="190"/>
      <c r="C799" s="190"/>
      <c r="D799" s="190"/>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9"/>
      <c r="B800" s="190"/>
      <c r="C800" s="190"/>
      <c r="D800" s="190"/>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9"/>
      <c r="B801" s="190"/>
      <c r="C801" s="190"/>
      <c r="D801" s="190"/>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9"/>
      <c r="B802" s="190"/>
      <c r="C802" s="190"/>
      <c r="D802" s="190"/>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9"/>
      <c r="B803" s="190"/>
      <c r="C803" s="190"/>
      <c r="D803" s="190"/>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9"/>
      <c r="B804" s="190"/>
      <c r="C804" s="190"/>
      <c r="D804" s="190"/>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9"/>
      <c r="B805" s="190"/>
      <c r="C805" s="190"/>
      <c r="D805" s="190"/>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9"/>
      <c r="B806" s="190"/>
      <c r="C806" s="190"/>
      <c r="D806" s="190"/>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9"/>
      <c r="B807" s="190"/>
      <c r="C807" s="190"/>
      <c r="D807" s="190"/>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9"/>
      <c r="B808" s="190"/>
      <c r="C808" s="190"/>
      <c r="D808" s="190"/>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9"/>
      <c r="B809" s="190"/>
      <c r="C809" s="190"/>
      <c r="D809" s="190"/>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9"/>
      <c r="B810" s="190"/>
      <c r="C810" s="190"/>
      <c r="D810" s="190"/>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9"/>
      <c r="B811" s="190"/>
      <c r="C811" s="190"/>
      <c r="D811" s="190"/>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9"/>
      <c r="B812" s="190"/>
      <c r="C812" s="190"/>
      <c r="D812" s="190"/>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9"/>
      <c r="B813" s="190"/>
      <c r="C813" s="190"/>
      <c r="D813" s="190"/>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9"/>
      <c r="B814" s="190"/>
      <c r="C814" s="190"/>
      <c r="D814" s="190"/>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9"/>
      <c r="B815" s="190"/>
      <c r="C815" s="190"/>
      <c r="D815" s="190"/>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9"/>
      <c r="B816" s="190"/>
      <c r="C816" s="190"/>
      <c r="D816" s="190"/>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9"/>
      <c r="B817" s="190"/>
      <c r="C817" s="190"/>
      <c r="D817" s="190"/>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9"/>
      <c r="B818" s="190"/>
      <c r="C818" s="190"/>
      <c r="D818" s="190"/>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9"/>
      <c r="B819" s="190"/>
      <c r="C819" s="190"/>
      <c r="D819" s="190"/>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9"/>
      <c r="B820" s="190"/>
      <c r="C820" s="190"/>
      <c r="D820" s="190"/>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9"/>
      <c r="B821" s="190"/>
      <c r="C821" s="190"/>
      <c r="D821" s="190"/>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9"/>
      <c r="B822" s="190"/>
      <c r="C822" s="190"/>
      <c r="D822" s="190"/>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9"/>
      <c r="B823" s="190"/>
      <c r="C823" s="190"/>
      <c r="D823" s="190"/>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9"/>
      <c r="B824" s="190"/>
      <c r="C824" s="190"/>
      <c r="D824" s="190"/>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9"/>
      <c r="B825" s="190"/>
      <c r="C825" s="190"/>
      <c r="D825" s="190"/>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9"/>
      <c r="B826" s="190"/>
      <c r="C826" s="190"/>
      <c r="D826" s="190"/>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9"/>
      <c r="B827" s="190"/>
      <c r="C827" s="190"/>
      <c r="D827" s="190"/>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9"/>
      <c r="B828" s="190"/>
      <c r="C828" s="190"/>
      <c r="D828" s="190"/>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9"/>
      <c r="B829" s="190"/>
      <c r="C829" s="190"/>
      <c r="D829" s="190"/>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9"/>
      <c r="B830" s="190"/>
      <c r="C830" s="190"/>
      <c r="D830" s="190"/>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9"/>
      <c r="B831" s="190"/>
      <c r="C831" s="190"/>
      <c r="D831" s="190"/>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9"/>
      <c r="B832" s="190"/>
      <c r="C832" s="190"/>
      <c r="D832" s="190"/>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9"/>
      <c r="B833" s="190"/>
      <c r="C833" s="190"/>
      <c r="D833" s="190"/>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9"/>
      <c r="B834" s="190"/>
      <c r="C834" s="190"/>
      <c r="D834" s="190"/>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9"/>
      <c r="B835" s="190"/>
      <c r="C835" s="190"/>
      <c r="D835" s="190"/>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9"/>
      <c r="B836" s="190"/>
      <c r="C836" s="190"/>
      <c r="D836" s="190"/>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9"/>
      <c r="B837" s="190"/>
      <c r="C837" s="190"/>
      <c r="D837" s="190"/>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9"/>
      <c r="B838" s="190"/>
      <c r="C838" s="190"/>
      <c r="D838" s="190"/>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9"/>
      <c r="B839" s="190"/>
      <c r="C839" s="190"/>
      <c r="D839" s="190"/>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9"/>
      <c r="B840" s="190"/>
      <c r="C840" s="190"/>
      <c r="D840" s="190"/>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9"/>
      <c r="B841" s="190"/>
      <c r="C841" s="190"/>
      <c r="D841" s="190"/>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9"/>
      <c r="B842" s="190"/>
      <c r="C842" s="190"/>
      <c r="D842" s="190"/>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9"/>
      <c r="B843" s="190"/>
      <c r="C843" s="190"/>
      <c r="D843" s="190"/>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9"/>
      <c r="B844" s="190"/>
      <c r="C844" s="190"/>
      <c r="D844" s="190"/>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9"/>
      <c r="B845" s="190"/>
      <c r="C845" s="190"/>
      <c r="D845" s="190"/>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9"/>
      <c r="B846" s="190"/>
      <c r="C846" s="190"/>
      <c r="D846" s="190"/>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9"/>
      <c r="B847" s="190"/>
      <c r="C847" s="190"/>
      <c r="D847" s="190"/>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9"/>
      <c r="B848" s="190"/>
      <c r="C848" s="190"/>
      <c r="D848" s="190"/>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9"/>
      <c r="B849" s="190"/>
      <c r="C849" s="190"/>
      <c r="D849" s="190"/>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9"/>
      <c r="B850" s="190"/>
      <c r="C850" s="190"/>
      <c r="D850" s="190"/>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9"/>
      <c r="B851" s="190"/>
      <c r="C851" s="190"/>
      <c r="D851" s="190"/>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9"/>
      <c r="B852" s="190"/>
      <c r="C852" s="190"/>
      <c r="D852" s="190"/>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9"/>
      <c r="B853" s="190"/>
      <c r="C853" s="190"/>
      <c r="D853" s="190"/>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9"/>
      <c r="B854" s="190"/>
      <c r="C854" s="190"/>
      <c r="D854" s="190"/>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9"/>
      <c r="B855" s="190"/>
      <c r="C855" s="190"/>
      <c r="D855" s="190"/>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9"/>
      <c r="B856" s="190"/>
      <c r="C856" s="190"/>
      <c r="D856" s="190"/>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9"/>
      <c r="B857" s="190"/>
      <c r="C857" s="190"/>
      <c r="D857" s="190"/>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9"/>
      <c r="B858" s="190"/>
      <c r="C858" s="190"/>
      <c r="D858" s="190"/>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9"/>
      <c r="B859" s="190"/>
      <c r="C859" s="190"/>
      <c r="D859" s="190"/>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9"/>
      <c r="B860" s="190"/>
      <c r="C860" s="190"/>
      <c r="D860" s="190"/>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9"/>
      <c r="B861" s="190"/>
      <c r="C861" s="190"/>
      <c r="D861" s="190"/>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9"/>
      <c r="B862" s="190"/>
      <c r="C862" s="190"/>
      <c r="D862" s="190"/>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9"/>
      <c r="B863" s="190"/>
      <c r="C863" s="190"/>
      <c r="D863" s="190"/>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9"/>
      <c r="B864" s="190"/>
      <c r="C864" s="190"/>
      <c r="D864" s="190"/>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9"/>
      <c r="B865" s="190"/>
      <c r="C865" s="190"/>
      <c r="D865" s="190"/>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9"/>
      <c r="B866" s="190"/>
      <c r="C866" s="190"/>
      <c r="D866" s="190"/>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9"/>
      <c r="B867" s="190"/>
      <c r="C867" s="190"/>
      <c r="D867" s="190"/>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9"/>
      <c r="B868" s="190"/>
      <c r="C868" s="190"/>
      <c r="D868" s="190"/>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9"/>
      <c r="B869" s="190"/>
      <c r="C869" s="190"/>
      <c r="D869" s="190"/>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9"/>
      <c r="B870" s="190"/>
      <c r="C870" s="190"/>
      <c r="D870" s="190"/>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9"/>
      <c r="B871" s="190"/>
      <c r="C871" s="190"/>
      <c r="D871" s="190"/>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9"/>
      <c r="B872" s="190"/>
      <c r="C872" s="190"/>
      <c r="D872" s="190"/>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9"/>
      <c r="B873" s="190"/>
      <c r="C873" s="190"/>
      <c r="D873" s="190"/>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9"/>
      <c r="B874" s="190"/>
      <c r="C874" s="190"/>
      <c r="D874" s="190"/>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9"/>
      <c r="B875" s="190"/>
      <c r="C875" s="190"/>
      <c r="D875" s="190"/>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9"/>
      <c r="B876" s="190"/>
      <c r="C876" s="190"/>
      <c r="D876" s="190"/>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9"/>
      <c r="B877" s="190"/>
      <c r="C877" s="190"/>
      <c r="D877" s="190"/>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9"/>
      <c r="B878" s="190"/>
      <c r="C878" s="190"/>
      <c r="D878" s="190"/>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9"/>
      <c r="B879" s="190"/>
      <c r="C879" s="190"/>
      <c r="D879" s="190"/>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9"/>
      <c r="B880" s="190"/>
      <c r="C880" s="190"/>
      <c r="D880" s="190"/>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9"/>
      <c r="B881" s="190"/>
      <c r="C881" s="190"/>
      <c r="D881" s="190"/>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9"/>
      <c r="B882" s="190"/>
      <c r="C882" s="190"/>
      <c r="D882" s="190"/>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9"/>
      <c r="B883" s="190"/>
      <c r="C883" s="190"/>
      <c r="D883" s="190"/>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9"/>
      <c r="B884" s="190"/>
      <c r="C884" s="190"/>
      <c r="D884" s="190"/>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9"/>
      <c r="B885" s="190"/>
      <c r="C885" s="190"/>
      <c r="D885" s="190"/>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9"/>
      <c r="B886" s="190"/>
      <c r="C886" s="190"/>
      <c r="D886" s="190"/>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9"/>
      <c r="B887" s="190"/>
      <c r="C887" s="190"/>
      <c r="D887" s="190"/>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9"/>
      <c r="B888" s="190"/>
      <c r="C888" s="190"/>
      <c r="D888" s="190"/>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9"/>
      <c r="B889" s="190"/>
      <c r="C889" s="190"/>
      <c r="D889" s="190"/>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9"/>
      <c r="B890" s="190"/>
      <c r="C890" s="190"/>
      <c r="D890" s="190"/>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9"/>
      <c r="B891" s="190"/>
      <c r="C891" s="190"/>
      <c r="D891" s="190"/>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9"/>
      <c r="B892" s="190"/>
      <c r="C892" s="190"/>
      <c r="D892" s="190"/>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9"/>
      <c r="B893" s="190"/>
      <c r="C893" s="190"/>
      <c r="D893" s="190"/>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9"/>
      <c r="B894" s="190"/>
      <c r="C894" s="190"/>
      <c r="D894" s="190"/>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9"/>
      <c r="B895" s="190"/>
      <c r="C895" s="190"/>
      <c r="D895" s="190"/>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9"/>
      <c r="B896" s="190"/>
      <c r="C896" s="190"/>
      <c r="D896" s="190"/>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9"/>
      <c r="B897" s="190"/>
      <c r="C897" s="190"/>
      <c r="D897" s="190"/>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9"/>
      <c r="B898" s="190"/>
      <c r="C898" s="190"/>
      <c r="D898" s="190"/>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9"/>
      <c r="B899" s="190"/>
      <c r="C899" s="190"/>
      <c r="D899" s="190"/>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9"/>
      <c r="B900" s="190"/>
      <c r="C900" s="190"/>
      <c r="D900" s="190"/>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9"/>
      <c r="B901" s="190"/>
      <c r="C901" s="190"/>
      <c r="D901" s="190"/>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9"/>
      <c r="B902" s="190"/>
      <c r="C902" s="190"/>
      <c r="D902" s="190"/>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9"/>
      <c r="B903" s="190"/>
      <c r="C903" s="190"/>
      <c r="D903" s="190"/>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9"/>
      <c r="B904" s="190"/>
      <c r="C904" s="190"/>
      <c r="D904" s="190"/>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9"/>
      <c r="B905" s="190"/>
      <c r="C905" s="190"/>
      <c r="D905" s="190"/>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9"/>
      <c r="B906" s="190"/>
      <c r="C906" s="190"/>
      <c r="D906" s="190"/>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9"/>
      <c r="B907" s="190"/>
      <c r="C907" s="190"/>
      <c r="D907" s="190"/>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9"/>
      <c r="B908" s="190"/>
      <c r="C908" s="190"/>
      <c r="D908" s="190"/>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9"/>
      <c r="B909" s="190"/>
      <c r="C909" s="190"/>
      <c r="D909" s="190"/>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9"/>
      <c r="B910" s="190"/>
      <c r="C910" s="190"/>
      <c r="D910" s="190"/>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9"/>
      <c r="B911" s="190"/>
      <c r="C911" s="190"/>
      <c r="D911" s="190"/>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9"/>
      <c r="B912" s="190"/>
      <c r="C912" s="190"/>
      <c r="D912" s="190"/>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9"/>
      <c r="B913" s="190"/>
      <c r="C913" s="190"/>
      <c r="D913" s="190"/>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9"/>
      <c r="B914" s="190"/>
      <c r="C914" s="190"/>
      <c r="D914" s="190"/>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9"/>
      <c r="B915" s="190"/>
      <c r="C915" s="190"/>
      <c r="D915" s="190"/>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9"/>
      <c r="B916" s="190"/>
      <c r="C916" s="190"/>
      <c r="D916" s="190"/>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9"/>
      <c r="B917" s="190"/>
      <c r="C917" s="190"/>
      <c r="D917" s="190"/>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9"/>
      <c r="B918" s="190"/>
      <c r="C918" s="190"/>
      <c r="D918" s="190"/>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9"/>
      <c r="B919" s="190"/>
      <c r="C919" s="190"/>
      <c r="D919" s="190"/>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9"/>
      <c r="B920" s="190"/>
      <c r="C920" s="190"/>
      <c r="D920" s="190"/>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9"/>
      <c r="B921" s="190"/>
      <c r="C921" s="190"/>
      <c r="D921" s="190"/>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9"/>
      <c r="B922" s="190"/>
      <c r="C922" s="190"/>
      <c r="D922" s="190"/>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9"/>
      <c r="B923" s="190"/>
      <c r="C923" s="190"/>
      <c r="D923" s="190"/>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9"/>
      <c r="B924" s="190"/>
      <c r="C924" s="190"/>
      <c r="D924" s="190"/>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9"/>
      <c r="B925" s="190"/>
      <c r="C925" s="190"/>
      <c r="D925" s="190"/>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9"/>
      <c r="B926" s="190"/>
      <c r="C926" s="190"/>
      <c r="D926" s="190"/>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9"/>
      <c r="B927" s="190"/>
      <c r="C927" s="190"/>
      <c r="D927" s="190"/>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9"/>
      <c r="B928" s="190"/>
      <c r="C928" s="190"/>
      <c r="D928" s="190"/>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9"/>
      <c r="B929" s="190"/>
      <c r="C929" s="190"/>
      <c r="D929" s="190"/>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9"/>
      <c r="B930" s="190"/>
      <c r="C930" s="190"/>
      <c r="D930" s="190"/>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9"/>
      <c r="B931" s="190"/>
      <c r="C931" s="190"/>
      <c r="D931" s="190"/>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9"/>
      <c r="B932" s="190"/>
      <c r="C932" s="190"/>
      <c r="D932" s="190"/>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9"/>
      <c r="B933" s="190"/>
      <c r="C933" s="190"/>
      <c r="D933" s="190"/>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9"/>
      <c r="B934" s="190"/>
      <c r="C934" s="190"/>
      <c r="D934" s="190"/>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9"/>
      <c r="B935" s="190"/>
      <c r="C935" s="190"/>
      <c r="D935" s="190"/>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9"/>
      <c r="B936" s="190"/>
      <c r="C936" s="190"/>
      <c r="D936" s="190"/>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9"/>
      <c r="B937" s="190"/>
      <c r="C937" s="190"/>
      <c r="D937" s="190"/>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9"/>
      <c r="B938" s="190"/>
      <c r="C938" s="190"/>
      <c r="D938" s="190"/>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9"/>
      <c r="B939" s="190"/>
      <c r="C939" s="190"/>
      <c r="D939" s="190"/>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9"/>
      <c r="B940" s="190"/>
      <c r="C940" s="190"/>
      <c r="D940" s="190"/>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9"/>
      <c r="B941" s="190"/>
      <c r="C941" s="190"/>
      <c r="D941" s="190"/>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9"/>
      <c r="B942" s="190"/>
      <c r="C942" s="190"/>
      <c r="D942" s="190"/>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9"/>
      <c r="B943" s="190"/>
      <c r="C943" s="190"/>
      <c r="D943" s="190"/>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9"/>
      <c r="B944" s="190"/>
      <c r="C944" s="190"/>
      <c r="D944" s="190"/>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9"/>
      <c r="B945" s="190"/>
      <c r="C945" s="190"/>
      <c r="D945" s="190"/>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9"/>
      <c r="B946" s="190"/>
      <c r="C946" s="190"/>
      <c r="D946" s="190"/>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9"/>
      <c r="B947" s="190"/>
      <c r="C947" s="190"/>
      <c r="D947" s="190"/>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9"/>
      <c r="B948" s="190"/>
      <c r="C948" s="190"/>
      <c r="D948" s="190"/>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9"/>
      <c r="B949" s="190"/>
      <c r="C949" s="190"/>
      <c r="D949" s="190"/>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9"/>
      <c r="B950" s="190"/>
      <c r="C950" s="190"/>
      <c r="D950" s="190"/>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9"/>
      <c r="B951" s="190"/>
      <c r="C951" s="190"/>
      <c r="D951" s="190"/>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9"/>
      <c r="B952" s="190"/>
      <c r="C952" s="190"/>
      <c r="D952" s="190"/>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9"/>
      <c r="B953" s="190"/>
      <c r="C953" s="190"/>
      <c r="D953" s="190"/>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9"/>
      <c r="B954" s="190"/>
      <c r="C954" s="190"/>
      <c r="D954" s="190"/>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9"/>
      <c r="B955" s="190"/>
      <c r="C955" s="190"/>
      <c r="D955" s="190"/>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9"/>
      <c r="B956" s="190"/>
      <c r="C956" s="190"/>
      <c r="D956" s="190"/>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9"/>
      <c r="B957" s="190"/>
      <c r="C957" s="190"/>
      <c r="D957" s="190"/>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9"/>
      <c r="B958" s="190"/>
      <c r="C958" s="190"/>
      <c r="D958" s="190"/>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9"/>
      <c r="B959" s="190"/>
      <c r="C959" s="190"/>
      <c r="D959" s="190"/>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9"/>
      <c r="B960" s="190"/>
      <c r="C960" s="190"/>
      <c r="D960" s="190"/>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9"/>
      <c r="B961" s="190"/>
      <c r="C961" s="190"/>
      <c r="D961" s="190"/>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9"/>
      <c r="B962" s="190"/>
      <c r="C962" s="190"/>
      <c r="D962" s="190"/>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9"/>
      <c r="B963" s="190"/>
      <c r="C963" s="190"/>
      <c r="D963" s="190"/>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9"/>
      <c r="B964" s="190"/>
      <c r="C964" s="190"/>
      <c r="D964" s="190"/>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9"/>
      <c r="B965" s="190"/>
      <c r="C965" s="190"/>
      <c r="D965" s="190"/>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9"/>
      <c r="B966" s="190"/>
      <c r="C966" s="190"/>
      <c r="D966" s="190"/>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9"/>
      <c r="B967" s="190"/>
      <c r="C967" s="190"/>
      <c r="D967" s="190"/>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9"/>
      <c r="B968" s="190"/>
      <c r="C968" s="190"/>
      <c r="D968" s="190"/>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9"/>
      <c r="B969" s="190"/>
      <c r="C969" s="190"/>
      <c r="D969" s="190"/>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9"/>
      <c r="B970" s="190"/>
      <c r="C970" s="190"/>
      <c r="D970" s="190"/>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9"/>
      <c r="B971" s="190"/>
      <c r="C971" s="190"/>
      <c r="D971" s="190"/>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9"/>
      <c r="B972" s="190"/>
      <c r="C972" s="190"/>
      <c r="D972" s="190"/>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9"/>
      <c r="B973" s="190"/>
      <c r="C973" s="190"/>
      <c r="D973" s="190"/>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9"/>
      <c r="B974" s="190"/>
      <c r="C974" s="190"/>
      <c r="D974" s="190"/>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9"/>
      <c r="B975" s="190"/>
      <c r="C975" s="190"/>
      <c r="D975" s="190"/>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9"/>
      <c r="B976" s="190"/>
      <c r="C976" s="190"/>
      <c r="D976" s="190"/>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9"/>
      <c r="B977" s="190"/>
      <c r="C977" s="190"/>
      <c r="D977" s="190"/>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9"/>
      <c r="B978" s="190"/>
      <c r="C978" s="190"/>
      <c r="D978" s="190"/>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9"/>
      <c r="B979" s="190"/>
      <c r="C979" s="190"/>
      <c r="D979" s="190"/>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9"/>
      <c r="B980" s="190"/>
      <c r="C980" s="190"/>
      <c r="D980" s="190"/>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9"/>
      <c r="B981" s="190"/>
      <c r="C981" s="190"/>
      <c r="D981" s="190"/>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9"/>
      <c r="B982" s="190"/>
      <c r="C982" s="190"/>
      <c r="D982" s="190"/>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9"/>
      <c r="B983" s="190"/>
      <c r="C983" s="190"/>
      <c r="D983" s="190"/>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9"/>
      <c r="B984" s="190"/>
      <c r="C984" s="190"/>
      <c r="D984" s="190"/>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9"/>
      <c r="B985" s="190"/>
      <c r="C985" s="190"/>
      <c r="D985" s="190"/>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9"/>
      <c r="B986" s="190"/>
      <c r="C986" s="190"/>
      <c r="D986" s="190"/>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9"/>
      <c r="B987" s="190"/>
      <c r="C987" s="190"/>
      <c r="D987" s="190"/>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9"/>
      <c r="B988" s="190"/>
      <c r="C988" s="190"/>
      <c r="D988" s="190"/>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9"/>
      <c r="B989" s="190"/>
      <c r="C989" s="190"/>
      <c r="D989" s="190"/>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9"/>
      <c r="B990" s="190"/>
      <c r="C990" s="190"/>
      <c r="D990" s="190"/>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9"/>
      <c r="B991" s="190"/>
      <c r="C991" s="190"/>
      <c r="D991" s="190"/>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9"/>
      <c r="B992" s="190"/>
      <c r="C992" s="190"/>
      <c r="D992" s="190"/>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9"/>
      <c r="B993" s="190"/>
      <c r="C993" s="190"/>
      <c r="D993" s="190"/>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9"/>
      <c r="B994" s="190"/>
      <c r="C994" s="190"/>
      <c r="D994" s="190"/>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9"/>
      <c r="B995" s="190"/>
      <c r="C995" s="190"/>
      <c r="D995" s="190"/>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9"/>
      <c r="B996" s="190"/>
      <c r="C996" s="190"/>
      <c r="D996" s="190"/>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9"/>
      <c r="B997" s="190"/>
      <c r="C997" s="190"/>
      <c r="D997" s="190"/>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9"/>
      <c r="B998" s="190"/>
      <c r="C998" s="190"/>
      <c r="D998" s="190"/>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9"/>
      <c r="B999" s="190"/>
      <c r="C999" s="190"/>
      <c r="D999" s="190"/>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9"/>
      <c r="B1000" s="190"/>
      <c r="C1000" s="190"/>
      <c r="D1000" s="190"/>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9"/>
      <c r="B1001" s="190"/>
      <c r="C1001" s="190"/>
      <c r="D1001" s="190"/>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9"/>
      <c r="B1002" s="190"/>
      <c r="C1002" s="190"/>
      <c r="D1002" s="190"/>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row r="1003">
      <c r="A1003" s="189"/>
      <c r="B1003" s="190"/>
      <c r="C1003" s="190"/>
      <c r="D1003" s="190"/>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c r="Y1003" s="181"/>
      <c r="Z1003" s="181"/>
    </row>
    <row r="1004">
      <c r="A1004" s="189"/>
      <c r="B1004" s="190"/>
      <c r="C1004" s="190"/>
      <c r="D1004" s="190"/>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c r="Y1004" s="181"/>
      <c r="Z1004" s="181"/>
    </row>
    <row r="1005">
      <c r="A1005" s="189"/>
      <c r="B1005" s="190"/>
      <c r="C1005" s="190"/>
      <c r="D1005" s="190"/>
      <c r="E1005" s="181"/>
      <c r="F1005" s="181"/>
      <c r="G1005" s="181"/>
      <c r="H1005" s="181"/>
      <c r="I1005" s="181"/>
      <c r="J1005" s="181"/>
      <c r="K1005" s="181"/>
      <c r="L1005" s="181"/>
      <c r="M1005" s="181"/>
      <c r="N1005" s="181"/>
      <c r="O1005" s="181"/>
      <c r="P1005" s="181"/>
      <c r="Q1005" s="181"/>
      <c r="R1005" s="181"/>
      <c r="S1005" s="181"/>
      <c r="T1005" s="181"/>
      <c r="U1005" s="181"/>
      <c r="V1005" s="181"/>
      <c r="W1005" s="181"/>
      <c r="X1005" s="181"/>
      <c r="Y1005" s="181"/>
      <c r="Z1005" s="181"/>
    </row>
    <row r="1006">
      <c r="A1006" s="189"/>
      <c r="B1006" s="190"/>
      <c r="C1006" s="190"/>
      <c r="D1006" s="190"/>
      <c r="E1006" s="181"/>
      <c r="F1006" s="181"/>
      <c r="G1006" s="181"/>
      <c r="H1006" s="181"/>
      <c r="I1006" s="181"/>
      <c r="J1006" s="181"/>
      <c r="K1006" s="181"/>
      <c r="L1006" s="181"/>
      <c r="M1006" s="181"/>
      <c r="N1006" s="181"/>
      <c r="O1006" s="181"/>
      <c r="P1006" s="181"/>
      <c r="Q1006" s="181"/>
      <c r="R1006" s="181"/>
      <c r="S1006" s="181"/>
      <c r="T1006" s="181"/>
      <c r="U1006" s="181"/>
      <c r="V1006" s="181"/>
      <c r="W1006" s="181"/>
      <c r="X1006" s="181"/>
      <c r="Y1006" s="181"/>
      <c r="Z1006" s="181"/>
    </row>
    <row r="1007">
      <c r="A1007" s="189"/>
      <c r="B1007" s="190"/>
      <c r="C1007" s="190"/>
      <c r="D1007" s="190"/>
      <c r="E1007" s="181"/>
      <c r="F1007" s="181"/>
      <c r="G1007" s="181"/>
      <c r="H1007" s="181"/>
      <c r="I1007" s="181"/>
      <c r="J1007" s="181"/>
      <c r="K1007" s="181"/>
      <c r="L1007" s="181"/>
      <c r="M1007" s="181"/>
      <c r="N1007" s="181"/>
      <c r="O1007" s="181"/>
      <c r="P1007" s="181"/>
      <c r="Q1007" s="181"/>
      <c r="R1007" s="181"/>
      <c r="S1007" s="181"/>
      <c r="T1007" s="181"/>
      <c r="U1007" s="181"/>
      <c r="V1007" s="181"/>
      <c r="W1007" s="181"/>
      <c r="X1007" s="181"/>
      <c r="Y1007" s="181"/>
      <c r="Z1007" s="181"/>
    </row>
    <row r="1008">
      <c r="A1008" s="189"/>
      <c r="B1008" s="190"/>
      <c r="C1008" s="190"/>
      <c r="D1008" s="190"/>
      <c r="E1008" s="181"/>
      <c r="F1008" s="181"/>
      <c r="G1008" s="181"/>
      <c r="H1008" s="181"/>
      <c r="I1008" s="181"/>
      <c r="J1008" s="181"/>
      <c r="K1008" s="181"/>
      <c r="L1008" s="181"/>
      <c r="M1008" s="181"/>
      <c r="N1008" s="181"/>
      <c r="O1008" s="181"/>
      <c r="P1008" s="181"/>
      <c r="Q1008" s="181"/>
      <c r="R1008" s="181"/>
      <c r="S1008" s="181"/>
      <c r="T1008" s="181"/>
      <c r="U1008" s="181"/>
      <c r="V1008" s="181"/>
      <c r="W1008" s="181"/>
      <c r="X1008" s="181"/>
      <c r="Y1008" s="181"/>
      <c r="Z1008" s="181"/>
    </row>
    <row r="1009">
      <c r="A1009" s="189"/>
      <c r="B1009" s="190"/>
      <c r="C1009" s="190"/>
      <c r="D1009" s="190"/>
      <c r="E1009" s="181"/>
      <c r="F1009" s="181"/>
      <c r="G1009" s="181"/>
      <c r="H1009" s="181"/>
      <c r="I1009" s="181"/>
      <c r="J1009" s="181"/>
      <c r="K1009" s="181"/>
      <c r="L1009" s="181"/>
      <c r="M1009" s="181"/>
      <c r="N1009" s="181"/>
      <c r="O1009" s="181"/>
      <c r="P1009" s="181"/>
      <c r="Q1009" s="181"/>
      <c r="R1009" s="181"/>
      <c r="S1009" s="181"/>
      <c r="T1009" s="181"/>
      <c r="U1009" s="181"/>
      <c r="V1009" s="181"/>
      <c r="W1009" s="181"/>
      <c r="X1009" s="181"/>
      <c r="Y1009" s="181"/>
      <c r="Z1009" s="181"/>
    </row>
    <row r="1010">
      <c r="A1010" s="189"/>
      <c r="B1010" s="190"/>
      <c r="C1010" s="190"/>
      <c r="D1010" s="190"/>
      <c r="E1010" s="181"/>
      <c r="F1010" s="181"/>
      <c r="G1010" s="181"/>
      <c r="H1010" s="181"/>
      <c r="I1010" s="181"/>
      <c r="J1010" s="181"/>
      <c r="K1010" s="181"/>
      <c r="L1010" s="181"/>
      <c r="M1010" s="181"/>
      <c r="N1010" s="181"/>
      <c r="O1010" s="181"/>
      <c r="P1010" s="181"/>
      <c r="Q1010" s="181"/>
      <c r="R1010" s="181"/>
      <c r="S1010" s="181"/>
      <c r="T1010" s="181"/>
      <c r="U1010" s="181"/>
      <c r="V1010" s="181"/>
      <c r="W1010" s="181"/>
      <c r="X1010" s="181"/>
      <c r="Y1010" s="181"/>
      <c r="Z1010" s="181"/>
    </row>
    <row r="1011">
      <c r="A1011" s="189"/>
      <c r="B1011" s="190"/>
      <c r="C1011" s="190"/>
      <c r="D1011" s="190"/>
      <c r="E1011" s="181"/>
      <c r="F1011" s="181"/>
      <c r="G1011" s="181"/>
      <c r="H1011" s="181"/>
      <c r="I1011" s="181"/>
      <c r="J1011" s="181"/>
      <c r="K1011" s="181"/>
      <c r="L1011" s="181"/>
      <c r="M1011" s="181"/>
      <c r="N1011" s="181"/>
      <c r="O1011" s="181"/>
      <c r="P1011" s="181"/>
      <c r="Q1011" s="181"/>
      <c r="R1011" s="181"/>
      <c r="S1011" s="181"/>
      <c r="T1011" s="181"/>
      <c r="U1011" s="181"/>
      <c r="V1011" s="181"/>
      <c r="W1011" s="181"/>
      <c r="X1011" s="181"/>
      <c r="Y1011" s="181"/>
      <c r="Z1011" s="181"/>
    </row>
    <row r="1012">
      <c r="A1012" s="189"/>
      <c r="B1012" s="190"/>
      <c r="C1012" s="190"/>
      <c r="D1012" s="190"/>
      <c r="E1012" s="181"/>
      <c r="F1012" s="181"/>
      <c r="G1012" s="181"/>
      <c r="H1012" s="181"/>
      <c r="I1012" s="181"/>
      <c r="J1012" s="181"/>
      <c r="K1012" s="181"/>
      <c r="L1012" s="181"/>
      <c r="M1012" s="181"/>
      <c r="N1012" s="181"/>
      <c r="O1012" s="181"/>
      <c r="P1012" s="181"/>
      <c r="Q1012" s="181"/>
      <c r="R1012" s="181"/>
      <c r="S1012" s="181"/>
      <c r="T1012" s="181"/>
      <c r="U1012" s="181"/>
      <c r="V1012" s="181"/>
      <c r="W1012" s="181"/>
      <c r="X1012" s="181"/>
      <c r="Y1012" s="181"/>
      <c r="Z1012" s="181"/>
    </row>
    <row r="1013">
      <c r="A1013" s="189"/>
      <c r="B1013" s="190"/>
      <c r="C1013" s="190"/>
      <c r="D1013" s="190"/>
      <c r="E1013" s="181"/>
      <c r="F1013" s="181"/>
      <c r="G1013" s="181"/>
      <c r="H1013" s="181"/>
      <c r="I1013" s="181"/>
      <c r="J1013" s="181"/>
      <c r="K1013" s="181"/>
      <c r="L1013" s="181"/>
      <c r="M1013" s="181"/>
      <c r="N1013" s="181"/>
      <c r="O1013" s="181"/>
      <c r="P1013" s="181"/>
      <c r="Q1013" s="181"/>
      <c r="R1013" s="181"/>
      <c r="S1013" s="181"/>
      <c r="T1013" s="181"/>
      <c r="U1013" s="181"/>
      <c r="V1013" s="181"/>
      <c r="W1013" s="181"/>
      <c r="X1013" s="181"/>
      <c r="Y1013" s="181"/>
      <c r="Z1013" s="181"/>
    </row>
    <row r="1014">
      <c r="A1014" s="189"/>
      <c r="B1014" s="190"/>
      <c r="C1014" s="190"/>
      <c r="D1014" s="190"/>
      <c r="E1014" s="181"/>
      <c r="F1014" s="181"/>
      <c r="G1014" s="181"/>
      <c r="H1014" s="181"/>
      <c r="I1014" s="181"/>
      <c r="J1014" s="181"/>
      <c r="K1014" s="181"/>
      <c r="L1014" s="181"/>
      <c r="M1014" s="181"/>
      <c r="N1014" s="181"/>
      <c r="O1014" s="181"/>
      <c r="P1014" s="181"/>
      <c r="Q1014" s="181"/>
      <c r="R1014" s="181"/>
      <c r="S1014" s="181"/>
      <c r="T1014" s="181"/>
      <c r="U1014" s="181"/>
      <c r="V1014" s="181"/>
      <c r="W1014" s="181"/>
      <c r="X1014" s="181"/>
      <c r="Y1014" s="181"/>
      <c r="Z1014" s="181"/>
    </row>
    <row r="1015">
      <c r="A1015" s="189"/>
      <c r="B1015" s="190"/>
      <c r="C1015" s="190"/>
      <c r="D1015" s="190"/>
      <c r="E1015" s="181"/>
      <c r="F1015" s="181"/>
      <c r="G1015" s="181"/>
      <c r="H1015" s="181"/>
      <c r="I1015" s="181"/>
      <c r="J1015" s="181"/>
      <c r="K1015" s="181"/>
      <c r="L1015" s="181"/>
      <c r="M1015" s="181"/>
      <c r="N1015" s="181"/>
      <c r="O1015" s="181"/>
      <c r="P1015" s="181"/>
      <c r="Q1015" s="181"/>
      <c r="R1015" s="181"/>
      <c r="S1015" s="181"/>
      <c r="T1015" s="181"/>
      <c r="U1015" s="181"/>
      <c r="V1015" s="181"/>
      <c r="W1015" s="181"/>
      <c r="X1015" s="181"/>
      <c r="Y1015" s="181"/>
      <c r="Z1015" s="181"/>
    </row>
    <row r="1016">
      <c r="A1016" s="189"/>
      <c r="B1016" s="190"/>
      <c r="C1016" s="190"/>
      <c r="D1016" s="190"/>
      <c r="E1016" s="181"/>
      <c r="F1016" s="181"/>
      <c r="G1016" s="181"/>
      <c r="H1016" s="181"/>
      <c r="I1016" s="181"/>
      <c r="J1016" s="181"/>
      <c r="K1016" s="181"/>
      <c r="L1016" s="181"/>
      <c r="M1016" s="181"/>
      <c r="N1016" s="181"/>
      <c r="O1016" s="181"/>
      <c r="P1016" s="181"/>
      <c r="Q1016" s="181"/>
      <c r="R1016" s="181"/>
      <c r="S1016" s="181"/>
      <c r="T1016" s="181"/>
      <c r="U1016" s="181"/>
      <c r="V1016" s="181"/>
      <c r="W1016" s="181"/>
      <c r="X1016" s="181"/>
      <c r="Y1016" s="181"/>
      <c r="Z1016" s="181"/>
    </row>
    <row r="1017">
      <c r="A1017" s="189"/>
      <c r="B1017" s="190"/>
      <c r="C1017" s="190"/>
      <c r="D1017" s="190"/>
      <c r="E1017" s="181"/>
      <c r="F1017" s="181"/>
      <c r="G1017" s="181"/>
      <c r="H1017" s="181"/>
      <c r="I1017" s="181"/>
      <c r="J1017" s="181"/>
      <c r="K1017" s="181"/>
      <c r="L1017" s="181"/>
      <c r="M1017" s="181"/>
      <c r="N1017" s="181"/>
      <c r="O1017" s="181"/>
      <c r="P1017" s="181"/>
      <c r="Q1017" s="181"/>
      <c r="R1017" s="181"/>
      <c r="S1017" s="181"/>
      <c r="T1017" s="181"/>
      <c r="U1017" s="181"/>
      <c r="V1017" s="181"/>
      <c r="W1017" s="181"/>
      <c r="X1017" s="181"/>
      <c r="Y1017" s="181"/>
      <c r="Z1017" s="181"/>
    </row>
    <row r="1018">
      <c r="A1018" s="189"/>
      <c r="B1018" s="190"/>
      <c r="C1018" s="190"/>
      <c r="D1018" s="190"/>
      <c r="E1018" s="181"/>
      <c r="F1018" s="181"/>
      <c r="G1018" s="181"/>
      <c r="H1018" s="181"/>
      <c r="I1018" s="181"/>
      <c r="J1018" s="181"/>
      <c r="K1018" s="181"/>
      <c r="L1018" s="181"/>
      <c r="M1018" s="181"/>
      <c r="N1018" s="181"/>
      <c r="O1018" s="181"/>
      <c r="P1018" s="181"/>
      <c r="Q1018" s="181"/>
      <c r="R1018" s="181"/>
      <c r="S1018" s="181"/>
      <c r="T1018" s="181"/>
      <c r="U1018" s="181"/>
      <c r="V1018" s="181"/>
      <c r="W1018" s="181"/>
      <c r="X1018" s="181"/>
      <c r="Y1018" s="181"/>
      <c r="Z1018" s="181"/>
    </row>
    <row r="1019">
      <c r="A1019" s="189"/>
      <c r="B1019" s="190"/>
      <c r="C1019" s="190"/>
      <c r="D1019" s="190"/>
      <c r="E1019" s="181"/>
      <c r="F1019" s="181"/>
      <c r="G1019" s="181"/>
      <c r="H1019" s="181"/>
      <c r="I1019" s="181"/>
      <c r="J1019" s="181"/>
      <c r="K1019" s="181"/>
      <c r="L1019" s="181"/>
      <c r="M1019" s="181"/>
      <c r="N1019" s="181"/>
      <c r="O1019" s="181"/>
      <c r="P1019" s="181"/>
      <c r="Q1019" s="181"/>
      <c r="R1019" s="181"/>
      <c r="S1019" s="181"/>
      <c r="T1019" s="181"/>
      <c r="U1019" s="181"/>
      <c r="V1019" s="181"/>
      <c r="W1019" s="181"/>
      <c r="X1019" s="181"/>
      <c r="Y1019" s="181"/>
      <c r="Z1019" s="181"/>
    </row>
    <row r="1020">
      <c r="A1020" s="189"/>
      <c r="B1020" s="190"/>
      <c r="C1020" s="190"/>
      <c r="D1020" s="190"/>
      <c r="E1020" s="181"/>
      <c r="F1020" s="181"/>
      <c r="G1020" s="181"/>
      <c r="H1020" s="181"/>
      <c r="I1020" s="181"/>
      <c r="J1020" s="181"/>
      <c r="K1020" s="181"/>
      <c r="L1020" s="181"/>
      <c r="M1020" s="181"/>
      <c r="N1020" s="181"/>
      <c r="O1020" s="181"/>
      <c r="P1020" s="181"/>
      <c r="Q1020" s="181"/>
      <c r="R1020" s="181"/>
      <c r="S1020" s="181"/>
      <c r="T1020" s="181"/>
      <c r="U1020" s="181"/>
      <c r="V1020" s="181"/>
      <c r="W1020" s="181"/>
      <c r="X1020" s="181"/>
      <c r="Y1020" s="181"/>
      <c r="Z1020" s="181"/>
    </row>
    <row r="1021">
      <c r="A1021" s="189"/>
      <c r="B1021" s="190"/>
      <c r="C1021" s="190"/>
      <c r="D1021" s="190"/>
      <c r="E1021" s="181"/>
      <c r="F1021" s="181"/>
      <c r="G1021" s="181"/>
      <c r="H1021" s="181"/>
      <c r="I1021" s="181"/>
      <c r="J1021" s="181"/>
      <c r="K1021" s="181"/>
      <c r="L1021" s="181"/>
      <c r="M1021" s="181"/>
      <c r="N1021" s="181"/>
      <c r="O1021" s="181"/>
      <c r="P1021" s="181"/>
      <c r="Q1021" s="181"/>
      <c r="R1021" s="181"/>
      <c r="S1021" s="181"/>
      <c r="T1021" s="181"/>
      <c r="U1021" s="181"/>
      <c r="V1021" s="181"/>
      <c r="W1021" s="181"/>
      <c r="X1021" s="181"/>
      <c r="Y1021" s="181"/>
      <c r="Z1021" s="181"/>
    </row>
    <row r="1022">
      <c r="A1022" s="189"/>
      <c r="B1022" s="190"/>
      <c r="C1022" s="190"/>
      <c r="D1022" s="190"/>
      <c r="E1022" s="181"/>
      <c r="F1022" s="181"/>
      <c r="G1022" s="181"/>
      <c r="H1022" s="181"/>
      <c r="I1022" s="181"/>
      <c r="J1022" s="181"/>
      <c r="K1022" s="181"/>
      <c r="L1022" s="181"/>
      <c r="M1022" s="181"/>
      <c r="N1022" s="181"/>
      <c r="O1022" s="181"/>
      <c r="P1022" s="181"/>
      <c r="Q1022" s="181"/>
      <c r="R1022" s="181"/>
      <c r="S1022" s="181"/>
      <c r="T1022" s="181"/>
      <c r="U1022" s="181"/>
      <c r="V1022" s="181"/>
      <c r="W1022" s="181"/>
      <c r="X1022" s="181"/>
      <c r="Y1022" s="181"/>
      <c r="Z1022" s="181"/>
    </row>
    <row r="1023">
      <c r="A1023" s="189"/>
      <c r="B1023" s="190"/>
      <c r="C1023" s="190"/>
      <c r="D1023" s="190"/>
      <c r="E1023" s="181"/>
      <c r="F1023" s="181"/>
      <c r="G1023" s="181"/>
      <c r="H1023" s="181"/>
      <c r="I1023" s="181"/>
      <c r="J1023" s="181"/>
      <c r="K1023" s="181"/>
      <c r="L1023" s="181"/>
      <c r="M1023" s="181"/>
      <c r="N1023" s="181"/>
      <c r="O1023" s="181"/>
      <c r="P1023" s="181"/>
      <c r="Q1023" s="181"/>
      <c r="R1023" s="181"/>
      <c r="S1023" s="181"/>
      <c r="T1023" s="181"/>
      <c r="U1023" s="181"/>
      <c r="V1023" s="181"/>
      <c r="W1023" s="181"/>
      <c r="X1023" s="181"/>
      <c r="Y1023" s="181"/>
      <c r="Z1023" s="181"/>
    </row>
    <row r="1024">
      <c r="A1024" s="189"/>
      <c r="B1024" s="190"/>
      <c r="C1024" s="190"/>
      <c r="D1024" s="190"/>
      <c r="E1024" s="181"/>
      <c r="F1024" s="181"/>
      <c r="G1024" s="181"/>
      <c r="H1024" s="181"/>
      <c r="I1024" s="181"/>
      <c r="J1024" s="181"/>
      <c r="K1024" s="181"/>
      <c r="L1024" s="181"/>
      <c r="M1024" s="181"/>
      <c r="N1024" s="181"/>
      <c r="O1024" s="181"/>
      <c r="P1024" s="181"/>
      <c r="Q1024" s="181"/>
      <c r="R1024" s="181"/>
      <c r="S1024" s="181"/>
      <c r="T1024" s="181"/>
      <c r="U1024" s="181"/>
      <c r="V1024" s="181"/>
      <c r="W1024" s="181"/>
      <c r="X1024" s="181"/>
      <c r="Y1024" s="181"/>
      <c r="Z1024" s="181"/>
    </row>
    <row r="1025">
      <c r="A1025" s="189"/>
      <c r="B1025" s="190"/>
      <c r="C1025" s="190"/>
      <c r="D1025" s="190"/>
      <c r="E1025" s="181"/>
      <c r="F1025" s="181"/>
      <c r="G1025" s="181"/>
      <c r="H1025" s="181"/>
      <c r="I1025" s="181"/>
      <c r="J1025" s="181"/>
      <c r="K1025" s="181"/>
      <c r="L1025" s="181"/>
      <c r="M1025" s="181"/>
      <c r="N1025" s="181"/>
      <c r="O1025" s="181"/>
      <c r="P1025" s="181"/>
      <c r="Q1025" s="181"/>
      <c r="R1025" s="181"/>
      <c r="S1025" s="181"/>
      <c r="T1025" s="181"/>
      <c r="U1025" s="181"/>
      <c r="V1025" s="181"/>
      <c r="W1025" s="181"/>
      <c r="X1025" s="181"/>
      <c r="Y1025" s="181"/>
      <c r="Z1025" s="181"/>
    </row>
    <row r="1026">
      <c r="A1026" s="189"/>
      <c r="B1026" s="190"/>
      <c r="C1026" s="190"/>
      <c r="D1026" s="190"/>
      <c r="E1026" s="181"/>
      <c r="F1026" s="181"/>
      <c r="G1026" s="181"/>
      <c r="H1026" s="181"/>
      <c r="I1026" s="181"/>
      <c r="J1026" s="181"/>
      <c r="K1026" s="181"/>
      <c r="L1026" s="181"/>
      <c r="M1026" s="181"/>
      <c r="N1026" s="181"/>
      <c r="O1026" s="181"/>
      <c r="P1026" s="181"/>
      <c r="Q1026" s="181"/>
      <c r="R1026" s="181"/>
      <c r="S1026" s="181"/>
      <c r="T1026" s="181"/>
      <c r="U1026" s="181"/>
      <c r="V1026" s="181"/>
      <c r="W1026" s="181"/>
      <c r="X1026" s="181"/>
      <c r="Y1026" s="181"/>
      <c r="Z1026" s="181"/>
    </row>
    <row r="1027">
      <c r="A1027" s="189"/>
      <c r="B1027" s="190"/>
      <c r="C1027" s="190"/>
      <c r="D1027" s="190"/>
      <c r="E1027" s="181"/>
      <c r="F1027" s="181"/>
      <c r="G1027" s="181"/>
      <c r="H1027" s="181"/>
      <c r="I1027" s="181"/>
      <c r="J1027" s="181"/>
      <c r="K1027" s="181"/>
      <c r="L1027" s="181"/>
      <c r="M1027" s="181"/>
      <c r="N1027" s="181"/>
      <c r="O1027" s="181"/>
      <c r="P1027" s="181"/>
      <c r="Q1027" s="181"/>
      <c r="R1027" s="181"/>
      <c r="S1027" s="181"/>
      <c r="T1027" s="181"/>
      <c r="U1027" s="181"/>
      <c r="V1027" s="181"/>
      <c r="W1027" s="181"/>
      <c r="X1027" s="181"/>
      <c r="Y1027" s="181"/>
      <c r="Z1027" s="181"/>
    </row>
    <row r="1028">
      <c r="A1028" s="189"/>
      <c r="B1028" s="190"/>
      <c r="C1028" s="190"/>
      <c r="D1028" s="190"/>
      <c r="E1028" s="181"/>
      <c r="F1028" s="181"/>
      <c r="G1028" s="181"/>
      <c r="H1028" s="181"/>
      <c r="I1028" s="181"/>
      <c r="J1028" s="181"/>
      <c r="K1028" s="181"/>
      <c r="L1028" s="181"/>
      <c r="M1028" s="181"/>
      <c r="N1028" s="181"/>
      <c r="O1028" s="181"/>
      <c r="P1028" s="181"/>
      <c r="Q1028" s="181"/>
      <c r="R1028" s="181"/>
      <c r="S1028" s="181"/>
      <c r="T1028" s="181"/>
      <c r="U1028" s="181"/>
      <c r="V1028" s="181"/>
      <c r="W1028" s="181"/>
      <c r="X1028" s="181"/>
      <c r="Y1028" s="181"/>
      <c r="Z1028" s="181"/>
    </row>
    <row r="1029">
      <c r="A1029" s="189"/>
      <c r="B1029" s="190"/>
      <c r="C1029" s="190"/>
      <c r="D1029" s="190"/>
      <c r="E1029" s="181"/>
      <c r="F1029" s="181"/>
      <c r="G1029" s="181"/>
      <c r="H1029" s="181"/>
      <c r="I1029" s="181"/>
      <c r="J1029" s="181"/>
      <c r="K1029" s="181"/>
      <c r="L1029" s="181"/>
      <c r="M1029" s="181"/>
      <c r="N1029" s="181"/>
      <c r="O1029" s="181"/>
      <c r="P1029" s="181"/>
      <c r="Q1029" s="181"/>
      <c r="R1029" s="181"/>
      <c r="S1029" s="181"/>
      <c r="T1029" s="181"/>
      <c r="U1029" s="181"/>
      <c r="V1029" s="181"/>
      <c r="W1029" s="181"/>
      <c r="X1029" s="181"/>
      <c r="Y1029" s="181"/>
      <c r="Z1029" s="181"/>
    </row>
    <row r="1030">
      <c r="A1030" s="189"/>
      <c r="B1030" s="190"/>
      <c r="C1030" s="190"/>
      <c r="D1030" s="190"/>
      <c r="E1030" s="181"/>
      <c r="F1030" s="181"/>
      <c r="G1030" s="181"/>
      <c r="H1030" s="181"/>
      <c r="I1030" s="181"/>
      <c r="J1030" s="181"/>
      <c r="K1030" s="181"/>
      <c r="L1030" s="181"/>
      <c r="M1030" s="181"/>
      <c r="N1030" s="181"/>
      <c r="O1030" s="181"/>
      <c r="P1030" s="181"/>
      <c r="Q1030" s="181"/>
      <c r="R1030" s="181"/>
      <c r="S1030" s="181"/>
      <c r="T1030" s="181"/>
      <c r="U1030" s="181"/>
      <c r="V1030" s="181"/>
      <c r="W1030" s="181"/>
      <c r="X1030" s="181"/>
      <c r="Y1030" s="181"/>
      <c r="Z1030" s="181"/>
    </row>
    <row r="1031">
      <c r="A1031" s="189"/>
      <c r="B1031" s="190"/>
      <c r="C1031" s="190"/>
      <c r="D1031" s="190"/>
      <c r="E1031" s="181"/>
      <c r="F1031" s="181"/>
      <c r="G1031" s="181"/>
      <c r="H1031" s="181"/>
      <c r="I1031" s="181"/>
      <c r="J1031" s="181"/>
      <c r="K1031" s="181"/>
      <c r="L1031" s="181"/>
      <c r="M1031" s="181"/>
      <c r="N1031" s="181"/>
      <c r="O1031" s="181"/>
      <c r="P1031" s="181"/>
      <c r="Q1031" s="181"/>
      <c r="R1031" s="181"/>
      <c r="S1031" s="181"/>
      <c r="T1031" s="181"/>
      <c r="U1031" s="181"/>
      <c r="V1031" s="181"/>
      <c r="W1031" s="181"/>
      <c r="X1031" s="181"/>
      <c r="Y1031" s="181"/>
      <c r="Z1031" s="181"/>
    </row>
    <row r="1032">
      <c r="A1032" s="189"/>
      <c r="B1032" s="190"/>
      <c r="C1032" s="190"/>
      <c r="D1032" s="190"/>
      <c r="E1032" s="181"/>
      <c r="F1032" s="181"/>
      <c r="G1032" s="181"/>
      <c r="H1032" s="181"/>
      <c r="I1032" s="181"/>
      <c r="J1032" s="181"/>
      <c r="K1032" s="181"/>
      <c r="L1032" s="181"/>
      <c r="M1032" s="181"/>
      <c r="N1032" s="181"/>
      <c r="O1032" s="181"/>
      <c r="P1032" s="181"/>
      <c r="Q1032" s="181"/>
      <c r="R1032" s="181"/>
      <c r="S1032" s="181"/>
      <c r="T1032" s="181"/>
      <c r="U1032" s="181"/>
      <c r="V1032" s="181"/>
      <c r="W1032" s="181"/>
      <c r="X1032" s="181"/>
      <c r="Y1032" s="181"/>
      <c r="Z1032" s="181"/>
    </row>
    <row r="1033">
      <c r="A1033" s="189"/>
      <c r="B1033" s="190"/>
      <c r="C1033" s="190"/>
      <c r="D1033" s="190"/>
      <c r="E1033" s="181"/>
      <c r="F1033" s="181"/>
      <c r="G1033" s="181"/>
      <c r="H1033" s="181"/>
      <c r="I1033" s="181"/>
      <c r="J1033" s="181"/>
      <c r="K1033" s="181"/>
      <c r="L1033" s="181"/>
      <c r="M1033" s="181"/>
      <c r="N1033" s="181"/>
      <c r="O1033" s="181"/>
      <c r="P1033" s="181"/>
      <c r="Q1033" s="181"/>
      <c r="R1033" s="181"/>
      <c r="S1033" s="181"/>
      <c r="T1033" s="181"/>
      <c r="U1033" s="181"/>
      <c r="V1033" s="181"/>
      <c r="W1033" s="181"/>
      <c r="X1033" s="181"/>
      <c r="Y1033" s="181"/>
      <c r="Z1033" s="181"/>
    </row>
    <row r="1034">
      <c r="A1034" s="189"/>
      <c r="B1034" s="190"/>
      <c r="C1034" s="190"/>
      <c r="D1034" s="190"/>
      <c r="E1034" s="181"/>
      <c r="F1034" s="181"/>
      <c r="G1034" s="181"/>
      <c r="H1034" s="181"/>
      <c r="I1034" s="181"/>
      <c r="J1034" s="181"/>
      <c r="K1034" s="181"/>
      <c r="L1034" s="181"/>
      <c r="M1034" s="181"/>
      <c r="N1034" s="181"/>
      <c r="O1034" s="181"/>
      <c r="P1034" s="181"/>
      <c r="Q1034" s="181"/>
      <c r="R1034" s="181"/>
      <c r="S1034" s="181"/>
      <c r="T1034" s="181"/>
      <c r="U1034" s="181"/>
      <c r="V1034" s="181"/>
      <c r="W1034" s="181"/>
      <c r="X1034" s="181"/>
      <c r="Y1034" s="181"/>
      <c r="Z1034" s="181"/>
    </row>
    <row r="1035">
      <c r="A1035" s="189"/>
      <c r="B1035" s="190"/>
      <c r="C1035" s="190"/>
      <c r="D1035" s="190"/>
      <c r="E1035" s="181"/>
      <c r="F1035" s="181"/>
      <c r="G1035" s="181"/>
      <c r="H1035" s="181"/>
      <c r="I1035" s="181"/>
      <c r="J1035" s="181"/>
      <c r="K1035" s="181"/>
      <c r="L1035" s="181"/>
      <c r="M1035" s="181"/>
      <c r="N1035" s="181"/>
      <c r="O1035" s="181"/>
      <c r="P1035" s="181"/>
      <c r="Q1035" s="181"/>
      <c r="R1035" s="181"/>
      <c r="S1035" s="181"/>
      <c r="T1035" s="181"/>
      <c r="U1035" s="181"/>
      <c r="V1035" s="181"/>
      <c r="W1035" s="181"/>
      <c r="X1035" s="181"/>
      <c r="Y1035" s="181"/>
      <c r="Z1035" s="181"/>
    </row>
    <row r="1036">
      <c r="A1036" s="189"/>
      <c r="B1036" s="190"/>
      <c r="C1036" s="190"/>
      <c r="D1036" s="190"/>
      <c r="E1036" s="181"/>
      <c r="F1036" s="181"/>
      <c r="G1036" s="181"/>
      <c r="H1036" s="181"/>
      <c r="I1036" s="181"/>
      <c r="J1036" s="181"/>
      <c r="K1036" s="181"/>
      <c r="L1036" s="181"/>
      <c r="M1036" s="181"/>
      <c r="N1036" s="181"/>
      <c r="O1036" s="181"/>
      <c r="P1036" s="181"/>
      <c r="Q1036" s="181"/>
      <c r="R1036" s="181"/>
      <c r="S1036" s="181"/>
      <c r="T1036" s="181"/>
      <c r="U1036" s="181"/>
      <c r="V1036" s="181"/>
      <c r="W1036" s="181"/>
      <c r="X1036" s="181"/>
      <c r="Y1036" s="181"/>
      <c r="Z1036" s="181"/>
    </row>
    <row r="1037">
      <c r="A1037" s="189"/>
      <c r="B1037" s="190"/>
      <c r="C1037" s="190"/>
      <c r="D1037" s="190"/>
      <c r="E1037" s="181"/>
      <c r="F1037" s="181"/>
      <c r="G1037" s="181"/>
      <c r="H1037" s="181"/>
      <c r="I1037" s="181"/>
      <c r="J1037" s="181"/>
      <c r="K1037" s="181"/>
      <c r="L1037" s="181"/>
      <c r="M1037" s="181"/>
      <c r="N1037" s="181"/>
      <c r="O1037" s="181"/>
      <c r="P1037" s="181"/>
      <c r="Q1037" s="181"/>
      <c r="R1037" s="181"/>
      <c r="S1037" s="181"/>
      <c r="T1037" s="181"/>
      <c r="U1037" s="181"/>
      <c r="V1037" s="181"/>
      <c r="W1037" s="181"/>
      <c r="X1037" s="181"/>
      <c r="Y1037" s="181"/>
      <c r="Z1037" s="181"/>
    </row>
    <row r="1038">
      <c r="A1038" s="189"/>
      <c r="B1038" s="190"/>
      <c r="C1038" s="190"/>
      <c r="D1038" s="190"/>
      <c r="E1038" s="181"/>
      <c r="F1038" s="181"/>
      <c r="G1038" s="181"/>
      <c r="H1038" s="181"/>
      <c r="I1038" s="181"/>
      <c r="J1038" s="181"/>
      <c r="K1038" s="181"/>
      <c r="L1038" s="181"/>
      <c r="M1038" s="181"/>
      <c r="N1038" s="181"/>
      <c r="O1038" s="181"/>
      <c r="P1038" s="181"/>
      <c r="Q1038" s="181"/>
      <c r="R1038" s="181"/>
      <c r="S1038" s="181"/>
      <c r="T1038" s="181"/>
      <c r="U1038" s="181"/>
      <c r="V1038" s="181"/>
      <c r="W1038" s="181"/>
      <c r="X1038" s="181"/>
      <c r="Y1038" s="181"/>
      <c r="Z1038" s="181"/>
    </row>
    <row r="1039">
      <c r="A1039" s="189"/>
      <c r="B1039" s="190"/>
      <c r="C1039" s="190"/>
      <c r="D1039" s="190"/>
      <c r="E1039" s="181"/>
      <c r="F1039" s="181"/>
      <c r="G1039" s="181"/>
      <c r="H1039" s="181"/>
      <c r="I1039" s="181"/>
      <c r="J1039" s="181"/>
      <c r="K1039" s="181"/>
      <c r="L1039" s="181"/>
      <c r="M1039" s="181"/>
      <c r="N1039" s="181"/>
      <c r="O1039" s="181"/>
      <c r="P1039" s="181"/>
      <c r="Q1039" s="181"/>
      <c r="R1039" s="181"/>
      <c r="S1039" s="181"/>
      <c r="T1039" s="181"/>
      <c r="U1039" s="181"/>
      <c r="V1039" s="181"/>
      <c r="W1039" s="181"/>
      <c r="X1039" s="181"/>
      <c r="Y1039" s="181"/>
      <c r="Z1039" s="181"/>
    </row>
    <row r="1040">
      <c r="A1040" s="189"/>
      <c r="B1040" s="190"/>
      <c r="C1040" s="190"/>
      <c r="D1040" s="190"/>
      <c r="E1040" s="181"/>
      <c r="F1040" s="181"/>
      <c r="G1040" s="181"/>
      <c r="H1040" s="181"/>
      <c r="I1040" s="181"/>
      <c r="J1040" s="181"/>
      <c r="K1040" s="181"/>
      <c r="L1040" s="181"/>
      <c r="M1040" s="181"/>
      <c r="N1040" s="181"/>
      <c r="O1040" s="181"/>
      <c r="P1040" s="181"/>
      <c r="Q1040" s="181"/>
      <c r="R1040" s="181"/>
      <c r="S1040" s="181"/>
      <c r="T1040" s="181"/>
      <c r="U1040" s="181"/>
      <c r="V1040" s="181"/>
      <c r="W1040" s="181"/>
      <c r="X1040" s="181"/>
      <c r="Y1040" s="181"/>
      <c r="Z1040" s="181"/>
    </row>
    <row r="1041">
      <c r="A1041" s="189"/>
      <c r="B1041" s="190"/>
      <c r="C1041" s="190"/>
      <c r="D1041" s="190"/>
      <c r="E1041" s="181"/>
      <c r="F1041" s="181"/>
      <c r="G1041" s="181"/>
      <c r="H1041" s="181"/>
      <c r="I1041" s="181"/>
      <c r="J1041" s="181"/>
      <c r="K1041" s="181"/>
      <c r="L1041" s="181"/>
      <c r="M1041" s="181"/>
      <c r="N1041" s="181"/>
      <c r="O1041" s="181"/>
      <c r="P1041" s="181"/>
      <c r="Q1041" s="181"/>
      <c r="R1041" s="181"/>
      <c r="S1041" s="181"/>
      <c r="T1041" s="181"/>
      <c r="U1041" s="181"/>
      <c r="V1041" s="181"/>
      <c r="W1041" s="181"/>
      <c r="X1041" s="181"/>
      <c r="Y1041" s="181"/>
      <c r="Z1041" s="181"/>
    </row>
    <row r="1042">
      <c r="A1042" s="189"/>
      <c r="B1042" s="190"/>
      <c r="C1042" s="190"/>
      <c r="D1042" s="190"/>
      <c r="E1042" s="181"/>
      <c r="F1042" s="181"/>
      <c r="G1042" s="181"/>
      <c r="H1042" s="181"/>
      <c r="I1042" s="181"/>
      <c r="J1042" s="181"/>
      <c r="K1042" s="181"/>
      <c r="L1042" s="181"/>
      <c r="M1042" s="181"/>
      <c r="N1042" s="181"/>
      <c r="O1042" s="181"/>
      <c r="P1042" s="181"/>
      <c r="Q1042" s="181"/>
      <c r="R1042" s="181"/>
      <c r="S1042" s="181"/>
      <c r="T1042" s="181"/>
      <c r="U1042" s="181"/>
      <c r="V1042" s="181"/>
      <c r="W1042" s="181"/>
      <c r="X1042" s="181"/>
      <c r="Y1042" s="181"/>
      <c r="Z1042" s="181"/>
    </row>
    <row r="1043">
      <c r="A1043" s="189"/>
      <c r="B1043" s="190"/>
      <c r="C1043" s="190"/>
      <c r="D1043" s="190"/>
      <c r="E1043" s="181"/>
      <c r="F1043" s="181"/>
      <c r="G1043" s="181"/>
      <c r="H1043" s="181"/>
      <c r="I1043" s="181"/>
      <c r="J1043" s="181"/>
      <c r="K1043" s="181"/>
      <c r="L1043" s="181"/>
      <c r="M1043" s="181"/>
      <c r="N1043" s="181"/>
      <c r="O1043" s="181"/>
      <c r="P1043" s="181"/>
      <c r="Q1043" s="181"/>
      <c r="R1043" s="181"/>
      <c r="S1043" s="181"/>
      <c r="T1043" s="181"/>
      <c r="U1043" s="181"/>
      <c r="V1043" s="181"/>
      <c r="W1043" s="181"/>
      <c r="X1043" s="181"/>
      <c r="Y1043" s="181"/>
      <c r="Z1043" s="181"/>
    </row>
    <row r="1044">
      <c r="A1044" s="189"/>
      <c r="B1044" s="190"/>
      <c r="C1044" s="190"/>
      <c r="D1044" s="190"/>
      <c r="E1044" s="181"/>
      <c r="F1044" s="181"/>
      <c r="G1044" s="181"/>
      <c r="H1044" s="181"/>
      <c r="I1044" s="181"/>
      <c r="J1044" s="181"/>
      <c r="K1044" s="181"/>
      <c r="L1044" s="181"/>
      <c r="M1044" s="181"/>
      <c r="N1044" s="181"/>
      <c r="O1044" s="181"/>
      <c r="P1044" s="181"/>
      <c r="Q1044" s="181"/>
      <c r="R1044" s="181"/>
      <c r="S1044" s="181"/>
      <c r="T1044" s="181"/>
      <c r="U1044" s="181"/>
      <c r="V1044" s="181"/>
      <c r="W1044" s="181"/>
      <c r="X1044" s="181"/>
      <c r="Y1044" s="181"/>
      <c r="Z1044" s="181"/>
    </row>
    <row r="1045">
      <c r="A1045" s="189"/>
      <c r="B1045" s="190"/>
      <c r="C1045" s="190"/>
      <c r="D1045" s="190"/>
      <c r="E1045" s="181"/>
      <c r="F1045" s="181"/>
      <c r="G1045" s="181"/>
      <c r="H1045" s="181"/>
      <c r="I1045" s="181"/>
      <c r="J1045" s="181"/>
      <c r="K1045" s="181"/>
      <c r="L1045" s="181"/>
      <c r="M1045" s="181"/>
      <c r="N1045" s="181"/>
      <c r="O1045" s="181"/>
      <c r="P1045" s="181"/>
      <c r="Q1045" s="181"/>
      <c r="R1045" s="181"/>
      <c r="S1045" s="181"/>
      <c r="T1045" s="181"/>
      <c r="U1045" s="181"/>
      <c r="V1045" s="181"/>
      <c r="W1045" s="181"/>
      <c r="X1045" s="181"/>
      <c r="Y1045" s="181"/>
      <c r="Z1045" s="181"/>
    </row>
    <row r="1046">
      <c r="A1046" s="189"/>
      <c r="B1046" s="190"/>
      <c r="C1046" s="190"/>
      <c r="D1046" s="190"/>
      <c r="E1046" s="181"/>
      <c r="F1046" s="181"/>
      <c r="G1046" s="181"/>
      <c r="H1046" s="181"/>
      <c r="I1046" s="181"/>
      <c r="J1046" s="181"/>
      <c r="K1046" s="181"/>
      <c r="L1046" s="181"/>
      <c r="M1046" s="181"/>
      <c r="N1046" s="181"/>
      <c r="O1046" s="181"/>
      <c r="P1046" s="181"/>
      <c r="Q1046" s="181"/>
      <c r="R1046" s="181"/>
      <c r="S1046" s="181"/>
      <c r="T1046" s="181"/>
      <c r="U1046" s="181"/>
      <c r="V1046" s="181"/>
      <c r="W1046" s="181"/>
      <c r="X1046" s="181"/>
      <c r="Y1046" s="181"/>
      <c r="Z1046" s="18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 customHeight="1">
      <c r="A1" s="25" t="s">
        <v>379</v>
      </c>
      <c r="B1" s="169" t="s">
        <v>380</v>
      </c>
      <c r="C1" s="232" t="s">
        <v>381</v>
      </c>
      <c r="D1" s="232" t="s">
        <v>382</v>
      </c>
      <c r="E1" s="232"/>
      <c r="F1" s="232"/>
      <c r="G1" s="232"/>
      <c r="H1" s="233" t="s">
        <v>383</v>
      </c>
      <c r="I1" s="232" t="s">
        <v>384</v>
      </c>
      <c r="J1" s="232" t="s">
        <v>385</v>
      </c>
      <c r="K1" s="234"/>
      <c r="L1" s="234"/>
      <c r="M1" s="234"/>
      <c r="N1" s="234"/>
      <c r="O1" s="234"/>
      <c r="P1" s="234"/>
      <c r="Q1" s="234"/>
      <c r="R1" s="234"/>
      <c r="S1" s="234"/>
      <c r="T1" s="234"/>
      <c r="U1" s="234"/>
      <c r="V1" s="234"/>
      <c r="W1" s="234"/>
      <c r="X1" s="234"/>
      <c r="Y1" s="234"/>
      <c r="Z1" s="234"/>
      <c r="AA1" s="234"/>
      <c r="AB1" s="234"/>
    </row>
    <row r="2">
      <c r="A2" s="235"/>
      <c r="B2" s="236">
        <v>39845.0</v>
      </c>
      <c r="C2" s="11" t="s">
        <v>386</v>
      </c>
      <c r="D2" s="237" t="s">
        <v>387</v>
      </c>
      <c r="E2" s="237"/>
      <c r="F2" s="237"/>
      <c r="G2" s="237"/>
      <c r="H2" s="109" t="s">
        <v>71</v>
      </c>
      <c r="I2" s="11" t="s">
        <v>388</v>
      </c>
      <c r="J2" s="11" t="s">
        <v>389</v>
      </c>
      <c r="K2" s="41"/>
      <c r="L2" s="41"/>
      <c r="M2" s="41"/>
      <c r="N2" s="41"/>
      <c r="O2" s="41"/>
      <c r="P2" s="41"/>
      <c r="Q2" s="41"/>
      <c r="R2" s="41"/>
      <c r="S2" s="41"/>
      <c r="T2" s="41"/>
      <c r="U2" s="41"/>
      <c r="V2" s="41"/>
      <c r="W2" s="41"/>
      <c r="X2" s="41"/>
      <c r="Y2" s="41"/>
      <c r="Z2" s="41"/>
      <c r="AA2" s="41"/>
      <c r="AB2" s="41"/>
    </row>
    <row r="3">
      <c r="A3" s="235"/>
      <c r="B3" s="52"/>
      <c r="C3" s="11"/>
      <c r="D3" s="237" t="s">
        <v>390</v>
      </c>
      <c r="H3" s="22"/>
      <c r="I3" s="11" t="s">
        <v>388</v>
      </c>
      <c r="J3" s="238" t="str">
        <f>CONCATENATE("Oct 2010: Amended loan at ",ADDRESS(8,11,4)," to $3.4M @ 3.25%")</f>
        <v>Oct 2010: Amended loan at K8 to $3.4M @ 3.25%</v>
      </c>
      <c r="K3" s="41"/>
      <c r="L3" s="41"/>
      <c r="M3" s="41"/>
      <c r="N3" s="41"/>
      <c r="O3" s="41"/>
      <c r="P3" s="41"/>
      <c r="Q3" s="41"/>
      <c r="R3" s="41"/>
      <c r="S3" s="41"/>
      <c r="T3" s="41"/>
      <c r="U3" s="41"/>
      <c r="V3" s="41"/>
      <c r="W3" s="41"/>
      <c r="X3" s="41"/>
      <c r="Y3" s="41"/>
      <c r="Z3" s="41"/>
      <c r="AA3" s="41"/>
      <c r="AB3" s="41"/>
    </row>
    <row r="4">
      <c r="A4" s="235"/>
      <c r="B4" s="52"/>
      <c r="C4" s="11"/>
      <c r="D4" s="237"/>
      <c r="H4" s="22"/>
      <c r="I4" s="11" t="s">
        <v>388</v>
      </c>
      <c r="J4" s="107" t="str">
        <f>CONCATENATE("Jun 2012: $1.45M of loan at ",ADDRESS(9,11,4)," converted to grant.")</f>
        <v>Jun 2012: $1.45M of loan at K9 converted to grant.</v>
      </c>
      <c r="K4" s="41"/>
      <c r="L4" s="41"/>
      <c r="M4" s="41"/>
      <c r="N4" s="41"/>
      <c r="O4" s="41"/>
      <c r="P4" s="41"/>
      <c r="Q4" s="41"/>
      <c r="R4" s="41"/>
      <c r="S4" s="41"/>
      <c r="T4" s="41"/>
      <c r="U4" s="41"/>
      <c r="V4" s="41"/>
      <c r="W4" s="41"/>
      <c r="X4" s="41"/>
      <c r="Y4" s="41"/>
      <c r="Z4" s="41"/>
      <c r="AA4" s="41"/>
      <c r="AB4" s="41"/>
    </row>
    <row r="5">
      <c r="A5" s="235"/>
      <c r="B5" s="52"/>
      <c r="C5" s="11"/>
      <c r="D5" s="237"/>
      <c r="H5" s="22"/>
      <c r="I5" s="11" t="s">
        <v>388</v>
      </c>
      <c r="J5" s="107" t="str">
        <f>CONCATENATE("2012-13: $1.3M of loan at ",ADDRESS(9,11,4)," to be converted to grant.  
Remaining $300K + interest due 20 Jun 2017.")</f>
        <v>2012-13: $1.3M of loan at K9 to be converted to grant.  
Remaining $300K + interest due 20 Jun 2017.</v>
      </c>
      <c r="K5" s="41"/>
      <c r="L5" s="41"/>
      <c r="M5" s="41"/>
      <c r="N5" s="41"/>
      <c r="O5" s="41"/>
      <c r="P5" s="41"/>
      <c r="Q5" s="41"/>
      <c r="R5" s="41"/>
      <c r="S5" s="41"/>
      <c r="T5" s="41"/>
      <c r="U5" s="41"/>
      <c r="V5" s="41"/>
      <c r="W5" s="41"/>
      <c r="X5" s="41"/>
      <c r="Y5" s="41"/>
      <c r="Z5" s="41"/>
      <c r="AA5" s="41"/>
      <c r="AB5" s="41"/>
    </row>
    <row r="6">
      <c r="A6" s="235"/>
      <c r="B6" s="52"/>
      <c r="C6" s="11"/>
      <c r="D6" s="237" t="s">
        <v>391</v>
      </c>
      <c r="H6" s="22"/>
      <c r="I6" s="11" t="s">
        <v>388</v>
      </c>
      <c r="J6" s="11" t="s">
        <v>392</v>
      </c>
      <c r="K6" s="41"/>
      <c r="L6" s="41"/>
      <c r="M6" s="41"/>
      <c r="N6" s="41"/>
      <c r="O6" s="41"/>
      <c r="P6" s="41"/>
      <c r="Q6" s="41"/>
      <c r="R6" s="41"/>
      <c r="S6" s="41"/>
      <c r="T6" s="41"/>
      <c r="U6" s="41"/>
      <c r="V6" s="41"/>
      <c r="W6" s="41"/>
      <c r="X6" s="41"/>
      <c r="Y6" s="41"/>
      <c r="Z6" s="41"/>
      <c r="AA6" s="41"/>
      <c r="AB6" s="41"/>
    </row>
    <row r="7">
      <c r="A7" s="235"/>
      <c r="B7" s="52"/>
      <c r="C7" s="11"/>
      <c r="D7" s="237">
        <v>1000000.0</v>
      </c>
      <c r="H7" s="22"/>
      <c r="I7" s="11" t="s">
        <v>393</v>
      </c>
      <c r="J7" s="11" t="s">
        <v>394</v>
      </c>
      <c r="K7" s="41"/>
      <c r="L7" s="41"/>
      <c r="M7" s="41"/>
      <c r="N7" s="41"/>
      <c r="O7" s="41"/>
      <c r="P7" s="41"/>
      <c r="Q7" s="41"/>
      <c r="R7" s="41"/>
      <c r="S7" s="41"/>
      <c r="T7" s="41"/>
      <c r="U7" s="41"/>
      <c r="V7" s="41"/>
      <c r="W7" s="41"/>
      <c r="X7" s="41"/>
      <c r="Y7" s="41"/>
      <c r="Z7" s="41"/>
      <c r="AA7" s="41"/>
      <c r="AB7" s="41"/>
    </row>
    <row r="8">
      <c r="A8" s="235"/>
      <c r="B8" s="52"/>
      <c r="C8" s="11"/>
      <c r="D8" s="237">
        <v>510000.0</v>
      </c>
      <c r="H8" s="22"/>
      <c r="I8" s="11" t="s">
        <v>393</v>
      </c>
      <c r="J8" s="11" t="s">
        <v>395</v>
      </c>
      <c r="K8" s="41"/>
      <c r="L8" s="41"/>
      <c r="M8" s="41"/>
      <c r="N8" s="41"/>
      <c r="O8" s="41"/>
      <c r="P8" s="41"/>
      <c r="Q8" s="41"/>
      <c r="R8" s="41"/>
      <c r="S8" s="41"/>
      <c r="T8" s="41"/>
      <c r="U8" s="41"/>
      <c r="V8" s="41"/>
      <c r="W8" s="41"/>
      <c r="X8" s="41"/>
      <c r="Y8" s="41"/>
      <c r="Z8" s="41"/>
      <c r="AA8" s="41"/>
      <c r="AB8" s="41"/>
    </row>
    <row r="9">
      <c r="A9" s="235"/>
      <c r="B9" s="52"/>
      <c r="C9" s="11" t="s">
        <v>250</v>
      </c>
      <c r="D9" s="237">
        <v>5000000.0</v>
      </c>
      <c r="H9" s="109" t="s">
        <v>255</v>
      </c>
      <c r="I9" s="11" t="s">
        <v>393</v>
      </c>
      <c r="J9" s="11" t="s">
        <v>396</v>
      </c>
      <c r="K9" s="41"/>
      <c r="L9" s="41"/>
      <c r="M9" s="41"/>
      <c r="N9" s="41"/>
      <c r="O9" s="41"/>
      <c r="P9" s="41"/>
      <c r="Q9" s="41"/>
      <c r="R9" s="41"/>
      <c r="S9" s="41"/>
      <c r="T9" s="41"/>
      <c r="U9" s="41"/>
      <c r="V9" s="41"/>
      <c r="W9" s="41"/>
      <c r="X9" s="41"/>
      <c r="Y9" s="41"/>
      <c r="Z9" s="41"/>
      <c r="AA9" s="41"/>
      <c r="AB9" s="41"/>
    </row>
    <row r="10">
      <c r="A10" s="235"/>
      <c r="B10" s="52"/>
      <c r="C10" s="11"/>
      <c r="D10" s="237" t="s">
        <v>397</v>
      </c>
      <c r="H10" s="109"/>
      <c r="I10" s="11" t="s">
        <v>393</v>
      </c>
      <c r="J10" s="11" t="s">
        <v>398</v>
      </c>
      <c r="K10" s="41"/>
      <c r="L10" s="41"/>
      <c r="M10" s="41"/>
      <c r="N10" s="41"/>
      <c r="O10" s="41"/>
      <c r="P10" s="41"/>
      <c r="Q10" s="41"/>
      <c r="R10" s="41"/>
      <c r="S10" s="41"/>
      <c r="T10" s="41"/>
      <c r="U10" s="41"/>
      <c r="V10" s="41"/>
      <c r="W10" s="41"/>
      <c r="X10" s="41"/>
      <c r="Y10" s="41"/>
      <c r="Z10" s="41"/>
      <c r="AA10" s="41"/>
      <c r="AB10" s="41"/>
    </row>
    <row r="11">
      <c r="A11" s="235"/>
      <c r="B11" s="52"/>
      <c r="C11" s="11" t="s">
        <v>256</v>
      </c>
      <c r="D11" s="237">
        <v>6800000.0</v>
      </c>
      <c r="H11" s="109" t="s">
        <v>64</v>
      </c>
      <c r="I11" s="11" t="s">
        <v>399</v>
      </c>
      <c r="J11" s="11" t="s">
        <v>398</v>
      </c>
      <c r="K11" s="41"/>
      <c r="L11" s="41"/>
      <c r="M11" s="41"/>
      <c r="N11" s="41"/>
      <c r="O11" s="41"/>
      <c r="P11" s="41"/>
      <c r="Q11" s="41"/>
      <c r="R11" s="41"/>
      <c r="S11" s="41"/>
      <c r="T11" s="41"/>
      <c r="U11" s="41"/>
      <c r="V11" s="41"/>
      <c r="W11" s="41"/>
      <c r="X11" s="41"/>
      <c r="Y11" s="41"/>
      <c r="Z11" s="41"/>
      <c r="AA11" s="41"/>
      <c r="AB11" s="41"/>
    </row>
    <row r="12" ht="30.0" customHeight="1">
      <c r="A12" s="21"/>
      <c r="B12" s="52"/>
      <c r="C12" s="21"/>
      <c r="D12" s="41"/>
      <c r="E12" s="41"/>
      <c r="F12" s="41"/>
      <c r="G12" s="41"/>
      <c r="H12" s="11"/>
      <c r="I12" s="41"/>
      <c r="J12" s="41"/>
      <c r="K12" s="41"/>
      <c r="L12" s="41"/>
      <c r="M12" s="41"/>
      <c r="N12" s="41"/>
      <c r="O12" s="41"/>
      <c r="P12" s="41"/>
      <c r="Q12" s="41"/>
      <c r="R12" s="41"/>
      <c r="S12" s="41"/>
      <c r="T12" s="41"/>
      <c r="U12" s="41"/>
      <c r="V12" s="41"/>
      <c r="W12" s="41"/>
      <c r="X12" s="41"/>
      <c r="Y12" s="41"/>
      <c r="Z12" s="41"/>
      <c r="AA12" s="41"/>
      <c r="AB12" s="41"/>
    </row>
  </sheetData>
  <mergeCells count="9">
    <mergeCell ref="D10:G10"/>
    <mergeCell ref="D11:G11"/>
    <mergeCell ref="D3:G3"/>
    <mergeCell ref="D4:G4"/>
    <mergeCell ref="D5:G5"/>
    <mergeCell ref="D6:G6"/>
    <mergeCell ref="D7:G7"/>
    <mergeCell ref="D8:G8"/>
    <mergeCell ref="D9:G9"/>
  </mergeCells>
  <drawing r:id="rId1"/>
</worksheet>
</file>