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goupille/Documents/Rapport_stage/data/"/>
    </mc:Choice>
  </mc:AlternateContent>
  <xr:revisionPtr revIDLastSave="0" documentId="13_ncr:1_{772B7CAC-8BE5-564E-BEFF-959622D9B41C}" xr6:coauthVersionLast="47" xr6:coauthVersionMax="47" xr10:uidLastSave="{00000000-0000-0000-0000-000000000000}"/>
  <bookViews>
    <workbookView xWindow="0" yWindow="0" windowWidth="25600" windowHeight="16000" xr2:uid="{A4CFBF7E-0599-4EBB-81B8-EF5A17EF7F6C}"/>
  </bookViews>
  <sheets>
    <sheet name="ODt" sheetId="12" r:id="rId1"/>
    <sheet name="suivi" sheetId="11" r:id="rId2"/>
    <sheet name="Sheet1" sheetId="10" r:id="rId3"/>
    <sheet name="Suivi DO (2)" sheetId="9" r:id="rId4"/>
    <sheet name="Feuil1" sheetId="1" r:id="rId5"/>
    <sheet name="Modalités" sheetId="3" r:id="rId6"/>
    <sheet name="Plen exp" sheetId="2" r:id="rId7"/>
    <sheet name="Equipements" sheetId="8" r:id="rId8"/>
    <sheet name="Planning" sheetId="5" r:id="rId9"/>
    <sheet name="Suivi DO" sheetId="6" r:id="rId10"/>
    <sheet name="Milieux" sheetId="4" r:id="rId11"/>
    <sheet name="Comptage cellules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" i="7" l="1"/>
  <c r="AD6" i="7"/>
  <c r="AD7" i="7"/>
  <c r="AD8" i="7"/>
  <c r="AC6" i="7"/>
  <c r="AC7" i="7"/>
  <c r="AC8" i="7"/>
  <c r="AC5" i="7"/>
  <c r="AD4" i="7"/>
  <c r="AD3" i="7"/>
  <c r="F66" i="7"/>
  <c r="F3" i="7"/>
  <c r="T4" i="7" l="1"/>
  <c r="T5" i="7"/>
  <c r="T6" i="7"/>
  <c r="T7" i="7"/>
  <c r="T8" i="7"/>
  <c r="T9" i="7"/>
  <c r="T10" i="7"/>
  <c r="T11" i="7"/>
  <c r="T12" i="7"/>
  <c r="T3" i="7"/>
  <c r="S4" i="7"/>
  <c r="S5" i="7"/>
  <c r="S6" i="7"/>
  <c r="S7" i="7"/>
  <c r="S8" i="7"/>
  <c r="S9" i="7"/>
  <c r="S10" i="7"/>
  <c r="S11" i="7"/>
  <c r="S12" i="7"/>
  <c r="S3" i="7"/>
  <c r="G28" i="7"/>
  <c r="H28" i="7" s="1"/>
  <c r="M8" i="7" s="1"/>
  <c r="G29" i="7"/>
  <c r="G60" i="7"/>
  <c r="G61" i="7"/>
  <c r="G92" i="7"/>
  <c r="G3" i="7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F29" i="7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 s="1"/>
  <c r="F51" i="7"/>
  <c r="G51" i="7" s="1"/>
  <c r="F52" i="7"/>
  <c r="G52" i="7" s="1"/>
  <c r="F53" i="7"/>
  <c r="G53" i="7" s="1"/>
  <c r="F54" i="7"/>
  <c r="G54" i="7" s="1"/>
  <c r="F55" i="7"/>
  <c r="G55" i="7" s="1"/>
  <c r="F56" i="7"/>
  <c r="G56" i="7" s="1"/>
  <c r="F57" i="7"/>
  <c r="G57" i="7" s="1"/>
  <c r="F58" i="7"/>
  <c r="G58" i="7" s="1"/>
  <c r="F59" i="7"/>
  <c r="G59" i="7" s="1"/>
  <c r="F60" i="7"/>
  <c r="F61" i="7"/>
  <c r="F62" i="7"/>
  <c r="G62" i="7" s="1"/>
  <c r="F63" i="7"/>
  <c r="G63" i="7" s="1"/>
  <c r="F64" i="7"/>
  <c r="G64" i="7" s="1"/>
  <c r="F65" i="7"/>
  <c r="G65" i="7" s="1"/>
  <c r="G66" i="7"/>
  <c r="F67" i="7"/>
  <c r="G67" i="7" s="1"/>
  <c r="F68" i="7"/>
  <c r="G68" i="7" s="1"/>
  <c r="F69" i="7"/>
  <c r="G69" i="7" s="1"/>
  <c r="F70" i="7"/>
  <c r="G70" i="7" s="1"/>
  <c r="F71" i="7"/>
  <c r="G71" i="7" s="1"/>
  <c r="F72" i="7"/>
  <c r="G72" i="7" s="1"/>
  <c r="F73" i="7"/>
  <c r="G73" i="7" s="1"/>
  <c r="F74" i="7"/>
  <c r="G74" i="7" s="1"/>
  <c r="F75" i="7"/>
  <c r="G75" i="7" s="1"/>
  <c r="F76" i="7"/>
  <c r="G76" i="7" s="1"/>
  <c r="F77" i="7"/>
  <c r="G77" i="7" s="1"/>
  <c r="F78" i="7"/>
  <c r="G78" i="7" s="1"/>
  <c r="F79" i="7"/>
  <c r="G79" i="7" s="1"/>
  <c r="F80" i="7"/>
  <c r="G80" i="7" s="1"/>
  <c r="F81" i="7"/>
  <c r="G81" i="7" s="1"/>
  <c r="F82" i="7"/>
  <c r="G82" i="7" s="1"/>
  <c r="F83" i="7"/>
  <c r="G83" i="7" s="1"/>
  <c r="F84" i="7"/>
  <c r="G84" i="7" s="1"/>
  <c r="F85" i="7"/>
  <c r="G85" i="7" s="1"/>
  <c r="F86" i="7"/>
  <c r="G86" i="7" s="1"/>
  <c r="F87" i="7"/>
  <c r="G87" i="7" s="1"/>
  <c r="F88" i="7"/>
  <c r="G88" i="7" s="1"/>
  <c r="F89" i="7"/>
  <c r="G89" i="7" s="1"/>
  <c r="F90" i="7"/>
  <c r="G90" i="7" s="1"/>
  <c r="F91" i="7"/>
  <c r="G91" i="7" s="1"/>
  <c r="F92" i="7"/>
  <c r="P7" i="4"/>
  <c r="P3" i="4"/>
  <c r="O6" i="4"/>
  <c r="P6" i="4" s="1"/>
  <c r="O5" i="4"/>
  <c r="P5" i="4" s="1"/>
  <c r="O4" i="4"/>
  <c r="M3" i="4"/>
  <c r="L6" i="4"/>
  <c r="M6" i="4" s="1"/>
  <c r="L5" i="4"/>
  <c r="M5" i="4" s="1"/>
  <c r="L8" i="4" l="1"/>
  <c r="M8" i="4" s="1"/>
  <c r="U3" i="7"/>
  <c r="Z8" i="7" s="1"/>
  <c r="AA8" i="7" s="1"/>
  <c r="H3" i="7"/>
  <c r="M3" i="7" s="1"/>
  <c r="H83" i="7"/>
  <c r="M19" i="7" s="1"/>
  <c r="H43" i="7"/>
  <c r="M11" i="7" s="1"/>
  <c r="H33" i="7"/>
  <c r="M9" i="7" s="1"/>
  <c r="H53" i="7"/>
  <c r="M13" i="7" s="1"/>
  <c r="H73" i="7"/>
  <c r="M17" i="7" s="1"/>
  <c r="H48" i="7"/>
  <c r="M12" i="7" s="1"/>
  <c r="H8" i="7"/>
  <c r="M4" i="7" s="1"/>
  <c r="H58" i="7"/>
  <c r="M14" i="7" s="1"/>
  <c r="H63" i="7"/>
  <c r="M15" i="7" s="1"/>
  <c r="H23" i="7"/>
  <c r="M7" i="7" s="1"/>
  <c r="H13" i="7"/>
  <c r="M5" i="7" s="1"/>
  <c r="H18" i="7"/>
  <c r="M6" i="7" s="1"/>
  <c r="H88" i="7"/>
  <c r="M20" i="7" s="1"/>
  <c r="H78" i="7"/>
  <c r="M18" i="7" s="1"/>
  <c r="H38" i="7"/>
  <c r="M10" i="7" s="1"/>
  <c r="H68" i="7"/>
  <c r="M16" i="7" s="1"/>
  <c r="O8" i="4"/>
  <c r="P8" i="4" s="1"/>
  <c r="P4" i="4"/>
  <c r="C29" i="2"/>
  <c r="C33" i="2"/>
  <c r="C30" i="2" s="1"/>
  <c r="B33" i="2"/>
  <c r="B30" i="2" s="1"/>
  <c r="C32" i="2"/>
  <c r="B32" i="2"/>
  <c r="V23" i="1"/>
  <c r="V22" i="1"/>
  <c r="V21" i="1"/>
  <c r="V18" i="1"/>
  <c r="V17" i="1"/>
  <c r="V12" i="1"/>
  <c r="D35" i="1"/>
  <c r="D31" i="1"/>
  <c r="D28" i="1"/>
  <c r="E24" i="1"/>
  <c r="V3" i="7" l="1"/>
  <c r="Z6" i="7"/>
  <c r="AA6" i="7" s="1"/>
  <c r="Z7" i="7"/>
  <c r="AA7" i="7" s="1"/>
  <c r="Z3" i="7"/>
  <c r="Z4" i="7"/>
  <c r="AA4" i="7" s="1"/>
  <c r="Z5" i="7"/>
  <c r="AA5" i="7" s="1"/>
  <c r="B31" i="2"/>
  <c r="B28" i="2"/>
  <c r="B29" i="2" s="1"/>
  <c r="C31" i="2"/>
  <c r="C28" i="2"/>
  <c r="L7" i="4"/>
  <c r="M7" i="4" s="1"/>
  <c r="AA3" i="7" l="1"/>
  <c r="Z9" i="7"/>
</calcChain>
</file>

<file path=xl/sharedStrings.xml><?xml version="1.0" encoding="utf-8"?>
<sst xmlns="http://schemas.openxmlformats.org/spreadsheetml/2006/main" count="688" uniqueCount="264">
  <si>
    <t>R1 barcoding</t>
  </si>
  <si>
    <t>Samples</t>
  </si>
  <si>
    <t>Minimum media</t>
  </si>
  <si>
    <t>OD</t>
  </si>
  <si>
    <t>Lack iron</t>
  </si>
  <si>
    <t>Rich media ?</t>
  </si>
  <si>
    <t>Permeabilization</t>
  </si>
  <si>
    <t>20 million cells</t>
  </si>
  <si>
    <t>&gt;1 million per sample</t>
  </si>
  <si>
    <t>Tot R1 plate</t>
  </si>
  <si>
    <t>10 million</t>
  </si>
  <si>
    <t>Calcul qté cellules par librairie</t>
  </si>
  <si>
    <t xml:space="preserve">For PAP </t>
  </si>
  <si>
    <t>47 000 - 115 000 cells per well</t>
  </si>
  <si>
    <t>45 000 cells max per library</t>
  </si>
  <si>
    <t>Total</t>
  </si>
  <si>
    <t>samples</t>
  </si>
  <si>
    <t>replicates</t>
  </si>
  <si>
    <t>Tot</t>
  </si>
  <si>
    <t>million cells</t>
  </si>
  <si>
    <t>PAP</t>
  </si>
  <si>
    <t xml:space="preserve">Tot </t>
  </si>
  <si>
    <t>cells per well</t>
  </si>
  <si>
    <t>Per sample</t>
  </si>
  <si>
    <t>R1 plate</t>
  </si>
  <si>
    <t>million</t>
  </si>
  <si>
    <t>Tot obs</t>
  </si>
  <si>
    <t>Tot  theo</t>
  </si>
  <si>
    <t>à calculer après comptage</t>
  </si>
  <si>
    <t>Saturation run</t>
  </si>
  <si>
    <t>Miseq</t>
  </si>
  <si>
    <t>15M Reads</t>
  </si>
  <si>
    <t>600 cells</t>
  </si>
  <si>
    <t>Theo 25000 reads par cell</t>
  </si>
  <si>
    <t>Gaisser</t>
  </si>
  <si>
    <t>Saturation</t>
  </si>
  <si>
    <t>4000 reads/cell</t>
  </si>
  <si>
    <t>Lib validation (50%)</t>
  </si>
  <si>
    <t>Lib saturation (&gt;70%)</t>
  </si>
  <si>
    <t>16000 reads/cell</t>
  </si>
  <si>
    <t>Nb tot cells</t>
  </si>
  <si>
    <t>reads/cells</t>
  </si>
  <si>
    <t>NB reads tot</t>
  </si>
  <si>
    <t>Per lib</t>
  </si>
  <si>
    <t>Nb cells max</t>
  </si>
  <si>
    <t>reads/cell</t>
  </si>
  <si>
    <t>nbreads tot</t>
  </si>
  <si>
    <t>Nb cells/ech THEORIQUE</t>
  </si>
  <si>
    <t>Fixation</t>
  </si>
  <si>
    <t>Nb de Lib</t>
  </si>
  <si>
    <t>Nb reads tot</t>
  </si>
  <si>
    <t>Nb cells tot</t>
  </si>
  <si>
    <t>OBS??</t>
  </si>
  <si>
    <t>Replicas bio??</t>
  </si>
  <si>
    <t>Rich media</t>
  </si>
  <si>
    <t>A</t>
  </si>
  <si>
    <t>B</t>
  </si>
  <si>
    <t>C</t>
  </si>
  <si>
    <t>Both technical and biological replicates</t>
  </si>
  <si>
    <t>Can we compare these with futur sequencing ?</t>
  </si>
  <si>
    <t>How many cells per samples do we want/need ?</t>
  </si>
  <si>
    <t>time point</t>
  </si>
  <si>
    <t>only 2 conditions ?</t>
  </si>
  <si>
    <t>3 is ok</t>
  </si>
  <si>
    <t>Experimental plan</t>
  </si>
  <si>
    <t>Medium</t>
  </si>
  <si>
    <t>M9</t>
  </si>
  <si>
    <t>M9 + FeCl3</t>
  </si>
  <si>
    <t>Counting</t>
  </si>
  <si>
    <t>Poly(A) tailing</t>
  </si>
  <si>
    <t>OD1</t>
  </si>
  <si>
    <t>OD2</t>
  </si>
  <si>
    <t>OD3</t>
  </si>
  <si>
    <t>M9_A_OD1</t>
  </si>
  <si>
    <t>M9_B_OD1</t>
  </si>
  <si>
    <t>M9_C_OD1</t>
  </si>
  <si>
    <t>M9_A_OD2</t>
  </si>
  <si>
    <t>M9_B_OD2</t>
  </si>
  <si>
    <t>M9_C_OD3</t>
  </si>
  <si>
    <t>M9_C_OD2</t>
  </si>
  <si>
    <t>technical rep</t>
  </si>
  <si>
    <t>M9_A_OD3</t>
  </si>
  <si>
    <t>M9_B_OD3</t>
  </si>
  <si>
    <t>M9F_A_OD1</t>
  </si>
  <si>
    <t>M9F_B_OD1</t>
  </si>
  <si>
    <t>M9F_C_OD1</t>
  </si>
  <si>
    <t>M9F_A_OD2</t>
  </si>
  <si>
    <t>M9F_B_OD2</t>
  </si>
  <si>
    <t>M9F_C_OD2</t>
  </si>
  <si>
    <t>M9F_A_OD3</t>
  </si>
  <si>
    <t>M9F_B_OD3</t>
  </si>
  <si>
    <t>M9F_C_OD3</t>
  </si>
  <si>
    <t>Millionreads</t>
  </si>
  <si>
    <t>Decide</t>
  </si>
  <si>
    <t>Options</t>
  </si>
  <si>
    <t>Iron</t>
  </si>
  <si>
    <t>Iron + salt</t>
  </si>
  <si>
    <t>Iron + salt + glucose</t>
  </si>
  <si>
    <t>Tech rep</t>
  </si>
  <si>
    <t>Yes</t>
  </si>
  <si>
    <t>No</t>
  </si>
  <si>
    <t>Biological rep</t>
  </si>
  <si>
    <t>Nb of cells/ sample</t>
  </si>
  <si>
    <t>Nb of reads/cell</t>
  </si>
  <si>
    <t>Different times</t>
  </si>
  <si>
    <t>1,5B</t>
  </si>
  <si>
    <t>25B, 1 lane</t>
  </si>
  <si>
    <t>1,5 milliard reads</t>
  </si>
  <si>
    <t>3,125 milliard reads</t>
  </si>
  <si>
    <t>Nb cells/ech</t>
  </si>
  <si>
    <t>Reads PhiX</t>
  </si>
  <si>
    <t>NB reads cells</t>
  </si>
  <si>
    <t>Reads tot</t>
  </si>
  <si>
    <t>Flowcell_tot</t>
  </si>
  <si>
    <t>1.5B</t>
  </si>
  <si>
    <t>10B</t>
  </si>
  <si>
    <t>reads mRNA</t>
  </si>
  <si>
    <t>Control</t>
  </si>
  <si>
    <t>Glucose</t>
  </si>
  <si>
    <t>with rRNA depletion?</t>
  </si>
  <si>
    <t>Low</t>
  </si>
  <si>
    <t>Milieux</t>
  </si>
  <si>
    <t>FeCl3</t>
  </si>
  <si>
    <t>NaCl</t>
  </si>
  <si>
    <t xml:space="preserve"> +  </t>
  </si>
  <si>
    <t xml:space="preserve"> + </t>
  </si>
  <si>
    <t xml:space="preserve"> - </t>
  </si>
  <si>
    <t xml:space="preserve">C </t>
  </si>
  <si>
    <t>D</t>
  </si>
  <si>
    <t>E</t>
  </si>
  <si>
    <t>F</t>
  </si>
  <si>
    <t>G</t>
  </si>
  <si>
    <t>H</t>
  </si>
  <si>
    <t>Stress</t>
  </si>
  <si>
    <t>18 samples</t>
  </si>
  <si>
    <t>Lundi 10 mars</t>
  </si>
  <si>
    <t>Mardi 11 mars</t>
  </si>
  <si>
    <t>Mercredi 12 mars</t>
  </si>
  <si>
    <t>Jeudi 13 mars</t>
  </si>
  <si>
    <t>Vendredi 14 mars</t>
  </si>
  <si>
    <t>Preparation des barcodes</t>
  </si>
  <si>
    <t>Preparation milieux M9</t>
  </si>
  <si>
    <t>Resusp culture dans M9</t>
  </si>
  <si>
    <t>Suivi des DO et resusp dans formol</t>
  </si>
  <si>
    <t>Ecriture proto</t>
  </si>
  <si>
    <t>Time</t>
  </si>
  <si>
    <t>Date</t>
  </si>
  <si>
    <t>Base M9 =&gt; 400mL</t>
  </si>
  <si>
    <t>Ajouter glucose 1M (20mL pour 1 litre)</t>
  </si>
  <si>
    <t>Ajouter magnesium sulfate 1M (2mL pour un litre)</t>
  </si>
  <si>
    <t>Ajouter calcium chloride 1M (0.1 mL pour un litre)</t>
  </si>
  <si>
    <t>Ajouter Fer</t>
  </si>
  <si>
    <t>Glucose 1M</t>
  </si>
  <si>
    <t>MgSO4 1M</t>
  </si>
  <si>
    <t>CaCl2 1M</t>
  </si>
  <si>
    <t xml:space="preserve">FeCl3 100mM </t>
  </si>
  <si>
    <t>Vf (mL)</t>
  </si>
  <si>
    <t>1x</t>
  </si>
  <si>
    <t>mL</t>
  </si>
  <si>
    <t>µL</t>
  </si>
  <si>
    <t>M9 10x (mL)</t>
  </si>
  <si>
    <t>Steril water (mL)</t>
  </si>
  <si>
    <t>Sample</t>
  </si>
  <si>
    <t>Cell_count</t>
  </si>
  <si>
    <t>Vol_used</t>
  </si>
  <si>
    <t>Dil_factor</t>
  </si>
  <si>
    <t>Vol_per_image</t>
  </si>
  <si>
    <t>Sample ID</t>
  </si>
  <si>
    <t>Lancement culture TSB R401 =&gt; 24h</t>
  </si>
  <si>
    <t xml:space="preserve"> </t>
  </si>
  <si>
    <t>Image</t>
  </si>
  <si>
    <t>Cell_conc/µL</t>
  </si>
  <si>
    <t>After permeabilization</t>
  </si>
  <si>
    <t>Moy_cell_conc/µL</t>
  </si>
  <si>
    <t>Tech_rep</t>
  </si>
  <si>
    <t>Poly(A)</t>
  </si>
  <si>
    <t>Nb_cells_well</t>
  </si>
  <si>
    <t>Volume for polyA</t>
  </si>
  <si>
    <t>Tot_cells</t>
  </si>
  <si>
    <t>Barcoded cells</t>
  </si>
  <si>
    <t>Nb_cells/lib</t>
  </si>
  <si>
    <t>Take_vol</t>
  </si>
  <si>
    <t>Add_PBS++RI</t>
  </si>
  <si>
    <t>Lib</t>
  </si>
  <si>
    <t>Vtot (&lt;47 µL)</t>
  </si>
  <si>
    <t>Sub libraries</t>
  </si>
  <si>
    <t>Incubation</t>
  </si>
  <si>
    <t>Fer A</t>
  </si>
  <si>
    <t>Fer B</t>
  </si>
  <si>
    <t>Fer C</t>
  </si>
  <si>
    <t>Stress A</t>
  </si>
  <si>
    <t>Stress B</t>
  </si>
  <si>
    <t>Stress C</t>
  </si>
  <si>
    <t>Milieu</t>
  </si>
  <si>
    <t>Rep</t>
  </si>
  <si>
    <t>Fer</t>
  </si>
  <si>
    <t>OD_measured</t>
  </si>
  <si>
    <t>Duration_fixation</t>
  </si>
  <si>
    <t>Sample name</t>
  </si>
  <si>
    <t>Viser DO 0,1 - 0,5 - 0,8</t>
  </si>
  <si>
    <t>Stress: M9 - gluc 10% - fer</t>
  </si>
  <si>
    <r>
      <rPr>
        <sz val="1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time points based on OD (0,1/0,5/0,8)</t>
    </r>
  </si>
  <si>
    <t>Inoculer R401 dans les milieux:16h</t>
  </si>
  <si>
    <t>OD_théo</t>
  </si>
  <si>
    <t xml:space="preserve">Pré culture de WT dans TSB  24h </t>
  </si>
  <si>
    <t>Lancement des culture et fixation</t>
  </si>
  <si>
    <t>Fixation formol 4-16h puis resusp dans 1mL Tris-HCl+RI</t>
  </si>
  <si>
    <t>Day</t>
  </si>
  <si>
    <t>2 ou 3</t>
  </si>
  <si>
    <t xml:space="preserve">R1 barcoding plate </t>
  </si>
  <si>
    <t>Barcode</t>
  </si>
  <si>
    <t>centri PEM</t>
  </si>
  <si>
    <t>hotte PCR</t>
  </si>
  <si>
    <t>veriti</t>
  </si>
  <si>
    <t>microscope</t>
  </si>
  <si>
    <t>Library prep</t>
  </si>
  <si>
    <t>thermal mixer</t>
  </si>
  <si>
    <t>hotte pcr</t>
  </si>
  <si>
    <t>qPCR</t>
  </si>
  <si>
    <t>FA</t>
  </si>
  <si>
    <t xml:space="preserve">Start culture : 12/03 at 15h30. </t>
  </si>
  <si>
    <t>17h45</t>
  </si>
  <si>
    <t>23h</t>
  </si>
  <si>
    <t>19h15</t>
  </si>
  <si>
    <t>20h15</t>
  </si>
  <si>
    <t>22h</t>
  </si>
  <si>
    <t>24h30</t>
  </si>
  <si>
    <t>25h30</t>
  </si>
  <si>
    <t>27h</t>
  </si>
  <si>
    <t>8h</t>
  </si>
  <si>
    <t>15h</t>
  </si>
  <si>
    <t>4h45</t>
  </si>
  <si>
    <t>4h15</t>
  </si>
  <si>
    <t>16h15</t>
  </si>
  <si>
    <t>100e</t>
  </si>
  <si>
    <t>10e</t>
  </si>
  <si>
    <t>PBSS++RI</t>
  </si>
  <si>
    <t>M9 base 1X</t>
  </si>
  <si>
    <t>Base M9 1X</t>
  </si>
  <si>
    <t xml:space="preserve">wash de 1mL de culture dans base M9 </t>
  </si>
  <si>
    <t xml:space="preserve">Préparation des milieux </t>
  </si>
  <si>
    <t xml:space="preserve">Injection de 10µL de culture lavée dans 40mL de milieu control ou stress à 16h </t>
  </si>
  <si>
    <t xml:space="preserve"> Préparer solution fraiche de Tris HCL+RI</t>
  </si>
  <si>
    <t xml:space="preserve">Mesure DO à partir de 10h </t>
  </si>
  <si>
    <t xml:space="preserve"> 13/03/2025 09:45:00</t>
  </si>
  <si>
    <t xml:space="preserve"> 13/03/2025 14:00:00</t>
  </si>
  <si>
    <t xml:space="preserve"> 13/03/2025 15:00:00</t>
  </si>
  <si>
    <t xml:space="preserve"> 13/03/2025 16:30:00</t>
  </si>
  <si>
    <t>M9F_A</t>
  </si>
  <si>
    <t>M9F_B</t>
  </si>
  <si>
    <t>M9F_C</t>
  </si>
  <si>
    <t>M9_A</t>
  </si>
  <si>
    <t>M9_B</t>
  </si>
  <si>
    <t>M9_C</t>
  </si>
  <si>
    <t>Incubation_t</t>
  </si>
  <si>
    <t>0h</t>
  </si>
  <si>
    <t xml:space="preserve">OD1 </t>
  </si>
  <si>
    <t>42h</t>
  </si>
  <si>
    <t>23h00</t>
  </si>
  <si>
    <t>42h00</t>
  </si>
  <si>
    <t>Condition</t>
  </si>
  <si>
    <t>ODt</t>
  </si>
  <si>
    <t>19h10</t>
  </si>
  <si>
    <t>26h45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</si>
</sst>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;[Red]\-#,##0\ &quot;€&quot;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2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0" borderId="4" xfId="0" applyBorder="1"/>
    <xf numFmtId="0" fontId="0" fillId="18" borderId="0" xfId="0" applyFill="1"/>
    <xf numFmtId="0" fontId="1" fillId="0" borderId="0" xfId="0" applyFont="1"/>
    <xf numFmtId="0" fontId="2" fillId="0" borderId="4" xfId="0" applyFont="1" applyBorder="1"/>
    <xf numFmtId="17" fontId="0" fillId="0" borderId="0" xfId="0" applyNumberFormat="1"/>
    <xf numFmtId="9" fontId="0" fillId="0" borderId="0" xfId="0" applyNumberFormat="1"/>
    <xf numFmtId="0" fontId="0" fillId="17" borderId="0" xfId="0" applyFill="1"/>
    <xf numFmtId="0" fontId="3" fillId="0" borderId="0" xfId="0" applyFont="1"/>
    <xf numFmtId="1" fontId="0" fillId="4" borderId="0" xfId="0" applyNumberFormat="1" applyFill="1" applyAlignment="1">
      <alignment horizontal="left" indent="1"/>
    </xf>
    <xf numFmtId="11" fontId="0" fillId="0" borderId="0" xfId="0" applyNumberFormat="1"/>
    <xf numFmtId="0" fontId="1" fillId="19" borderId="0" xfId="0" applyFont="1" applyFill="1"/>
    <xf numFmtId="0" fontId="0" fillId="0" borderId="1" xfId="0" applyBorder="1"/>
    <xf numFmtId="2" fontId="4" fillId="13" borderId="0" xfId="0" applyNumberFormat="1" applyFont="1" applyFill="1"/>
    <xf numFmtId="0" fontId="5" fillId="0" borderId="0" xfId="0" applyFont="1"/>
    <xf numFmtId="0" fontId="2" fillId="0" borderId="0" xfId="0" applyFont="1"/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164" fontId="0" fillId="0" borderId="0" xfId="0" applyNumberFormat="1"/>
    <xf numFmtId="0" fontId="2" fillId="0" borderId="1" xfId="0" applyFont="1" applyBorder="1" applyAlignment="1">
      <alignment horizontal="center"/>
    </xf>
    <xf numFmtId="1" fontId="0" fillId="0" borderId="1" xfId="0" applyNumberFormat="1" applyBorder="1"/>
    <xf numFmtId="11" fontId="0" fillId="0" borderId="1" xfId="0" applyNumberFormat="1" applyBorder="1"/>
    <xf numFmtId="0" fontId="2" fillId="0" borderId="1" xfId="0" applyFont="1" applyBorder="1"/>
    <xf numFmtId="0" fontId="2" fillId="20" borderId="1" xfId="0" applyFont="1" applyFill="1" applyBorder="1"/>
    <xf numFmtId="0" fontId="0" fillId="20" borderId="1" xfId="0" applyFill="1" applyBorder="1" applyAlignment="1">
      <alignment horizontal="center"/>
    </xf>
    <xf numFmtId="0" fontId="0" fillId="20" borderId="1" xfId="0" applyFill="1" applyBorder="1"/>
    <xf numFmtId="20" fontId="0" fillId="0" borderId="1" xfId="0" applyNumberFormat="1" applyBorder="1"/>
    <xf numFmtId="0" fontId="0" fillId="21" borderId="1" xfId="0" applyFill="1" applyBorder="1" applyAlignment="1">
      <alignment wrapText="1"/>
    </xf>
    <xf numFmtId="0" fontId="0" fillId="21" borderId="1" xfId="0" applyFill="1" applyBorder="1"/>
    <xf numFmtId="9" fontId="0" fillId="0" borderId="1" xfId="0" applyNumberFormat="1" applyBorder="1"/>
    <xf numFmtId="0" fontId="0" fillId="23" borderId="1" xfId="0" applyFill="1" applyBorder="1" applyAlignment="1">
      <alignment vertical="center" wrapText="1"/>
    </xf>
    <xf numFmtId="0" fontId="0" fillId="23" borderId="1" xfId="0" applyFill="1" applyBorder="1" applyAlignment="1">
      <alignment wrapText="1"/>
    </xf>
    <xf numFmtId="0" fontId="0" fillId="23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16" fontId="2" fillId="0" borderId="1" xfId="0" applyNumberFormat="1" applyFont="1" applyBorder="1"/>
    <xf numFmtId="18" fontId="2" fillId="0" borderId="1" xfId="0" applyNumberFormat="1" applyFont="1" applyBorder="1"/>
    <xf numFmtId="20" fontId="2" fillId="0" borderId="1" xfId="0" applyNumberFormat="1" applyFont="1" applyBorder="1"/>
    <xf numFmtId="0" fontId="0" fillId="0" borderId="13" xfId="0" applyBorder="1"/>
    <xf numFmtId="0" fontId="4" fillId="6" borderId="0" xfId="0" applyFont="1" applyFill="1" applyAlignment="1">
      <alignment horizontal="center"/>
    </xf>
    <xf numFmtId="0" fontId="0" fillId="0" borderId="1" xfId="0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16" fontId="8" fillId="0" borderId="1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0" fontId="0" fillId="0" borderId="14" xfId="0" applyBorder="1"/>
    <xf numFmtId="0" fontId="2" fillId="13" borderId="1" xfId="0" applyFont="1" applyFill="1" applyBorder="1"/>
    <xf numFmtId="165" fontId="0" fillId="0" borderId="1" xfId="0" applyNumberFormat="1" applyBorder="1"/>
    <xf numFmtId="0" fontId="0" fillId="0" borderId="1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1" borderId="13" xfId="0" applyNumberFormat="1" applyFill="1" applyBorder="1" applyAlignment="1">
      <alignment horizontal="center"/>
    </xf>
    <xf numFmtId="2" fontId="0" fillId="21" borderId="1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21" borderId="14" xfId="0" applyNumberFormat="1" applyFill="1" applyBorder="1" applyAlignment="1">
      <alignment horizontal="center"/>
    </xf>
    <xf numFmtId="2" fontId="0" fillId="8" borderId="1" xfId="0" applyNumberFormat="1" applyFill="1" applyBorder="1"/>
    <xf numFmtId="2" fontId="0" fillId="9" borderId="1" xfId="0" applyNumberFormat="1" applyFill="1" applyBorder="1"/>
    <xf numFmtId="2" fontId="0" fillId="10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2" fontId="0" fillId="6" borderId="1" xfId="0" applyNumberFormat="1" applyFill="1" applyBorder="1"/>
    <xf numFmtId="165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11" fontId="1" fillId="0" borderId="1" xfId="0" applyNumberFormat="1" applyFont="1" applyBorder="1"/>
    <xf numFmtId="0" fontId="9" fillId="13" borderId="1" xfId="0" applyFont="1" applyFill="1" applyBorder="1" applyAlignment="1">
      <alignment horizontal="center" vertical="center"/>
    </xf>
    <xf numFmtId="22" fontId="2" fillId="0" borderId="1" xfId="0" applyNumberFormat="1" applyFont="1" applyBorder="1"/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19" borderId="2" xfId="0" applyFont="1" applyFill="1" applyBorder="1" applyAlignment="1">
      <alignment horizontal="center"/>
    </xf>
    <xf numFmtId="0" fontId="2" fillId="1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17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3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13" borderId="0" xfId="0" applyFont="1" applyFill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13" borderId="0" xfId="0" applyFill="1" applyAlignment="1">
      <alignment horizontal="left"/>
    </xf>
    <xf numFmtId="0" fontId="6" fillId="0" borderId="8" xfId="0" applyFont="1" applyBorder="1" applyAlignment="1">
      <alignment horizontal="center" textRotation="90"/>
    </xf>
    <xf numFmtId="0" fontId="2" fillId="2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0" fillId="21" borderId="12" xfId="0" applyFill="1" applyBorder="1" applyAlignment="1">
      <alignment horizontal="center" vertical="center" wrapText="1"/>
    </xf>
    <xf numFmtId="0" fontId="0" fillId="21" borderId="11" xfId="0" applyFill="1" applyBorder="1" applyAlignment="1">
      <alignment horizontal="center" vertical="center" wrapText="1"/>
    </xf>
    <xf numFmtId="0" fontId="0" fillId="21" borderId="13" xfId="0" applyFill="1" applyBorder="1" applyAlignment="1">
      <alignment horizontal="center" vertical="center" wrapText="1"/>
    </xf>
    <xf numFmtId="0" fontId="0" fillId="22" borderId="12" xfId="0" applyFill="1" applyBorder="1" applyAlignment="1">
      <alignment horizontal="center" vertical="center" wrapText="1"/>
    </xf>
    <xf numFmtId="0" fontId="0" fillId="22" borderId="11" xfId="0" applyFill="1" applyBorder="1" applyAlignment="1">
      <alignment horizontal="center" vertical="center" wrapText="1"/>
    </xf>
    <xf numFmtId="0" fontId="0" fillId="22" borderId="13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8" fillId="0" borderId="1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E9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191317</xdr:colOff>
      <xdr:row>4</xdr:row>
      <xdr:rowOff>47625</xdr:rowOff>
    </xdr:from>
    <xdr:to>
      <xdr:col>19</xdr:col>
      <xdr:colOff>444501</xdr:colOff>
      <xdr:row>12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FF76DE0-8728-460A-8444-78ECB7367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0767" y="771525"/>
          <a:ext cx="5682434" cy="1504950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</xdr:colOff>
      <xdr:row>27</xdr:row>
      <xdr:rowOff>123825</xdr:rowOff>
    </xdr:from>
    <xdr:to>
      <xdr:col>22</xdr:col>
      <xdr:colOff>667172</xdr:colOff>
      <xdr:row>49</xdr:row>
      <xdr:rowOff>35125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4FDE083-4C5B-4C8C-B993-DBAC601CF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5010150"/>
          <a:ext cx="8220497" cy="3892750"/>
        </a:xfrm>
        <a:prstGeom prst="rect">
          <a:avLst/>
        </a:prstGeom>
      </xdr:spPr>
    </xdr:pic>
    <xdr:clientData/>
  </xdr:twoCellAnchor>
  <xdr:twoCellAnchor>
    <xdr:from>
      <xdr:col>17</xdr:col>
      <xdr:colOff>9525</xdr:colOff>
      <xdr:row>32</xdr:row>
      <xdr:rowOff>9525</xdr:rowOff>
    </xdr:from>
    <xdr:to>
      <xdr:col>17</xdr:col>
      <xdr:colOff>9525</xdr:colOff>
      <xdr:row>40</xdr:row>
      <xdr:rowOff>133350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46AE0B67-4BB1-48D6-8BDD-0FC4583DAB48}"/>
            </a:ext>
          </a:extLst>
        </xdr:cNvPr>
        <xdr:cNvCxnSpPr/>
      </xdr:nvCxnSpPr>
      <xdr:spPr>
        <a:xfrm>
          <a:off x="7134225" y="5800725"/>
          <a:ext cx="0" cy="157162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606425</xdr:colOff>
      <xdr:row>31</xdr:row>
      <xdr:rowOff>149225</xdr:rowOff>
    </xdr:from>
    <xdr:to>
      <xdr:col>20</xdr:col>
      <xdr:colOff>606425</xdr:colOff>
      <xdr:row>40</xdr:row>
      <xdr:rowOff>101600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16DEB46E-07C0-49F9-8E34-C3D1D0B50B18}"/>
            </a:ext>
          </a:extLst>
        </xdr:cNvPr>
        <xdr:cNvCxnSpPr/>
      </xdr:nvCxnSpPr>
      <xdr:spPr>
        <a:xfrm>
          <a:off x="10017125" y="5759450"/>
          <a:ext cx="0" cy="158115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1485901</xdr:colOff>
      <xdr:row>41</xdr:row>
      <xdr:rowOff>0</xdr:rowOff>
    </xdr:from>
    <xdr:to>
      <xdr:col>17</xdr:col>
      <xdr:colOff>504825</xdr:colOff>
      <xdr:row>42</xdr:row>
      <xdr:rowOff>142875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10D8E540-82A3-4002-B0C3-ACD23202C97C}"/>
            </a:ext>
          </a:extLst>
        </xdr:cNvPr>
        <xdr:cNvSpPr txBox="1"/>
      </xdr:nvSpPr>
      <xdr:spPr>
        <a:xfrm>
          <a:off x="6772276" y="7419975"/>
          <a:ext cx="857249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rgbClr val="FF0000"/>
              </a:solidFill>
            </a:rPr>
            <a:t>Comptage</a:t>
          </a:r>
        </a:p>
      </xdr:txBody>
    </xdr:sp>
    <xdr:clientData/>
  </xdr:twoCellAnchor>
  <xdr:twoCellAnchor>
    <xdr:from>
      <xdr:col>20</xdr:col>
      <xdr:colOff>215901</xdr:colOff>
      <xdr:row>40</xdr:row>
      <xdr:rowOff>152400</xdr:rowOff>
    </xdr:from>
    <xdr:to>
      <xdr:col>20</xdr:col>
      <xdr:colOff>1076325</xdr:colOff>
      <xdr:row>42</xdr:row>
      <xdr:rowOff>111125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4B7245F6-76BE-41A9-B932-A753421F3B2D}"/>
            </a:ext>
          </a:extLst>
        </xdr:cNvPr>
        <xdr:cNvSpPr txBox="1"/>
      </xdr:nvSpPr>
      <xdr:spPr>
        <a:xfrm>
          <a:off x="9626601" y="7391400"/>
          <a:ext cx="860424" cy="320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rgbClr val="FF0000"/>
              </a:solidFill>
            </a:rPr>
            <a:t>Comptage</a:t>
          </a:r>
        </a:p>
      </xdr:txBody>
    </xdr:sp>
    <xdr:clientData/>
  </xdr:twoCellAnchor>
  <xdr:twoCellAnchor editAs="oneCell">
    <xdr:from>
      <xdr:col>23</xdr:col>
      <xdr:colOff>371475</xdr:colOff>
      <xdr:row>24</xdr:row>
      <xdr:rowOff>66675</xdr:rowOff>
    </xdr:from>
    <xdr:to>
      <xdr:col>32</xdr:col>
      <xdr:colOff>16278</xdr:colOff>
      <xdr:row>34</xdr:row>
      <xdr:rowOff>111471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B7443F33-46A1-4B32-8561-1D9EE2B7B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63525" y="4410075"/>
          <a:ext cx="6502803" cy="1854546"/>
        </a:xfrm>
        <a:prstGeom prst="rect">
          <a:avLst/>
        </a:prstGeom>
      </xdr:spPr>
    </xdr:pic>
    <xdr:clientData/>
  </xdr:twoCellAnchor>
  <xdr:twoCellAnchor editAs="oneCell">
    <xdr:from>
      <xdr:col>23</xdr:col>
      <xdr:colOff>352425</xdr:colOff>
      <xdr:row>13</xdr:row>
      <xdr:rowOff>57150</xdr:rowOff>
    </xdr:from>
    <xdr:to>
      <xdr:col>31</xdr:col>
      <xdr:colOff>425850</xdr:colOff>
      <xdr:row>24</xdr:row>
      <xdr:rowOff>36582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F9A7E6B0-63F9-4591-BE7E-063B575B0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44475" y="2409825"/>
          <a:ext cx="6172600" cy="19701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19050</xdr:rowOff>
    </xdr:from>
    <xdr:to>
      <xdr:col>1</xdr:col>
      <xdr:colOff>438150</xdr:colOff>
      <xdr:row>8</xdr:row>
      <xdr:rowOff>38100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F02E1DDA-0443-4055-9BA4-3B69842C367A}"/>
            </a:ext>
          </a:extLst>
        </xdr:cNvPr>
        <xdr:cNvSpPr/>
      </xdr:nvSpPr>
      <xdr:spPr>
        <a:xfrm>
          <a:off x="600075" y="923925"/>
          <a:ext cx="600075" cy="561975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A</a:t>
          </a:r>
        </a:p>
      </xdr:txBody>
    </xdr:sp>
    <xdr:clientData/>
  </xdr:twoCellAnchor>
  <xdr:twoCellAnchor>
    <xdr:from>
      <xdr:col>1</xdr:col>
      <xdr:colOff>711200</xdr:colOff>
      <xdr:row>5</xdr:row>
      <xdr:rowOff>0</xdr:rowOff>
    </xdr:from>
    <xdr:to>
      <xdr:col>2</xdr:col>
      <xdr:colOff>558800</xdr:colOff>
      <xdr:row>8</xdr:row>
      <xdr:rowOff>19050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7748EC05-E901-4A0D-9673-31A225664928}"/>
            </a:ext>
          </a:extLst>
        </xdr:cNvPr>
        <xdr:cNvSpPr/>
      </xdr:nvSpPr>
      <xdr:spPr>
        <a:xfrm>
          <a:off x="1473200" y="904875"/>
          <a:ext cx="609600" cy="56197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A</a:t>
          </a:r>
        </a:p>
      </xdr:txBody>
    </xdr:sp>
    <xdr:clientData/>
  </xdr:twoCellAnchor>
  <xdr:twoCellAnchor>
    <xdr:from>
      <xdr:col>0</xdr:col>
      <xdr:colOff>606425</xdr:colOff>
      <xdr:row>12</xdr:row>
      <xdr:rowOff>133350</xdr:rowOff>
    </xdr:from>
    <xdr:to>
      <xdr:col>1</xdr:col>
      <xdr:colOff>454025</xdr:colOff>
      <xdr:row>15</xdr:row>
      <xdr:rowOff>152400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F23FD637-DA91-40C8-93A0-1656C0829702}"/>
            </a:ext>
          </a:extLst>
        </xdr:cNvPr>
        <xdr:cNvSpPr/>
      </xdr:nvSpPr>
      <xdr:spPr>
        <a:xfrm>
          <a:off x="606425" y="2305050"/>
          <a:ext cx="609600" cy="561975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C</a:t>
          </a:r>
        </a:p>
      </xdr:txBody>
    </xdr:sp>
    <xdr:clientData/>
  </xdr:twoCellAnchor>
  <xdr:twoCellAnchor>
    <xdr:from>
      <xdr:col>0</xdr:col>
      <xdr:colOff>600075</xdr:colOff>
      <xdr:row>8</xdr:row>
      <xdr:rowOff>152400</xdr:rowOff>
    </xdr:from>
    <xdr:to>
      <xdr:col>1</xdr:col>
      <xdr:colOff>447675</xdr:colOff>
      <xdr:row>11</xdr:row>
      <xdr:rowOff>171450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67FE27CF-38E4-4E84-9AF8-8454E361AEEF}"/>
            </a:ext>
          </a:extLst>
        </xdr:cNvPr>
        <xdr:cNvSpPr/>
      </xdr:nvSpPr>
      <xdr:spPr>
        <a:xfrm>
          <a:off x="600075" y="1600200"/>
          <a:ext cx="609600" cy="561975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B</a:t>
          </a:r>
        </a:p>
      </xdr:txBody>
    </xdr:sp>
    <xdr:clientData/>
  </xdr:twoCellAnchor>
  <xdr:twoCellAnchor>
    <xdr:from>
      <xdr:col>1</xdr:col>
      <xdr:colOff>742950</xdr:colOff>
      <xdr:row>12</xdr:row>
      <xdr:rowOff>133350</xdr:rowOff>
    </xdr:from>
    <xdr:to>
      <xdr:col>2</xdr:col>
      <xdr:colOff>590550</xdr:colOff>
      <xdr:row>15</xdr:row>
      <xdr:rowOff>152400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9757466F-7046-45DD-B02E-A03E37FC7B05}"/>
            </a:ext>
          </a:extLst>
        </xdr:cNvPr>
        <xdr:cNvSpPr/>
      </xdr:nvSpPr>
      <xdr:spPr>
        <a:xfrm>
          <a:off x="1504950" y="2305050"/>
          <a:ext cx="609600" cy="56197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C</a:t>
          </a:r>
        </a:p>
      </xdr:txBody>
    </xdr:sp>
    <xdr:clientData/>
  </xdr:twoCellAnchor>
  <xdr:twoCellAnchor>
    <xdr:from>
      <xdr:col>1</xdr:col>
      <xdr:colOff>733425</xdr:colOff>
      <xdr:row>8</xdr:row>
      <xdr:rowOff>171450</xdr:rowOff>
    </xdr:from>
    <xdr:to>
      <xdr:col>2</xdr:col>
      <xdr:colOff>581025</xdr:colOff>
      <xdr:row>12</xdr:row>
      <xdr:rowOff>9525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F2DB4F77-42E4-4840-A86F-25EE2D59264E}"/>
            </a:ext>
          </a:extLst>
        </xdr:cNvPr>
        <xdr:cNvSpPr/>
      </xdr:nvSpPr>
      <xdr:spPr>
        <a:xfrm>
          <a:off x="1495425" y="1619250"/>
          <a:ext cx="609600" cy="56197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4C98-6487-6842-8A38-FFCE942B0359}">
  <dimension ref="A1:C19"/>
  <sheetViews>
    <sheetView tabSelected="1" workbookViewId="0">
      <selection activeCell="C13" sqref="C13"/>
    </sheetView>
  </sheetViews>
  <sheetFormatPr baseColWidth="10" defaultRowHeight="15" x14ac:dyDescent="0.2"/>
  <cols>
    <col min="2" max="2" width="12.6640625" customWidth="1"/>
  </cols>
  <sheetData>
    <row r="1" spans="1:3" x14ac:dyDescent="0.2">
      <c r="A1" t="s">
        <v>260</v>
      </c>
      <c r="B1" t="s">
        <v>261</v>
      </c>
      <c r="C1" t="s">
        <v>254</v>
      </c>
    </row>
    <row r="2" spans="1:3" ht="16" thickBot="1" x14ac:dyDescent="0.25">
      <c r="A2" s="104" t="s">
        <v>248</v>
      </c>
      <c r="B2" t="s">
        <v>256</v>
      </c>
      <c r="C2" s="105" t="s">
        <v>262</v>
      </c>
    </row>
    <row r="3" spans="1:3" ht="16" thickBot="1" x14ac:dyDescent="0.25">
      <c r="A3" s="47" t="s">
        <v>249</v>
      </c>
      <c r="B3" t="s">
        <v>256</v>
      </c>
      <c r="C3" s="105" t="s">
        <v>262</v>
      </c>
    </row>
    <row r="4" spans="1:3" ht="16" thickBot="1" x14ac:dyDescent="0.25">
      <c r="A4" s="110" t="s">
        <v>250</v>
      </c>
      <c r="B4" t="s">
        <v>256</v>
      </c>
      <c r="C4" s="105" t="s">
        <v>262</v>
      </c>
    </row>
    <row r="5" spans="1:3" ht="16" thickBot="1" x14ac:dyDescent="0.25">
      <c r="A5" s="104" t="s">
        <v>251</v>
      </c>
      <c r="B5" t="s">
        <v>256</v>
      </c>
      <c r="C5" s="105" t="s">
        <v>262</v>
      </c>
    </row>
    <row r="6" spans="1:3" ht="16" thickBot="1" x14ac:dyDescent="0.25">
      <c r="A6" s="47" t="s">
        <v>252</v>
      </c>
      <c r="B6" t="s">
        <v>256</v>
      </c>
      <c r="C6" s="105" t="s">
        <v>262</v>
      </c>
    </row>
    <row r="7" spans="1:3" ht="16" thickBot="1" x14ac:dyDescent="0.25">
      <c r="A7" s="47" t="s">
        <v>253</v>
      </c>
      <c r="B7" t="s">
        <v>256</v>
      </c>
      <c r="C7" s="105" t="s">
        <v>262</v>
      </c>
    </row>
    <row r="8" spans="1:3" ht="16" thickBot="1" x14ac:dyDescent="0.25">
      <c r="A8" s="104" t="s">
        <v>248</v>
      </c>
      <c r="B8" t="s">
        <v>71</v>
      </c>
      <c r="C8" s="105" t="s">
        <v>258</v>
      </c>
    </row>
    <row r="9" spans="1:3" ht="16" thickBot="1" x14ac:dyDescent="0.25">
      <c r="A9" s="47" t="s">
        <v>249</v>
      </c>
      <c r="B9" t="s">
        <v>71</v>
      </c>
      <c r="C9" s="105" t="s">
        <v>258</v>
      </c>
    </row>
    <row r="10" spans="1:3" ht="16" thickBot="1" x14ac:dyDescent="0.25">
      <c r="A10" s="110" t="s">
        <v>250</v>
      </c>
      <c r="B10" t="s">
        <v>71</v>
      </c>
      <c r="C10" s="105" t="s">
        <v>258</v>
      </c>
    </row>
    <row r="11" spans="1:3" ht="16" thickBot="1" x14ac:dyDescent="0.25">
      <c r="A11" s="104" t="s">
        <v>251</v>
      </c>
      <c r="B11" t="s">
        <v>71</v>
      </c>
      <c r="C11" s="105" t="s">
        <v>263</v>
      </c>
    </row>
    <row r="12" spans="1:3" ht="16" thickBot="1" x14ac:dyDescent="0.25">
      <c r="A12" s="47" t="s">
        <v>252</v>
      </c>
      <c r="B12" t="s">
        <v>71</v>
      </c>
      <c r="C12" s="105" t="s">
        <v>263</v>
      </c>
    </row>
    <row r="13" spans="1:3" ht="16" thickBot="1" x14ac:dyDescent="0.25">
      <c r="A13" s="47" t="s">
        <v>253</v>
      </c>
      <c r="B13" t="s">
        <v>71</v>
      </c>
      <c r="C13" s="105" t="s">
        <v>263</v>
      </c>
    </row>
    <row r="14" spans="1:3" ht="16" thickBot="1" x14ac:dyDescent="0.25">
      <c r="A14" s="104" t="s">
        <v>248</v>
      </c>
      <c r="B14" t="s">
        <v>72</v>
      </c>
      <c r="C14" s="105" t="s">
        <v>227</v>
      </c>
    </row>
    <row r="15" spans="1:3" ht="16" thickBot="1" x14ac:dyDescent="0.25">
      <c r="A15" s="47" t="s">
        <v>249</v>
      </c>
      <c r="B15" t="s">
        <v>72</v>
      </c>
      <c r="C15" s="105" t="s">
        <v>227</v>
      </c>
    </row>
    <row r="16" spans="1:3" ht="16" thickBot="1" x14ac:dyDescent="0.25">
      <c r="A16" s="110" t="s">
        <v>250</v>
      </c>
      <c r="B16" t="s">
        <v>72</v>
      </c>
      <c r="C16" s="105" t="s">
        <v>227</v>
      </c>
    </row>
    <row r="17" spans="1:3" x14ac:dyDescent="0.2">
      <c r="A17" s="104" t="s">
        <v>251</v>
      </c>
      <c r="B17" t="s">
        <v>72</v>
      </c>
      <c r="C17" s="206" t="s">
        <v>259</v>
      </c>
    </row>
    <row r="18" spans="1:3" x14ac:dyDescent="0.2">
      <c r="A18" s="47" t="s">
        <v>252</v>
      </c>
      <c r="B18" t="s">
        <v>72</v>
      </c>
      <c r="C18" s="206" t="s">
        <v>259</v>
      </c>
    </row>
    <row r="19" spans="1:3" x14ac:dyDescent="0.2">
      <c r="A19" s="47" t="s">
        <v>253</v>
      </c>
      <c r="B19" t="s">
        <v>72</v>
      </c>
      <c r="C19" s="206" t="s">
        <v>259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D554-2DFE-46F3-830C-2F985CEB78B7}">
  <dimension ref="A2:U20"/>
  <sheetViews>
    <sheetView topLeftCell="A2" zoomScaleNormal="100" workbookViewId="0">
      <selection activeCell="L11" sqref="A2:L11"/>
    </sheetView>
  </sheetViews>
  <sheetFormatPr baseColWidth="10" defaultRowHeight="15" x14ac:dyDescent="0.2"/>
  <cols>
    <col min="16" max="16" width="12.33203125" bestFit="1" customWidth="1"/>
    <col min="17" max="17" width="8.1640625" customWidth="1"/>
    <col min="18" max="18" width="5.6640625" customWidth="1"/>
    <col min="19" max="19" width="8.5" bestFit="1" customWidth="1"/>
    <col min="20" max="20" width="12.83203125" bestFit="1" customWidth="1"/>
    <col min="21" max="21" width="15.83203125" bestFit="1" customWidth="1"/>
  </cols>
  <sheetData>
    <row r="2" spans="1:21" ht="21" customHeight="1" x14ac:dyDescent="0.2">
      <c r="A2" s="128" t="s">
        <v>220</v>
      </c>
      <c r="B2" s="128"/>
      <c r="C2" s="128"/>
      <c r="D2" s="128"/>
      <c r="E2" s="128"/>
      <c r="F2" s="128" t="s">
        <v>199</v>
      </c>
      <c r="G2" s="128"/>
      <c r="H2" s="128"/>
      <c r="I2" s="128"/>
      <c r="P2" s="93" t="s">
        <v>198</v>
      </c>
      <c r="Q2" s="93" t="s">
        <v>193</v>
      </c>
      <c r="R2" s="59" t="s">
        <v>194</v>
      </c>
      <c r="S2" s="59" t="s">
        <v>203</v>
      </c>
      <c r="T2" s="59" t="s">
        <v>196</v>
      </c>
      <c r="U2" s="59" t="s">
        <v>197</v>
      </c>
    </row>
    <row r="3" spans="1:21" x14ac:dyDescent="0.2">
      <c r="A3" s="59" t="s">
        <v>146</v>
      </c>
      <c r="B3" s="96">
        <v>45729</v>
      </c>
      <c r="C3" s="59"/>
      <c r="D3" s="59"/>
      <c r="E3" s="59"/>
      <c r="F3" s="59"/>
      <c r="G3" s="59"/>
      <c r="H3" s="59"/>
      <c r="I3" s="59"/>
      <c r="J3" s="96">
        <v>45730</v>
      </c>
      <c r="K3" s="59"/>
      <c r="L3" s="59"/>
      <c r="M3" s="59"/>
      <c r="N3" s="39"/>
      <c r="P3" s="47">
        <v>1</v>
      </c>
      <c r="Q3" s="39" t="s">
        <v>133</v>
      </c>
      <c r="R3" s="47" t="s">
        <v>55</v>
      </c>
      <c r="S3" s="47">
        <v>0.1</v>
      </c>
      <c r="T3" s="117">
        <v>0.13</v>
      </c>
      <c r="U3" s="130" t="s">
        <v>229</v>
      </c>
    </row>
    <row r="4" spans="1:21" x14ac:dyDescent="0.2">
      <c r="A4" s="59" t="s">
        <v>145</v>
      </c>
      <c r="B4" s="97">
        <v>0.40625</v>
      </c>
      <c r="C4" s="97">
        <v>0.46527777777777779</v>
      </c>
      <c r="D4" s="98">
        <v>0.50694444444444442</v>
      </c>
      <c r="E4" s="98">
        <v>0.58333333333333337</v>
      </c>
      <c r="F4" s="98">
        <v>0.625</v>
      </c>
      <c r="G4" s="98">
        <v>0.6875</v>
      </c>
      <c r="H4" s="98">
        <v>0.72916666666666663</v>
      </c>
      <c r="I4" s="98">
        <v>0.78125</v>
      </c>
      <c r="J4" s="98">
        <v>0.41666666666666669</v>
      </c>
      <c r="K4" s="98">
        <v>0.55208333333333337</v>
      </c>
      <c r="L4" s="98">
        <v>0.66666666666666663</v>
      </c>
      <c r="M4" s="59"/>
      <c r="N4" s="39"/>
      <c r="P4" s="47">
        <v>2</v>
      </c>
      <c r="Q4" s="39" t="s">
        <v>133</v>
      </c>
      <c r="R4" s="47" t="s">
        <v>56</v>
      </c>
      <c r="S4" s="47">
        <v>0.1</v>
      </c>
      <c r="T4" s="117">
        <v>0.13400000000000001</v>
      </c>
      <c r="U4" s="131"/>
    </row>
    <row r="5" spans="1:21" ht="16" thickBot="1" x14ac:dyDescent="0.25">
      <c r="A5" s="105" t="s">
        <v>186</v>
      </c>
      <c r="B5" s="106" t="s">
        <v>221</v>
      </c>
      <c r="C5" s="105" t="s">
        <v>223</v>
      </c>
      <c r="D5" s="105" t="s">
        <v>224</v>
      </c>
      <c r="E5" s="105" t="s">
        <v>225</v>
      </c>
      <c r="F5" s="105" t="s">
        <v>222</v>
      </c>
      <c r="G5" s="105" t="s">
        <v>226</v>
      </c>
      <c r="H5" s="105" t="s">
        <v>227</v>
      </c>
      <c r="I5" s="105" t="s">
        <v>228</v>
      </c>
      <c r="J5" s="105"/>
      <c r="K5" s="105"/>
      <c r="L5" s="105"/>
      <c r="M5" s="105"/>
      <c r="N5" s="107"/>
      <c r="P5" s="47">
        <v>3</v>
      </c>
      <c r="Q5" s="39" t="s">
        <v>133</v>
      </c>
      <c r="R5" s="47" t="s">
        <v>57</v>
      </c>
      <c r="S5" s="47">
        <v>0.1</v>
      </c>
      <c r="T5" s="117">
        <v>0.128</v>
      </c>
      <c r="U5" s="132"/>
    </row>
    <row r="6" spans="1:21" x14ac:dyDescent="0.2">
      <c r="A6" s="104" t="s">
        <v>187</v>
      </c>
      <c r="B6" s="111">
        <v>3.9E-2</v>
      </c>
      <c r="C6" s="124">
        <v>0.17299999999999999</v>
      </c>
      <c r="D6" s="111">
        <v>0.27</v>
      </c>
      <c r="E6" s="111">
        <v>0.36599999999999999</v>
      </c>
      <c r="F6" s="126">
        <v>0.58799999999999997</v>
      </c>
      <c r="G6" s="111">
        <v>0.76700000000000002</v>
      </c>
      <c r="H6" s="126">
        <v>0.77300000000000002</v>
      </c>
      <c r="I6" s="113"/>
      <c r="J6" s="111">
        <v>1.615</v>
      </c>
      <c r="K6" s="111">
        <v>1.639</v>
      </c>
      <c r="L6" s="111">
        <v>1.6</v>
      </c>
      <c r="M6" s="104"/>
      <c r="N6" s="99"/>
      <c r="P6" s="47">
        <v>4</v>
      </c>
      <c r="Q6" s="39" t="s">
        <v>133</v>
      </c>
      <c r="R6" s="47" t="s">
        <v>55</v>
      </c>
      <c r="S6" s="47">
        <v>0.5</v>
      </c>
      <c r="T6" s="118">
        <v>0.28000000000000003</v>
      </c>
      <c r="U6" s="130" t="s">
        <v>230</v>
      </c>
    </row>
    <row r="7" spans="1:21" x14ac:dyDescent="0.2">
      <c r="A7" s="47" t="s">
        <v>188</v>
      </c>
      <c r="B7" s="112">
        <v>6.6000000000000003E-2</v>
      </c>
      <c r="C7" s="124">
        <v>0.20799999999999999</v>
      </c>
      <c r="D7" s="112">
        <v>0.29099999999999998</v>
      </c>
      <c r="E7" s="112">
        <v>0.40200000000000002</v>
      </c>
      <c r="F7" s="124">
        <v>0.627</v>
      </c>
      <c r="G7" s="112">
        <v>0.81299999999999994</v>
      </c>
      <c r="H7" s="124">
        <v>0.83399999999999996</v>
      </c>
      <c r="I7" s="114"/>
      <c r="J7" s="112">
        <v>1.663</v>
      </c>
      <c r="K7" s="112">
        <v>1.65</v>
      </c>
      <c r="L7" s="112">
        <v>1.603</v>
      </c>
      <c r="M7" s="47"/>
      <c r="N7" s="39"/>
      <c r="P7" s="47">
        <v>5</v>
      </c>
      <c r="Q7" s="39" t="s">
        <v>133</v>
      </c>
      <c r="R7" s="47" t="s">
        <v>56</v>
      </c>
      <c r="S7" s="47">
        <v>0.5</v>
      </c>
      <c r="T7" s="118">
        <v>0.27800000000000002</v>
      </c>
      <c r="U7" s="131"/>
    </row>
    <row r="8" spans="1:21" ht="16" thickBot="1" x14ac:dyDescent="0.25">
      <c r="A8" s="110" t="s">
        <v>189</v>
      </c>
      <c r="B8" s="115">
        <v>6.8000000000000005E-2</v>
      </c>
      <c r="C8" s="125">
        <v>0.16800000000000001</v>
      </c>
      <c r="D8" s="115">
        <v>0.255</v>
      </c>
      <c r="E8" s="115">
        <v>0.32900000000000001</v>
      </c>
      <c r="F8" s="125">
        <v>0.60299999999999998</v>
      </c>
      <c r="G8" s="115">
        <v>0.76</v>
      </c>
      <c r="H8" s="125">
        <v>0.74</v>
      </c>
      <c r="I8" s="116"/>
      <c r="J8" s="115">
        <v>1.637</v>
      </c>
      <c r="K8" s="115">
        <v>1.6419999999999999</v>
      </c>
      <c r="L8" s="115">
        <v>1.548</v>
      </c>
      <c r="M8" s="110"/>
      <c r="N8" s="107"/>
      <c r="P8" s="47">
        <v>6</v>
      </c>
      <c r="Q8" s="39" t="s">
        <v>133</v>
      </c>
      <c r="R8" s="47" t="s">
        <v>57</v>
      </c>
      <c r="S8" s="47">
        <v>0.5</v>
      </c>
      <c r="T8" s="118">
        <v>0.32800000000000001</v>
      </c>
      <c r="U8" s="132"/>
    </row>
    <row r="9" spans="1:21" x14ac:dyDescent="0.2">
      <c r="A9" s="104" t="s">
        <v>190</v>
      </c>
      <c r="B9" s="111">
        <v>6.2E-2</v>
      </c>
      <c r="C9" s="126">
        <v>0.13</v>
      </c>
      <c r="D9" s="111">
        <v>0.14599999999999999</v>
      </c>
      <c r="E9" s="113"/>
      <c r="F9" s="111">
        <v>0.22</v>
      </c>
      <c r="G9" s="111">
        <v>0.23799999999999999</v>
      </c>
      <c r="H9" s="113"/>
      <c r="I9" s="126">
        <v>0.28000000000000003</v>
      </c>
      <c r="J9" s="126">
        <v>0.26</v>
      </c>
      <c r="K9" s="111">
        <v>0.26500000000000001</v>
      </c>
      <c r="L9" s="111">
        <v>0.247</v>
      </c>
      <c r="M9" s="104"/>
      <c r="N9" s="99"/>
      <c r="P9" s="47">
        <v>7</v>
      </c>
      <c r="Q9" s="39" t="s">
        <v>133</v>
      </c>
      <c r="R9" s="47" t="s">
        <v>55</v>
      </c>
      <c r="S9" s="47">
        <v>0.8</v>
      </c>
      <c r="T9" s="119">
        <v>0.26</v>
      </c>
      <c r="U9" s="130" t="s">
        <v>231</v>
      </c>
    </row>
    <row r="10" spans="1:21" x14ac:dyDescent="0.2">
      <c r="A10" s="47" t="s">
        <v>191</v>
      </c>
      <c r="B10" s="112">
        <v>5.5E-2</v>
      </c>
      <c r="C10" s="124">
        <v>0.13400000000000001</v>
      </c>
      <c r="D10" s="112">
        <v>0.14499999999999999</v>
      </c>
      <c r="E10" s="114"/>
      <c r="F10" s="112">
        <v>0.216</v>
      </c>
      <c r="G10" s="112">
        <v>0.24</v>
      </c>
      <c r="H10" s="114"/>
      <c r="I10" s="124">
        <v>0.27800000000000002</v>
      </c>
      <c r="J10" s="124">
        <v>0.26</v>
      </c>
      <c r="K10" s="112">
        <v>0.25</v>
      </c>
      <c r="L10" s="112">
        <v>0.26200000000000001</v>
      </c>
      <c r="M10" s="47"/>
      <c r="N10" s="39"/>
      <c r="P10" s="47">
        <v>8</v>
      </c>
      <c r="Q10" s="39" t="s">
        <v>133</v>
      </c>
      <c r="R10" s="47" t="s">
        <v>56</v>
      </c>
      <c r="S10" s="47">
        <v>0.8</v>
      </c>
      <c r="T10" s="119">
        <v>0.26</v>
      </c>
      <c r="U10" s="131"/>
    </row>
    <row r="11" spans="1:21" x14ac:dyDescent="0.2">
      <c r="A11" s="47" t="s">
        <v>192</v>
      </c>
      <c r="B11" s="112">
        <v>5.8999999999999997E-2</v>
      </c>
      <c r="C11" s="124">
        <v>0.128</v>
      </c>
      <c r="D11" s="112">
        <v>0.15</v>
      </c>
      <c r="E11" s="114"/>
      <c r="F11" s="112">
        <v>0.24399999999999999</v>
      </c>
      <c r="G11" s="112">
        <v>0.23799999999999999</v>
      </c>
      <c r="H11" s="114"/>
      <c r="I11" s="124">
        <v>0.32800000000000001</v>
      </c>
      <c r="J11" s="124">
        <v>0.25900000000000001</v>
      </c>
      <c r="K11" s="112">
        <v>0.27400000000000002</v>
      </c>
      <c r="L11" s="112">
        <v>0.25900000000000001</v>
      </c>
      <c r="M11" s="47"/>
      <c r="N11" s="39"/>
      <c r="P11" s="47">
        <v>9</v>
      </c>
      <c r="Q11" s="39" t="s">
        <v>133</v>
      </c>
      <c r="R11" s="47" t="s">
        <v>57</v>
      </c>
      <c r="S11" s="47">
        <v>0.8</v>
      </c>
      <c r="T11" s="119">
        <v>0.25900000000000001</v>
      </c>
      <c r="U11" s="132"/>
    </row>
    <row r="12" spans="1:21" x14ac:dyDescent="0.2">
      <c r="P12" s="47">
        <v>10</v>
      </c>
      <c r="Q12" s="39" t="s">
        <v>195</v>
      </c>
      <c r="R12" s="47" t="s">
        <v>55</v>
      </c>
      <c r="S12" s="47">
        <v>0.1</v>
      </c>
      <c r="T12" s="120">
        <v>0.17299999999999999</v>
      </c>
      <c r="U12" s="130" t="s">
        <v>229</v>
      </c>
    </row>
    <row r="13" spans="1:21" x14ac:dyDescent="0.2">
      <c r="P13" s="47">
        <v>11</v>
      </c>
      <c r="Q13" s="39" t="s">
        <v>195</v>
      </c>
      <c r="R13" s="47" t="s">
        <v>56</v>
      </c>
      <c r="S13" s="47">
        <v>0.1</v>
      </c>
      <c r="T13" s="120">
        <v>0.20799999999999999</v>
      </c>
      <c r="U13" s="131"/>
    </row>
    <row r="14" spans="1:21" x14ac:dyDescent="0.2">
      <c r="P14" s="47">
        <v>12</v>
      </c>
      <c r="Q14" s="39" t="s">
        <v>195</v>
      </c>
      <c r="R14" s="47" t="s">
        <v>57</v>
      </c>
      <c r="S14" s="47">
        <v>0.1</v>
      </c>
      <c r="T14" s="120">
        <v>0.16800000000000001</v>
      </c>
      <c r="U14" s="132"/>
    </row>
    <row r="15" spans="1:21" x14ac:dyDescent="0.2">
      <c r="P15" s="47">
        <v>13</v>
      </c>
      <c r="Q15" s="39" t="s">
        <v>195</v>
      </c>
      <c r="R15" s="47" t="s">
        <v>55</v>
      </c>
      <c r="S15" s="47">
        <v>0.5</v>
      </c>
      <c r="T15" s="121">
        <v>0.58799999999999997</v>
      </c>
      <c r="U15" s="130" t="s">
        <v>232</v>
      </c>
    </row>
    <row r="16" spans="1:21" x14ac:dyDescent="0.2">
      <c r="P16" s="47">
        <v>14</v>
      </c>
      <c r="Q16" s="39" t="s">
        <v>195</v>
      </c>
      <c r="R16" s="47" t="s">
        <v>56</v>
      </c>
      <c r="S16" s="47">
        <v>0.5</v>
      </c>
      <c r="T16" s="121">
        <v>0.627</v>
      </c>
      <c r="U16" s="131"/>
    </row>
    <row r="17" spans="16:21" x14ac:dyDescent="0.2">
      <c r="P17" s="47">
        <v>15</v>
      </c>
      <c r="Q17" s="39" t="s">
        <v>195</v>
      </c>
      <c r="R17" s="47" t="s">
        <v>57</v>
      </c>
      <c r="S17" s="47">
        <v>0.5</v>
      </c>
      <c r="T17" s="121">
        <v>0.60299999999999998</v>
      </c>
      <c r="U17" s="132"/>
    </row>
    <row r="18" spans="16:21" x14ac:dyDescent="0.2">
      <c r="P18" s="47">
        <v>16</v>
      </c>
      <c r="Q18" s="39" t="s">
        <v>195</v>
      </c>
      <c r="R18" s="47" t="s">
        <v>55</v>
      </c>
      <c r="S18" s="47">
        <v>0.8</v>
      </c>
      <c r="T18" s="122">
        <v>0.77300000000000002</v>
      </c>
      <c r="U18" s="130" t="s">
        <v>233</v>
      </c>
    </row>
    <row r="19" spans="16:21" x14ac:dyDescent="0.2">
      <c r="P19" s="47">
        <v>17</v>
      </c>
      <c r="Q19" s="39" t="s">
        <v>195</v>
      </c>
      <c r="R19" s="47" t="s">
        <v>56</v>
      </c>
      <c r="S19" s="47">
        <v>0.8</v>
      </c>
      <c r="T19" s="122">
        <v>0.83399999999999996</v>
      </c>
      <c r="U19" s="131"/>
    </row>
    <row r="20" spans="16:21" x14ac:dyDescent="0.2">
      <c r="P20" s="47">
        <v>18</v>
      </c>
      <c r="Q20" s="39" t="s">
        <v>195</v>
      </c>
      <c r="R20" s="47" t="s">
        <v>57</v>
      </c>
      <c r="S20" s="47">
        <v>0.8</v>
      </c>
      <c r="T20" s="122">
        <v>0.74</v>
      </c>
      <c r="U20" s="132"/>
    </row>
  </sheetData>
  <mergeCells count="6">
    <mergeCell ref="U12:U14"/>
    <mergeCell ref="U15:U17"/>
    <mergeCell ref="U18:U20"/>
    <mergeCell ref="U3:U5"/>
    <mergeCell ref="U6:U8"/>
    <mergeCell ref="U9:U1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53E1-A6E2-442A-8F0C-09C950B9A09B}">
  <dimension ref="A1:Q21"/>
  <sheetViews>
    <sheetView topLeftCell="A10" zoomScale="115" zoomScaleNormal="115" workbookViewId="0">
      <selection activeCell="A13" sqref="A13:G20"/>
    </sheetView>
  </sheetViews>
  <sheetFormatPr baseColWidth="10" defaultRowHeight="15" x14ac:dyDescent="0.2"/>
  <cols>
    <col min="1" max="4" width="11.5" customWidth="1"/>
    <col min="5" max="5" width="11.5" bestFit="1" customWidth="1"/>
    <col min="6" max="6" width="5.83203125" customWidth="1"/>
    <col min="7" max="7" width="9.1640625" customWidth="1"/>
    <col min="8" max="8" width="15" bestFit="1" customWidth="1"/>
    <col min="11" max="11" width="12.5" bestFit="1" customWidth="1"/>
  </cols>
  <sheetData>
    <row r="1" spans="1:17" x14ac:dyDescent="0.2">
      <c r="A1" s="59" t="s">
        <v>121</v>
      </c>
      <c r="B1" s="59" t="s">
        <v>66</v>
      </c>
      <c r="C1" s="59" t="s">
        <v>122</v>
      </c>
      <c r="D1" s="59" t="s">
        <v>123</v>
      </c>
      <c r="E1" s="59" t="s">
        <v>118</v>
      </c>
      <c r="H1" s="190" t="s">
        <v>238</v>
      </c>
      <c r="I1" s="190"/>
      <c r="K1" s="188" t="s">
        <v>117</v>
      </c>
      <c r="L1" s="188"/>
      <c r="M1" s="188"/>
      <c r="N1" s="188"/>
      <c r="O1" s="189" t="s">
        <v>133</v>
      </c>
      <c r="P1" s="189"/>
      <c r="Q1" s="189"/>
    </row>
    <row r="2" spans="1:17" x14ac:dyDescent="0.2">
      <c r="A2" s="60" t="s">
        <v>117</v>
      </c>
      <c r="B2" s="61" t="s">
        <v>124</v>
      </c>
      <c r="C2" s="61" t="s">
        <v>125</v>
      </c>
      <c r="D2" s="61"/>
      <c r="E2" s="61" t="s">
        <v>125</v>
      </c>
      <c r="H2" s="39" t="s">
        <v>160</v>
      </c>
      <c r="I2" s="39">
        <v>25</v>
      </c>
      <c r="K2" s="39"/>
      <c r="L2" s="56" t="s">
        <v>158</v>
      </c>
      <c r="M2" s="56" t="s">
        <v>159</v>
      </c>
      <c r="N2" s="39"/>
      <c r="O2" s="56" t="s">
        <v>158</v>
      </c>
      <c r="P2" s="56" t="s">
        <v>159</v>
      </c>
      <c r="Q2" s="39"/>
    </row>
    <row r="3" spans="1:17" x14ac:dyDescent="0.2">
      <c r="A3" s="39" t="s">
        <v>55</v>
      </c>
      <c r="B3" s="47" t="s">
        <v>125</v>
      </c>
      <c r="C3" s="47" t="s">
        <v>120</v>
      </c>
      <c r="D3" s="47"/>
      <c r="E3" s="47" t="s">
        <v>125</v>
      </c>
      <c r="H3" s="39" t="s">
        <v>161</v>
      </c>
      <c r="I3" s="39">
        <v>225</v>
      </c>
      <c r="K3" s="108" t="s">
        <v>237</v>
      </c>
      <c r="L3" s="39">
        <v>125</v>
      </c>
      <c r="M3" s="39">
        <f>L3*1000</f>
        <v>125000</v>
      </c>
      <c r="N3" s="39" t="s">
        <v>157</v>
      </c>
      <c r="O3" s="39">
        <v>125</v>
      </c>
      <c r="P3" s="39">
        <f>O3*1000</f>
        <v>125000</v>
      </c>
      <c r="Q3" s="39" t="s">
        <v>157</v>
      </c>
    </row>
    <row r="4" spans="1:17" x14ac:dyDescent="0.2">
      <c r="A4" s="39" t="s">
        <v>56</v>
      </c>
      <c r="B4" s="47" t="s">
        <v>125</v>
      </c>
      <c r="C4" s="47" t="s">
        <v>126</v>
      </c>
      <c r="D4" s="47"/>
      <c r="E4" s="47" t="s">
        <v>125</v>
      </c>
      <c r="K4" s="39" t="s">
        <v>152</v>
      </c>
      <c r="L4" s="39"/>
      <c r="M4" s="39"/>
      <c r="N4" s="66">
        <v>1</v>
      </c>
      <c r="O4" s="62">
        <f>2*O3/1000</f>
        <v>0.25</v>
      </c>
      <c r="P4" s="62">
        <f t="shared" ref="P4:P8" si="0">O4*1000</f>
        <v>250</v>
      </c>
      <c r="Q4" s="66">
        <v>0.1</v>
      </c>
    </row>
    <row r="5" spans="1:17" x14ac:dyDescent="0.2">
      <c r="A5" s="62" t="s">
        <v>127</v>
      </c>
      <c r="B5" s="61" t="s">
        <v>125</v>
      </c>
      <c r="C5" s="61" t="s">
        <v>126</v>
      </c>
      <c r="D5" s="61"/>
      <c r="E5" s="61" t="s">
        <v>120</v>
      </c>
      <c r="K5" s="39" t="s">
        <v>153</v>
      </c>
      <c r="L5" s="39">
        <f>2*L3/1000</f>
        <v>0.25</v>
      </c>
      <c r="M5" s="39">
        <f t="shared" ref="M5:M8" si="1">L5*1000</f>
        <v>250</v>
      </c>
      <c r="N5" s="39"/>
      <c r="O5" s="39">
        <f>2*O3/1000</f>
        <v>0.25</v>
      </c>
      <c r="P5" s="39">
        <f t="shared" si="0"/>
        <v>250</v>
      </c>
      <c r="Q5" s="39"/>
    </row>
    <row r="6" spans="1:17" x14ac:dyDescent="0.2">
      <c r="A6" s="39" t="s">
        <v>128</v>
      </c>
      <c r="B6" s="47" t="s">
        <v>125</v>
      </c>
      <c r="C6" s="47" t="s">
        <v>120</v>
      </c>
      <c r="D6" s="47"/>
      <c r="E6" s="47" t="s">
        <v>120</v>
      </c>
      <c r="G6" t="s">
        <v>147</v>
      </c>
      <c r="K6" s="39" t="s">
        <v>154</v>
      </c>
      <c r="L6" s="39">
        <f>0.1*L3/1000</f>
        <v>1.2500000000000001E-2</v>
      </c>
      <c r="M6" s="39">
        <f t="shared" si="1"/>
        <v>12.5</v>
      </c>
      <c r="N6" s="39"/>
      <c r="O6" s="39">
        <f>0.1*O3/1000</f>
        <v>1.2500000000000001E-2</v>
      </c>
      <c r="P6" s="39">
        <f t="shared" si="0"/>
        <v>12.5</v>
      </c>
      <c r="Q6" s="39"/>
    </row>
    <row r="7" spans="1:17" x14ac:dyDescent="0.2">
      <c r="A7" s="39" t="s">
        <v>129</v>
      </c>
      <c r="B7" s="47" t="s">
        <v>125</v>
      </c>
      <c r="C7" s="47" t="s">
        <v>120</v>
      </c>
      <c r="D7" s="47" t="s">
        <v>125</v>
      </c>
      <c r="E7" s="47" t="s">
        <v>120</v>
      </c>
      <c r="G7" t="s">
        <v>148</v>
      </c>
      <c r="K7" s="39" t="s">
        <v>155</v>
      </c>
      <c r="L7" s="39">
        <f>100*L8/100000</f>
        <v>0.1252625</v>
      </c>
      <c r="M7" s="39">
        <f t="shared" si="1"/>
        <v>125.2625</v>
      </c>
      <c r="N7" s="39"/>
      <c r="O7" s="62">
        <v>0</v>
      </c>
      <c r="P7" s="62">
        <f t="shared" si="0"/>
        <v>0</v>
      </c>
      <c r="Q7" s="39"/>
    </row>
    <row r="8" spans="1:17" x14ac:dyDescent="0.2">
      <c r="A8" s="39" t="s">
        <v>130</v>
      </c>
      <c r="B8" s="47" t="s">
        <v>125</v>
      </c>
      <c r="C8" s="47" t="s">
        <v>126</v>
      </c>
      <c r="D8" s="47" t="s">
        <v>125</v>
      </c>
      <c r="E8" s="47" t="s">
        <v>120</v>
      </c>
      <c r="G8" t="s">
        <v>149</v>
      </c>
      <c r="K8" s="39" t="s">
        <v>156</v>
      </c>
      <c r="L8" s="39">
        <f>SUM(L3:L6)</f>
        <v>125.2625</v>
      </c>
      <c r="M8" s="39">
        <f t="shared" si="1"/>
        <v>125262.5</v>
      </c>
      <c r="N8" s="39"/>
      <c r="O8" s="39">
        <f>SUM(O3:O7)</f>
        <v>125.5125</v>
      </c>
      <c r="P8" s="39">
        <f t="shared" si="0"/>
        <v>125512.5</v>
      </c>
      <c r="Q8" s="39"/>
    </row>
    <row r="9" spans="1:17" x14ac:dyDescent="0.2">
      <c r="A9" s="39" t="s">
        <v>131</v>
      </c>
      <c r="B9" s="47" t="s">
        <v>125</v>
      </c>
      <c r="C9" s="47" t="s">
        <v>120</v>
      </c>
      <c r="D9" s="47" t="s">
        <v>125</v>
      </c>
      <c r="E9" s="47" t="s">
        <v>125</v>
      </c>
      <c r="G9" t="s">
        <v>150</v>
      </c>
    </row>
    <row r="10" spans="1:17" x14ac:dyDescent="0.2">
      <c r="A10" s="39" t="s">
        <v>132</v>
      </c>
      <c r="B10" s="47" t="s">
        <v>125</v>
      </c>
      <c r="C10" s="47" t="s">
        <v>126</v>
      </c>
      <c r="D10" s="47" t="s">
        <v>125</v>
      </c>
      <c r="E10" s="47" t="s">
        <v>125</v>
      </c>
      <c r="G10" t="s">
        <v>151</v>
      </c>
    </row>
    <row r="13" spans="1:17" ht="21.5" customHeight="1" x14ac:dyDescent="0.2">
      <c r="A13" s="190" t="s">
        <v>205</v>
      </c>
      <c r="B13" s="190"/>
      <c r="C13" s="190"/>
      <c r="D13" s="190"/>
      <c r="E13" s="190"/>
      <c r="F13" s="47" t="s">
        <v>207</v>
      </c>
      <c r="G13" s="47" t="s">
        <v>146</v>
      </c>
    </row>
    <row r="14" spans="1:17" ht="21.5" customHeight="1" x14ac:dyDescent="0.2">
      <c r="A14" s="194" t="s">
        <v>204</v>
      </c>
      <c r="B14" s="194"/>
      <c r="C14" s="194"/>
      <c r="D14" s="194"/>
      <c r="E14" s="194"/>
      <c r="F14" s="102">
        <v>0</v>
      </c>
      <c r="G14" s="103">
        <v>45727</v>
      </c>
    </row>
    <row r="15" spans="1:17" ht="21.5" customHeight="1" x14ac:dyDescent="0.2">
      <c r="A15" s="194" t="s">
        <v>239</v>
      </c>
      <c r="B15" s="194"/>
      <c r="C15" s="194"/>
      <c r="D15" s="194"/>
      <c r="E15" s="194"/>
      <c r="F15" s="102">
        <v>1</v>
      </c>
      <c r="G15" s="103">
        <v>45728</v>
      </c>
    </row>
    <row r="16" spans="1:17" ht="21.5" customHeight="1" x14ac:dyDescent="0.2">
      <c r="A16" s="191" t="s">
        <v>240</v>
      </c>
      <c r="B16" s="192"/>
      <c r="C16" s="192"/>
      <c r="D16" s="192"/>
      <c r="E16" s="193"/>
      <c r="F16" s="102">
        <v>1</v>
      </c>
      <c r="G16" s="103">
        <v>45728</v>
      </c>
    </row>
    <row r="17" spans="1:7" ht="24.5" customHeight="1" x14ac:dyDescent="0.2">
      <c r="A17" s="195" t="s">
        <v>241</v>
      </c>
      <c r="B17" s="195"/>
      <c r="C17" s="195"/>
      <c r="D17" s="195"/>
      <c r="E17" s="195"/>
      <c r="F17" s="102">
        <v>1</v>
      </c>
      <c r="G17" s="103">
        <v>45728</v>
      </c>
    </row>
    <row r="18" spans="1:7" ht="21.5" customHeight="1" x14ac:dyDescent="0.2">
      <c r="A18" s="195" t="s">
        <v>242</v>
      </c>
      <c r="B18" s="195"/>
      <c r="C18" s="195"/>
      <c r="D18" s="195"/>
      <c r="E18" s="195"/>
      <c r="F18" s="102">
        <v>2</v>
      </c>
      <c r="G18" s="103">
        <v>45729</v>
      </c>
    </row>
    <row r="19" spans="1:7" ht="21.5" customHeight="1" x14ac:dyDescent="0.2">
      <c r="A19" s="194" t="s">
        <v>243</v>
      </c>
      <c r="B19" s="194"/>
      <c r="C19" s="194"/>
      <c r="D19" s="194"/>
      <c r="E19" s="194"/>
      <c r="F19" s="102">
        <v>2</v>
      </c>
      <c r="G19" s="103">
        <v>45729</v>
      </c>
    </row>
    <row r="20" spans="1:7" ht="21.5" customHeight="1" x14ac:dyDescent="0.2">
      <c r="A20" s="194" t="s">
        <v>206</v>
      </c>
      <c r="B20" s="194"/>
      <c r="C20" s="194"/>
      <c r="D20" s="194"/>
      <c r="E20" s="194"/>
      <c r="F20" s="103" t="s">
        <v>208</v>
      </c>
      <c r="G20" s="103">
        <v>45729</v>
      </c>
    </row>
    <row r="21" spans="1:7" ht="25" customHeight="1" x14ac:dyDescent="0.2"/>
  </sheetData>
  <mergeCells count="11">
    <mergeCell ref="A17:E17"/>
    <mergeCell ref="A19:E19"/>
    <mergeCell ref="A20:E20"/>
    <mergeCell ref="A15:E15"/>
    <mergeCell ref="A18:E18"/>
    <mergeCell ref="K1:N1"/>
    <mergeCell ref="O1:Q1"/>
    <mergeCell ref="H1:I1"/>
    <mergeCell ref="A13:E13"/>
    <mergeCell ref="A16:E16"/>
    <mergeCell ref="A14:E1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290F-F3A2-45AE-B13C-D240A6A9296E}">
  <dimension ref="A1:AD93"/>
  <sheetViews>
    <sheetView topLeftCell="O1" zoomScale="75" zoomScaleNormal="100" workbookViewId="0">
      <selection activeCell="X1" sqref="X1:AD9"/>
    </sheetView>
  </sheetViews>
  <sheetFormatPr baseColWidth="10" defaultRowHeight="15" x14ac:dyDescent="0.2"/>
  <cols>
    <col min="1" max="5" width="10.83203125" style="79"/>
    <col min="6" max="6" width="13.6640625" style="79" bestFit="1" customWidth="1"/>
    <col min="7" max="7" width="11.6640625" style="79" bestFit="1" customWidth="1"/>
    <col min="8" max="8" width="16.33203125" style="79" bestFit="1" customWidth="1"/>
    <col min="9" max="9" width="16.33203125" style="78" customWidth="1"/>
    <col min="12" max="12" width="12.83203125" bestFit="1" customWidth="1"/>
    <col min="13" max="13" width="15.83203125" bestFit="1" customWidth="1"/>
    <col min="14" max="14" width="17.33203125" customWidth="1"/>
    <col min="19" max="19" width="13.6640625" bestFit="1" customWidth="1"/>
    <col min="20" max="20" width="11.6640625" bestFit="1" customWidth="1"/>
    <col min="21" max="21" width="16.33203125" bestFit="1" customWidth="1"/>
    <col min="27" max="27" width="12" bestFit="1" customWidth="1"/>
  </cols>
  <sheetData>
    <row r="1" spans="1:30" ht="23.5" customHeight="1" x14ac:dyDescent="0.2">
      <c r="A1" s="202" t="s">
        <v>172</v>
      </c>
      <c r="B1" s="203"/>
      <c r="C1" s="203"/>
      <c r="D1" s="203"/>
      <c r="E1" s="203"/>
      <c r="F1" s="203"/>
      <c r="G1" s="203"/>
      <c r="H1" s="204"/>
      <c r="I1" s="94"/>
      <c r="J1" s="205" t="s">
        <v>175</v>
      </c>
      <c r="K1" s="205"/>
      <c r="L1" s="205"/>
      <c r="M1" s="205"/>
      <c r="O1" s="196" t="s">
        <v>179</v>
      </c>
      <c r="P1" s="196"/>
      <c r="Q1" s="196"/>
      <c r="R1" s="196"/>
      <c r="S1" s="196"/>
      <c r="T1" s="196"/>
      <c r="U1" s="196"/>
      <c r="V1" s="196"/>
      <c r="X1" s="196" t="s">
        <v>185</v>
      </c>
      <c r="Y1" s="196"/>
      <c r="Z1" s="196"/>
      <c r="AA1" s="196"/>
    </row>
    <row r="2" spans="1:30" ht="23" customHeight="1" x14ac:dyDescent="0.2">
      <c r="A2" s="93" t="s">
        <v>162</v>
      </c>
      <c r="B2" s="93" t="s">
        <v>165</v>
      </c>
      <c r="C2" s="93" t="s">
        <v>164</v>
      </c>
      <c r="D2" s="93" t="s">
        <v>170</v>
      </c>
      <c r="E2" s="93" t="s">
        <v>163</v>
      </c>
      <c r="F2" s="93" t="s">
        <v>166</v>
      </c>
      <c r="G2" s="93" t="s">
        <v>171</v>
      </c>
      <c r="H2" s="93" t="s">
        <v>173</v>
      </c>
      <c r="I2" s="94"/>
      <c r="J2" s="93" t="s">
        <v>162</v>
      </c>
      <c r="K2" s="93" t="s">
        <v>174</v>
      </c>
      <c r="L2" s="93" t="s">
        <v>176</v>
      </c>
      <c r="M2" s="93" t="s">
        <v>177</v>
      </c>
      <c r="O2" s="93" t="s">
        <v>165</v>
      </c>
      <c r="P2" s="93" t="s">
        <v>164</v>
      </c>
      <c r="Q2" s="93" t="s">
        <v>170</v>
      </c>
      <c r="R2" s="93" t="s">
        <v>163</v>
      </c>
      <c r="S2" s="93" t="s">
        <v>166</v>
      </c>
      <c r="T2" s="93" t="s">
        <v>171</v>
      </c>
      <c r="U2" s="93" t="s">
        <v>173</v>
      </c>
      <c r="V2" s="93" t="s">
        <v>178</v>
      </c>
      <c r="X2" s="93" t="s">
        <v>183</v>
      </c>
      <c r="Y2" s="93" t="s">
        <v>180</v>
      </c>
      <c r="Z2" s="93" t="s">
        <v>181</v>
      </c>
      <c r="AA2" s="93" t="s">
        <v>182</v>
      </c>
      <c r="AD2" s="94" t="s">
        <v>236</v>
      </c>
    </row>
    <row r="3" spans="1:30" x14ac:dyDescent="0.2">
      <c r="A3" s="70">
        <v>1</v>
      </c>
      <c r="B3" s="79">
        <v>100</v>
      </c>
      <c r="C3" s="79">
        <v>8</v>
      </c>
      <c r="D3" s="79">
        <v>1</v>
      </c>
      <c r="E3" s="79">
        <v>14</v>
      </c>
      <c r="F3" s="79">
        <f>(4.43*C3)/(24*24)</f>
        <v>6.1527777777777772E-2</v>
      </c>
      <c r="G3" s="79">
        <f>(E3/F3)*B3</f>
        <v>22753.950338600451</v>
      </c>
      <c r="H3" s="199">
        <f>AVERAGE(G3:G7)</f>
        <v>14627.539503386006</v>
      </c>
      <c r="J3" s="39">
        <v>1</v>
      </c>
      <c r="K3" s="39">
        <v>5</v>
      </c>
      <c r="L3" s="39">
        <v>100000</v>
      </c>
      <c r="M3" s="109">
        <f>(K3*L3)/H3</f>
        <v>34.182098765432094</v>
      </c>
      <c r="O3" s="39">
        <v>10</v>
      </c>
      <c r="P3" s="39">
        <v>8</v>
      </c>
      <c r="Q3" s="39">
        <v>1</v>
      </c>
      <c r="R3" s="39">
        <v>44</v>
      </c>
      <c r="S3" s="39">
        <f>(4.43*P3)/(24*24)</f>
        <v>6.1527777777777772E-2</v>
      </c>
      <c r="T3" s="39">
        <f>R3/S3*10</f>
        <v>7151.2415349887133</v>
      </c>
      <c r="U3" s="199">
        <f>AVERAGE(T3:T12)</f>
        <v>5607.2234762979688</v>
      </c>
      <c r="V3" s="199">
        <f>U3*50</f>
        <v>280361.17381489842</v>
      </c>
      <c r="X3" s="47" t="s">
        <v>55</v>
      </c>
      <c r="Y3" s="39">
        <v>500</v>
      </c>
      <c r="Z3" s="39">
        <f>Y3/$U$3</f>
        <v>8.917069243156199E-2</v>
      </c>
      <c r="AA3" s="39">
        <f>50-Z3</f>
        <v>49.910829307568441</v>
      </c>
      <c r="AB3" t="s">
        <v>234</v>
      </c>
      <c r="AC3" s="123">
        <v>8.92</v>
      </c>
      <c r="AD3" s="123">
        <f>50-AC3</f>
        <v>41.08</v>
      </c>
    </row>
    <row r="4" spans="1:30" x14ac:dyDescent="0.2">
      <c r="A4" s="70">
        <v>1</v>
      </c>
      <c r="B4" s="79">
        <v>100</v>
      </c>
      <c r="C4" s="79">
        <v>8</v>
      </c>
      <c r="D4" s="79">
        <v>2</v>
      </c>
      <c r="E4" s="79">
        <v>8</v>
      </c>
      <c r="F4" s="79">
        <f t="shared" ref="F4:F67" si="0">(4.43*C4)/(24*24)</f>
        <v>6.1527777777777772E-2</v>
      </c>
      <c r="G4" s="79">
        <f t="shared" ref="G4:G67" si="1">(E4/F4)*B4</f>
        <v>13002.257336343118</v>
      </c>
      <c r="H4" s="199"/>
      <c r="J4" s="39">
        <v>2</v>
      </c>
      <c r="K4" s="39">
        <v>5</v>
      </c>
      <c r="L4" s="39">
        <v>100000</v>
      </c>
      <c r="M4" s="109">
        <f>(K4*L4)/H8</f>
        <v>33.43900966183574</v>
      </c>
      <c r="O4" s="39">
        <v>10</v>
      </c>
      <c r="P4" s="39">
        <v>8</v>
      </c>
      <c r="Q4" s="39">
        <v>2</v>
      </c>
      <c r="R4" s="39">
        <v>28</v>
      </c>
      <c r="S4" s="39">
        <f t="shared" ref="S4:S12" si="2">(4.43*P4)/(24*24)</f>
        <v>6.1527777777777772E-2</v>
      </c>
      <c r="T4" s="39">
        <f t="shared" ref="T4:T12" si="3">R4/S4*10</f>
        <v>4550.7900677200905</v>
      </c>
      <c r="U4" s="199"/>
      <c r="V4" s="199"/>
      <c r="X4" s="47" t="s">
        <v>56</v>
      </c>
      <c r="Y4" s="39">
        <v>3000</v>
      </c>
      <c r="Z4" s="39">
        <f t="shared" ref="Z4:Z8" si="4">Y4/$U$3</f>
        <v>0.53502415458937191</v>
      </c>
      <c r="AA4" s="39">
        <f t="shared" ref="AA4:AA6" si="5">50-Z4</f>
        <v>49.464975845410628</v>
      </c>
      <c r="AB4" t="s">
        <v>235</v>
      </c>
      <c r="AC4" s="123">
        <v>5.3</v>
      </c>
      <c r="AD4" s="123">
        <f>50-AC4</f>
        <v>44.7</v>
      </c>
    </row>
    <row r="5" spans="1:30" x14ac:dyDescent="0.2">
      <c r="A5" s="70">
        <v>1</v>
      </c>
      <c r="B5" s="79">
        <v>100</v>
      </c>
      <c r="C5" s="79">
        <v>8</v>
      </c>
      <c r="D5" s="79">
        <v>3</v>
      </c>
      <c r="E5" s="79">
        <v>6</v>
      </c>
      <c r="F5" s="79">
        <f t="shared" si="0"/>
        <v>6.1527777777777772E-2</v>
      </c>
      <c r="G5" s="79">
        <f t="shared" si="1"/>
        <v>9751.6930022573379</v>
      </c>
      <c r="H5" s="199"/>
      <c r="J5" s="39">
        <v>3</v>
      </c>
      <c r="K5" s="39">
        <v>5</v>
      </c>
      <c r="L5" s="39">
        <v>100000</v>
      </c>
      <c r="M5" s="109">
        <f>(K5*L5)/H13</f>
        <v>56.970164609053505</v>
      </c>
      <c r="O5" s="39">
        <v>10</v>
      </c>
      <c r="P5" s="39">
        <v>8</v>
      </c>
      <c r="Q5" s="39">
        <v>3</v>
      </c>
      <c r="R5" s="39">
        <v>36</v>
      </c>
      <c r="S5" s="39">
        <f t="shared" si="2"/>
        <v>6.1527777777777772E-2</v>
      </c>
      <c r="T5" s="39">
        <f t="shared" si="3"/>
        <v>5851.0158013544024</v>
      </c>
      <c r="U5" s="199"/>
      <c r="V5" s="199"/>
      <c r="X5" s="47" t="s">
        <v>57</v>
      </c>
      <c r="Y5" s="39">
        <v>8000</v>
      </c>
      <c r="Z5" s="39">
        <f t="shared" si="4"/>
        <v>1.4267310789049918</v>
      </c>
      <c r="AA5" s="39">
        <f t="shared" si="5"/>
        <v>48.573268921095007</v>
      </c>
      <c r="AB5" t="s">
        <v>235</v>
      </c>
      <c r="AC5" s="123">
        <f>Z5*10</f>
        <v>14.267310789049919</v>
      </c>
      <c r="AD5" s="123">
        <f t="shared" ref="AD5:AD8" si="6">50-AC5</f>
        <v>35.732689210950085</v>
      </c>
    </row>
    <row r="6" spans="1:30" x14ac:dyDescent="0.2">
      <c r="A6" s="70">
        <v>1</v>
      </c>
      <c r="B6" s="79">
        <v>100</v>
      </c>
      <c r="C6" s="79">
        <v>8</v>
      </c>
      <c r="D6" s="79">
        <v>4</v>
      </c>
      <c r="E6" s="79">
        <v>10</v>
      </c>
      <c r="F6" s="79">
        <f t="shared" si="0"/>
        <v>6.1527777777777772E-2</v>
      </c>
      <c r="G6" s="79">
        <f t="shared" si="1"/>
        <v>16252.821670428895</v>
      </c>
      <c r="H6" s="199"/>
      <c r="J6" s="39">
        <v>4</v>
      </c>
      <c r="K6" s="39">
        <v>5</v>
      </c>
      <c r="L6" s="39">
        <v>100000</v>
      </c>
      <c r="M6" s="109">
        <f>(K6*L6)/H18</f>
        <v>9.3223905723905709</v>
      </c>
      <c r="O6" s="39">
        <v>10</v>
      </c>
      <c r="P6" s="39">
        <v>8</v>
      </c>
      <c r="Q6" s="39">
        <v>4</v>
      </c>
      <c r="R6" s="39">
        <v>31</v>
      </c>
      <c r="S6" s="39">
        <f t="shared" si="2"/>
        <v>6.1527777777777772E-2</v>
      </c>
      <c r="T6" s="39">
        <f t="shared" si="3"/>
        <v>5038.3747178329577</v>
      </c>
      <c r="U6" s="199"/>
      <c r="V6" s="199"/>
      <c r="X6" s="47" t="s">
        <v>128</v>
      </c>
      <c r="Y6" s="39">
        <v>10000</v>
      </c>
      <c r="Z6" s="39">
        <f t="shared" si="4"/>
        <v>1.7834138486312399</v>
      </c>
      <c r="AA6" s="39">
        <f t="shared" si="5"/>
        <v>48.216586151368759</v>
      </c>
      <c r="AB6" t="s">
        <v>235</v>
      </c>
      <c r="AC6" s="123">
        <f t="shared" ref="AC6:AC8" si="7">Z6*10</f>
        <v>17.834138486312398</v>
      </c>
      <c r="AD6" s="123">
        <f t="shared" si="6"/>
        <v>32.165861513687602</v>
      </c>
    </row>
    <row r="7" spans="1:30" ht="16" thickBot="1" x14ac:dyDescent="0.25">
      <c r="A7" s="71">
        <v>1</v>
      </c>
      <c r="B7" s="81">
        <v>100</v>
      </c>
      <c r="C7" s="81">
        <v>8</v>
      </c>
      <c r="D7" s="81">
        <v>5</v>
      </c>
      <c r="E7" s="81">
        <v>7</v>
      </c>
      <c r="F7" s="81">
        <f t="shared" si="0"/>
        <v>6.1527777777777772E-2</v>
      </c>
      <c r="G7" s="81">
        <f t="shared" si="1"/>
        <v>11376.975169300225</v>
      </c>
      <c r="H7" s="200"/>
      <c r="J7" s="39">
        <v>5</v>
      </c>
      <c r="K7" s="39">
        <v>5</v>
      </c>
      <c r="L7" s="39">
        <v>100000</v>
      </c>
      <c r="M7" s="109">
        <f>(K7*L7)/H23</f>
        <v>14.511268343815514</v>
      </c>
      <c r="O7" s="39">
        <v>10</v>
      </c>
      <c r="P7" s="39">
        <v>8</v>
      </c>
      <c r="Q7" s="39">
        <v>5</v>
      </c>
      <c r="R7" s="39">
        <v>39</v>
      </c>
      <c r="S7" s="39">
        <f t="shared" si="2"/>
        <v>6.1527777777777772E-2</v>
      </c>
      <c r="T7" s="39">
        <f t="shared" si="3"/>
        <v>6338.6004514672695</v>
      </c>
      <c r="U7" s="199"/>
      <c r="V7" s="199"/>
      <c r="X7" s="47" t="s">
        <v>129</v>
      </c>
      <c r="Y7" s="39">
        <v>12000</v>
      </c>
      <c r="Z7" s="39">
        <f t="shared" si="4"/>
        <v>2.1400966183574877</v>
      </c>
      <c r="AA7" s="39">
        <f>50-Z7</f>
        <v>47.859903381642511</v>
      </c>
      <c r="AB7" t="s">
        <v>235</v>
      </c>
      <c r="AC7" s="123">
        <f t="shared" si="7"/>
        <v>21.400966183574877</v>
      </c>
      <c r="AD7" s="123">
        <f t="shared" si="6"/>
        <v>28.599033816425123</v>
      </c>
    </row>
    <row r="8" spans="1:30" x14ac:dyDescent="0.2">
      <c r="A8" s="82">
        <v>2</v>
      </c>
      <c r="B8" s="83">
        <v>100</v>
      </c>
      <c r="C8" s="83">
        <v>8</v>
      </c>
      <c r="D8" s="83">
        <v>1</v>
      </c>
      <c r="E8" s="83">
        <v>8</v>
      </c>
      <c r="F8" s="80">
        <f t="shared" si="0"/>
        <v>6.1527777777777772E-2</v>
      </c>
      <c r="G8" s="80">
        <f t="shared" si="1"/>
        <v>13002.257336343118</v>
      </c>
      <c r="H8" s="201">
        <f>AVERAGE(G8:G12)</f>
        <v>14952.595936794585</v>
      </c>
      <c r="J8" s="39">
        <v>6</v>
      </c>
      <c r="K8" s="39">
        <v>5</v>
      </c>
      <c r="L8" s="39">
        <v>100000</v>
      </c>
      <c r="M8" s="109">
        <f>(K8*L8)/H28</f>
        <v>10.909180457052797</v>
      </c>
      <c r="O8" s="39">
        <v>10</v>
      </c>
      <c r="P8" s="39">
        <v>8</v>
      </c>
      <c r="Q8" s="39">
        <v>6</v>
      </c>
      <c r="R8" s="39">
        <v>38</v>
      </c>
      <c r="S8" s="39">
        <f t="shared" si="2"/>
        <v>6.1527777777777772E-2</v>
      </c>
      <c r="T8" s="39">
        <f t="shared" si="3"/>
        <v>6176.0722347629799</v>
      </c>
      <c r="U8" s="199"/>
      <c r="V8" s="199"/>
      <c r="X8" s="47" t="s">
        <v>130</v>
      </c>
      <c r="Y8" s="39">
        <v>16000</v>
      </c>
      <c r="Z8" s="39">
        <f t="shared" si="4"/>
        <v>2.8534621578099837</v>
      </c>
      <c r="AA8" s="39">
        <f>50-Z8</f>
        <v>47.146537842190014</v>
      </c>
      <c r="AB8" t="s">
        <v>235</v>
      </c>
      <c r="AC8" s="123">
        <f t="shared" si="7"/>
        <v>28.534621578099838</v>
      </c>
      <c r="AD8" s="123">
        <f t="shared" si="6"/>
        <v>21.465378421900162</v>
      </c>
    </row>
    <row r="9" spans="1:30" x14ac:dyDescent="0.2">
      <c r="A9" s="70">
        <v>2</v>
      </c>
      <c r="B9" s="79">
        <v>100</v>
      </c>
      <c r="C9" s="79">
        <v>8</v>
      </c>
      <c r="D9" s="79">
        <v>2</v>
      </c>
      <c r="E9" s="79">
        <v>9</v>
      </c>
      <c r="F9" s="79">
        <f t="shared" si="0"/>
        <v>6.1527777777777772E-2</v>
      </c>
      <c r="G9" s="79">
        <f t="shared" si="1"/>
        <v>14627.539503386006</v>
      </c>
      <c r="H9" s="199"/>
      <c r="J9" s="39">
        <v>7</v>
      </c>
      <c r="K9" s="39">
        <v>5</v>
      </c>
      <c r="L9" s="39">
        <v>100000</v>
      </c>
      <c r="M9" s="109">
        <f>(K9*L9)/H33</f>
        <v>14.111875637104996</v>
      </c>
      <c r="O9" s="39">
        <v>10</v>
      </c>
      <c r="P9" s="39">
        <v>8</v>
      </c>
      <c r="Q9" s="39">
        <v>7</v>
      </c>
      <c r="R9" s="39">
        <v>34</v>
      </c>
      <c r="S9" s="39">
        <f t="shared" si="2"/>
        <v>6.1527777777777772E-2</v>
      </c>
      <c r="T9" s="39">
        <f t="shared" si="3"/>
        <v>5525.9593679458249</v>
      </c>
      <c r="U9" s="199"/>
      <c r="V9" s="199"/>
      <c r="X9" s="95" t="s">
        <v>184</v>
      </c>
      <c r="Y9" s="39"/>
      <c r="Z9" s="39">
        <f>SUM(Z3:Z8)</f>
        <v>8.8278985507246368</v>
      </c>
      <c r="AA9" s="39"/>
    </row>
    <row r="10" spans="1:30" x14ac:dyDescent="0.2">
      <c r="A10" s="70">
        <v>2</v>
      </c>
      <c r="B10" s="79">
        <v>100</v>
      </c>
      <c r="C10" s="79">
        <v>8</v>
      </c>
      <c r="D10" s="79">
        <v>3</v>
      </c>
      <c r="E10" s="79">
        <v>7</v>
      </c>
      <c r="F10" s="79">
        <f t="shared" si="0"/>
        <v>6.1527777777777772E-2</v>
      </c>
      <c r="G10" s="79">
        <f t="shared" si="1"/>
        <v>11376.975169300225</v>
      </c>
      <c r="H10" s="199"/>
      <c r="J10" s="39">
        <v>8</v>
      </c>
      <c r="K10" s="39">
        <v>5</v>
      </c>
      <c r="L10" s="39">
        <v>100000</v>
      </c>
      <c r="M10" s="109">
        <f>(K10*L10)/H38</f>
        <v>20.509259259259256</v>
      </c>
      <c r="O10" s="39">
        <v>10</v>
      </c>
      <c r="P10" s="39">
        <v>8</v>
      </c>
      <c r="Q10" s="39">
        <v>8</v>
      </c>
      <c r="R10" s="39">
        <v>35</v>
      </c>
      <c r="S10" s="39">
        <f t="shared" si="2"/>
        <v>6.1527777777777772E-2</v>
      </c>
      <c r="T10" s="39">
        <f t="shared" si="3"/>
        <v>5688.4875846501127</v>
      </c>
      <c r="U10" s="199"/>
      <c r="V10" s="199"/>
    </row>
    <row r="11" spans="1:30" x14ac:dyDescent="0.2">
      <c r="A11" s="70">
        <v>2</v>
      </c>
      <c r="B11" s="79">
        <v>100</v>
      </c>
      <c r="C11" s="79">
        <v>8</v>
      </c>
      <c r="D11" s="79">
        <v>4</v>
      </c>
      <c r="E11" s="79">
        <v>12</v>
      </c>
      <c r="F11" s="79">
        <f t="shared" si="0"/>
        <v>6.1527777777777772E-2</v>
      </c>
      <c r="G11" s="79">
        <f t="shared" si="1"/>
        <v>19503.386004514676</v>
      </c>
      <c r="H11" s="199"/>
      <c r="J11" s="39">
        <v>9</v>
      </c>
      <c r="K11" s="39">
        <v>5</v>
      </c>
      <c r="L11" s="39">
        <v>100000</v>
      </c>
      <c r="M11" s="109">
        <f>(K11*L11)/H43</f>
        <v>7.8881766381766374</v>
      </c>
      <c r="O11" s="39">
        <v>10</v>
      </c>
      <c r="P11" s="39">
        <v>8</v>
      </c>
      <c r="Q11" s="39">
        <v>9</v>
      </c>
      <c r="R11" s="39">
        <v>33</v>
      </c>
      <c r="S11" s="39">
        <f t="shared" si="2"/>
        <v>6.1527777777777772E-2</v>
      </c>
      <c r="T11" s="39">
        <f t="shared" si="3"/>
        <v>5363.4311512415352</v>
      </c>
      <c r="U11" s="199"/>
      <c r="V11" s="199"/>
    </row>
    <row r="12" spans="1:30" ht="16" thickBot="1" x14ac:dyDescent="0.25">
      <c r="A12" s="71">
        <v>2</v>
      </c>
      <c r="B12" s="81">
        <v>100</v>
      </c>
      <c r="C12" s="81">
        <v>8</v>
      </c>
      <c r="D12" s="81">
        <v>5</v>
      </c>
      <c r="E12" s="81">
        <v>10</v>
      </c>
      <c r="F12" s="81">
        <f t="shared" si="0"/>
        <v>6.1527777777777772E-2</v>
      </c>
      <c r="G12" s="81">
        <f t="shared" si="1"/>
        <v>16252.821670428895</v>
      </c>
      <c r="H12" s="200"/>
      <c r="J12" s="39">
        <v>10</v>
      </c>
      <c r="K12" s="39">
        <v>5</v>
      </c>
      <c r="L12" s="39">
        <v>100000</v>
      </c>
      <c r="M12" s="109">
        <f>(K12*L12)/H48</f>
        <v>21.664710485133021</v>
      </c>
      <c r="O12" s="39">
        <v>10</v>
      </c>
      <c r="P12" s="39">
        <v>8</v>
      </c>
      <c r="Q12" s="39">
        <v>10</v>
      </c>
      <c r="R12" s="39">
        <v>27</v>
      </c>
      <c r="S12" s="39">
        <f t="shared" si="2"/>
        <v>6.1527777777777772E-2</v>
      </c>
      <c r="T12" s="39">
        <f t="shared" si="3"/>
        <v>4388.2618510158018</v>
      </c>
      <c r="U12" s="199"/>
      <c r="V12" s="199"/>
    </row>
    <row r="13" spans="1:30" x14ac:dyDescent="0.2">
      <c r="A13" s="82">
        <v>3</v>
      </c>
      <c r="B13" s="83">
        <v>100</v>
      </c>
      <c r="C13" s="83">
        <v>8</v>
      </c>
      <c r="D13" s="83">
        <v>1</v>
      </c>
      <c r="E13" s="83">
        <v>7</v>
      </c>
      <c r="F13" s="80">
        <f t="shared" si="0"/>
        <v>6.1527777777777772E-2</v>
      </c>
      <c r="G13" s="80">
        <f t="shared" si="1"/>
        <v>11376.975169300225</v>
      </c>
      <c r="H13" s="201">
        <f>AVERAGE(G13:G17)</f>
        <v>8776.5237020316017</v>
      </c>
      <c r="J13" s="39">
        <v>11</v>
      </c>
      <c r="K13" s="39">
        <v>5</v>
      </c>
      <c r="L13" s="39">
        <v>100000</v>
      </c>
      <c r="M13" s="109">
        <f>(K13*L13)/H53</f>
        <v>26.520593869731794</v>
      </c>
    </row>
    <row r="14" spans="1:30" x14ac:dyDescent="0.2">
      <c r="A14" s="70">
        <v>3</v>
      </c>
      <c r="B14" s="79">
        <v>100</v>
      </c>
      <c r="C14" s="79">
        <v>8</v>
      </c>
      <c r="D14" s="79">
        <v>2</v>
      </c>
      <c r="E14" s="79">
        <v>3</v>
      </c>
      <c r="F14" s="79">
        <f t="shared" si="0"/>
        <v>6.1527777777777772E-2</v>
      </c>
      <c r="G14" s="79">
        <f t="shared" si="1"/>
        <v>4875.8465011286689</v>
      </c>
      <c r="H14" s="199"/>
      <c r="J14" s="39">
        <v>12</v>
      </c>
      <c r="K14" s="39">
        <v>5</v>
      </c>
      <c r="L14" s="39">
        <v>100000</v>
      </c>
      <c r="M14" s="109">
        <f>(K14*L14)/H58</f>
        <v>45.241013071895416</v>
      </c>
    </row>
    <row r="15" spans="1:30" x14ac:dyDescent="0.2">
      <c r="A15" s="70">
        <v>3</v>
      </c>
      <c r="B15" s="79">
        <v>100</v>
      </c>
      <c r="C15" s="79">
        <v>8</v>
      </c>
      <c r="D15" s="79">
        <v>3</v>
      </c>
      <c r="E15" s="79">
        <v>5</v>
      </c>
      <c r="F15" s="79">
        <f t="shared" si="0"/>
        <v>6.1527777777777772E-2</v>
      </c>
      <c r="G15" s="79">
        <f t="shared" si="1"/>
        <v>8126.4108352144476</v>
      </c>
      <c r="H15" s="199"/>
      <c r="J15" s="39">
        <v>13</v>
      </c>
      <c r="K15" s="39">
        <v>5</v>
      </c>
      <c r="L15" s="39">
        <v>100000</v>
      </c>
      <c r="M15" s="109">
        <f>(K15*L15)/H63</f>
        <v>9.8602207977207961</v>
      </c>
    </row>
    <row r="16" spans="1:30" x14ac:dyDescent="0.2">
      <c r="A16" s="70">
        <v>3</v>
      </c>
      <c r="B16" s="79">
        <v>100</v>
      </c>
      <c r="C16" s="79">
        <v>8</v>
      </c>
      <c r="D16" s="79">
        <v>4</v>
      </c>
      <c r="E16" s="79">
        <v>5</v>
      </c>
      <c r="F16" s="79">
        <f t="shared" si="0"/>
        <v>6.1527777777777772E-2</v>
      </c>
      <c r="G16" s="79">
        <f t="shared" si="1"/>
        <v>8126.4108352144476</v>
      </c>
      <c r="H16" s="199"/>
      <c r="J16" s="39">
        <v>14</v>
      </c>
      <c r="K16" s="39">
        <v>5</v>
      </c>
      <c r="L16" s="39">
        <v>100000</v>
      </c>
      <c r="M16" s="109">
        <f>(K16*L16)/H68</f>
        <v>8.4516178266178255</v>
      </c>
    </row>
    <row r="17" spans="1:13" ht="16" thickBot="1" x14ac:dyDescent="0.25">
      <c r="A17" s="71">
        <v>3</v>
      </c>
      <c r="B17" s="81">
        <v>100</v>
      </c>
      <c r="C17" s="81">
        <v>8</v>
      </c>
      <c r="D17" s="81">
        <v>5</v>
      </c>
      <c r="E17" s="81">
        <v>7</v>
      </c>
      <c r="F17" s="81">
        <f t="shared" si="0"/>
        <v>6.1527777777777772E-2</v>
      </c>
      <c r="G17" s="81">
        <f t="shared" si="1"/>
        <v>11376.975169300225</v>
      </c>
      <c r="H17" s="200"/>
      <c r="J17" s="39">
        <v>15</v>
      </c>
      <c r="K17" s="39">
        <v>5</v>
      </c>
      <c r="L17" s="39">
        <v>100000</v>
      </c>
      <c r="M17" s="109">
        <f>(K17*L17)/H73</f>
        <v>10.393205705705705</v>
      </c>
    </row>
    <row r="18" spans="1:13" x14ac:dyDescent="0.2">
      <c r="A18" s="84">
        <v>4</v>
      </c>
      <c r="B18" s="83">
        <v>100</v>
      </c>
      <c r="C18" s="83">
        <v>8</v>
      </c>
      <c r="D18" s="83">
        <v>1</v>
      </c>
      <c r="E18" s="83">
        <v>37</v>
      </c>
      <c r="F18" s="80">
        <f t="shared" si="0"/>
        <v>6.1527777777777772E-2</v>
      </c>
      <c r="G18" s="80">
        <f t="shared" si="1"/>
        <v>60135.440180586906</v>
      </c>
      <c r="H18" s="197">
        <f>AVERAGE(G18:G22)</f>
        <v>53634.311512415356</v>
      </c>
      <c r="J18" s="39">
        <v>16</v>
      </c>
      <c r="K18" s="39">
        <v>5</v>
      </c>
      <c r="L18" s="39">
        <v>100000</v>
      </c>
      <c r="M18" s="109">
        <f>(K18*L18)/H78</f>
        <v>6.1039462081128724</v>
      </c>
    </row>
    <row r="19" spans="1:13" x14ac:dyDescent="0.2">
      <c r="A19" s="72">
        <v>4</v>
      </c>
      <c r="B19" s="79">
        <v>100</v>
      </c>
      <c r="C19" s="79">
        <v>8</v>
      </c>
      <c r="D19" s="79">
        <v>2</v>
      </c>
      <c r="E19" s="79">
        <v>33</v>
      </c>
      <c r="F19" s="79">
        <f t="shared" si="0"/>
        <v>6.1527777777777772E-2</v>
      </c>
      <c r="G19" s="79">
        <f t="shared" si="1"/>
        <v>53634.311512415356</v>
      </c>
      <c r="H19" s="131"/>
      <c r="J19" s="39">
        <v>17</v>
      </c>
      <c r="K19" s="39">
        <v>5</v>
      </c>
      <c r="L19" s="39">
        <v>100000</v>
      </c>
      <c r="M19" s="109">
        <f>(K19*L19)/H83</f>
        <v>8.840197956577267</v>
      </c>
    </row>
    <row r="20" spans="1:13" x14ac:dyDescent="0.2">
      <c r="A20" s="72">
        <v>4</v>
      </c>
      <c r="B20" s="79">
        <v>100</v>
      </c>
      <c r="C20" s="79">
        <v>8</v>
      </c>
      <c r="D20" s="79">
        <v>3</v>
      </c>
      <c r="E20" s="79">
        <v>36</v>
      </c>
      <c r="F20" s="79">
        <f t="shared" si="0"/>
        <v>6.1527777777777772E-2</v>
      </c>
      <c r="G20" s="79">
        <f t="shared" si="1"/>
        <v>58510.158013544024</v>
      </c>
      <c r="H20" s="131"/>
      <c r="J20" s="39">
        <v>18</v>
      </c>
      <c r="K20" s="39">
        <v>5</v>
      </c>
      <c r="L20" s="39">
        <v>100000</v>
      </c>
      <c r="M20" s="109">
        <f>(K20*L20)/H88</f>
        <v>6.7464668615984396</v>
      </c>
    </row>
    <row r="21" spans="1:13" x14ac:dyDescent="0.2">
      <c r="A21" s="72">
        <v>4</v>
      </c>
      <c r="B21" s="79">
        <v>100</v>
      </c>
      <c r="C21" s="79">
        <v>8</v>
      </c>
      <c r="D21" s="79">
        <v>4</v>
      </c>
      <c r="E21" s="79">
        <v>28</v>
      </c>
      <c r="F21" s="79">
        <f t="shared" si="0"/>
        <v>6.1527777777777772E-2</v>
      </c>
      <c r="G21" s="79">
        <f t="shared" si="1"/>
        <v>45507.900677200902</v>
      </c>
      <c r="H21" s="131"/>
    </row>
    <row r="22" spans="1:13" ht="16" thickBot="1" x14ac:dyDescent="0.25">
      <c r="A22" s="73">
        <v>4</v>
      </c>
      <c r="B22" s="81">
        <v>100</v>
      </c>
      <c r="C22" s="81">
        <v>8</v>
      </c>
      <c r="D22" s="81">
        <v>5</v>
      </c>
      <c r="E22" s="81">
        <v>31</v>
      </c>
      <c r="F22" s="81">
        <f t="shared" si="0"/>
        <v>6.1527777777777772E-2</v>
      </c>
      <c r="G22" s="81">
        <f t="shared" si="1"/>
        <v>50383.747178329577</v>
      </c>
      <c r="H22" s="198"/>
    </row>
    <row r="23" spans="1:13" x14ac:dyDescent="0.2">
      <c r="A23" s="84">
        <v>5</v>
      </c>
      <c r="B23" s="83">
        <v>100</v>
      </c>
      <c r="C23" s="83">
        <v>8</v>
      </c>
      <c r="D23" s="83">
        <v>1</v>
      </c>
      <c r="E23" s="83">
        <v>24</v>
      </c>
      <c r="F23" s="80">
        <f t="shared" si="0"/>
        <v>6.1527777777777772E-2</v>
      </c>
      <c r="G23" s="80">
        <f t="shared" si="1"/>
        <v>39006.772009029351</v>
      </c>
      <c r="H23" s="197">
        <f>AVERAGE(G23:G27)</f>
        <v>34455.981941309255</v>
      </c>
    </row>
    <row r="24" spans="1:13" x14ac:dyDescent="0.2">
      <c r="A24" s="72">
        <v>5</v>
      </c>
      <c r="B24" s="79">
        <v>100</v>
      </c>
      <c r="C24" s="79">
        <v>8</v>
      </c>
      <c r="D24" s="79">
        <v>2</v>
      </c>
      <c r="E24" s="79">
        <v>21</v>
      </c>
      <c r="F24" s="79">
        <f t="shared" si="0"/>
        <v>6.1527777777777772E-2</v>
      </c>
      <c r="G24" s="79">
        <f t="shared" si="1"/>
        <v>34130.925507900676</v>
      </c>
      <c r="H24" s="131"/>
    </row>
    <row r="25" spans="1:13" x14ac:dyDescent="0.2">
      <c r="A25" s="72">
        <v>5</v>
      </c>
      <c r="B25" s="79">
        <v>100</v>
      </c>
      <c r="C25" s="79">
        <v>8</v>
      </c>
      <c r="D25" s="79">
        <v>3</v>
      </c>
      <c r="E25" s="79">
        <v>18</v>
      </c>
      <c r="F25" s="79">
        <f t="shared" si="0"/>
        <v>6.1527777777777772E-2</v>
      </c>
      <c r="G25" s="79">
        <f t="shared" si="1"/>
        <v>29255.079006772012</v>
      </c>
      <c r="H25" s="131"/>
    </row>
    <row r="26" spans="1:13" x14ac:dyDescent="0.2">
      <c r="A26" s="72">
        <v>5</v>
      </c>
      <c r="B26" s="79">
        <v>100</v>
      </c>
      <c r="C26" s="79">
        <v>8</v>
      </c>
      <c r="D26" s="79">
        <v>4</v>
      </c>
      <c r="E26" s="79">
        <v>17</v>
      </c>
      <c r="F26" s="79">
        <f t="shared" si="0"/>
        <v>6.1527777777777772E-2</v>
      </c>
      <c r="G26" s="79">
        <f t="shared" si="1"/>
        <v>27629.796839729126</v>
      </c>
      <c r="H26" s="131"/>
    </row>
    <row r="27" spans="1:13" ht="16" thickBot="1" x14ac:dyDescent="0.25">
      <c r="A27" s="73">
        <v>5</v>
      </c>
      <c r="B27" s="81">
        <v>100</v>
      </c>
      <c r="C27" s="81">
        <v>8</v>
      </c>
      <c r="D27" s="81">
        <v>5</v>
      </c>
      <c r="E27" s="81">
        <v>26</v>
      </c>
      <c r="F27" s="81">
        <f t="shared" si="0"/>
        <v>6.1527777777777772E-2</v>
      </c>
      <c r="G27" s="81">
        <f t="shared" si="1"/>
        <v>42257.33634311513</v>
      </c>
      <c r="H27" s="198"/>
    </row>
    <row r="28" spans="1:13" x14ac:dyDescent="0.2">
      <c r="A28" s="84">
        <v>6</v>
      </c>
      <c r="B28" s="83">
        <v>100</v>
      </c>
      <c r="C28" s="83">
        <v>8</v>
      </c>
      <c r="D28" s="83">
        <v>1</v>
      </c>
      <c r="E28" s="83">
        <v>27</v>
      </c>
      <c r="F28" s="80">
        <f t="shared" si="0"/>
        <v>6.1527777777777772E-2</v>
      </c>
      <c r="G28" s="80">
        <f t="shared" si="1"/>
        <v>43882.618510158019</v>
      </c>
      <c r="H28" s="197">
        <f>AVERAGE(G28:G32)</f>
        <v>45832.957110609488</v>
      </c>
    </row>
    <row r="29" spans="1:13" x14ac:dyDescent="0.2">
      <c r="A29" s="72">
        <v>6</v>
      </c>
      <c r="B29" s="79">
        <v>100</v>
      </c>
      <c r="C29" s="79">
        <v>8</v>
      </c>
      <c r="D29" s="79">
        <v>2</v>
      </c>
      <c r="E29" s="79">
        <v>25</v>
      </c>
      <c r="F29" s="79">
        <f t="shared" si="0"/>
        <v>6.1527777777777772E-2</v>
      </c>
      <c r="G29" s="79">
        <f t="shared" si="1"/>
        <v>40632.054176072241</v>
      </c>
      <c r="H29" s="131"/>
    </row>
    <row r="30" spans="1:13" x14ac:dyDescent="0.2">
      <c r="A30" s="72">
        <v>6</v>
      </c>
      <c r="B30" s="79">
        <v>100</v>
      </c>
      <c r="C30" s="79">
        <v>8</v>
      </c>
      <c r="D30" s="79">
        <v>3</v>
      </c>
      <c r="E30" s="79">
        <v>32</v>
      </c>
      <c r="F30" s="79">
        <f t="shared" si="0"/>
        <v>6.1527777777777772E-2</v>
      </c>
      <c r="G30" s="79">
        <f t="shared" si="1"/>
        <v>52009.029345372473</v>
      </c>
      <c r="H30" s="131"/>
    </row>
    <row r="31" spans="1:13" x14ac:dyDescent="0.2">
      <c r="A31" s="72">
        <v>6</v>
      </c>
      <c r="B31" s="79">
        <v>100</v>
      </c>
      <c r="C31" s="79">
        <v>8</v>
      </c>
      <c r="D31" s="79">
        <v>4</v>
      </c>
      <c r="E31" s="79">
        <v>23</v>
      </c>
      <c r="F31" s="79">
        <f t="shared" si="0"/>
        <v>6.1527777777777772E-2</v>
      </c>
      <c r="G31" s="79">
        <f t="shared" si="1"/>
        <v>37381.489841986462</v>
      </c>
      <c r="H31" s="131"/>
    </row>
    <row r="32" spans="1:13" ht="16" thickBot="1" x14ac:dyDescent="0.25">
      <c r="A32" s="73">
        <v>6</v>
      </c>
      <c r="B32" s="81">
        <v>100</v>
      </c>
      <c r="C32" s="81">
        <v>8</v>
      </c>
      <c r="D32" s="81">
        <v>5</v>
      </c>
      <c r="E32" s="81">
        <v>34</v>
      </c>
      <c r="F32" s="81">
        <f t="shared" si="0"/>
        <v>6.1527777777777772E-2</v>
      </c>
      <c r="G32" s="81">
        <f t="shared" si="1"/>
        <v>55259.593679458252</v>
      </c>
      <c r="H32" s="198"/>
    </row>
    <row r="33" spans="1:10" x14ac:dyDescent="0.2">
      <c r="A33" s="85">
        <v>7</v>
      </c>
      <c r="B33" s="79">
        <v>100</v>
      </c>
      <c r="C33" s="79">
        <v>8</v>
      </c>
      <c r="D33" s="83">
        <v>1</v>
      </c>
      <c r="E33" s="83">
        <v>18</v>
      </c>
      <c r="F33" s="80">
        <f t="shared" si="0"/>
        <v>6.1527777777777772E-2</v>
      </c>
      <c r="G33" s="80">
        <f t="shared" si="1"/>
        <v>29255.079006772012</v>
      </c>
      <c r="H33" s="197">
        <f>AVERAGE(G33:G37)</f>
        <v>35431.151241534986</v>
      </c>
    </row>
    <row r="34" spans="1:10" x14ac:dyDescent="0.2">
      <c r="A34" s="74">
        <v>7</v>
      </c>
      <c r="B34" s="79">
        <v>100</v>
      </c>
      <c r="C34" s="79">
        <v>8</v>
      </c>
      <c r="D34" s="79">
        <v>2</v>
      </c>
      <c r="E34" s="79">
        <v>23</v>
      </c>
      <c r="F34" s="79">
        <f t="shared" si="0"/>
        <v>6.1527777777777772E-2</v>
      </c>
      <c r="G34" s="79">
        <f t="shared" si="1"/>
        <v>37381.489841986462</v>
      </c>
      <c r="H34" s="131"/>
    </row>
    <row r="35" spans="1:10" x14ac:dyDescent="0.2">
      <c r="A35" s="74">
        <v>7</v>
      </c>
      <c r="B35" s="79">
        <v>100</v>
      </c>
      <c r="C35" s="79">
        <v>8</v>
      </c>
      <c r="D35" s="79">
        <v>3</v>
      </c>
      <c r="E35" s="79">
        <v>20</v>
      </c>
      <c r="F35" s="79">
        <f t="shared" si="0"/>
        <v>6.1527777777777772E-2</v>
      </c>
      <c r="G35" s="79">
        <f t="shared" si="1"/>
        <v>32505.64334085779</v>
      </c>
      <c r="H35" s="131"/>
    </row>
    <row r="36" spans="1:10" x14ac:dyDescent="0.2">
      <c r="A36" s="74">
        <v>7</v>
      </c>
      <c r="B36" s="79">
        <v>100</v>
      </c>
      <c r="C36" s="79">
        <v>8</v>
      </c>
      <c r="D36" s="79">
        <v>4</v>
      </c>
      <c r="E36" s="79">
        <v>24</v>
      </c>
      <c r="F36" s="79">
        <f t="shared" si="0"/>
        <v>6.1527777777777772E-2</v>
      </c>
      <c r="G36" s="79">
        <f t="shared" si="1"/>
        <v>39006.772009029351</v>
      </c>
      <c r="H36" s="131"/>
    </row>
    <row r="37" spans="1:10" ht="16" thickBot="1" x14ac:dyDescent="0.25">
      <c r="A37" s="86">
        <v>7</v>
      </c>
      <c r="B37" s="81">
        <v>100</v>
      </c>
      <c r="C37" s="81">
        <v>8</v>
      </c>
      <c r="D37" s="81">
        <v>5</v>
      </c>
      <c r="E37" s="81">
        <v>24</v>
      </c>
      <c r="F37" s="81">
        <f t="shared" si="0"/>
        <v>6.1527777777777772E-2</v>
      </c>
      <c r="G37" s="81">
        <f t="shared" si="1"/>
        <v>39006.772009029351</v>
      </c>
      <c r="H37" s="198"/>
    </row>
    <row r="38" spans="1:10" x14ac:dyDescent="0.2">
      <c r="A38" s="85">
        <v>8</v>
      </c>
      <c r="B38" s="83">
        <v>100</v>
      </c>
      <c r="C38" s="83">
        <v>8</v>
      </c>
      <c r="D38" s="83">
        <v>1</v>
      </c>
      <c r="E38" s="83">
        <v>16</v>
      </c>
      <c r="F38" s="80">
        <f t="shared" si="0"/>
        <v>6.1527777777777772E-2</v>
      </c>
      <c r="G38" s="80">
        <f t="shared" si="1"/>
        <v>26004.514672686237</v>
      </c>
      <c r="H38" s="197">
        <f>AVERAGE(G38:G42)</f>
        <v>24379.232505643344</v>
      </c>
    </row>
    <row r="39" spans="1:10" x14ac:dyDescent="0.2">
      <c r="A39" s="74">
        <v>8</v>
      </c>
      <c r="B39" s="79">
        <v>100</v>
      </c>
      <c r="C39" s="79">
        <v>8</v>
      </c>
      <c r="D39" s="79">
        <v>2</v>
      </c>
      <c r="E39" s="79">
        <v>20</v>
      </c>
      <c r="F39" s="79">
        <f t="shared" si="0"/>
        <v>6.1527777777777772E-2</v>
      </c>
      <c r="G39" s="79">
        <f t="shared" si="1"/>
        <v>32505.64334085779</v>
      </c>
      <c r="H39" s="131"/>
    </row>
    <row r="40" spans="1:10" x14ac:dyDescent="0.2">
      <c r="A40" s="74">
        <v>8</v>
      </c>
      <c r="B40" s="79">
        <v>100</v>
      </c>
      <c r="C40" s="79">
        <v>8</v>
      </c>
      <c r="D40" s="79">
        <v>3</v>
      </c>
      <c r="E40" s="79">
        <v>15</v>
      </c>
      <c r="F40" s="79">
        <f t="shared" si="0"/>
        <v>6.1527777777777772E-2</v>
      </c>
      <c r="G40" s="79">
        <f t="shared" si="1"/>
        <v>24379.232505643344</v>
      </c>
      <c r="H40" s="131"/>
    </row>
    <row r="41" spans="1:10" x14ac:dyDescent="0.2">
      <c r="A41" s="74">
        <v>8</v>
      </c>
      <c r="B41" s="79">
        <v>100</v>
      </c>
      <c r="C41" s="79">
        <v>8</v>
      </c>
      <c r="D41" s="79">
        <v>4</v>
      </c>
      <c r="E41" s="79">
        <v>8</v>
      </c>
      <c r="F41" s="79">
        <f t="shared" si="0"/>
        <v>6.1527777777777772E-2</v>
      </c>
      <c r="G41" s="79">
        <f t="shared" si="1"/>
        <v>13002.257336343118</v>
      </c>
      <c r="H41" s="131"/>
    </row>
    <row r="42" spans="1:10" ht="16" thickBot="1" x14ac:dyDescent="0.25">
      <c r="A42" s="86">
        <v>8</v>
      </c>
      <c r="B42" s="81">
        <v>100</v>
      </c>
      <c r="C42" s="81">
        <v>8</v>
      </c>
      <c r="D42" s="81">
        <v>5</v>
      </c>
      <c r="E42" s="81">
        <v>16</v>
      </c>
      <c r="F42" s="81">
        <f t="shared" si="0"/>
        <v>6.1527777777777772E-2</v>
      </c>
      <c r="G42" s="81">
        <f t="shared" si="1"/>
        <v>26004.514672686237</v>
      </c>
      <c r="H42" s="198"/>
    </row>
    <row r="43" spans="1:10" x14ac:dyDescent="0.2">
      <c r="A43" s="85">
        <v>9</v>
      </c>
      <c r="B43" s="83">
        <v>100</v>
      </c>
      <c r="C43" s="83">
        <v>8</v>
      </c>
      <c r="D43" s="83">
        <v>1</v>
      </c>
      <c r="E43" s="83">
        <v>42</v>
      </c>
      <c r="F43" s="80">
        <f t="shared" si="0"/>
        <v>6.1527777777777772E-2</v>
      </c>
      <c r="G43" s="80">
        <f t="shared" si="1"/>
        <v>68261.851015801352</v>
      </c>
      <c r="H43" s="197">
        <f>AVERAGE(G43:G47)</f>
        <v>63386.004514672692</v>
      </c>
    </row>
    <row r="44" spans="1:10" x14ac:dyDescent="0.2">
      <c r="A44" s="74">
        <v>9</v>
      </c>
      <c r="B44" s="79">
        <v>100</v>
      </c>
      <c r="C44" s="79">
        <v>8</v>
      </c>
      <c r="D44" s="79">
        <v>2</v>
      </c>
      <c r="E44" s="79">
        <v>49</v>
      </c>
      <c r="F44" s="79">
        <f t="shared" si="0"/>
        <v>6.1527777777777772E-2</v>
      </c>
      <c r="G44" s="79">
        <f t="shared" si="1"/>
        <v>79638.826185101585</v>
      </c>
      <c r="H44" s="131"/>
    </row>
    <row r="45" spans="1:10" x14ac:dyDescent="0.2">
      <c r="A45" s="74">
        <v>9</v>
      </c>
      <c r="B45" s="79">
        <v>100</v>
      </c>
      <c r="C45" s="79">
        <v>8</v>
      </c>
      <c r="D45" s="79">
        <v>3</v>
      </c>
      <c r="E45" s="79">
        <v>29</v>
      </c>
      <c r="F45" s="79">
        <f t="shared" si="0"/>
        <v>6.1527777777777772E-2</v>
      </c>
      <c r="G45" s="79">
        <f t="shared" si="1"/>
        <v>47133.182844243798</v>
      </c>
      <c r="H45" s="131"/>
    </row>
    <row r="46" spans="1:10" x14ac:dyDescent="0.2">
      <c r="A46" s="74">
        <v>9</v>
      </c>
      <c r="B46" s="79">
        <v>100</v>
      </c>
      <c r="C46" s="79">
        <v>8</v>
      </c>
      <c r="D46" s="79">
        <v>4</v>
      </c>
      <c r="E46" s="79">
        <v>36</v>
      </c>
      <c r="F46" s="79">
        <f t="shared" si="0"/>
        <v>6.1527777777777772E-2</v>
      </c>
      <c r="G46" s="79">
        <f t="shared" si="1"/>
        <v>58510.158013544024</v>
      </c>
      <c r="H46" s="131"/>
    </row>
    <row r="47" spans="1:10" ht="16" thickBot="1" x14ac:dyDescent="0.25">
      <c r="A47" s="86">
        <v>9</v>
      </c>
      <c r="B47" s="81">
        <v>100</v>
      </c>
      <c r="C47" s="81">
        <v>8</v>
      </c>
      <c r="D47" s="81">
        <v>5</v>
      </c>
      <c r="E47" s="81">
        <v>39</v>
      </c>
      <c r="F47" s="81">
        <f t="shared" si="0"/>
        <v>6.1527777777777772E-2</v>
      </c>
      <c r="G47" s="81">
        <f t="shared" si="1"/>
        <v>63386.004514672699</v>
      </c>
      <c r="H47" s="198"/>
      <c r="J47" t="s">
        <v>169</v>
      </c>
    </row>
    <row r="48" spans="1:10" x14ac:dyDescent="0.2">
      <c r="A48" s="87">
        <v>10</v>
      </c>
      <c r="B48" s="83">
        <v>100</v>
      </c>
      <c r="C48" s="83">
        <v>8</v>
      </c>
      <c r="D48" s="83">
        <v>1</v>
      </c>
      <c r="E48" s="83">
        <v>14</v>
      </c>
      <c r="F48" s="80">
        <f t="shared" si="0"/>
        <v>6.1527777777777772E-2</v>
      </c>
      <c r="G48" s="80">
        <f t="shared" si="1"/>
        <v>22753.950338600451</v>
      </c>
      <c r="H48" s="197">
        <f>AVERAGE(G48:G52)</f>
        <v>23079.00677200903</v>
      </c>
    </row>
    <row r="49" spans="1:8" x14ac:dyDescent="0.2">
      <c r="A49" s="75">
        <v>10</v>
      </c>
      <c r="B49" s="79">
        <v>100</v>
      </c>
      <c r="C49" s="79">
        <v>8</v>
      </c>
      <c r="D49" s="79">
        <v>2</v>
      </c>
      <c r="E49" s="79">
        <v>9</v>
      </c>
      <c r="F49" s="79">
        <f t="shared" si="0"/>
        <v>6.1527777777777772E-2</v>
      </c>
      <c r="G49" s="79">
        <f t="shared" si="1"/>
        <v>14627.539503386006</v>
      </c>
      <c r="H49" s="131"/>
    </row>
    <row r="50" spans="1:8" x14ac:dyDescent="0.2">
      <c r="A50" s="75">
        <v>10</v>
      </c>
      <c r="B50" s="79">
        <v>100</v>
      </c>
      <c r="C50" s="79">
        <v>8</v>
      </c>
      <c r="D50" s="79">
        <v>3</v>
      </c>
      <c r="E50" s="79">
        <v>9</v>
      </c>
      <c r="F50" s="79">
        <f t="shared" si="0"/>
        <v>6.1527777777777772E-2</v>
      </c>
      <c r="G50" s="79">
        <f t="shared" si="1"/>
        <v>14627.539503386006</v>
      </c>
      <c r="H50" s="131"/>
    </row>
    <row r="51" spans="1:8" x14ac:dyDescent="0.2">
      <c r="A51" s="75">
        <v>10</v>
      </c>
      <c r="B51" s="79">
        <v>100</v>
      </c>
      <c r="C51" s="79">
        <v>8</v>
      </c>
      <c r="D51" s="79">
        <v>4</v>
      </c>
      <c r="E51" s="79">
        <v>16</v>
      </c>
      <c r="F51" s="79">
        <f t="shared" si="0"/>
        <v>6.1527777777777772E-2</v>
      </c>
      <c r="G51" s="79">
        <f t="shared" si="1"/>
        <v>26004.514672686237</v>
      </c>
      <c r="H51" s="131"/>
    </row>
    <row r="52" spans="1:8" ht="16" thickBot="1" x14ac:dyDescent="0.25">
      <c r="A52" s="88">
        <v>10</v>
      </c>
      <c r="B52" s="81">
        <v>100</v>
      </c>
      <c r="C52" s="81">
        <v>8</v>
      </c>
      <c r="D52" s="81">
        <v>5</v>
      </c>
      <c r="E52" s="81">
        <v>23</v>
      </c>
      <c r="F52" s="81">
        <f t="shared" si="0"/>
        <v>6.1527777777777772E-2</v>
      </c>
      <c r="G52" s="81">
        <f t="shared" si="1"/>
        <v>37381.489841986462</v>
      </c>
      <c r="H52" s="198"/>
    </row>
    <row r="53" spans="1:8" x14ac:dyDescent="0.2">
      <c r="A53" s="87">
        <v>11</v>
      </c>
      <c r="B53" s="83">
        <v>100</v>
      </c>
      <c r="C53" s="83">
        <v>8</v>
      </c>
      <c r="D53" s="83">
        <v>1</v>
      </c>
      <c r="E53" s="83">
        <v>15</v>
      </c>
      <c r="F53" s="80">
        <f t="shared" si="0"/>
        <v>6.1527777777777772E-2</v>
      </c>
      <c r="G53" s="80">
        <f t="shared" si="1"/>
        <v>24379.232505643344</v>
      </c>
      <c r="H53" s="197">
        <f>AVERAGE(G53:G57)</f>
        <v>18853.273137697521</v>
      </c>
    </row>
    <row r="54" spans="1:8" x14ac:dyDescent="0.2">
      <c r="A54" s="75">
        <v>11</v>
      </c>
      <c r="B54" s="79">
        <v>100</v>
      </c>
      <c r="C54" s="79">
        <v>8</v>
      </c>
      <c r="D54" s="79">
        <v>2</v>
      </c>
      <c r="E54" s="79">
        <v>12</v>
      </c>
      <c r="F54" s="79">
        <f t="shared" si="0"/>
        <v>6.1527777777777772E-2</v>
      </c>
      <c r="G54" s="79">
        <f t="shared" si="1"/>
        <v>19503.386004514676</v>
      </c>
      <c r="H54" s="131"/>
    </row>
    <row r="55" spans="1:8" x14ac:dyDescent="0.2">
      <c r="A55" s="75">
        <v>11</v>
      </c>
      <c r="B55" s="79">
        <v>100</v>
      </c>
      <c r="C55" s="79">
        <v>8</v>
      </c>
      <c r="D55" s="79">
        <v>3</v>
      </c>
      <c r="E55" s="79">
        <v>11</v>
      </c>
      <c r="F55" s="79">
        <f t="shared" si="0"/>
        <v>6.1527777777777772E-2</v>
      </c>
      <c r="G55" s="79">
        <f t="shared" si="1"/>
        <v>17878.103837471783</v>
      </c>
      <c r="H55" s="131"/>
    </row>
    <row r="56" spans="1:8" x14ac:dyDescent="0.2">
      <c r="A56" s="75">
        <v>11</v>
      </c>
      <c r="B56" s="79">
        <v>100</v>
      </c>
      <c r="C56" s="79">
        <v>8</v>
      </c>
      <c r="D56" s="79">
        <v>4</v>
      </c>
      <c r="E56" s="79">
        <v>11</v>
      </c>
      <c r="F56" s="79">
        <f t="shared" si="0"/>
        <v>6.1527777777777772E-2</v>
      </c>
      <c r="G56" s="79">
        <f t="shared" si="1"/>
        <v>17878.103837471783</v>
      </c>
      <c r="H56" s="131"/>
    </row>
    <row r="57" spans="1:8" ht="16" thickBot="1" x14ac:dyDescent="0.25">
      <c r="A57" s="88">
        <v>11</v>
      </c>
      <c r="B57" s="81">
        <v>100</v>
      </c>
      <c r="C57" s="81">
        <v>8</v>
      </c>
      <c r="D57" s="81">
        <v>5</v>
      </c>
      <c r="E57" s="81">
        <v>9</v>
      </c>
      <c r="F57" s="81">
        <f t="shared" si="0"/>
        <v>6.1527777777777772E-2</v>
      </c>
      <c r="G57" s="81">
        <f t="shared" si="1"/>
        <v>14627.539503386006</v>
      </c>
      <c r="H57" s="198"/>
    </row>
    <row r="58" spans="1:8" x14ac:dyDescent="0.2">
      <c r="A58" s="87">
        <v>12</v>
      </c>
      <c r="B58" s="83">
        <v>100</v>
      </c>
      <c r="C58" s="83">
        <v>8</v>
      </c>
      <c r="D58" s="83">
        <v>1</v>
      </c>
      <c r="E58" s="83">
        <v>7</v>
      </c>
      <c r="F58" s="80">
        <f t="shared" si="0"/>
        <v>6.1527777777777772E-2</v>
      </c>
      <c r="G58" s="80">
        <f t="shared" si="1"/>
        <v>11376.975169300225</v>
      </c>
      <c r="H58" s="197">
        <f>AVERAGE(G58:G62)</f>
        <v>11051.91873589165</v>
      </c>
    </row>
    <row r="59" spans="1:8" x14ac:dyDescent="0.2">
      <c r="A59" s="75">
        <v>12</v>
      </c>
      <c r="B59" s="79">
        <v>100</v>
      </c>
      <c r="C59" s="79">
        <v>8</v>
      </c>
      <c r="D59" s="79">
        <v>2</v>
      </c>
      <c r="E59" s="79">
        <v>6</v>
      </c>
      <c r="F59" s="79">
        <f t="shared" si="0"/>
        <v>6.1527777777777772E-2</v>
      </c>
      <c r="G59" s="79">
        <f t="shared" si="1"/>
        <v>9751.6930022573379</v>
      </c>
      <c r="H59" s="131"/>
    </row>
    <row r="60" spans="1:8" x14ac:dyDescent="0.2">
      <c r="A60" s="75">
        <v>12</v>
      </c>
      <c r="B60" s="79">
        <v>100</v>
      </c>
      <c r="C60" s="79">
        <v>8</v>
      </c>
      <c r="D60" s="79">
        <v>3</v>
      </c>
      <c r="E60" s="79">
        <v>8</v>
      </c>
      <c r="F60" s="79">
        <f t="shared" si="0"/>
        <v>6.1527777777777772E-2</v>
      </c>
      <c r="G60" s="79">
        <f t="shared" si="1"/>
        <v>13002.257336343118</v>
      </c>
      <c r="H60" s="131"/>
    </row>
    <row r="61" spans="1:8" x14ac:dyDescent="0.2">
      <c r="A61" s="75">
        <v>12</v>
      </c>
      <c r="B61" s="79">
        <v>100</v>
      </c>
      <c r="C61" s="79">
        <v>8</v>
      </c>
      <c r="D61" s="79">
        <v>4</v>
      </c>
      <c r="E61" s="79">
        <v>6</v>
      </c>
      <c r="F61" s="79">
        <f t="shared" si="0"/>
        <v>6.1527777777777772E-2</v>
      </c>
      <c r="G61" s="79">
        <f t="shared" si="1"/>
        <v>9751.6930022573379</v>
      </c>
      <c r="H61" s="131"/>
    </row>
    <row r="62" spans="1:8" ht="16" thickBot="1" x14ac:dyDescent="0.25">
      <c r="A62" s="88">
        <v>12</v>
      </c>
      <c r="B62" s="81">
        <v>100</v>
      </c>
      <c r="C62" s="81">
        <v>8</v>
      </c>
      <c r="D62" s="81">
        <v>5</v>
      </c>
      <c r="E62" s="81">
        <v>7</v>
      </c>
      <c r="F62" s="81">
        <f t="shared" si="0"/>
        <v>6.1527777777777772E-2</v>
      </c>
      <c r="G62" s="81">
        <f t="shared" si="1"/>
        <v>11376.975169300225</v>
      </c>
      <c r="H62" s="198"/>
    </row>
    <row r="63" spans="1:8" x14ac:dyDescent="0.2">
      <c r="A63" s="89">
        <v>13</v>
      </c>
      <c r="B63" s="79">
        <v>100</v>
      </c>
      <c r="C63" s="79">
        <v>8</v>
      </c>
      <c r="D63" s="83">
        <v>1</v>
      </c>
      <c r="E63" s="83">
        <v>54</v>
      </c>
      <c r="F63" s="80">
        <f t="shared" si="0"/>
        <v>6.1527777777777772E-2</v>
      </c>
      <c r="G63" s="80">
        <f t="shared" si="1"/>
        <v>87765.237020316039</v>
      </c>
      <c r="H63" s="197">
        <f>AVERAGE(G63:G67)</f>
        <v>50708.803611738156</v>
      </c>
    </row>
    <row r="64" spans="1:8" x14ac:dyDescent="0.2">
      <c r="A64" s="76">
        <v>13</v>
      </c>
      <c r="B64" s="79">
        <v>100</v>
      </c>
      <c r="C64" s="79">
        <v>8</v>
      </c>
      <c r="D64" s="79">
        <v>2</v>
      </c>
      <c r="E64" s="79">
        <v>25</v>
      </c>
      <c r="F64" s="79">
        <f t="shared" si="0"/>
        <v>6.1527777777777772E-2</v>
      </c>
      <c r="G64" s="79">
        <f t="shared" si="1"/>
        <v>40632.054176072241</v>
      </c>
      <c r="H64" s="131"/>
    </row>
    <row r="65" spans="1:8" x14ac:dyDescent="0.2">
      <c r="A65" s="76">
        <v>13</v>
      </c>
      <c r="B65" s="79">
        <v>100</v>
      </c>
      <c r="C65" s="79">
        <v>8</v>
      </c>
      <c r="D65" s="79">
        <v>3</v>
      </c>
      <c r="E65" s="79">
        <v>26</v>
      </c>
      <c r="F65" s="79">
        <f t="shared" si="0"/>
        <v>6.1527777777777772E-2</v>
      </c>
      <c r="G65" s="79">
        <f t="shared" si="1"/>
        <v>42257.33634311513</v>
      </c>
      <c r="H65" s="131"/>
    </row>
    <row r="66" spans="1:8" x14ac:dyDescent="0.2">
      <c r="A66" s="76">
        <v>13</v>
      </c>
      <c r="B66" s="79">
        <v>100</v>
      </c>
      <c r="C66" s="79">
        <v>8</v>
      </c>
      <c r="D66" s="79">
        <v>4</v>
      </c>
      <c r="E66" s="79">
        <v>23</v>
      </c>
      <c r="F66" s="79">
        <f>(4.43*C66)/(24*24)</f>
        <v>6.1527777777777772E-2</v>
      </c>
      <c r="G66" s="79">
        <f t="shared" si="1"/>
        <v>37381.489841986462</v>
      </c>
      <c r="H66" s="131"/>
    </row>
    <row r="67" spans="1:8" ht="16" thickBot="1" x14ac:dyDescent="0.25">
      <c r="A67" s="90">
        <v>13</v>
      </c>
      <c r="B67" s="81">
        <v>100</v>
      </c>
      <c r="C67" s="81">
        <v>8</v>
      </c>
      <c r="D67" s="81">
        <v>5</v>
      </c>
      <c r="E67" s="81">
        <v>28</v>
      </c>
      <c r="F67" s="81">
        <f t="shared" si="0"/>
        <v>6.1527777777777772E-2</v>
      </c>
      <c r="G67" s="81">
        <f t="shared" si="1"/>
        <v>45507.900677200902</v>
      </c>
      <c r="H67" s="198"/>
    </row>
    <row r="68" spans="1:8" x14ac:dyDescent="0.2">
      <c r="A68" s="89">
        <v>14</v>
      </c>
      <c r="B68" s="83">
        <v>100</v>
      </c>
      <c r="C68" s="83">
        <v>8</v>
      </c>
      <c r="D68" s="83">
        <v>1</v>
      </c>
      <c r="E68" s="83">
        <v>42</v>
      </c>
      <c r="F68" s="80">
        <f t="shared" ref="F68:F92" si="8">(4.43*C68)/(24*24)</f>
        <v>6.1527777777777772E-2</v>
      </c>
      <c r="G68" s="80">
        <f t="shared" ref="G68:G92" si="9">(E68/F68)*B68</f>
        <v>68261.851015801352</v>
      </c>
      <c r="H68" s="197">
        <f>AVERAGE(G68:G72)</f>
        <v>59160.270880361182</v>
      </c>
    </row>
    <row r="69" spans="1:8" x14ac:dyDescent="0.2">
      <c r="A69" s="76">
        <v>14</v>
      </c>
      <c r="B69" s="79">
        <v>100</v>
      </c>
      <c r="C69" s="79">
        <v>8</v>
      </c>
      <c r="D69" s="79">
        <v>2</v>
      </c>
      <c r="E69" s="79">
        <v>34</v>
      </c>
      <c r="F69" s="79">
        <f t="shared" si="8"/>
        <v>6.1527777777777772E-2</v>
      </c>
      <c r="G69" s="79">
        <f t="shared" si="9"/>
        <v>55259.593679458252</v>
      </c>
      <c r="H69" s="131"/>
    </row>
    <row r="70" spans="1:8" x14ac:dyDescent="0.2">
      <c r="A70" s="76">
        <v>14</v>
      </c>
      <c r="B70" s="79">
        <v>100</v>
      </c>
      <c r="C70" s="79">
        <v>8</v>
      </c>
      <c r="D70" s="79">
        <v>3</v>
      </c>
      <c r="E70" s="79">
        <v>36</v>
      </c>
      <c r="F70" s="79">
        <f t="shared" si="8"/>
        <v>6.1527777777777772E-2</v>
      </c>
      <c r="G70" s="79">
        <f t="shared" si="9"/>
        <v>58510.158013544024</v>
      </c>
      <c r="H70" s="131"/>
    </row>
    <row r="71" spans="1:8" x14ac:dyDescent="0.2">
      <c r="A71" s="76">
        <v>14</v>
      </c>
      <c r="B71" s="79">
        <v>100</v>
      </c>
      <c r="C71" s="79">
        <v>8</v>
      </c>
      <c r="D71" s="79">
        <v>4</v>
      </c>
      <c r="E71" s="79">
        <v>32</v>
      </c>
      <c r="F71" s="79">
        <f t="shared" si="8"/>
        <v>6.1527777777777772E-2</v>
      </c>
      <c r="G71" s="79">
        <f t="shared" si="9"/>
        <v>52009.029345372473</v>
      </c>
      <c r="H71" s="131"/>
    </row>
    <row r="72" spans="1:8" ht="16" thickBot="1" x14ac:dyDescent="0.25">
      <c r="A72" s="90">
        <v>14</v>
      </c>
      <c r="B72" s="81">
        <v>100</v>
      </c>
      <c r="C72" s="81">
        <v>8</v>
      </c>
      <c r="D72" s="81">
        <v>5</v>
      </c>
      <c r="E72" s="81">
        <v>38</v>
      </c>
      <c r="F72" s="81">
        <f t="shared" si="8"/>
        <v>6.1527777777777772E-2</v>
      </c>
      <c r="G72" s="81">
        <f t="shared" si="9"/>
        <v>61760.722347629802</v>
      </c>
      <c r="H72" s="198"/>
    </row>
    <row r="73" spans="1:8" x14ac:dyDescent="0.2">
      <c r="A73" s="89">
        <v>15</v>
      </c>
      <c r="B73" s="83">
        <v>100</v>
      </c>
      <c r="C73" s="83">
        <v>8</v>
      </c>
      <c r="D73" s="83">
        <v>1</v>
      </c>
      <c r="E73" s="83">
        <v>33</v>
      </c>
      <c r="F73" s="80">
        <f t="shared" si="8"/>
        <v>6.1527777777777772E-2</v>
      </c>
      <c r="G73" s="80">
        <f t="shared" si="9"/>
        <v>53634.311512415356</v>
      </c>
      <c r="H73" s="197">
        <f>AVERAGE(G73:G77)</f>
        <v>48108.352144469529</v>
      </c>
    </row>
    <row r="74" spans="1:8" x14ac:dyDescent="0.2">
      <c r="A74" s="76">
        <v>15</v>
      </c>
      <c r="B74" s="79">
        <v>100</v>
      </c>
      <c r="C74" s="79">
        <v>8</v>
      </c>
      <c r="D74" s="79">
        <v>2</v>
      </c>
      <c r="E74" s="79">
        <v>32</v>
      </c>
      <c r="F74" s="79">
        <f t="shared" si="8"/>
        <v>6.1527777777777772E-2</v>
      </c>
      <c r="G74" s="79">
        <f t="shared" si="9"/>
        <v>52009.029345372473</v>
      </c>
      <c r="H74" s="131"/>
    </row>
    <row r="75" spans="1:8" x14ac:dyDescent="0.2">
      <c r="A75" s="76">
        <v>15</v>
      </c>
      <c r="B75" s="79">
        <v>100</v>
      </c>
      <c r="C75" s="79">
        <v>8</v>
      </c>
      <c r="D75" s="79">
        <v>3</v>
      </c>
      <c r="E75" s="79">
        <v>27</v>
      </c>
      <c r="F75" s="79">
        <f t="shared" si="8"/>
        <v>6.1527777777777772E-2</v>
      </c>
      <c r="G75" s="79">
        <f t="shared" si="9"/>
        <v>43882.618510158019</v>
      </c>
      <c r="H75" s="131"/>
    </row>
    <row r="76" spans="1:8" x14ac:dyDescent="0.2">
      <c r="A76" s="76">
        <v>15</v>
      </c>
      <c r="B76" s="79">
        <v>100</v>
      </c>
      <c r="C76" s="79">
        <v>8</v>
      </c>
      <c r="D76" s="79">
        <v>4</v>
      </c>
      <c r="E76" s="79">
        <v>31</v>
      </c>
      <c r="F76" s="79">
        <f t="shared" si="8"/>
        <v>6.1527777777777772E-2</v>
      </c>
      <c r="G76" s="79">
        <f t="shared" si="9"/>
        <v>50383.747178329577</v>
      </c>
      <c r="H76" s="131"/>
    </row>
    <row r="77" spans="1:8" ht="16" thickBot="1" x14ac:dyDescent="0.25">
      <c r="A77" s="90">
        <v>15</v>
      </c>
      <c r="B77" s="81">
        <v>100</v>
      </c>
      <c r="C77" s="81">
        <v>8</v>
      </c>
      <c r="D77" s="81">
        <v>5</v>
      </c>
      <c r="E77" s="81">
        <v>25</v>
      </c>
      <c r="F77" s="81">
        <f t="shared" si="8"/>
        <v>6.1527777777777772E-2</v>
      </c>
      <c r="G77" s="81">
        <f t="shared" si="9"/>
        <v>40632.054176072241</v>
      </c>
      <c r="H77" s="198"/>
    </row>
    <row r="78" spans="1:8" x14ac:dyDescent="0.2">
      <c r="A78" s="91">
        <v>16</v>
      </c>
      <c r="B78" s="83">
        <v>100</v>
      </c>
      <c r="C78" s="83">
        <v>8</v>
      </c>
      <c r="D78" s="83">
        <v>1</v>
      </c>
      <c r="E78" s="83">
        <v>64</v>
      </c>
      <c r="F78" s="80">
        <f t="shared" si="8"/>
        <v>6.1527777777777772E-2</v>
      </c>
      <c r="G78" s="80">
        <f t="shared" si="9"/>
        <v>104018.05869074495</v>
      </c>
      <c r="H78" s="197">
        <f>AVERAGE(G78:G82)</f>
        <v>81914.221218961655</v>
      </c>
    </row>
    <row r="79" spans="1:8" x14ac:dyDescent="0.2">
      <c r="A79" s="77">
        <v>16</v>
      </c>
      <c r="B79" s="79">
        <v>100</v>
      </c>
      <c r="C79" s="79">
        <v>8</v>
      </c>
      <c r="D79" s="79">
        <v>2</v>
      </c>
      <c r="E79" s="79">
        <v>65</v>
      </c>
      <c r="F79" s="79">
        <f t="shared" si="8"/>
        <v>6.1527777777777772E-2</v>
      </c>
      <c r="G79" s="79">
        <f t="shared" si="9"/>
        <v>105643.34085778783</v>
      </c>
      <c r="H79" s="131"/>
    </row>
    <row r="80" spans="1:8" x14ac:dyDescent="0.2">
      <c r="A80" s="77">
        <v>16</v>
      </c>
      <c r="B80" s="79">
        <v>100</v>
      </c>
      <c r="C80" s="79">
        <v>8</v>
      </c>
      <c r="D80" s="79">
        <v>3</v>
      </c>
      <c r="E80" s="79">
        <v>45</v>
      </c>
      <c r="F80" s="79">
        <f t="shared" si="8"/>
        <v>6.1527777777777772E-2</v>
      </c>
      <c r="G80" s="79">
        <f t="shared" si="9"/>
        <v>73137.697516930028</v>
      </c>
      <c r="H80" s="131"/>
    </row>
    <row r="81" spans="1:8" x14ac:dyDescent="0.2">
      <c r="A81" s="77">
        <v>16</v>
      </c>
      <c r="B81" s="79">
        <v>100</v>
      </c>
      <c r="C81" s="79">
        <v>8</v>
      </c>
      <c r="D81" s="79">
        <v>4</v>
      </c>
      <c r="E81" s="79">
        <v>43</v>
      </c>
      <c r="F81" s="79">
        <f t="shared" si="8"/>
        <v>6.1527777777777772E-2</v>
      </c>
      <c r="G81" s="79">
        <f t="shared" si="9"/>
        <v>69887.133182844249</v>
      </c>
      <c r="H81" s="131"/>
    </row>
    <row r="82" spans="1:8" ht="16" thickBot="1" x14ac:dyDescent="0.25">
      <c r="A82" s="92">
        <v>16</v>
      </c>
      <c r="B82" s="81">
        <v>100</v>
      </c>
      <c r="C82" s="81">
        <v>8</v>
      </c>
      <c r="D82" s="81">
        <v>5</v>
      </c>
      <c r="E82" s="81">
        <v>35</v>
      </c>
      <c r="F82" s="81">
        <f t="shared" si="8"/>
        <v>6.1527777777777772E-2</v>
      </c>
      <c r="G82" s="81">
        <f t="shared" si="9"/>
        <v>56884.875846501134</v>
      </c>
      <c r="H82" s="198"/>
    </row>
    <row r="83" spans="1:8" x14ac:dyDescent="0.2">
      <c r="A83" s="91">
        <v>17</v>
      </c>
      <c r="B83" s="83">
        <v>100</v>
      </c>
      <c r="C83" s="83">
        <v>8</v>
      </c>
      <c r="D83" s="83">
        <v>1</v>
      </c>
      <c r="E83" s="83">
        <v>39</v>
      </c>
      <c r="F83" s="80">
        <f t="shared" si="8"/>
        <v>6.1527777777777772E-2</v>
      </c>
      <c r="G83" s="80">
        <f t="shared" si="9"/>
        <v>63386.004514672699</v>
      </c>
      <c r="H83" s="197">
        <f>AVERAGE(G83:G87)</f>
        <v>56559.819413092555</v>
      </c>
    </row>
    <row r="84" spans="1:8" x14ac:dyDescent="0.2">
      <c r="A84" s="77">
        <v>17</v>
      </c>
      <c r="B84" s="79">
        <v>100</v>
      </c>
      <c r="C84" s="79">
        <v>8</v>
      </c>
      <c r="D84" s="79">
        <v>2</v>
      </c>
      <c r="E84" s="79">
        <v>35</v>
      </c>
      <c r="F84" s="79">
        <f t="shared" si="8"/>
        <v>6.1527777777777772E-2</v>
      </c>
      <c r="G84" s="79">
        <f t="shared" si="9"/>
        <v>56884.875846501134</v>
      </c>
      <c r="H84" s="131"/>
    </row>
    <row r="85" spans="1:8" x14ac:dyDescent="0.2">
      <c r="A85" s="77">
        <v>17</v>
      </c>
      <c r="B85" s="79">
        <v>100</v>
      </c>
      <c r="C85" s="79">
        <v>8</v>
      </c>
      <c r="D85" s="79">
        <v>3</v>
      </c>
      <c r="E85" s="79">
        <v>33</v>
      </c>
      <c r="F85" s="79">
        <f t="shared" si="8"/>
        <v>6.1527777777777772E-2</v>
      </c>
      <c r="G85" s="79">
        <f t="shared" si="9"/>
        <v>53634.311512415356</v>
      </c>
      <c r="H85" s="131"/>
    </row>
    <row r="86" spans="1:8" x14ac:dyDescent="0.2">
      <c r="A86" s="77">
        <v>17</v>
      </c>
      <c r="B86" s="79">
        <v>100</v>
      </c>
      <c r="C86" s="79">
        <v>8</v>
      </c>
      <c r="D86" s="79">
        <v>4</v>
      </c>
      <c r="E86" s="79">
        <v>37</v>
      </c>
      <c r="F86" s="79">
        <f t="shared" si="8"/>
        <v>6.1527777777777772E-2</v>
      </c>
      <c r="G86" s="79">
        <f t="shared" si="9"/>
        <v>60135.440180586906</v>
      </c>
      <c r="H86" s="131"/>
    </row>
    <row r="87" spans="1:8" ht="16" thickBot="1" x14ac:dyDescent="0.25">
      <c r="A87" s="92">
        <v>17</v>
      </c>
      <c r="B87" s="81">
        <v>100</v>
      </c>
      <c r="C87" s="81">
        <v>8</v>
      </c>
      <c r="D87" s="81">
        <v>5</v>
      </c>
      <c r="E87" s="81">
        <v>30</v>
      </c>
      <c r="F87" s="81">
        <f t="shared" si="8"/>
        <v>6.1527777777777772E-2</v>
      </c>
      <c r="G87" s="81">
        <f t="shared" si="9"/>
        <v>48758.465011286688</v>
      </c>
      <c r="H87" s="198"/>
    </row>
    <row r="88" spans="1:8" x14ac:dyDescent="0.2">
      <c r="A88" s="91">
        <v>18</v>
      </c>
      <c r="B88" s="83">
        <v>100</v>
      </c>
      <c r="C88" s="83">
        <v>8</v>
      </c>
      <c r="D88" s="83">
        <v>1</v>
      </c>
      <c r="E88" s="83">
        <v>48</v>
      </c>
      <c r="F88" s="80">
        <f t="shared" si="8"/>
        <v>6.1527777777777772E-2</v>
      </c>
      <c r="G88" s="80">
        <f t="shared" si="9"/>
        <v>78013.544018058703</v>
      </c>
      <c r="H88" s="197">
        <f>AVERAGE(G88:G92)</f>
        <v>74112.866817155766</v>
      </c>
    </row>
    <row r="89" spans="1:8" x14ac:dyDescent="0.2">
      <c r="A89" s="77">
        <v>18</v>
      </c>
      <c r="B89" s="79">
        <v>100</v>
      </c>
      <c r="C89" s="79">
        <v>8</v>
      </c>
      <c r="D89" s="79">
        <v>2</v>
      </c>
      <c r="E89" s="79">
        <v>44</v>
      </c>
      <c r="F89" s="79">
        <f t="shared" si="8"/>
        <v>6.1527777777777772E-2</v>
      </c>
      <c r="G89" s="79">
        <f t="shared" si="9"/>
        <v>71512.415349887131</v>
      </c>
      <c r="H89" s="131"/>
    </row>
    <row r="90" spans="1:8" x14ac:dyDescent="0.2">
      <c r="A90" s="77">
        <v>18</v>
      </c>
      <c r="B90" s="79">
        <v>100</v>
      </c>
      <c r="C90" s="79">
        <v>8</v>
      </c>
      <c r="D90" s="79">
        <v>3</v>
      </c>
      <c r="E90" s="79">
        <v>47</v>
      </c>
      <c r="F90" s="79">
        <f t="shared" si="8"/>
        <v>6.1527777777777772E-2</v>
      </c>
      <c r="G90" s="79">
        <f t="shared" si="9"/>
        <v>76388.261851015806</v>
      </c>
      <c r="H90" s="131"/>
    </row>
    <row r="91" spans="1:8" x14ac:dyDescent="0.2">
      <c r="A91" s="77">
        <v>18</v>
      </c>
      <c r="B91" s="79">
        <v>100</v>
      </c>
      <c r="C91" s="79">
        <v>8</v>
      </c>
      <c r="D91" s="79">
        <v>4</v>
      </c>
      <c r="E91" s="79">
        <v>45</v>
      </c>
      <c r="F91" s="79">
        <f t="shared" si="8"/>
        <v>6.1527777777777772E-2</v>
      </c>
      <c r="G91" s="79">
        <f t="shared" si="9"/>
        <v>73137.697516930028</v>
      </c>
      <c r="H91" s="131"/>
    </row>
    <row r="92" spans="1:8" ht="16" thickBot="1" x14ac:dyDescent="0.25">
      <c r="A92" s="92">
        <v>18</v>
      </c>
      <c r="B92" s="81">
        <v>100</v>
      </c>
      <c r="C92" s="81">
        <v>8</v>
      </c>
      <c r="D92" s="81">
        <v>5</v>
      </c>
      <c r="E92" s="81">
        <v>44</v>
      </c>
      <c r="F92" s="81">
        <f t="shared" si="8"/>
        <v>6.1527777777777772E-2</v>
      </c>
      <c r="G92" s="81">
        <f t="shared" si="9"/>
        <v>71512.415349887131</v>
      </c>
      <c r="H92" s="198"/>
    </row>
    <row r="93" spans="1:8" x14ac:dyDescent="0.2">
      <c r="A93" s="80"/>
      <c r="B93" s="80"/>
      <c r="C93" s="80"/>
      <c r="D93" s="80"/>
      <c r="E93" s="80"/>
      <c r="F93" s="80"/>
      <c r="G93" s="80"/>
      <c r="H93" s="80"/>
    </row>
  </sheetData>
  <mergeCells count="24">
    <mergeCell ref="H83:H87"/>
    <mergeCell ref="H88:H92"/>
    <mergeCell ref="H33:H37"/>
    <mergeCell ref="H38:H42"/>
    <mergeCell ref="H43:H47"/>
    <mergeCell ref="H48:H52"/>
    <mergeCell ref="H53:H57"/>
    <mergeCell ref="H58:H62"/>
    <mergeCell ref="X1:AA1"/>
    <mergeCell ref="H63:H67"/>
    <mergeCell ref="H68:H72"/>
    <mergeCell ref="H73:H77"/>
    <mergeCell ref="H78:H82"/>
    <mergeCell ref="H3:H7"/>
    <mergeCell ref="H8:H12"/>
    <mergeCell ref="H13:H17"/>
    <mergeCell ref="H18:H22"/>
    <mergeCell ref="H23:H27"/>
    <mergeCell ref="H28:H32"/>
    <mergeCell ref="A1:H1"/>
    <mergeCell ref="J1:M1"/>
    <mergeCell ref="U3:U12"/>
    <mergeCell ref="O1:V1"/>
    <mergeCell ref="V3:V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BA40-90AF-A346-8008-2B266332E4FC}">
  <dimension ref="A1:L30"/>
  <sheetViews>
    <sheetView workbookViewId="0">
      <selection activeCell="C3" sqref="C3"/>
    </sheetView>
  </sheetViews>
  <sheetFormatPr baseColWidth="10" defaultRowHeight="15" x14ac:dyDescent="0.2"/>
  <cols>
    <col min="2" max="2" width="27" customWidth="1"/>
    <col min="3" max="3" width="34.5" customWidth="1"/>
    <col min="4" max="4" width="25.1640625" customWidth="1"/>
    <col min="9" max="9" width="19.5" customWidth="1"/>
    <col min="10" max="10" width="20.33203125" customWidth="1"/>
    <col min="11" max="11" width="16.33203125" customWidth="1"/>
    <col min="12" max="12" width="17.33203125" customWidth="1"/>
  </cols>
  <sheetData>
    <row r="1" spans="1:12" x14ac:dyDescent="0.2">
      <c r="A1" s="59" t="s">
        <v>145</v>
      </c>
      <c r="B1" s="97" t="s">
        <v>244</v>
      </c>
      <c r="C1" s="129">
        <v>45729.465277777781</v>
      </c>
      <c r="D1" s="129">
        <v>45729.506944444445</v>
      </c>
      <c r="E1" s="98" t="s">
        <v>245</v>
      </c>
      <c r="F1" s="98" t="s">
        <v>246</v>
      </c>
      <c r="G1" s="98" t="s">
        <v>247</v>
      </c>
      <c r="H1" s="129">
        <v>45729.729166666664</v>
      </c>
      <c r="I1" s="129">
        <v>45729.78125</v>
      </c>
      <c r="J1" s="129">
        <v>45730.416666666664</v>
      </c>
      <c r="K1" s="129">
        <v>45730.552083333336</v>
      </c>
      <c r="L1" s="129">
        <v>45730.666666666664</v>
      </c>
    </row>
    <row r="2" spans="1:12" ht="16" thickBot="1" x14ac:dyDescent="0.25">
      <c r="A2" s="105" t="s">
        <v>254</v>
      </c>
      <c r="B2" s="106" t="s">
        <v>221</v>
      </c>
      <c r="C2" s="105" t="s">
        <v>223</v>
      </c>
      <c r="D2" s="105" t="s">
        <v>224</v>
      </c>
      <c r="E2" s="105" t="s">
        <v>225</v>
      </c>
      <c r="F2" s="105" t="s">
        <v>222</v>
      </c>
      <c r="G2" s="105" t="s">
        <v>169</v>
      </c>
      <c r="H2" s="105" t="s">
        <v>227</v>
      </c>
      <c r="I2" s="105" t="s">
        <v>228</v>
      </c>
      <c r="J2" s="105"/>
      <c r="K2" s="105"/>
      <c r="L2" s="105"/>
    </row>
    <row r="3" spans="1:12" x14ac:dyDescent="0.2">
      <c r="A3" s="104" t="s">
        <v>248</v>
      </c>
      <c r="B3" s="111">
        <v>3.9E-2</v>
      </c>
      <c r="C3" s="124">
        <v>0.17299999999999999</v>
      </c>
      <c r="D3" s="111">
        <v>0.27</v>
      </c>
      <c r="E3" s="111">
        <v>0.36599999999999999</v>
      </c>
      <c r="F3" s="126">
        <v>0.58799999999999997</v>
      </c>
      <c r="G3" s="111">
        <v>0.76700000000000002</v>
      </c>
      <c r="H3" s="126">
        <v>0.77300000000000002</v>
      </c>
      <c r="I3" s="113"/>
      <c r="J3" s="111">
        <v>1.615</v>
      </c>
      <c r="K3" s="111">
        <v>1.639</v>
      </c>
      <c r="L3" s="111">
        <v>1.6</v>
      </c>
    </row>
    <row r="4" spans="1:12" x14ac:dyDescent="0.2">
      <c r="A4" s="47" t="s">
        <v>249</v>
      </c>
      <c r="B4" s="112">
        <v>6.6000000000000003E-2</v>
      </c>
      <c r="C4" s="124">
        <v>0.20799999999999999</v>
      </c>
      <c r="D4" s="112">
        <v>0.29099999999999998</v>
      </c>
      <c r="E4" s="112">
        <v>0.40200000000000002</v>
      </c>
      <c r="F4" s="124">
        <v>0.627</v>
      </c>
      <c r="G4" s="112">
        <v>0.81299999999999994</v>
      </c>
      <c r="H4" s="124">
        <v>0.83399999999999996</v>
      </c>
      <c r="I4" s="114"/>
      <c r="J4" s="112">
        <v>1.663</v>
      </c>
      <c r="K4" s="112">
        <v>1.65</v>
      </c>
      <c r="L4" s="112">
        <v>1.603</v>
      </c>
    </row>
    <row r="5" spans="1:12" ht="16" thickBot="1" x14ac:dyDescent="0.25">
      <c r="A5" s="110" t="s">
        <v>250</v>
      </c>
      <c r="B5" s="115">
        <v>6.8000000000000005E-2</v>
      </c>
      <c r="C5" s="125">
        <v>0.16800000000000001</v>
      </c>
      <c r="D5" s="115">
        <v>0.255</v>
      </c>
      <c r="E5" s="115">
        <v>0.32900000000000001</v>
      </c>
      <c r="F5" s="125">
        <v>0.60299999999999998</v>
      </c>
      <c r="G5" s="115">
        <v>0.76</v>
      </c>
      <c r="H5" s="125">
        <v>0.74</v>
      </c>
      <c r="I5" s="116"/>
      <c r="J5" s="115">
        <v>1.637</v>
      </c>
      <c r="K5" s="115">
        <v>1.6419999999999999</v>
      </c>
      <c r="L5" s="115">
        <v>1.548</v>
      </c>
    </row>
    <row r="6" spans="1:12" x14ac:dyDescent="0.2">
      <c r="A6" s="104" t="s">
        <v>251</v>
      </c>
      <c r="B6" s="111">
        <v>6.2E-2</v>
      </c>
      <c r="C6" s="126">
        <v>0.13</v>
      </c>
      <c r="D6" s="111">
        <v>0.14599999999999999</v>
      </c>
      <c r="E6" s="113"/>
      <c r="F6" s="111">
        <v>0.22</v>
      </c>
      <c r="G6" s="111">
        <v>0.23799999999999999</v>
      </c>
      <c r="H6" s="113"/>
      <c r="I6" s="126">
        <v>0.28000000000000003</v>
      </c>
      <c r="J6" s="126">
        <v>0.26</v>
      </c>
      <c r="K6" s="111">
        <v>0.26500000000000001</v>
      </c>
      <c r="L6" s="111">
        <v>0.247</v>
      </c>
    </row>
    <row r="7" spans="1:12" x14ac:dyDescent="0.2">
      <c r="A7" s="47" t="s">
        <v>252</v>
      </c>
      <c r="B7" s="112">
        <v>5.5E-2</v>
      </c>
      <c r="C7" s="124">
        <v>0.13400000000000001</v>
      </c>
      <c r="D7" s="112">
        <v>0.14499999999999999</v>
      </c>
      <c r="E7" s="114"/>
      <c r="F7" s="112">
        <v>0.216</v>
      </c>
      <c r="G7" s="112">
        <v>0.24</v>
      </c>
      <c r="H7" s="114"/>
      <c r="I7" s="124">
        <v>0.27800000000000002</v>
      </c>
      <c r="J7" s="124">
        <v>0.26</v>
      </c>
      <c r="K7" s="112">
        <v>0.25</v>
      </c>
      <c r="L7" s="112">
        <v>0.26200000000000001</v>
      </c>
    </row>
    <row r="8" spans="1:12" x14ac:dyDescent="0.2">
      <c r="A8" s="47" t="s">
        <v>253</v>
      </c>
      <c r="B8" s="112">
        <v>5.8999999999999997E-2</v>
      </c>
      <c r="C8" s="124">
        <v>0.128</v>
      </c>
      <c r="D8" s="112">
        <v>0.15</v>
      </c>
      <c r="E8" s="114"/>
      <c r="F8" s="112">
        <v>0.24399999999999999</v>
      </c>
      <c r="G8" s="112">
        <v>0.23799999999999999</v>
      </c>
      <c r="H8" s="114"/>
      <c r="I8" s="124">
        <v>0.32800000000000001</v>
      </c>
      <c r="J8" s="124">
        <v>0.25900000000000001</v>
      </c>
      <c r="K8" s="112">
        <v>0.27400000000000002</v>
      </c>
      <c r="L8" s="112">
        <v>0.25900000000000001</v>
      </c>
    </row>
    <row r="13" spans="1:12" ht="16" thickBot="1" x14ac:dyDescent="0.25">
      <c r="A13" s="104" t="s">
        <v>248</v>
      </c>
      <c r="B13" t="s">
        <v>256</v>
      </c>
      <c r="C13" s="105" t="s">
        <v>223</v>
      </c>
    </row>
    <row r="14" spans="1:12" ht="16" thickBot="1" x14ac:dyDescent="0.25">
      <c r="A14" s="47" t="s">
        <v>249</v>
      </c>
      <c r="B14" t="s">
        <v>256</v>
      </c>
      <c r="C14" s="105" t="s">
        <v>223</v>
      </c>
    </row>
    <row r="15" spans="1:12" ht="16" thickBot="1" x14ac:dyDescent="0.25">
      <c r="A15" s="110" t="s">
        <v>250</v>
      </c>
      <c r="B15" t="s">
        <v>256</v>
      </c>
      <c r="C15" s="105" t="s">
        <v>223</v>
      </c>
    </row>
    <row r="16" spans="1:12" ht="16" thickBot="1" x14ac:dyDescent="0.25">
      <c r="A16" s="104" t="s">
        <v>251</v>
      </c>
      <c r="B16" t="s">
        <v>256</v>
      </c>
      <c r="C16" s="105" t="s">
        <v>223</v>
      </c>
    </row>
    <row r="17" spans="1:3" ht="16" thickBot="1" x14ac:dyDescent="0.25">
      <c r="A17" s="47" t="s">
        <v>252</v>
      </c>
      <c r="B17" t="s">
        <v>256</v>
      </c>
      <c r="C17" s="105" t="s">
        <v>223</v>
      </c>
    </row>
    <row r="18" spans="1:3" ht="16" thickBot="1" x14ac:dyDescent="0.25">
      <c r="A18" s="47" t="s">
        <v>253</v>
      </c>
      <c r="B18" t="s">
        <v>256</v>
      </c>
      <c r="C18" s="105" t="s">
        <v>223</v>
      </c>
    </row>
    <row r="19" spans="1:3" ht="16" thickBot="1" x14ac:dyDescent="0.25">
      <c r="A19" s="104" t="s">
        <v>248</v>
      </c>
      <c r="B19" t="s">
        <v>71</v>
      </c>
      <c r="C19" s="105" t="s">
        <v>222</v>
      </c>
    </row>
    <row r="20" spans="1:3" ht="16" thickBot="1" x14ac:dyDescent="0.25">
      <c r="A20" s="47" t="s">
        <v>249</v>
      </c>
      <c r="B20" t="s">
        <v>71</v>
      </c>
      <c r="C20" s="105" t="s">
        <v>222</v>
      </c>
    </row>
    <row r="21" spans="1:3" ht="16" thickBot="1" x14ac:dyDescent="0.25">
      <c r="A21" s="110" t="s">
        <v>250</v>
      </c>
      <c r="B21" t="s">
        <v>71</v>
      </c>
      <c r="C21" s="105" t="s">
        <v>222</v>
      </c>
    </row>
    <row r="22" spans="1:3" ht="16" thickBot="1" x14ac:dyDescent="0.25">
      <c r="A22" s="104" t="s">
        <v>251</v>
      </c>
      <c r="B22" t="s">
        <v>71</v>
      </c>
      <c r="C22" s="105" t="s">
        <v>228</v>
      </c>
    </row>
    <row r="23" spans="1:3" ht="16" thickBot="1" x14ac:dyDescent="0.25">
      <c r="A23" s="47" t="s">
        <v>252</v>
      </c>
      <c r="B23" t="s">
        <v>71</v>
      </c>
      <c r="C23" s="105" t="s">
        <v>228</v>
      </c>
    </row>
    <row r="24" spans="1:3" ht="16" thickBot="1" x14ac:dyDescent="0.25">
      <c r="A24" s="47" t="s">
        <v>253</v>
      </c>
      <c r="B24" t="s">
        <v>71</v>
      </c>
      <c r="C24" s="105" t="s">
        <v>228</v>
      </c>
    </row>
    <row r="25" spans="1:3" ht="16" thickBot="1" x14ac:dyDescent="0.25">
      <c r="A25" s="104" t="s">
        <v>248</v>
      </c>
      <c r="B25" t="s">
        <v>72</v>
      </c>
      <c r="C25" s="105" t="s">
        <v>227</v>
      </c>
    </row>
    <row r="26" spans="1:3" ht="16" thickBot="1" x14ac:dyDescent="0.25">
      <c r="A26" s="47" t="s">
        <v>249</v>
      </c>
      <c r="B26" t="s">
        <v>72</v>
      </c>
      <c r="C26" s="105" t="s">
        <v>227</v>
      </c>
    </row>
    <row r="27" spans="1:3" ht="16" thickBot="1" x14ac:dyDescent="0.25">
      <c r="A27" s="110" t="s">
        <v>250</v>
      </c>
      <c r="B27" t="s">
        <v>72</v>
      </c>
      <c r="C27" s="105" t="s">
        <v>227</v>
      </c>
    </row>
    <row r="28" spans="1:3" x14ac:dyDescent="0.2">
      <c r="A28" s="104" t="s">
        <v>251</v>
      </c>
      <c r="B28" t="s">
        <v>72</v>
      </c>
      <c r="C28" s="206" t="s">
        <v>257</v>
      </c>
    </row>
    <row r="29" spans="1:3" x14ac:dyDescent="0.2">
      <c r="A29" s="47" t="s">
        <v>252</v>
      </c>
      <c r="B29" t="s">
        <v>72</v>
      </c>
      <c r="C29" s="206" t="s">
        <v>257</v>
      </c>
    </row>
    <row r="30" spans="1:3" x14ac:dyDescent="0.2">
      <c r="A30" s="47" t="s">
        <v>253</v>
      </c>
      <c r="B30" t="s">
        <v>72</v>
      </c>
      <c r="C30" s="206" t="s">
        <v>257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27EF2-9CDC-0643-B246-7CB573CBDC94}">
  <dimension ref="A1:L19"/>
  <sheetViews>
    <sheetView zoomScale="56" workbookViewId="0">
      <selection activeCell="L8" sqref="A1:L8"/>
    </sheetView>
  </sheetViews>
  <sheetFormatPr baseColWidth="10" defaultColWidth="21.83203125" defaultRowHeight="15" x14ac:dyDescent="0.2"/>
  <sheetData>
    <row r="1" spans="1:12" x14ac:dyDescent="0.2">
      <c r="A1" s="59" t="s">
        <v>145</v>
      </c>
      <c r="B1" s="97" t="s">
        <v>244</v>
      </c>
      <c r="C1" s="129">
        <v>45729.465277777781</v>
      </c>
      <c r="D1" s="129">
        <v>45729.506944444445</v>
      </c>
      <c r="E1" s="98" t="s">
        <v>245</v>
      </c>
      <c r="F1" s="98" t="s">
        <v>246</v>
      </c>
      <c r="G1" s="98" t="s">
        <v>247</v>
      </c>
      <c r="H1" s="129">
        <v>45729.729166666664</v>
      </c>
      <c r="I1" s="129">
        <v>45729.78125</v>
      </c>
      <c r="J1" s="129">
        <v>45730.416666666664</v>
      </c>
      <c r="K1" s="129">
        <v>45730.552083333336</v>
      </c>
      <c r="L1" s="129">
        <v>45730.666666666664</v>
      </c>
    </row>
    <row r="2" spans="1:12" ht="16" thickBot="1" x14ac:dyDescent="0.25">
      <c r="A2" s="105" t="s">
        <v>254</v>
      </c>
      <c r="B2" s="106" t="s">
        <v>221</v>
      </c>
      <c r="C2" s="105" t="s">
        <v>223</v>
      </c>
      <c r="D2" s="105" t="s">
        <v>224</v>
      </c>
      <c r="E2" s="105" t="s">
        <v>225</v>
      </c>
      <c r="F2" s="105" t="s">
        <v>222</v>
      </c>
      <c r="G2" s="105" t="s">
        <v>169</v>
      </c>
      <c r="H2" s="105" t="s">
        <v>227</v>
      </c>
      <c r="I2" s="105" t="s">
        <v>228</v>
      </c>
      <c r="J2" s="105"/>
      <c r="K2" s="105"/>
      <c r="L2" s="105"/>
    </row>
    <row r="3" spans="1:12" x14ac:dyDescent="0.2">
      <c r="A3" s="104" t="s">
        <v>248</v>
      </c>
      <c r="B3" s="111">
        <v>3.9E-2</v>
      </c>
      <c r="C3" s="124">
        <v>0.17299999999999999</v>
      </c>
      <c r="D3" s="111">
        <v>0.27</v>
      </c>
      <c r="E3" s="111">
        <v>0.36599999999999999</v>
      </c>
      <c r="F3" s="126">
        <v>0.58799999999999997</v>
      </c>
      <c r="G3" s="111">
        <v>0.76700000000000002</v>
      </c>
      <c r="H3" s="126">
        <v>0.77300000000000002</v>
      </c>
      <c r="I3" s="113"/>
      <c r="J3" s="111">
        <v>1.615</v>
      </c>
      <c r="K3" s="111">
        <v>1.639</v>
      </c>
      <c r="L3" s="111">
        <v>1.6</v>
      </c>
    </row>
    <row r="4" spans="1:12" x14ac:dyDescent="0.2">
      <c r="A4" s="47" t="s">
        <v>249</v>
      </c>
      <c r="B4" s="112">
        <v>6.6000000000000003E-2</v>
      </c>
      <c r="C4" s="124">
        <v>0.20799999999999999</v>
      </c>
      <c r="D4" s="112">
        <v>0.29099999999999998</v>
      </c>
      <c r="E4" s="112">
        <v>0.40200000000000002</v>
      </c>
      <c r="F4" s="124">
        <v>0.627</v>
      </c>
      <c r="G4" s="112">
        <v>0.81299999999999994</v>
      </c>
      <c r="H4" s="124">
        <v>0.83399999999999996</v>
      </c>
      <c r="I4" s="114"/>
      <c r="J4" s="112">
        <v>1.663</v>
      </c>
      <c r="K4" s="112">
        <v>1.65</v>
      </c>
      <c r="L4" s="112">
        <v>1.603</v>
      </c>
    </row>
    <row r="5" spans="1:12" ht="16" thickBot="1" x14ac:dyDescent="0.25">
      <c r="A5" s="110" t="s">
        <v>250</v>
      </c>
      <c r="B5" s="115">
        <v>6.8000000000000005E-2</v>
      </c>
      <c r="C5" s="125">
        <v>0.16800000000000001</v>
      </c>
      <c r="D5" s="115">
        <v>0.255</v>
      </c>
      <c r="E5" s="115">
        <v>0.32900000000000001</v>
      </c>
      <c r="F5" s="125">
        <v>0.60299999999999998</v>
      </c>
      <c r="G5" s="115">
        <v>0.76</v>
      </c>
      <c r="H5" s="125">
        <v>0.74</v>
      </c>
      <c r="I5" s="116"/>
      <c r="J5" s="115">
        <v>1.637</v>
      </c>
      <c r="K5" s="115">
        <v>1.6419999999999999</v>
      </c>
      <c r="L5" s="115">
        <v>1.548</v>
      </c>
    </row>
    <row r="6" spans="1:12" x14ac:dyDescent="0.2">
      <c r="A6" s="104" t="s">
        <v>251</v>
      </c>
      <c r="B6" s="111">
        <v>6.2E-2</v>
      </c>
      <c r="C6" s="126">
        <v>0.13</v>
      </c>
      <c r="D6" s="111">
        <v>0.14599999999999999</v>
      </c>
      <c r="E6" s="113"/>
      <c r="F6" s="111">
        <v>0.22</v>
      </c>
      <c r="G6" s="111">
        <v>0.23799999999999999</v>
      </c>
      <c r="H6" s="113"/>
      <c r="I6" s="126">
        <v>0.28000000000000003</v>
      </c>
      <c r="J6" s="126">
        <v>0.26</v>
      </c>
      <c r="K6" s="111">
        <v>0.26500000000000001</v>
      </c>
      <c r="L6" s="111">
        <v>0.247</v>
      </c>
    </row>
    <row r="7" spans="1:12" x14ac:dyDescent="0.2">
      <c r="A7" s="47" t="s">
        <v>252</v>
      </c>
      <c r="B7" s="112">
        <v>5.5E-2</v>
      </c>
      <c r="C7" s="124">
        <v>0.13400000000000001</v>
      </c>
      <c r="D7" s="112">
        <v>0.14499999999999999</v>
      </c>
      <c r="E7" s="114"/>
      <c r="F7" s="112">
        <v>0.216</v>
      </c>
      <c r="G7" s="112">
        <v>0.24</v>
      </c>
      <c r="H7" s="114"/>
      <c r="I7" s="124">
        <v>0.27800000000000002</v>
      </c>
      <c r="J7" s="124">
        <v>0.26</v>
      </c>
      <c r="K7" s="112">
        <v>0.25</v>
      </c>
      <c r="L7" s="112">
        <v>0.26200000000000001</v>
      </c>
    </row>
    <row r="8" spans="1:12" x14ac:dyDescent="0.2">
      <c r="A8" s="47" t="s">
        <v>253</v>
      </c>
      <c r="B8" s="112">
        <v>5.8999999999999997E-2</v>
      </c>
      <c r="C8" s="124">
        <v>0.128</v>
      </c>
      <c r="D8" s="112">
        <v>0.15</v>
      </c>
      <c r="E8" s="114"/>
      <c r="F8" s="112">
        <v>0.24399999999999999</v>
      </c>
      <c r="G8" s="112">
        <v>0.23799999999999999</v>
      </c>
      <c r="H8" s="114"/>
      <c r="I8" s="124">
        <v>0.32800000000000001</v>
      </c>
      <c r="J8" s="124">
        <v>0.25900000000000001</v>
      </c>
      <c r="K8" s="112">
        <v>0.27400000000000002</v>
      </c>
      <c r="L8" s="112">
        <v>0.25900000000000001</v>
      </c>
    </row>
    <row r="14" spans="1:12" ht="16" thickBot="1" x14ac:dyDescent="0.25">
      <c r="A14" s="59" t="s">
        <v>145</v>
      </c>
      <c r="B14" s="105" t="s">
        <v>254</v>
      </c>
      <c r="C14" s="104" t="s">
        <v>248</v>
      </c>
      <c r="D14" s="47" t="s">
        <v>249</v>
      </c>
    </row>
    <row r="15" spans="1:12" x14ac:dyDescent="0.2">
      <c r="A15" s="129">
        <v>45728.666666666664</v>
      </c>
      <c r="B15" t="s">
        <v>255</v>
      </c>
    </row>
    <row r="16" spans="1:12" ht="16" thickBot="1" x14ac:dyDescent="0.25">
      <c r="A16" s="97" t="s">
        <v>244</v>
      </c>
      <c r="B16" s="106" t="s">
        <v>221</v>
      </c>
      <c r="C16" s="111">
        <v>3.9E-2</v>
      </c>
      <c r="D16" s="112">
        <v>6.6000000000000003E-2</v>
      </c>
    </row>
    <row r="17" spans="1:4" ht="16" thickBot="1" x14ac:dyDescent="0.25">
      <c r="A17" s="129">
        <v>45729.465277777781</v>
      </c>
      <c r="B17" s="105" t="s">
        <v>223</v>
      </c>
      <c r="C17" s="124">
        <v>0.17299999999999999</v>
      </c>
      <c r="D17" s="124">
        <v>0.20799999999999999</v>
      </c>
    </row>
    <row r="18" spans="1:4" x14ac:dyDescent="0.2">
      <c r="A18" s="129">
        <v>45729.506944444445</v>
      </c>
    </row>
    <row r="19" spans="1:4" x14ac:dyDescent="0.2">
      <c r="A19" s="98" t="s">
        <v>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4EB1-9BBB-9044-8161-3251174FF77E}">
  <dimension ref="A1:U22"/>
  <sheetViews>
    <sheetView zoomScale="75" zoomScaleNormal="100" workbookViewId="0">
      <selection activeCell="A15" sqref="A15:L22"/>
    </sheetView>
  </sheetViews>
  <sheetFormatPr baseColWidth="10" defaultRowHeight="15" x14ac:dyDescent="0.2"/>
  <cols>
    <col min="2" max="2" width="20.5" customWidth="1"/>
    <col min="3" max="4" width="15.6640625" bestFit="1" customWidth="1"/>
    <col min="8" max="12" width="15.6640625" bestFit="1" customWidth="1"/>
    <col min="16" max="16" width="12.33203125" bestFit="1" customWidth="1"/>
    <col min="17" max="17" width="8.1640625" customWidth="1"/>
    <col min="18" max="18" width="5.6640625" customWidth="1"/>
    <col min="19" max="19" width="8.5" bestFit="1" customWidth="1"/>
    <col min="20" max="20" width="12.83203125" bestFit="1" customWidth="1"/>
    <col min="21" max="21" width="15.83203125" bestFit="1" customWidth="1"/>
  </cols>
  <sheetData>
    <row r="1" spans="1:21" x14ac:dyDescent="0.2">
      <c r="A1" s="59" t="s">
        <v>146</v>
      </c>
      <c r="B1" s="96">
        <v>45729</v>
      </c>
      <c r="C1" s="59"/>
      <c r="D1" s="59"/>
      <c r="E1" s="59"/>
      <c r="F1" s="59"/>
      <c r="G1" s="59"/>
      <c r="H1" s="59"/>
      <c r="I1" s="59"/>
      <c r="J1" s="96">
        <v>45730</v>
      </c>
      <c r="K1" s="59"/>
      <c r="L1" s="59"/>
      <c r="M1" s="59"/>
      <c r="N1" s="39"/>
      <c r="P1" s="47"/>
      <c r="Q1" s="39"/>
      <c r="R1" s="47"/>
      <c r="S1" s="47"/>
      <c r="T1" s="117"/>
      <c r="U1" s="130"/>
    </row>
    <row r="2" spans="1:21" x14ac:dyDescent="0.2">
      <c r="A2" s="59" t="s">
        <v>145</v>
      </c>
      <c r="B2" s="97">
        <v>0.40625</v>
      </c>
      <c r="C2" s="97">
        <v>0.46527777777777779</v>
      </c>
      <c r="D2" s="98">
        <v>0.50694444444444442</v>
      </c>
      <c r="E2" s="98">
        <v>0.58333333333333337</v>
      </c>
      <c r="F2" s="98">
        <v>0.625</v>
      </c>
      <c r="G2" s="98">
        <v>0.6875</v>
      </c>
      <c r="H2" s="98">
        <v>0.72916666666666663</v>
      </c>
      <c r="I2" s="98">
        <v>0.78125</v>
      </c>
      <c r="J2" s="98">
        <v>0.41666666666666669</v>
      </c>
      <c r="K2" s="98">
        <v>0.55208333333333337</v>
      </c>
      <c r="L2" s="98">
        <v>0.66666666666666663</v>
      </c>
      <c r="M2" s="59"/>
      <c r="N2" s="39"/>
      <c r="P2" s="47"/>
      <c r="Q2" s="39"/>
      <c r="R2" s="47"/>
      <c r="S2" s="47"/>
      <c r="T2" s="117"/>
      <c r="U2" s="131"/>
    </row>
    <row r="3" spans="1:21" ht="16" thickBot="1" x14ac:dyDescent="0.25">
      <c r="A3" s="105" t="s">
        <v>186</v>
      </c>
      <c r="B3" s="106" t="s">
        <v>221</v>
      </c>
      <c r="C3" s="105" t="s">
        <v>223</v>
      </c>
      <c r="D3" s="105" t="s">
        <v>224</v>
      </c>
      <c r="E3" s="105" t="s">
        <v>225</v>
      </c>
      <c r="F3" s="105" t="s">
        <v>222</v>
      </c>
      <c r="G3" s="105" t="s">
        <v>226</v>
      </c>
      <c r="H3" s="105" t="s">
        <v>227</v>
      </c>
      <c r="I3" s="105" t="s">
        <v>228</v>
      </c>
      <c r="J3" s="105"/>
      <c r="K3" s="105"/>
      <c r="L3" s="105"/>
      <c r="M3" s="105"/>
      <c r="N3" s="107"/>
      <c r="P3" s="47"/>
      <c r="Q3" s="39"/>
      <c r="R3" s="47"/>
      <c r="S3" s="47"/>
      <c r="T3" s="117"/>
      <c r="U3" s="132"/>
    </row>
    <row r="4" spans="1:21" x14ac:dyDescent="0.2">
      <c r="A4" s="104" t="s">
        <v>187</v>
      </c>
      <c r="B4" s="111">
        <v>3.9E-2</v>
      </c>
      <c r="C4" s="124">
        <v>0.17299999999999999</v>
      </c>
      <c r="D4" s="111">
        <v>0.27</v>
      </c>
      <c r="E4" s="111">
        <v>0.36599999999999999</v>
      </c>
      <c r="F4" s="126">
        <v>0.58799999999999997</v>
      </c>
      <c r="G4" s="111">
        <v>0.76700000000000002</v>
      </c>
      <c r="H4" s="126">
        <v>0.77300000000000002</v>
      </c>
      <c r="I4" s="113"/>
      <c r="J4" s="111">
        <v>1.615</v>
      </c>
      <c r="K4" s="111">
        <v>1.639</v>
      </c>
      <c r="L4" s="111">
        <v>1.6</v>
      </c>
      <c r="M4" s="104"/>
      <c r="N4" s="99"/>
      <c r="P4" s="47"/>
      <c r="Q4" s="39"/>
      <c r="R4" s="47"/>
      <c r="S4" s="47"/>
      <c r="T4" s="118"/>
      <c r="U4" s="130"/>
    </row>
    <row r="5" spans="1:21" x14ac:dyDescent="0.2">
      <c r="A5" s="47" t="s">
        <v>188</v>
      </c>
      <c r="B5" s="112">
        <v>6.6000000000000003E-2</v>
      </c>
      <c r="C5" s="124">
        <v>0.20799999999999999</v>
      </c>
      <c r="D5" s="112">
        <v>0.29099999999999998</v>
      </c>
      <c r="E5" s="112">
        <v>0.40200000000000002</v>
      </c>
      <c r="F5" s="124">
        <v>0.627</v>
      </c>
      <c r="G5" s="112">
        <v>0.81299999999999994</v>
      </c>
      <c r="H5" s="124">
        <v>0.83399999999999996</v>
      </c>
      <c r="I5" s="114"/>
      <c r="J5" s="112">
        <v>1.663</v>
      </c>
      <c r="K5" s="112">
        <v>1.65</v>
      </c>
      <c r="L5" s="112">
        <v>1.603</v>
      </c>
      <c r="M5" s="47"/>
      <c r="N5" s="39"/>
      <c r="P5" s="47"/>
      <c r="Q5" s="39"/>
      <c r="R5" s="47"/>
      <c r="S5" s="47"/>
      <c r="T5" s="118"/>
      <c r="U5" s="131"/>
    </row>
    <row r="6" spans="1:21" ht="16" thickBot="1" x14ac:dyDescent="0.25">
      <c r="A6" s="110" t="s">
        <v>189</v>
      </c>
      <c r="B6" s="115">
        <v>6.8000000000000005E-2</v>
      </c>
      <c r="C6" s="125">
        <v>0.16800000000000001</v>
      </c>
      <c r="D6" s="115">
        <v>0.255</v>
      </c>
      <c r="E6" s="115">
        <v>0.32900000000000001</v>
      </c>
      <c r="F6" s="125">
        <v>0.60299999999999998</v>
      </c>
      <c r="G6" s="115">
        <v>0.76</v>
      </c>
      <c r="H6" s="125">
        <v>0.74</v>
      </c>
      <c r="I6" s="116"/>
      <c r="J6" s="115">
        <v>1.637</v>
      </c>
      <c r="K6" s="115">
        <v>1.6419999999999999</v>
      </c>
      <c r="L6" s="115">
        <v>1.548</v>
      </c>
      <c r="M6" s="110"/>
      <c r="N6" s="107"/>
      <c r="P6" s="47"/>
      <c r="Q6" s="39"/>
      <c r="R6" s="47"/>
      <c r="S6" s="47"/>
      <c r="T6" s="118"/>
      <c r="U6" s="132"/>
    </row>
    <row r="7" spans="1:21" x14ac:dyDescent="0.2">
      <c r="A7" s="104" t="s">
        <v>190</v>
      </c>
      <c r="B7" s="111">
        <v>6.2E-2</v>
      </c>
      <c r="C7" s="126">
        <v>0.13</v>
      </c>
      <c r="D7" s="111">
        <v>0.14599999999999999</v>
      </c>
      <c r="E7" s="113"/>
      <c r="F7" s="111">
        <v>0.22</v>
      </c>
      <c r="G7" s="111">
        <v>0.23799999999999999</v>
      </c>
      <c r="H7" s="113"/>
      <c r="I7" s="126">
        <v>0.28000000000000003</v>
      </c>
      <c r="J7" s="126">
        <v>0.26</v>
      </c>
      <c r="K7" s="111">
        <v>0.26500000000000001</v>
      </c>
      <c r="L7" s="111">
        <v>0.247</v>
      </c>
      <c r="M7" s="104"/>
      <c r="N7" s="99"/>
      <c r="P7" s="47"/>
      <c r="Q7" s="39"/>
      <c r="R7" s="47"/>
      <c r="S7" s="47"/>
      <c r="T7" s="119"/>
      <c r="U7" s="130"/>
    </row>
    <row r="8" spans="1:21" x14ac:dyDescent="0.2">
      <c r="A8" s="47" t="s">
        <v>191</v>
      </c>
      <c r="B8" s="112">
        <v>5.5E-2</v>
      </c>
      <c r="C8" s="124">
        <v>0.13400000000000001</v>
      </c>
      <c r="D8" s="112">
        <v>0.14499999999999999</v>
      </c>
      <c r="E8" s="114"/>
      <c r="F8" s="112">
        <v>0.216</v>
      </c>
      <c r="G8" s="112">
        <v>0.24</v>
      </c>
      <c r="H8" s="114"/>
      <c r="I8" s="124">
        <v>0.27800000000000002</v>
      </c>
      <c r="J8" s="124">
        <v>0.26</v>
      </c>
      <c r="K8" s="112">
        <v>0.25</v>
      </c>
      <c r="L8" s="112">
        <v>0.26200000000000001</v>
      </c>
      <c r="M8" s="47"/>
      <c r="N8" s="39"/>
      <c r="P8" s="47"/>
      <c r="Q8" s="39"/>
      <c r="R8" s="47"/>
      <c r="S8" s="47"/>
      <c r="T8" s="119"/>
      <c r="U8" s="131"/>
    </row>
    <row r="9" spans="1:21" x14ac:dyDescent="0.2">
      <c r="A9" s="47" t="s">
        <v>192</v>
      </c>
      <c r="B9" s="112">
        <v>5.8999999999999997E-2</v>
      </c>
      <c r="C9" s="124">
        <v>0.128</v>
      </c>
      <c r="D9" s="112">
        <v>0.15</v>
      </c>
      <c r="E9" s="114"/>
      <c r="F9" s="112">
        <v>0.24399999999999999</v>
      </c>
      <c r="G9" s="112">
        <v>0.23799999999999999</v>
      </c>
      <c r="H9" s="114"/>
      <c r="I9" s="124">
        <v>0.32800000000000001</v>
      </c>
      <c r="J9" s="124">
        <v>0.25900000000000001</v>
      </c>
      <c r="K9" s="112">
        <v>0.27400000000000002</v>
      </c>
      <c r="L9" s="112">
        <v>0.25900000000000001</v>
      </c>
      <c r="M9" s="47"/>
      <c r="N9" s="39"/>
      <c r="P9" s="47"/>
      <c r="Q9" s="39"/>
      <c r="R9" s="47"/>
      <c r="S9" s="47"/>
      <c r="T9" s="119"/>
      <c r="U9" s="132"/>
    </row>
    <row r="10" spans="1:21" x14ac:dyDescent="0.2">
      <c r="P10" s="47"/>
      <c r="Q10" s="39"/>
      <c r="R10" s="47"/>
      <c r="S10" s="47"/>
      <c r="T10" s="120"/>
      <c r="U10" s="130"/>
    </row>
    <row r="11" spans="1:21" x14ac:dyDescent="0.2">
      <c r="P11" s="47"/>
      <c r="Q11" s="39"/>
      <c r="R11" s="47"/>
      <c r="S11" s="47"/>
      <c r="T11" s="120"/>
      <c r="U11" s="131"/>
    </row>
    <row r="12" spans="1:21" x14ac:dyDescent="0.2">
      <c r="P12" s="47"/>
      <c r="Q12" s="39"/>
      <c r="R12" s="47"/>
      <c r="S12" s="47"/>
      <c r="T12" s="120"/>
      <c r="U12" s="132"/>
    </row>
    <row r="13" spans="1:21" x14ac:dyDescent="0.2">
      <c r="P13" s="47"/>
      <c r="Q13" s="39"/>
      <c r="R13" s="47"/>
      <c r="S13" s="47"/>
      <c r="T13" s="121"/>
      <c r="U13" s="130"/>
    </row>
    <row r="14" spans="1:21" x14ac:dyDescent="0.2">
      <c r="P14" s="47"/>
      <c r="Q14" s="39"/>
      <c r="R14" s="47"/>
      <c r="S14" s="47"/>
      <c r="T14" s="121"/>
      <c r="U14" s="131"/>
    </row>
    <row r="15" spans="1:21" x14ac:dyDescent="0.2">
      <c r="A15" s="59" t="s">
        <v>145</v>
      </c>
      <c r="B15" s="97" t="s">
        <v>244</v>
      </c>
      <c r="C15" s="129">
        <v>45729.465277777781</v>
      </c>
      <c r="D15" s="129">
        <v>45729.506944444445</v>
      </c>
      <c r="E15" s="98" t="s">
        <v>245</v>
      </c>
      <c r="F15" s="98" t="s">
        <v>246</v>
      </c>
      <c r="G15" s="98" t="s">
        <v>247</v>
      </c>
      <c r="H15" s="129">
        <v>45729.729166666664</v>
      </c>
      <c r="I15" s="129">
        <v>45729.78125</v>
      </c>
      <c r="J15" s="129">
        <v>45730.416666666664</v>
      </c>
      <c r="K15" s="129">
        <v>45730.552083333336</v>
      </c>
      <c r="L15" s="129">
        <v>45730.666666666664</v>
      </c>
      <c r="P15" s="47"/>
      <c r="Q15" s="39"/>
      <c r="R15" s="47"/>
      <c r="S15" s="47"/>
      <c r="T15" s="122"/>
      <c r="U15" s="130"/>
    </row>
    <row r="16" spans="1:21" ht="16" thickBot="1" x14ac:dyDescent="0.25">
      <c r="A16" s="105" t="s">
        <v>186</v>
      </c>
      <c r="B16" s="106" t="s">
        <v>221</v>
      </c>
      <c r="C16" s="105" t="s">
        <v>223</v>
      </c>
      <c r="D16" s="105" t="s">
        <v>224</v>
      </c>
      <c r="E16" s="105" t="s">
        <v>225</v>
      </c>
      <c r="F16" s="105" t="s">
        <v>222</v>
      </c>
      <c r="G16" s="105" t="s">
        <v>169</v>
      </c>
      <c r="H16" s="105" t="s">
        <v>227</v>
      </c>
      <c r="I16" s="105" t="s">
        <v>228</v>
      </c>
      <c r="J16" s="105"/>
      <c r="K16" s="105"/>
      <c r="L16" s="105"/>
      <c r="P16" s="47"/>
      <c r="Q16" s="39"/>
      <c r="R16" s="47"/>
      <c r="S16" s="47"/>
      <c r="T16" s="122"/>
      <c r="U16" s="131"/>
    </row>
    <row r="17" spans="1:21" x14ac:dyDescent="0.2">
      <c r="A17" s="104" t="s">
        <v>248</v>
      </c>
      <c r="B17" s="111">
        <v>3.9E-2</v>
      </c>
      <c r="C17" s="124">
        <v>0.17299999999999999</v>
      </c>
      <c r="D17" s="111">
        <v>0.27</v>
      </c>
      <c r="E17" s="111">
        <v>0.36599999999999999</v>
      </c>
      <c r="F17" s="126">
        <v>0.58799999999999997</v>
      </c>
      <c r="G17" s="111">
        <v>0.76700000000000002</v>
      </c>
      <c r="H17" s="126">
        <v>0.77300000000000002</v>
      </c>
      <c r="I17" s="113"/>
      <c r="J17" s="111">
        <v>1.615</v>
      </c>
      <c r="K17" s="111">
        <v>1.639</v>
      </c>
      <c r="L17" s="111">
        <v>1.6</v>
      </c>
      <c r="P17" s="47"/>
      <c r="Q17" s="39"/>
      <c r="R17" s="47"/>
      <c r="S17" s="47"/>
      <c r="T17" s="122"/>
      <c r="U17" s="132"/>
    </row>
    <row r="18" spans="1:21" x14ac:dyDescent="0.2">
      <c r="A18" s="47" t="s">
        <v>249</v>
      </c>
      <c r="B18" s="112">
        <v>6.6000000000000003E-2</v>
      </c>
      <c r="C18" s="124">
        <v>0.20799999999999999</v>
      </c>
      <c r="D18" s="112">
        <v>0.29099999999999998</v>
      </c>
      <c r="E18" s="112">
        <v>0.40200000000000002</v>
      </c>
      <c r="F18" s="124">
        <v>0.627</v>
      </c>
      <c r="G18" s="112">
        <v>0.81299999999999994</v>
      </c>
      <c r="H18" s="124">
        <v>0.83399999999999996</v>
      </c>
      <c r="I18" s="114"/>
      <c r="J18" s="112">
        <v>1.663</v>
      </c>
      <c r="K18" s="112">
        <v>1.65</v>
      </c>
      <c r="L18" s="112">
        <v>1.603</v>
      </c>
    </row>
    <row r="19" spans="1:21" ht="16" thickBot="1" x14ac:dyDescent="0.25">
      <c r="A19" s="110" t="s">
        <v>250</v>
      </c>
      <c r="B19" s="115">
        <v>6.8000000000000005E-2</v>
      </c>
      <c r="C19" s="125">
        <v>0.16800000000000001</v>
      </c>
      <c r="D19" s="115">
        <v>0.255</v>
      </c>
      <c r="E19" s="115">
        <v>0.32900000000000001</v>
      </c>
      <c r="F19" s="125">
        <v>0.60299999999999998</v>
      </c>
      <c r="G19" s="115">
        <v>0.76</v>
      </c>
      <c r="H19" s="125">
        <v>0.74</v>
      </c>
      <c r="I19" s="116"/>
      <c r="J19" s="115">
        <v>1.637</v>
      </c>
      <c r="K19" s="115">
        <v>1.6419999999999999</v>
      </c>
      <c r="L19" s="115">
        <v>1.548</v>
      </c>
    </row>
    <row r="20" spans="1:21" x14ac:dyDescent="0.2">
      <c r="A20" s="104" t="s">
        <v>251</v>
      </c>
      <c r="B20" s="111">
        <v>6.2E-2</v>
      </c>
      <c r="C20" s="126">
        <v>0.13</v>
      </c>
      <c r="D20" s="111">
        <v>0.14599999999999999</v>
      </c>
      <c r="E20" s="113"/>
      <c r="F20" s="111">
        <v>0.22</v>
      </c>
      <c r="G20" s="111">
        <v>0.23799999999999999</v>
      </c>
      <c r="H20" s="113"/>
      <c r="I20" s="126">
        <v>0.28000000000000003</v>
      </c>
      <c r="J20" s="126">
        <v>0.26</v>
      </c>
      <c r="K20" s="111">
        <v>0.26500000000000001</v>
      </c>
      <c r="L20" s="111">
        <v>0.247</v>
      </c>
    </row>
    <row r="21" spans="1:21" x14ac:dyDescent="0.2">
      <c r="A21" s="47" t="s">
        <v>252</v>
      </c>
      <c r="B21" s="112">
        <v>5.5E-2</v>
      </c>
      <c r="C21" s="124">
        <v>0.13400000000000001</v>
      </c>
      <c r="D21" s="112">
        <v>0.14499999999999999</v>
      </c>
      <c r="E21" s="114"/>
      <c r="F21" s="112">
        <v>0.216</v>
      </c>
      <c r="G21" s="112">
        <v>0.24</v>
      </c>
      <c r="H21" s="114"/>
      <c r="I21" s="124">
        <v>0.27800000000000002</v>
      </c>
      <c r="J21" s="124">
        <v>0.26</v>
      </c>
      <c r="K21" s="112">
        <v>0.25</v>
      </c>
      <c r="L21" s="112">
        <v>0.26200000000000001</v>
      </c>
    </row>
    <row r="22" spans="1:21" x14ac:dyDescent="0.2">
      <c r="A22" s="47" t="s">
        <v>253</v>
      </c>
      <c r="B22" s="112">
        <v>5.8999999999999997E-2</v>
      </c>
      <c r="C22" s="124">
        <v>0.128</v>
      </c>
      <c r="D22" s="112">
        <v>0.15</v>
      </c>
      <c r="E22" s="114"/>
      <c r="F22" s="112">
        <v>0.24399999999999999</v>
      </c>
      <c r="G22" s="112">
        <v>0.23799999999999999</v>
      </c>
      <c r="H22" s="114"/>
      <c r="I22" s="124">
        <v>0.32800000000000001</v>
      </c>
      <c r="J22" s="124">
        <v>0.25900000000000001</v>
      </c>
      <c r="K22" s="112">
        <v>0.27400000000000002</v>
      </c>
      <c r="L22" s="112">
        <v>0.25900000000000001</v>
      </c>
    </row>
  </sheetData>
  <mergeCells count="6">
    <mergeCell ref="U15:U17"/>
    <mergeCell ref="U1:U3"/>
    <mergeCell ref="U4:U6"/>
    <mergeCell ref="U7:U9"/>
    <mergeCell ref="U10:U12"/>
    <mergeCell ref="U13:U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2A1-C406-42E7-9D2F-2EC93E870F81}">
  <dimension ref="A1:AA58"/>
  <sheetViews>
    <sheetView zoomScale="120" zoomScaleNormal="120" workbookViewId="0">
      <selection activeCell="Z38" sqref="Z38"/>
    </sheetView>
  </sheetViews>
  <sheetFormatPr baseColWidth="10" defaultRowHeight="15" x14ac:dyDescent="0.2"/>
  <cols>
    <col min="1" max="6" width="3.5" customWidth="1"/>
    <col min="7" max="7" width="4" customWidth="1"/>
    <col min="8" max="14" width="3.5" customWidth="1"/>
    <col min="16" max="16" width="15.1640625" customWidth="1"/>
    <col min="17" max="17" width="26.33203125" customWidth="1"/>
    <col min="21" max="21" width="21.5" customWidth="1"/>
    <col min="22" max="22" width="13.33203125" customWidth="1"/>
  </cols>
  <sheetData>
    <row r="1" spans="1:27" x14ac:dyDescent="0.2">
      <c r="A1" s="143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P1" t="s">
        <v>6</v>
      </c>
      <c r="Q1" t="s">
        <v>7</v>
      </c>
      <c r="R1" t="s">
        <v>8</v>
      </c>
      <c r="U1" s="32">
        <v>45597</v>
      </c>
      <c r="V1" t="s">
        <v>29</v>
      </c>
      <c r="W1" s="33">
        <v>0.55000000000000004</v>
      </c>
      <c r="Y1" s="34" t="s">
        <v>34</v>
      </c>
      <c r="Z1" t="s">
        <v>35</v>
      </c>
    </row>
    <row r="2" spans="1:27" x14ac:dyDescent="0.2">
      <c r="P2" t="s">
        <v>12</v>
      </c>
      <c r="Q2" t="s">
        <v>13</v>
      </c>
      <c r="U2" t="s">
        <v>30</v>
      </c>
      <c r="Y2" s="144" t="s">
        <v>37</v>
      </c>
      <c r="Z2" s="144"/>
      <c r="AA2" t="s">
        <v>36</v>
      </c>
    </row>
    <row r="3" spans="1:27" x14ac:dyDescent="0.2">
      <c r="B3" s="16"/>
      <c r="C3" s="17"/>
      <c r="D3" s="18"/>
      <c r="E3" s="19"/>
      <c r="F3" s="20"/>
      <c r="G3" s="21"/>
      <c r="H3" s="22"/>
      <c r="I3" s="23"/>
      <c r="J3" s="24"/>
      <c r="K3" s="25"/>
      <c r="L3" s="26"/>
      <c r="M3" s="27"/>
      <c r="P3" t="s">
        <v>9</v>
      </c>
      <c r="Q3" t="s">
        <v>10</v>
      </c>
      <c r="U3" t="s">
        <v>31</v>
      </c>
      <c r="Y3" s="144" t="s">
        <v>38</v>
      </c>
      <c r="Z3" s="144"/>
      <c r="AA3" t="s">
        <v>39</v>
      </c>
    </row>
    <row r="4" spans="1:27" x14ac:dyDescent="0.2">
      <c r="B4" s="16"/>
      <c r="C4" s="17"/>
      <c r="D4" s="18"/>
      <c r="E4" s="19"/>
      <c r="F4" s="20"/>
      <c r="G4" s="21"/>
      <c r="H4" s="22"/>
      <c r="I4" s="23"/>
      <c r="J4" s="24"/>
      <c r="K4" s="25"/>
      <c r="L4" s="26"/>
      <c r="M4" s="27"/>
      <c r="U4" t="s">
        <v>32</v>
      </c>
    </row>
    <row r="5" spans="1:27" x14ac:dyDescent="0.2">
      <c r="B5" s="16"/>
      <c r="C5" s="17"/>
      <c r="D5" s="18"/>
      <c r="E5" s="19"/>
      <c r="F5" s="20"/>
      <c r="G5" s="21"/>
      <c r="H5" s="22"/>
      <c r="I5" s="23"/>
      <c r="J5" s="24"/>
      <c r="K5" s="25"/>
      <c r="L5" s="26"/>
      <c r="M5" s="27"/>
      <c r="U5" t="s">
        <v>33</v>
      </c>
    </row>
    <row r="6" spans="1:27" x14ac:dyDescent="0.2">
      <c r="B6" s="16"/>
      <c r="C6" s="17"/>
      <c r="D6" s="18"/>
      <c r="E6" s="19"/>
      <c r="F6" s="20"/>
      <c r="G6" s="21"/>
      <c r="H6" s="22"/>
      <c r="I6" s="23"/>
      <c r="J6" s="24"/>
      <c r="K6" s="25"/>
      <c r="L6" s="26"/>
      <c r="M6" s="27"/>
      <c r="U6" s="146" t="s">
        <v>11</v>
      </c>
      <c r="V6" s="146"/>
      <c r="W6" s="146"/>
    </row>
    <row r="7" spans="1:27" x14ac:dyDescent="0.2">
      <c r="B7" s="16"/>
      <c r="C7" s="17"/>
      <c r="D7" s="18"/>
      <c r="E7" s="19"/>
      <c r="F7" s="20"/>
      <c r="G7" s="21"/>
      <c r="H7" s="22"/>
      <c r="I7" s="23"/>
      <c r="J7" s="24"/>
      <c r="K7" s="25"/>
      <c r="L7" s="26"/>
      <c r="M7" s="27"/>
      <c r="U7" t="s">
        <v>14</v>
      </c>
    </row>
    <row r="8" spans="1:27" x14ac:dyDescent="0.2">
      <c r="B8" s="16"/>
      <c r="C8" s="17"/>
      <c r="D8" s="18"/>
      <c r="E8" s="19"/>
      <c r="F8" s="20"/>
      <c r="G8" s="21"/>
      <c r="H8" s="22"/>
      <c r="I8" s="23"/>
      <c r="J8" s="24"/>
      <c r="K8" s="25"/>
      <c r="L8" s="26"/>
      <c r="M8" s="27"/>
    </row>
    <row r="9" spans="1:27" x14ac:dyDescent="0.2">
      <c r="B9" s="16"/>
      <c r="C9" s="17"/>
      <c r="D9" s="18"/>
      <c r="E9" s="19"/>
      <c r="F9" s="20"/>
      <c r="G9" s="21"/>
      <c r="H9" s="22"/>
      <c r="I9" s="23"/>
      <c r="J9" s="24"/>
      <c r="K9" s="25"/>
      <c r="L9" s="26"/>
      <c r="M9" s="27"/>
      <c r="X9" s="133" t="s">
        <v>60</v>
      </c>
      <c r="Y9" s="134"/>
      <c r="Z9" s="135"/>
    </row>
    <row r="10" spans="1:27" x14ac:dyDescent="0.2">
      <c r="B10" s="16"/>
      <c r="C10" s="17"/>
      <c r="D10" s="18"/>
      <c r="E10" s="19"/>
      <c r="F10" s="20"/>
      <c r="G10" s="21"/>
      <c r="H10" s="22"/>
      <c r="I10" s="23"/>
      <c r="J10" s="24"/>
      <c r="K10" s="25"/>
      <c r="L10" s="26"/>
      <c r="M10" s="27"/>
      <c r="U10" t="s">
        <v>40</v>
      </c>
      <c r="V10">
        <v>10000000</v>
      </c>
      <c r="X10" s="136"/>
      <c r="Y10" s="137"/>
      <c r="Z10" s="138"/>
    </row>
    <row r="11" spans="1:27" x14ac:dyDescent="0.2">
      <c r="F11" s="145"/>
      <c r="G11" s="145"/>
      <c r="H11" s="145"/>
      <c r="I11" s="145"/>
      <c r="J11" s="145"/>
      <c r="K11" s="145"/>
      <c r="L11" s="145"/>
      <c r="M11" s="145"/>
      <c r="U11" t="s">
        <v>41</v>
      </c>
      <c r="V11">
        <v>16000</v>
      </c>
      <c r="X11" s="139"/>
      <c r="Y11" s="140"/>
      <c r="Z11" s="141"/>
    </row>
    <row r="12" spans="1:27" x14ac:dyDescent="0.2">
      <c r="U12" t="s">
        <v>42</v>
      </c>
      <c r="V12">
        <f>V10*V11</f>
        <v>160000000000</v>
      </c>
    </row>
    <row r="13" spans="1:27" x14ac:dyDescent="0.2">
      <c r="A13" s="143" t="s">
        <v>1</v>
      </c>
      <c r="B13" s="143"/>
      <c r="C13" s="143"/>
      <c r="D13" s="143"/>
      <c r="G13" s="144" t="s">
        <v>3</v>
      </c>
      <c r="H13" s="144"/>
      <c r="I13" s="144"/>
      <c r="J13" s="144"/>
    </row>
    <row r="14" spans="1:27" x14ac:dyDescent="0.2">
      <c r="A14" s="2"/>
      <c r="B14" s="144" t="s">
        <v>2</v>
      </c>
      <c r="C14" s="144"/>
      <c r="D14" s="144"/>
      <c r="E14" s="144"/>
      <c r="G14" s="36">
        <v>0.5</v>
      </c>
      <c r="H14" s="3">
        <v>1</v>
      </c>
      <c r="I14" s="4">
        <v>2</v>
      </c>
      <c r="J14" s="5">
        <v>3</v>
      </c>
      <c r="U14" s="35" t="s">
        <v>43</v>
      </c>
    </row>
    <row r="15" spans="1:27" x14ac:dyDescent="0.2">
      <c r="A15" s="1"/>
      <c r="B15" s="144" t="s">
        <v>4</v>
      </c>
      <c r="C15" s="144"/>
      <c r="D15" s="144"/>
      <c r="E15" s="144"/>
      <c r="G15" s="6">
        <v>0.5</v>
      </c>
      <c r="H15" s="7">
        <v>1</v>
      </c>
      <c r="I15" s="8">
        <v>2</v>
      </c>
      <c r="J15" s="9">
        <v>3</v>
      </c>
      <c r="O15" s="147" t="s">
        <v>62</v>
      </c>
      <c r="P15" s="147"/>
      <c r="U15" t="s">
        <v>44</v>
      </c>
      <c r="V15">
        <v>24000</v>
      </c>
      <c r="W15" s="38" t="s">
        <v>52</v>
      </c>
    </row>
    <row r="16" spans="1:27" x14ac:dyDescent="0.2">
      <c r="A16" s="10"/>
      <c r="B16" s="144" t="s">
        <v>5</v>
      </c>
      <c r="C16" s="144"/>
      <c r="D16" s="144"/>
      <c r="E16" s="144"/>
      <c r="G16" s="11">
        <v>0.5</v>
      </c>
      <c r="H16" s="12">
        <v>1</v>
      </c>
      <c r="I16" s="13">
        <v>2</v>
      </c>
      <c r="J16" s="14">
        <v>3</v>
      </c>
      <c r="U16" t="s">
        <v>45</v>
      </c>
      <c r="V16">
        <v>20000</v>
      </c>
    </row>
    <row r="17" spans="1:22" x14ac:dyDescent="0.2">
      <c r="A17" s="142" t="s">
        <v>53</v>
      </c>
      <c r="B17" s="142"/>
      <c r="C17" s="142"/>
      <c r="D17" s="142"/>
      <c r="E17" s="142"/>
      <c r="F17" s="142"/>
      <c r="G17" s="15"/>
      <c r="H17" s="15"/>
      <c r="I17" s="15"/>
      <c r="J17" s="15"/>
      <c r="K17" s="15"/>
      <c r="L17" s="15"/>
      <c r="U17" t="s">
        <v>46</v>
      </c>
      <c r="V17" s="37">
        <f>V15*V16</f>
        <v>480000000</v>
      </c>
    </row>
    <row r="18" spans="1:22" x14ac:dyDescent="0.2">
      <c r="A18" s="28"/>
      <c r="B18" s="152" t="s">
        <v>15</v>
      </c>
      <c r="C18" s="152"/>
      <c r="D18" s="152"/>
      <c r="E18" s="31">
        <v>12</v>
      </c>
      <c r="F18" s="152" t="s">
        <v>16</v>
      </c>
      <c r="G18" s="152"/>
      <c r="H18" s="152"/>
      <c r="I18" s="152"/>
      <c r="J18" s="28"/>
      <c r="K18" s="28"/>
      <c r="L18" s="28"/>
      <c r="U18" t="s">
        <v>47</v>
      </c>
      <c r="V18">
        <f>V15/E18</f>
        <v>2000</v>
      </c>
    </row>
    <row r="19" spans="1:22" x14ac:dyDescent="0.2">
      <c r="A19" s="28"/>
      <c r="B19" s="152" t="s">
        <v>15</v>
      </c>
      <c r="C19" s="152"/>
      <c r="D19" s="152"/>
      <c r="E19" s="31">
        <v>8</v>
      </c>
      <c r="F19" s="152" t="s">
        <v>17</v>
      </c>
      <c r="G19" s="152"/>
      <c r="H19" s="152"/>
      <c r="I19" s="152"/>
      <c r="J19" s="28"/>
      <c r="K19" s="28"/>
      <c r="L19" s="28"/>
    </row>
    <row r="20" spans="1:22" x14ac:dyDescent="0.2">
      <c r="A20" s="144"/>
      <c r="B20" s="144"/>
      <c r="C20" s="144"/>
      <c r="D20" s="144"/>
      <c r="U20" s="35" t="s">
        <v>49</v>
      </c>
      <c r="V20">
        <v>3</v>
      </c>
    </row>
    <row r="21" spans="1:22" x14ac:dyDescent="0.2">
      <c r="U21" t="s">
        <v>50</v>
      </c>
      <c r="V21" s="37">
        <f>V17*V20</f>
        <v>1440000000</v>
      </c>
    </row>
    <row r="22" spans="1:22" x14ac:dyDescent="0.2">
      <c r="A22" s="143" t="s">
        <v>48</v>
      </c>
      <c r="B22" s="143"/>
      <c r="C22" s="143"/>
      <c r="D22" s="143"/>
      <c r="E22" s="143"/>
      <c r="U22" t="s">
        <v>47</v>
      </c>
      <c r="V22">
        <f>V18*V20</f>
        <v>6000</v>
      </c>
    </row>
    <row r="23" spans="1:22" x14ac:dyDescent="0.2">
      <c r="A23" s="150" t="s">
        <v>18</v>
      </c>
      <c r="B23" s="150"/>
      <c r="C23">
        <v>20</v>
      </c>
      <c r="D23" s="151" t="s">
        <v>19</v>
      </c>
      <c r="E23" s="151"/>
      <c r="F23" s="151"/>
      <c r="G23" s="151"/>
      <c r="U23" t="s">
        <v>51</v>
      </c>
      <c r="V23">
        <f>V15*V20</f>
        <v>72000</v>
      </c>
    </row>
    <row r="24" spans="1:22" x14ac:dyDescent="0.2">
      <c r="A24" s="150" t="s">
        <v>23</v>
      </c>
      <c r="B24" s="150"/>
      <c r="C24" s="150"/>
      <c r="E24" s="10">
        <f>C23/E18</f>
        <v>1.6666666666666667</v>
      </c>
      <c r="F24" s="151" t="s">
        <v>19</v>
      </c>
      <c r="G24" s="151"/>
      <c r="H24" s="151"/>
      <c r="I24" s="151"/>
    </row>
    <row r="26" spans="1:22" x14ac:dyDescent="0.2">
      <c r="A26" s="143" t="s">
        <v>20</v>
      </c>
      <c r="B26" s="143"/>
      <c r="C26" s="143"/>
      <c r="D26" s="143"/>
      <c r="E26" s="143"/>
      <c r="F26" s="30" t="s">
        <v>28</v>
      </c>
      <c r="G26" s="30"/>
      <c r="H26" s="30"/>
      <c r="I26" s="30"/>
      <c r="J26" s="30"/>
      <c r="K26" s="30"/>
      <c r="L26" s="30"/>
    </row>
    <row r="27" spans="1:22" x14ac:dyDescent="0.2">
      <c r="A27" s="150" t="s">
        <v>21</v>
      </c>
      <c r="B27" s="150"/>
      <c r="C27" s="144">
        <v>100000</v>
      </c>
      <c r="D27" s="144"/>
      <c r="E27" s="144"/>
      <c r="F27" s="144" t="s">
        <v>22</v>
      </c>
      <c r="G27" s="144"/>
      <c r="H27" s="144"/>
      <c r="I27" s="144"/>
      <c r="J27" s="144"/>
    </row>
    <row r="28" spans="1:22" x14ac:dyDescent="0.2">
      <c r="A28" s="150" t="s">
        <v>23</v>
      </c>
      <c r="B28" s="150"/>
      <c r="C28" s="150"/>
      <c r="D28" s="144">
        <f>C27*E19</f>
        <v>800000</v>
      </c>
      <c r="E28" s="144"/>
      <c r="F28" s="144"/>
    </row>
    <row r="30" spans="1:22" x14ac:dyDescent="0.2">
      <c r="A30" s="148" t="s">
        <v>21</v>
      </c>
      <c r="B30" s="148"/>
      <c r="C30" s="149">
        <v>75000</v>
      </c>
      <c r="D30" s="149"/>
      <c r="E30" s="149"/>
      <c r="F30" s="149" t="s">
        <v>22</v>
      </c>
      <c r="G30" s="149"/>
      <c r="H30" s="149"/>
      <c r="I30" s="149"/>
      <c r="J30" s="149"/>
    </row>
    <row r="31" spans="1:22" x14ac:dyDescent="0.2">
      <c r="A31" s="148" t="s">
        <v>23</v>
      </c>
      <c r="B31" s="148"/>
      <c r="C31" s="148"/>
      <c r="D31" s="149">
        <f>C30*E19</f>
        <v>600000</v>
      </c>
      <c r="E31" s="149"/>
      <c r="F31" s="149"/>
      <c r="G31" s="29"/>
      <c r="H31" s="29"/>
      <c r="I31" s="29"/>
      <c r="J31" s="29"/>
    </row>
    <row r="33" spans="1:27" x14ac:dyDescent="0.2">
      <c r="A33" s="143" t="s">
        <v>24</v>
      </c>
      <c r="B33" s="143"/>
      <c r="C33" s="143"/>
      <c r="D33" s="143"/>
      <c r="E33" s="143"/>
    </row>
    <row r="34" spans="1:27" x14ac:dyDescent="0.2">
      <c r="A34" s="150" t="s">
        <v>27</v>
      </c>
      <c r="B34" s="150"/>
      <c r="C34">
        <v>10</v>
      </c>
      <c r="D34" s="144" t="s">
        <v>25</v>
      </c>
      <c r="E34" s="144"/>
      <c r="F34" s="144"/>
      <c r="G34" s="144"/>
    </row>
    <row r="35" spans="1:27" x14ac:dyDescent="0.2">
      <c r="A35" s="150" t="s">
        <v>26</v>
      </c>
      <c r="B35" s="150"/>
      <c r="C35" s="150"/>
      <c r="D35" s="154">
        <f>D28*E18</f>
        <v>9600000</v>
      </c>
      <c r="E35" s="154"/>
      <c r="F35" s="154"/>
    </row>
    <row r="37" spans="1:27" x14ac:dyDescent="0.2">
      <c r="Y37" t="s">
        <v>105</v>
      </c>
      <c r="Z37" s="55">
        <v>10350</v>
      </c>
      <c r="AA37" t="s">
        <v>107</v>
      </c>
    </row>
    <row r="38" spans="1:27" x14ac:dyDescent="0.2">
      <c r="Y38" t="s">
        <v>106</v>
      </c>
      <c r="Z38" s="55">
        <v>5400</v>
      </c>
      <c r="AA38" t="s">
        <v>108</v>
      </c>
    </row>
    <row r="39" spans="1:27" x14ac:dyDescent="0.2">
      <c r="A39" s="143" t="s">
        <v>0</v>
      </c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</row>
    <row r="41" spans="1:27" x14ac:dyDescent="0.2">
      <c r="B41" s="43" t="s">
        <v>55</v>
      </c>
      <c r="C41" s="43" t="s">
        <v>56</v>
      </c>
      <c r="D41" s="43" t="s">
        <v>57</v>
      </c>
      <c r="E41" s="44" t="s">
        <v>55</v>
      </c>
      <c r="F41" s="44" t="s">
        <v>56</v>
      </c>
      <c r="G41" s="44" t="s">
        <v>57</v>
      </c>
      <c r="H41" s="45" t="s">
        <v>55</v>
      </c>
      <c r="I41" s="45" t="s">
        <v>56</v>
      </c>
      <c r="J41" s="45" t="s">
        <v>57</v>
      </c>
      <c r="K41" s="46" t="s">
        <v>55</v>
      </c>
      <c r="L41" s="46" t="s">
        <v>56</v>
      </c>
      <c r="M41" s="46" t="s">
        <v>57</v>
      </c>
    </row>
    <row r="42" spans="1:27" x14ac:dyDescent="0.2">
      <c r="B42" s="43" t="s">
        <v>55</v>
      </c>
      <c r="C42" s="43" t="s">
        <v>56</v>
      </c>
      <c r="D42" s="43" t="s">
        <v>57</v>
      </c>
      <c r="E42" s="44" t="s">
        <v>55</v>
      </c>
      <c r="F42" s="44" t="s">
        <v>56</v>
      </c>
      <c r="G42" s="44" t="s">
        <v>57</v>
      </c>
      <c r="H42" s="45" t="s">
        <v>55</v>
      </c>
      <c r="I42" s="45" t="s">
        <v>56</v>
      </c>
      <c r="J42" s="45" t="s">
        <v>57</v>
      </c>
      <c r="K42" s="46" t="s">
        <v>55</v>
      </c>
      <c r="L42" s="46" t="s">
        <v>56</v>
      </c>
      <c r="M42" s="46" t="s">
        <v>57</v>
      </c>
    </row>
    <row r="43" spans="1:27" x14ac:dyDescent="0.2">
      <c r="B43" s="43" t="s">
        <v>55</v>
      </c>
      <c r="C43" s="43" t="s">
        <v>56</v>
      </c>
      <c r="D43" s="43" t="s">
        <v>57</v>
      </c>
      <c r="E43" s="44" t="s">
        <v>55</v>
      </c>
      <c r="F43" s="44" t="s">
        <v>56</v>
      </c>
      <c r="G43" s="44" t="s">
        <v>57</v>
      </c>
      <c r="H43" s="45" t="s">
        <v>55</v>
      </c>
      <c r="I43" s="45" t="s">
        <v>56</v>
      </c>
      <c r="J43" s="45" t="s">
        <v>57</v>
      </c>
      <c r="K43" s="46" t="s">
        <v>55</v>
      </c>
      <c r="L43" s="46" t="s">
        <v>56</v>
      </c>
      <c r="M43" s="46" t="s">
        <v>57</v>
      </c>
    </row>
    <row r="44" spans="1:27" x14ac:dyDescent="0.2">
      <c r="B44" s="43" t="s">
        <v>55</v>
      </c>
      <c r="C44" s="43" t="s">
        <v>56</v>
      </c>
      <c r="D44" s="43" t="s">
        <v>57</v>
      </c>
      <c r="E44" s="44" t="s">
        <v>55</v>
      </c>
      <c r="F44" s="44" t="s">
        <v>56</v>
      </c>
      <c r="G44" s="44" t="s">
        <v>57</v>
      </c>
      <c r="H44" s="45" t="s">
        <v>55</v>
      </c>
      <c r="I44" s="45" t="s">
        <v>56</v>
      </c>
      <c r="J44" s="45" t="s">
        <v>57</v>
      </c>
      <c r="K44" s="46" t="s">
        <v>55</v>
      </c>
      <c r="L44" s="46" t="s">
        <v>56</v>
      </c>
      <c r="M44" s="46" t="s">
        <v>57</v>
      </c>
    </row>
    <row r="45" spans="1:27" x14ac:dyDescent="0.2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27" x14ac:dyDescent="0.2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27" x14ac:dyDescent="0.2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27" x14ac:dyDescent="0.2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4" x14ac:dyDescent="0.2">
      <c r="A49" s="147" t="s">
        <v>58</v>
      </c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</row>
    <row r="50" spans="1:14" x14ac:dyDescent="0.2">
      <c r="A50" s="144" t="s">
        <v>59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</row>
    <row r="51" spans="1:14" x14ac:dyDescent="0.2">
      <c r="A51" s="143" t="s">
        <v>1</v>
      </c>
      <c r="B51" s="143"/>
      <c r="C51" s="143"/>
      <c r="D51" s="143"/>
      <c r="G51" s="144" t="s">
        <v>61</v>
      </c>
      <c r="H51" s="144"/>
      <c r="I51" s="144"/>
      <c r="J51" s="144"/>
      <c r="K51" s="147" t="s">
        <v>63</v>
      </c>
      <c r="L51" s="147"/>
      <c r="M51" s="147"/>
      <c r="N51" s="147"/>
    </row>
    <row r="52" spans="1:14" x14ac:dyDescent="0.2">
      <c r="A52" s="41" t="s">
        <v>55</v>
      </c>
      <c r="B52" s="153" t="s">
        <v>54</v>
      </c>
      <c r="C52" s="153"/>
      <c r="D52" s="153"/>
      <c r="E52" s="153"/>
      <c r="G52" s="40">
        <v>0.5</v>
      </c>
      <c r="H52" s="12">
        <v>1</v>
      </c>
      <c r="I52" s="13">
        <v>2</v>
      </c>
      <c r="J52" s="14">
        <v>3</v>
      </c>
    </row>
    <row r="53" spans="1:14" x14ac:dyDescent="0.2">
      <c r="A53" s="42" t="s">
        <v>56</v>
      </c>
      <c r="B53" s="153" t="s">
        <v>54</v>
      </c>
      <c r="C53" s="153"/>
      <c r="D53" s="153"/>
      <c r="E53" s="153"/>
      <c r="G53" s="40">
        <v>0.5</v>
      </c>
      <c r="H53" s="12">
        <v>1</v>
      </c>
      <c r="I53" s="13">
        <v>2</v>
      </c>
      <c r="J53" s="14">
        <v>3</v>
      </c>
    </row>
    <row r="54" spans="1:14" x14ac:dyDescent="0.2">
      <c r="A54" s="42" t="s">
        <v>57</v>
      </c>
      <c r="B54" s="153" t="s">
        <v>54</v>
      </c>
      <c r="C54" s="153"/>
      <c r="D54" s="153"/>
      <c r="E54" s="153"/>
      <c r="G54" s="40">
        <v>0.5</v>
      </c>
      <c r="H54" s="12">
        <v>1</v>
      </c>
      <c r="I54" s="13">
        <v>2</v>
      </c>
      <c r="J54" s="14">
        <v>3</v>
      </c>
    </row>
    <row r="55" spans="1:14" x14ac:dyDescent="0.2">
      <c r="A55" s="155"/>
      <c r="B55" s="155"/>
      <c r="C55" s="155"/>
      <c r="D55" s="155"/>
      <c r="E55" s="155"/>
      <c r="F55" s="155"/>
      <c r="G55" s="15"/>
      <c r="H55" s="15"/>
      <c r="I55" s="15"/>
      <c r="J55" s="15"/>
      <c r="K55" s="15"/>
      <c r="L55" s="15"/>
    </row>
    <row r="56" spans="1:14" x14ac:dyDescent="0.2">
      <c r="A56" s="28"/>
      <c r="B56" s="152" t="s">
        <v>15</v>
      </c>
      <c r="C56" s="152"/>
      <c r="D56" s="152"/>
      <c r="E56" s="31">
        <v>12</v>
      </c>
      <c r="F56" s="152" t="s">
        <v>16</v>
      </c>
      <c r="G56" s="152"/>
      <c r="H56" s="152"/>
      <c r="I56" s="152"/>
      <c r="J56" s="28"/>
      <c r="K56" s="28"/>
      <c r="L56" s="28"/>
    </row>
    <row r="57" spans="1:14" x14ac:dyDescent="0.2">
      <c r="A57" s="28"/>
      <c r="B57" s="152" t="s">
        <v>15</v>
      </c>
      <c r="C57" s="152"/>
      <c r="D57" s="152"/>
      <c r="E57" s="31">
        <v>4</v>
      </c>
      <c r="F57" s="152" t="s">
        <v>17</v>
      </c>
      <c r="G57" s="152"/>
      <c r="H57" s="152"/>
      <c r="I57" s="152"/>
      <c r="J57" s="28"/>
      <c r="K57" s="28"/>
      <c r="L57" s="28"/>
    </row>
    <row r="58" spans="1:14" x14ac:dyDescent="0.2">
      <c r="A58" s="144"/>
      <c r="B58" s="144"/>
      <c r="C58" s="144"/>
      <c r="D58" s="144"/>
    </row>
  </sheetData>
  <mergeCells count="54">
    <mergeCell ref="B57:D57"/>
    <mergeCell ref="F57:I57"/>
    <mergeCell ref="A58:D58"/>
    <mergeCell ref="A49:M49"/>
    <mergeCell ref="A50:M50"/>
    <mergeCell ref="B53:E53"/>
    <mergeCell ref="B54:E54"/>
    <mergeCell ref="A55:F55"/>
    <mergeCell ref="B56:D56"/>
    <mergeCell ref="F56:I56"/>
    <mergeCell ref="A39:N39"/>
    <mergeCell ref="A51:D51"/>
    <mergeCell ref="G51:J51"/>
    <mergeCell ref="B52:E52"/>
    <mergeCell ref="A34:B34"/>
    <mergeCell ref="D34:G34"/>
    <mergeCell ref="A35:C35"/>
    <mergeCell ref="D35:F35"/>
    <mergeCell ref="K51:N51"/>
    <mergeCell ref="A20:D20"/>
    <mergeCell ref="A22:E22"/>
    <mergeCell ref="B18:D18"/>
    <mergeCell ref="F18:I18"/>
    <mergeCell ref="B19:D19"/>
    <mergeCell ref="F19:I19"/>
    <mergeCell ref="A23:B23"/>
    <mergeCell ref="A24:C24"/>
    <mergeCell ref="F24:I24"/>
    <mergeCell ref="D23:G23"/>
    <mergeCell ref="A26:E26"/>
    <mergeCell ref="A31:C31"/>
    <mergeCell ref="D31:F31"/>
    <mergeCell ref="A33:E33"/>
    <mergeCell ref="A27:B27"/>
    <mergeCell ref="A28:C28"/>
    <mergeCell ref="C27:E27"/>
    <mergeCell ref="F27:J27"/>
    <mergeCell ref="D28:F28"/>
    <mergeCell ref="A30:B30"/>
    <mergeCell ref="C30:E30"/>
    <mergeCell ref="F30:J30"/>
    <mergeCell ref="X9:Z11"/>
    <mergeCell ref="A17:F17"/>
    <mergeCell ref="A1:N1"/>
    <mergeCell ref="A13:D13"/>
    <mergeCell ref="B14:E14"/>
    <mergeCell ref="G13:J13"/>
    <mergeCell ref="B15:E15"/>
    <mergeCell ref="F11:M11"/>
    <mergeCell ref="U6:W6"/>
    <mergeCell ref="B16:E16"/>
    <mergeCell ref="O15:P15"/>
    <mergeCell ref="Y2:Z2"/>
    <mergeCell ref="Y3:Z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CA4E-4294-4F5A-9A08-33E87F40B239}">
  <dimension ref="A1:D7"/>
  <sheetViews>
    <sheetView workbookViewId="0">
      <selection activeCell="E7" sqref="E7"/>
    </sheetView>
  </sheetViews>
  <sheetFormatPr baseColWidth="10" defaultRowHeight="15" x14ac:dyDescent="0.2"/>
  <cols>
    <col min="1" max="1" width="17.33203125" bestFit="1" customWidth="1"/>
  </cols>
  <sheetData>
    <row r="1" spans="1:4" x14ac:dyDescent="0.2">
      <c r="A1" s="54" t="s">
        <v>93</v>
      </c>
      <c r="B1" s="54" t="s">
        <v>94</v>
      </c>
    </row>
    <row r="2" spans="1:4" x14ac:dyDescent="0.2">
      <c r="A2" t="s">
        <v>65</v>
      </c>
      <c r="B2" t="s">
        <v>95</v>
      </c>
      <c r="C2" t="s">
        <v>96</v>
      </c>
      <c r="D2" t="s">
        <v>97</v>
      </c>
    </row>
    <row r="3" spans="1:4" x14ac:dyDescent="0.2">
      <c r="A3" t="s">
        <v>98</v>
      </c>
      <c r="B3" t="s">
        <v>99</v>
      </c>
    </row>
    <row r="4" spans="1:4" x14ac:dyDescent="0.2">
      <c r="A4" t="s">
        <v>101</v>
      </c>
      <c r="B4" t="s">
        <v>99</v>
      </c>
      <c r="C4" t="s">
        <v>100</v>
      </c>
    </row>
    <row r="5" spans="1:4" x14ac:dyDescent="0.2">
      <c r="A5" t="s">
        <v>102</v>
      </c>
    </row>
    <row r="6" spans="1:4" x14ac:dyDescent="0.2">
      <c r="A6" t="s">
        <v>103</v>
      </c>
    </row>
    <row r="7" spans="1:4" x14ac:dyDescent="0.2">
      <c r="A7" t="s">
        <v>104</v>
      </c>
      <c r="B7">
        <v>1</v>
      </c>
      <c r="C7">
        <v>2</v>
      </c>
      <c r="D7">
        <v>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1D916-8387-4691-819B-C758BD819117}">
  <dimension ref="A1:T35"/>
  <sheetViews>
    <sheetView topLeftCell="A16" zoomScale="85" zoomScaleNormal="85" workbookViewId="0">
      <selection activeCell="A27" sqref="A27:B35"/>
    </sheetView>
  </sheetViews>
  <sheetFormatPr baseColWidth="10" defaultRowHeight="15" x14ac:dyDescent="0.2"/>
  <cols>
    <col min="7" max="7" width="6.1640625" customWidth="1"/>
    <col min="8" max="19" width="10.6640625" customWidth="1"/>
  </cols>
  <sheetData>
    <row r="1" spans="1:20" x14ac:dyDescent="0.2">
      <c r="A1" s="177" t="s">
        <v>64</v>
      </c>
      <c r="B1" s="177"/>
      <c r="C1" s="177"/>
    </row>
    <row r="3" spans="1:20" x14ac:dyDescent="0.2">
      <c r="A3" t="s">
        <v>65</v>
      </c>
      <c r="G3" s="53"/>
      <c r="H3" s="156" t="s">
        <v>209</v>
      </c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42"/>
    </row>
    <row r="4" spans="1:20" x14ac:dyDescent="0.2">
      <c r="A4" s="180" t="s">
        <v>200</v>
      </c>
      <c r="B4" s="100" t="s">
        <v>67</v>
      </c>
    </row>
    <row r="5" spans="1:20" x14ac:dyDescent="0.2">
      <c r="A5" s="180"/>
      <c r="G5" s="176" t="s">
        <v>80</v>
      </c>
      <c r="H5" s="49" t="s">
        <v>73</v>
      </c>
      <c r="I5" s="49" t="s">
        <v>74</v>
      </c>
      <c r="J5" s="49" t="s">
        <v>75</v>
      </c>
      <c r="K5" s="50" t="s">
        <v>76</v>
      </c>
      <c r="L5" s="50" t="s">
        <v>77</v>
      </c>
      <c r="M5" s="50" t="s">
        <v>79</v>
      </c>
      <c r="N5" s="51" t="s">
        <v>81</v>
      </c>
      <c r="O5" s="51" t="s">
        <v>82</v>
      </c>
      <c r="P5" s="51" t="s">
        <v>78</v>
      </c>
      <c r="Q5" s="49" t="s">
        <v>73</v>
      </c>
      <c r="R5" s="51" t="s">
        <v>78</v>
      </c>
      <c r="S5" s="18" t="s">
        <v>90</v>
      </c>
    </row>
    <row r="6" spans="1:20" x14ac:dyDescent="0.2">
      <c r="G6" s="176"/>
      <c r="H6" s="49" t="s">
        <v>73</v>
      </c>
      <c r="I6" s="49" t="s">
        <v>74</v>
      </c>
      <c r="J6" s="49" t="s">
        <v>75</v>
      </c>
      <c r="K6" s="50" t="s">
        <v>76</v>
      </c>
      <c r="L6" s="50" t="s">
        <v>77</v>
      </c>
      <c r="M6" s="50" t="s">
        <v>79</v>
      </c>
      <c r="N6" s="51" t="s">
        <v>81</v>
      </c>
      <c r="O6" s="51" t="s">
        <v>82</v>
      </c>
      <c r="P6" s="51" t="s">
        <v>78</v>
      </c>
      <c r="Q6" s="49" t="s">
        <v>74</v>
      </c>
      <c r="R6" s="16" t="s">
        <v>83</v>
      </c>
      <c r="S6" s="18" t="s">
        <v>91</v>
      </c>
    </row>
    <row r="7" spans="1:20" x14ac:dyDescent="0.2">
      <c r="D7" s="178" t="s">
        <v>201</v>
      </c>
      <c r="E7" s="178"/>
      <c r="G7" s="176"/>
      <c r="H7" s="49" t="s">
        <v>73</v>
      </c>
      <c r="I7" s="49" t="s">
        <v>74</v>
      </c>
      <c r="J7" s="49" t="s">
        <v>75</v>
      </c>
      <c r="K7" s="50" t="s">
        <v>76</v>
      </c>
      <c r="L7" s="50" t="s">
        <v>77</v>
      </c>
      <c r="M7" s="50" t="s">
        <v>79</v>
      </c>
      <c r="N7" s="51" t="s">
        <v>81</v>
      </c>
      <c r="O7" s="51" t="s">
        <v>82</v>
      </c>
      <c r="P7" s="51" t="s">
        <v>78</v>
      </c>
      <c r="Q7" s="49" t="s">
        <v>75</v>
      </c>
      <c r="R7" s="16" t="s">
        <v>84</v>
      </c>
      <c r="S7" s="47"/>
    </row>
    <row r="8" spans="1:20" x14ac:dyDescent="0.2">
      <c r="D8" s="178"/>
      <c r="E8" s="178"/>
      <c r="G8" s="176"/>
      <c r="H8" s="49" t="s">
        <v>73</v>
      </c>
      <c r="I8" s="49" t="s">
        <v>74</v>
      </c>
      <c r="J8" s="49" t="s">
        <v>75</v>
      </c>
      <c r="K8" s="50" t="s">
        <v>76</v>
      </c>
      <c r="L8" s="50" t="s">
        <v>77</v>
      </c>
      <c r="M8" s="50" t="s">
        <v>79</v>
      </c>
      <c r="N8" s="51" t="s">
        <v>81</v>
      </c>
      <c r="O8" s="51" t="s">
        <v>82</v>
      </c>
      <c r="P8" s="51" t="s">
        <v>78</v>
      </c>
      <c r="Q8" s="50" t="s">
        <v>76</v>
      </c>
      <c r="R8" s="16" t="s">
        <v>85</v>
      </c>
      <c r="S8" s="47"/>
    </row>
    <row r="9" spans="1:20" x14ac:dyDescent="0.2">
      <c r="D9" s="6" t="s">
        <v>70</v>
      </c>
      <c r="E9" s="48" t="s">
        <v>70</v>
      </c>
      <c r="H9" s="16" t="s">
        <v>83</v>
      </c>
      <c r="I9" s="16" t="s">
        <v>84</v>
      </c>
      <c r="J9" s="16" t="s">
        <v>85</v>
      </c>
      <c r="K9" s="17" t="s">
        <v>86</v>
      </c>
      <c r="L9" s="17" t="s">
        <v>87</v>
      </c>
      <c r="M9" s="17" t="s">
        <v>88</v>
      </c>
      <c r="N9" s="18" t="s">
        <v>89</v>
      </c>
      <c r="O9" s="18" t="s">
        <v>90</v>
      </c>
      <c r="P9" s="18" t="s">
        <v>91</v>
      </c>
      <c r="Q9" s="50" t="s">
        <v>77</v>
      </c>
      <c r="R9" s="17" t="s">
        <v>86</v>
      </c>
      <c r="S9" s="39"/>
    </row>
    <row r="10" spans="1:20" x14ac:dyDescent="0.2">
      <c r="D10" s="7" t="s">
        <v>71</v>
      </c>
      <c r="E10" s="3" t="s">
        <v>71</v>
      </c>
      <c r="H10" s="16" t="s">
        <v>83</v>
      </c>
      <c r="I10" s="16" t="s">
        <v>84</v>
      </c>
      <c r="J10" s="16" t="s">
        <v>85</v>
      </c>
      <c r="K10" s="17" t="s">
        <v>86</v>
      </c>
      <c r="L10" s="17" t="s">
        <v>87</v>
      </c>
      <c r="M10" s="17" t="s">
        <v>88</v>
      </c>
      <c r="N10" s="18" t="s">
        <v>89</v>
      </c>
      <c r="O10" s="18" t="s">
        <v>90</v>
      </c>
      <c r="P10" s="18" t="s">
        <v>91</v>
      </c>
      <c r="Q10" s="50" t="s">
        <v>79</v>
      </c>
      <c r="R10" s="17" t="s">
        <v>87</v>
      </c>
      <c r="S10" s="39"/>
    </row>
    <row r="11" spans="1:20" x14ac:dyDescent="0.2">
      <c r="D11" s="8" t="s">
        <v>72</v>
      </c>
      <c r="E11" s="4" t="s">
        <v>72</v>
      </c>
      <c r="H11" s="16" t="s">
        <v>83</v>
      </c>
      <c r="I11" s="16" t="s">
        <v>84</v>
      </c>
      <c r="J11" s="16" t="s">
        <v>85</v>
      </c>
      <c r="K11" s="17" t="s">
        <v>86</v>
      </c>
      <c r="L11" s="17" t="s">
        <v>87</v>
      </c>
      <c r="M11" s="17" t="s">
        <v>88</v>
      </c>
      <c r="N11" s="18" t="s">
        <v>89</v>
      </c>
      <c r="O11" s="18" t="s">
        <v>90</v>
      </c>
      <c r="P11" s="18" t="s">
        <v>91</v>
      </c>
      <c r="Q11" s="51" t="s">
        <v>81</v>
      </c>
      <c r="R11" s="17" t="s">
        <v>88</v>
      </c>
      <c r="S11" s="39"/>
    </row>
    <row r="12" spans="1:20" x14ac:dyDescent="0.2">
      <c r="H12" s="16" t="s">
        <v>83</v>
      </c>
      <c r="I12" s="16" t="s">
        <v>84</v>
      </c>
      <c r="J12" s="16" t="s">
        <v>85</v>
      </c>
      <c r="K12" s="17" t="s">
        <v>86</v>
      </c>
      <c r="L12" s="17" t="s">
        <v>87</v>
      </c>
      <c r="M12" s="17" t="s">
        <v>88</v>
      </c>
      <c r="N12" s="18" t="s">
        <v>89</v>
      </c>
      <c r="O12" s="18" t="s">
        <v>90</v>
      </c>
      <c r="P12" s="18" t="s">
        <v>91</v>
      </c>
      <c r="Q12" s="51" t="s">
        <v>82</v>
      </c>
      <c r="R12" s="18" t="s">
        <v>89</v>
      </c>
      <c r="S12" s="39"/>
    </row>
    <row r="15" spans="1:20" x14ac:dyDescent="0.2">
      <c r="H15" s="53">
        <v>1</v>
      </c>
      <c r="I15" s="53">
        <v>2</v>
      </c>
      <c r="J15" s="53">
        <v>3</v>
      </c>
      <c r="K15" s="53">
        <v>4</v>
      </c>
      <c r="L15" s="53">
        <v>5</v>
      </c>
      <c r="M15" s="53">
        <v>6</v>
      </c>
      <c r="N15" s="53">
        <v>7</v>
      </c>
      <c r="O15" s="53">
        <v>8</v>
      </c>
      <c r="P15" s="53">
        <v>9</v>
      </c>
      <c r="Q15" s="53">
        <v>10</v>
      </c>
      <c r="R15" s="53">
        <v>11</v>
      </c>
      <c r="S15" s="53">
        <v>12</v>
      </c>
    </row>
    <row r="16" spans="1:20" x14ac:dyDescent="0.2">
      <c r="F16" t="s">
        <v>167</v>
      </c>
      <c r="G16" s="42" t="s">
        <v>55</v>
      </c>
      <c r="H16" s="163">
        <v>1</v>
      </c>
      <c r="I16" s="163">
        <v>2</v>
      </c>
      <c r="J16" s="163">
        <v>3</v>
      </c>
      <c r="K16" s="166">
        <v>4</v>
      </c>
      <c r="L16" s="166">
        <v>5</v>
      </c>
      <c r="M16" s="166">
        <v>6</v>
      </c>
      <c r="N16" s="169">
        <v>7</v>
      </c>
      <c r="O16" s="169">
        <v>8</v>
      </c>
      <c r="P16" s="169">
        <v>9</v>
      </c>
      <c r="Q16" s="70">
        <v>1</v>
      </c>
      <c r="R16" s="74">
        <v>9</v>
      </c>
      <c r="S16" s="77">
        <v>17</v>
      </c>
    </row>
    <row r="17" spans="1:19" x14ac:dyDescent="0.2">
      <c r="G17" s="42" t="s">
        <v>56</v>
      </c>
      <c r="H17" s="164"/>
      <c r="I17" s="164"/>
      <c r="J17" s="164"/>
      <c r="K17" s="167"/>
      <c r="L17" s="167"/>
      <c r="M17" s="167"/>
      <c r="N17" s="170"/>
      <c r="O17" s="170"/>
      <c r="P17" s="170"/>
      <c r="Q17" s="70">
        <v>2</v>
      </c>
      <c r="R17" s="75">
        <v>10</v>
      </c>
      <c r="S17" s="77">
        <v>18</v>
      </c>
    </row>
    <row r="18" spans="1:19" x14ac:dyDescent="0.2">
      <c r="A18" s="15"/>
      <c r="B18" s="15"/>
      <c r="C18" s="15"/>
      <c r="D18" s="15"/>
      <c r="G18" s="42" t="s">
        <v>57</v>
      </c>
      <c r="H18" s="164"/>
      <c r="I18" s="164"/>
      <c r="J18" s="164"/>
      <c r="K18" s="167"/>
      <c r="L18" s="167"/>
      <c r="M18" s="167"/>
      <c r="N18" s="170"/>
      <c r="O18" s="170"/>
      <c r="P18" s="170"/>
      <c r="Q18" s="70">
        <v>3</v>
      </c>
      <c r="R18" s="75">
        <v>11</v>
      </c>
      <c r="S18" s="79"/>
    </row>
    <row r="19" spans="1:19" x14ac:dyDescent="0.2">
      <c r="A19" s="179" t="s">
        <v>134</v>
      </c>
      <c r="B19" s="179"/>
      <c r="C19" s="179"/>
      <c r="D19" s="179"/>
      <c r="G19" s="42" t="s">
        <v>128</v>
      </c>
      <c r="H19" s="165"/>
      <c r="I19" s="165"/>
      <c r="J19" s="165"/>
      <c r="K19" s="168"/>
      <c r="L19" s="168"/>
      <c r="M19" s="168"/>
      <c r="N19" s="171"/>
      <c r="O19" s="171"/>
      <c r="P19" s="171"/>
      <c r="Q19" s="72">
        <v>4</v>
      </c>
      <c r="R19" s="75">
        <v>12</v>
      </c>
      <c r="S19" s="79"/>
    </row>
    <row r="20" spans="1:19" x14ac:dyDescent="0.2">
      <c r="A20" s="175" t="s">
        <v>48</v>
      </c>
      <c r="B20" s="175"/>
      <c r="G20" s="42" t="s">
        <v>129</v>
      </c>
      <c r="H20" s="157">
        <v>10</v>
      </c>
      <c r="I20" s="157">
        <v>11</v>
      </c>
      <c r="J20" s="157">
        <v>12</v>
      </c>
      <c r="K20" s="160">
        <v>13</v>
      </c>
      <c r="L20" s="160">
        <v>14</v>
      </c>
      <c r="M20" s="160">
        <v>15</v>
      </c>
      <c r="N20" s="172">
        <v>16</v>
      </c>
      <c r="O20" s="172">
        <v>17</v>
      </c>
      <c r="P20" s="172">
        <v>18</v>
      </c>
      <c r="Q20" s="72">
        <v>5</v>
      </c>
      <c r="R20" s="76">
        <v>13</v>
      </c>
      <c r="S20" s="79"/>
    </row>
    <row r="21" spans="1:19" x14ac:dyDescent="0.2">
      <c r="A21" s="175" t="s">
        <v>6</v>
      </c>
      <c r="B21" s="175"/>
      <c r="G21" s="42" t="s">
        <v>130</v>
      </c>
      <c r="H21" s="158"/>
      <c r="I21" s="158"/>
      <c r="J21" s="158"/>
      <c r="K21" s="161"/>
      <c r="L21" s="161"/>
      <c r="M21" s="161"/>
      <c r="N21" s="173"/>
      <c r="O21" s="173"/>
      <c r="P21" s="173"/>
      <c r="Q21" s="72">
        <v>6</v>
      </c>
      <c r="R21" s="76">
        <v>14</v>
      </c>
      <c r="S21" s="79"/>
    </row>
    <row r="22" spans="1:19" x14ac:dyDescent="0.2">
      <c r="A22" s="175" t="s">
        <v>68</v>
      </c>
      <c r="B22" s="175"/>
      <c r="G22" s="42" t="s">
        <v>131</v>
      </c>
      <c r="H22" s="158"/>
      <c r="I22" s="158"/>
      <c r="J22" s="158"/>
      <c r="K22" s="161"/>
      <c r="L22" s="161"/>
      <c r="M22" s="161"/>
      <c r="N22" s="173"/>
      <c r="O22" s="173"/>
      <c r="P22" s="173"/>
      <c r="Q22" s="74">
        <v>7</v>
      </c>
      <c r="R22" s="76">
        <v>15</v>
      </c>
      <c r="S22" s="79"/>
    </row>
    <row r="23" spans="1:19" x14ac:dyDescent="0.2">
      <c r="A23" s="175" t="s">
        <v>69</v>
      </c>
      <c r="B23" s="175"/>
      <c r="G23" s="42" t="s">
        <v>132</v>
      </c>
      <c r="H23" s="159"/>
      <c r="I23" s="159"/>
      <c r="J23" s="159"/>
      <c r="K23" s="162"/>
      <c r="L23" s="162"/>
      <c r="M23" s="162"/>
      <c r="N23" s="174"/>
      <c r="O23" s="174"/>
      <c r="P23" s="174"/>
      <c r="Q23" s="74">
        <v>8</v>
      </c>
      <c r="R23" s="77">
        <v>16</v>
      </c>
      <c r="S23" s="79"/>
    </row>
    <row r="27" spans="1:19" x14ac:dyDescent="0.2">
      <c r="A27" s="39" t="s">
        <v>40</v>
      </c>
      <c r="B27" s="39">
        <v>3000</v>
      </c>
      <c r="C27" s="39">
        <v>10000</v>
      </c>
      <c r="D27" t="s">
        <v>119</v>
      </c>
    </row>
    <row r="28" spans="1:19" x14ac:dyDescent="0.2">
      <c r="A28" s="39" t="s">
        <v>41</v>
      </c>
      <c r="B28" s="57">
        <f>B30/B27</f>
        <v>400000</v>
      </c>
      <c r="C28" s="57">
        <f>C30/C27</f>
        <v>800000</v>
      </c>
    </row>
    <row r="29" spans="1:19" x14ac:dyDescent="0.2">
      <c r="A29" s="39" t="s">
        <v>116</v>
      </c>
      <c r="B29" s="57">
        <f>B28*0.02</f>
        <v>8000</v>
      </c>
      <c r="C29" s="57">
        <f>C28*0.02</f>
        <v>16000</v>
      </c>
    </row>
    <row r="30" spans="1:19" x14ac:dyDescent="0.2">
      <c r="A30" s="39" t="s">
        <v>111</v>
      </c>
      <c r="B30" s="58">
        <f>B34-B33</f>
        <v>1200000000</v>
      </c>
      <c r="C30" s="58">
        <f>C34-C33</f>
        <v>8000000000</v>
      </c>
    </row>
    <row r="31" spans="1:19" x14ac:dyDescent="0.2">
      <c r="A31" s="39" t="s">
        <v>92</v>
      </c>
      <c r="B31" s="39">
        <f>B30/1000000</f>
        <v>1200</v>
      </c>
      <c r="C31" s="39">
        <f>C30/1000000</f>
        <v>8000</v>
      </c>
    </row>
    <row r="32" spans="1:19" x14ac:dyDescent="0.2">
      <c r="A32" s="39" t="s">
        <v>109</v>
      </c>
      <c r="B32" s="39">
        <f>B27/18</f>
        <v>166.66666666666666</v>
      </c>
      <c r="C32" s="39">
        <f>C27/18</f>
        <v>555.55555555555554</v>
      </c>
    </row>
    <row r="33" spans="1:3" x14ac:dyDescent="0.2">
      <c r="A33" s="39" t="s">
        <v>110</v>
      </c>
      <c r="B33" s="58">
        <f>B34*0.2</f>
        <v>300000000</v>
      </c>
      <c r="C33" s="58">
        <f>C34*0.2</f>
        <v>2000000000</v>
      </c>
    </row>
    <row r="34" spans="1:3" x14ac:dyDescent="0.2">
      <c r="A34" s="59" t="s">
        <v>112</v>
      </c>
      <c r="B34" s="127">
        <v>1500000000</v>
      </c>
      <c r="C34" s="58">
        <v>10000000000</v>
      </c>
    </row>
    <row r="35" spans="1:3" x14ac:dyDescent="0.2">
      <c r="A35" s="39" t="s">
        <v>113</v>
      </c>
      <c r="B35" s="39" t="s">
        <v>114</v>
      </c>
      <c r="C35" s="39" t="s">
        <v>115</v>
      </c>
    </row>
  </sheetData>
  <mergeCells count="28">
    <mergeCell ref="G5:G8"/>
    <mergeCell ref="A1:C1"/>
    <mergeCell ref="D7:E8"/>
    <mergeCell ref="A19:D19"/>
    <mergeCell ref="A20:B20"/>
    <mergeCell ref="A4:A5"/>
    <mergeCell ref="N20:N23"/>
    <mergeCell ref="O20:O23"/>
    <mergeCell ref="P20:P23"/>
    <mergeCell ref="A23:B23"/>
    <mergeCell ref="A21:B21"/>
    <mergeCell ref="A22:B22"/>
    <mergeCell ref="H3:S3"/>
    <mergeCell ref="H20:H23"/>
    <mergeCell ref="I20:I23"/>
    <mergeCell ref="J20:J23"/>
    <mergeCell ref="K20:K23"/>
    <mergeCell ref="L20:L23"/>
    <mergeCell ref="H16:H19"/>
    <mergeCell ref="I16:I19"/>
    <mergeCell ref="J16:J19"/>
    <mergeCell ref="K16:K19"/>
    <mergeCell ref="L16:L19"/>
    <mergeCell ref="M16:M19"/>
    <mergeCell ref="N16:N19"/>
    <mergeCell ref="O16:O19"/>
    <mergeCell ref="P16:P19"/>
    <mergeCell ref="M20:M2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1B193-B48C-4AC1-B03A-56975AA2CC3B}">
  <dimension ref="A2:D6"/>
  <sheetViews>
    <sheetView workbookViewId="0">
      <selection activeCell="D5" sqref="D5"/>
    </sheetView>
  </sheetViews>
  <sheetFormatPr baseColWidth="10" defaultRowHeight="15" x14ac:dyDescent="0.2"/>
  <sheetData>
    <row r="2" spans="1:4" x14ac:dyDescent="0.2">
      <c r="A2" s="42" t="s">
        <v>48</v>
      </c>
      <c r="B2" s="42" t="s">
        <v>210</v>
      </c>
      <c r="C2" s="42" t="s">
        <v>215</v>
      </c>
      <c r="D2" s="42" t="s">
        <v>215</v>
      </c>
    </row>
    <row r="3" spans="1:4" x14ac:dyDescent="0.2">
      <c r="A3" t="s">
        <v>211</v>
      </c>
      <c r="B3" t="s">
        <v>211</v>
      </c>
      <c r="C3" t="s">
        <v>216</v>
      </c>
      <c r="D3" t="s">
        <v>219</v>
      </c>
    </row>
    <row r="4" spans="1:4" x14ac:dyDescent="0.2">
      <c r="B4" t="s">
        <v>212</v>
      </c>
      <c r="C4" t="s">
        <v>217</v>
      </c>
      <c r="D4" t="s">
        <v>213</v>
      </c>
    </row>
    <row r="5" spans="1:4" x14ac:dyDescent="0.2">
      <c r="B5" t="s">
        <v>213</v>
      </c>
      <c r="C5" t="s">
        <v>213</v>
      </c>
      <c r="D5" t="s">
        <v>218</v>
      </c>
    </row>
    <row r="6" spans="1:4" x14ac:dyDescent="0.2">
      <c r="B6" t="s">
        <v>214</v>
      </c>
      <c r="C6" t="s">
        <v>218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B41D-776B-4A2F-8E89-83FAFF8BB30B}">
  <dimension ref="A1:F14"/>
  <sheetViews>
    <sheetView topLeftCell="A2" workbookViewId="0">
      <selection activeCell="J13" sqref="J13"/>
    </sheetView>
  </sheetViews>
  <sheetFormatPr baseColWidth="10" defaultRowHeight="15" x14ac:dyDescent="0.2"/>
  <cols>
    <col min="2" max="6" width="18.5" customWidth="1"/>
    <col min="7" max="7" width="14.33203125" customWidth="1"/>
  </cols>
  <sheetData>
    <row r="1" spans="1:6" x14ac:dyDescent="0.2">
      <c r="B1" s="52"/>
      <c r="C1" s="52"/>
      <c r="D1" s="52"/>
      <c r="E1" s="52"/>
      <c r="F1" s="52"/>
    </row>
    <row r="2" spans="1:6" x14ac:dyDescent="0.2">
      <c r="A2" s="39"/>
      <c r="B2" s="47" t="s">
        <v>135</v>
      </c>
      <c r="C2" s="47" t="s">
        <v>136</v>
      </c>
      <c r="D2" s="47" t="s">
        <v>137</v>
      </c>
      <c r="E2" s="47" t="s">
        <v>138</v>
      </c>
      <c r="F2" s="47" t="s">
        <v>139</v>
      </c>
    </row>
    <row r="3" spans="1:6" ht="25.5" customHeight="1" x14ac:dyDescent="0.2">
      <c r="A3" s="63">
        <v>0.33333333333333331</v>
      </c>
      <c r="B3" s="39"/>
      <c r="C3" s="39"/>
      <c r="D3" s="39"/>
      <c r="E3" s="39"/>
      <c r="F3" s="39"/>
    </row>
    <row r="4" spans="1:6" ht="25.5" customHeight="1" x14ac:dyDescent="0.2">
      <c r="A4" s="63">
        <v>0.375</v>
      </c>
      <c r="B4" s="181" t="s">
        <v>140</v>
      </c>
      <c r="C4" s="68"/>
      <c r="D4" s="101"/>
      <c r="E4" s="182" t="s">
        <v>143</v>
      </c>
      <c r="F4" s="185" t="s">
        <v>143</v>
      </c>
    </row>
    <row r="5" spans="1:6" ht="25.5" customHeight="1" x14ac:dyDescent="0.2">
      <c r="A5" s="63">
        <v>0.41666666666666669</v>
      </c>
      <c r="B5" s="181"/>
      <c r="C5" s="68"/>
      <c r="D5" s="101"/>
      <c r="E5" s="183"/>
      <c r="F5" s="186"/>
    </row>
    <row r="6" spans="1:6" ht="25.5" customHeight="1" x14ac:dyDescent="0.2">
      <c r="A6" s="63">
        <v>0.45833333333333331</v>
      </c>
      <c r="B6" s="181"/>
      <c r="C6" s="68"/>
      <c r="D6" s="101"/>
      <c r="E6" s="183"/>
      <c r="F6" s="186"/>
    </row>
    <row r="7" spans="1:6" ht="25.5" customHeight="1" x14ac:dyDescent="0.2">
      <c r="A7" s="63">
        <v>0.5</v>
      </c>
      <c r="B7" s="181"/>
      <c r="C7" s="69"/>
      <c r="D7" s="101"/>
      <c r="E7" s="183"/>
      <c r="F7" s="186"/>
    </row>
    <row r="8" spans="1:6" ht="25.5" customHeight="1" x14ac:dyDescent="0.2">
      <c r="A8" s="63">
        <v>0.54166666666666663</v>
      </c>
      <c r="B8" s="39"/>
      <c r="C8" s="39"/>
      <c r="D8" s="64" t="s">
        <v>141</v>
      </c>
      <c r="E8" s="183"/>
      <c r="F8" s="186"/>
    </row>
    <row r="9" spans="1:6" ht="25.5" customHeight="1" x14ac:dyDescent="0.2">
      <c r="A9" s="63">
        <v>0.58333333333333337</v>
      </c>
      <c r="B9" s="39"/>
      <c r="C9" s="39"/>
      <c r="D9" s="64" t="s">
        <v>142</v>
      </c>
      <c r="E9" s="183"/>
      <c r="F9" s="186"/>
    </row>
    <row r="10" spans="1:6" ht="25.5" customHeight="1" x14ac:dyDescent="0.2">
      <c r="A10" s="63">
        <v>0.625</v>
      </c>
      <c r="B10" s="64" t="s">
        <v>168</v>
      </c>
      <c r="C10" s="39"/>
      <c r="D10" s="64" t="s">
        <v>202</v>
      </c>
      <c r="E10" s="183"/>
      <c r="F10" s="186"/>
    </row>
    <row r="11" spans="1:6" ht="25.5" customHeight="1" x14ac:dyDescent="0.2">
      <c r="A11" s="63">
        <v>0.66666666666666663</v>
      </c>
      <c r="B11" s="65" t="s">
        <v>144</v>
      </c>
      <c r="C11" s="67"/>
      <c r="D11" s="101"/>
      <c r="E11" s="183"/>
      <c r="F11" s="186"/>
    </row>
    <row r="12" spans="1:6" ht="25.5" customHeight="1" x14ac:dyDescent="0.2">
      <c r="A12" s="63">
        <v>0.70833333333333337</v>
      </c>
      <c r="B12" s="39"/>
      <c r="C12" s="67"/>
      <c r="D12" s="101"/>
      <c r="E12" s="183"/>
      <c r="F12" s="186"/>
    </row>
    <row r="13" spans="1:6" ht="25.5" customHeight="1" x14ac:dyDescent="0.2">
      <c r="A13" s="63">
        <v>0.75</v>
      </c>
      <c r="B13" s="39"/>
      <c r="C13" s="67"/>
      <c r="D13" s="101"/>
      <c r="E13" s="184"/>
      <c r="F13" s="187"/>
    </row>
    <row r="14" spans="1:6" ht="25.5" customHeight="1" x14ac:dyDescent="0.2">
      <c r="A14" s="39"/>
      <c r="B14" s="39"/>
      <c r="C14" s="39"/>
      <c r="D14" s="39"/>
      <c r="E14" s="39"/>
      <c r="F14" s="39"/>
    </row>
  </sheetData>
  <mergeCells count="3">
    <mergeCell ref="B4:B7"/>
    <mergeCell ref="E4:E13"/>
    <mergeCell ref="F4:F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ODt</vt:lpstr>
      <vt:lpstr>suivi</vt:lpstr>
      <vt:lpstr>Sheet1</vt:lpstr>
      <vt:lpstr>Suivi DO (2)</vt:lpstr>
      <vt:lpstr>Feuil1</vt:lpstr>
      <vt:lpstr>Modalités</vt:lpstr>
      <vt:lpstr>Plen exp</vt:lpstr>
      <vt:lpstr>Equipements</vt:lpstr>
      <vt:lpstr>Planning</vt:lpstr>
      <vt:lpstr>Suivi DO</vt:lpstr>
      <vt:lpstr>Milieux</vt:lpstr>
      <vt:lpstr>Comptage cellules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Solene Mauger</dc:creator>
  <cp:lastModifiedBy>Valentin Goupille</cp:lastModifiedBy>
  <dcterms:created xsi:type="dcterms:W3CDTF">2025-01-06T11:04:46Z</dcterms:created>
  <dcterms:modified xsi:type="dcterms:W3CDTF">2025-06-29T12:16:05Z</dcterms:modified>
</cp:coreProperties>
</file>