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13_ncr:1_{AC1850D9-8956-4DC5-9A6D-8B788BC660EA}" xr6:coauthVersionLast="47" xr6:coauthVersionMax="47" xr10:uidLastSave="{00000000-0000-0000-0000-000000000000}"/>
  <bookViews>
    <workbookView xWindow="-108" yWindow="-108" windowWidth="23256" windowHeight="12576" activeTab="4" xr2:uid="{DE8D788E-E0B0-47F3-8FD7-567D790DEF07}"/>
  </bookViews>
  <sheets>
    <sheet name="1" sheetId="1" r:id="rId1"/>
    <sheet name="2" sheetId="3" r:id="rId2"/>
    <sheet name="Sensitivity Report 2" sheetId="4" r:id="rId3"/>
    <sheet name="Sensitivity Report 1" sheetId="6" r:id="rId4"/>
    <sheet name="3" sheetId="5" r:id="rId5"/>
  </sheets>
  <definedNames>
    <definedName name="solver_adj" localSheetId="0" hidden="1">'1'!$C$10:$D$12</definedName>
    <definedName name="solver_adj" localSheetId="1" hidden="1">'2'!$C$28:$F$28</definedName>
    <definedName name="solver_adj" localSheetId="4" hidden="1">'3'!$E$20:$H$22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0" hidden="1">'1'!$B$21:$B$22</definedName>
    <definedName name="solver_lhs1" localSheetId="1" hidden="1">'2'!$C$40:$C$46</definedName>
    <definedName name="solver_lhs1" localSheetId="4" hidden="1">'3'!$C$37:$C$39</definedName>
    <definedName name="solver_lhs2" localSheetId="0" hidden="1">'1'!$B$23:$B$25</definedName>
    <definedName name="solver_lhs2" localSheetId="4" hidden="1">'3'!$C$44:$C$46</definedName>
    <definedName name="solver_lhs3" localSheetId="0" hidden="1">'1'!$B$26:$B$27</definedName>
    <definedName name="solver_lhs3" localSheetId="4" hidden="1">'3'!$E$20:$H$22</definedName>
    <definedName name="solver_lhs4" localSheetId="0" hidden="1">'1'!$B$29</definedName>
    <definedName name="solver_lhs4" localSheetId="4" hidden="1">'3'!$E$20:$H$22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4</definedName>
    <definedName name="solver_num" localSheetId="1" hidden="1">1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'1'!$C$16</definedName>
    <definedName name="solver_opt" localSheetId="1" hidden="1">'2'!$C$35</definedName>
    <definedName name="solver_opt" localSheetId="4" hidden="1">'3'!$C$28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2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4" hidden="1">2</definedName>
    <definedName name="solver_rel2" localSheetId="0" hidden="1">3</definedName>
    <definedName name="solver_rel2" localSheetId="4" hidden="1">3</definedName>
    <definedName name="solver_rel3" localSheetId="0" hidden="1">3</definedName>
    <definedName name="solver_rel3" localSheetId="4" hidden="1">4</definedName>
    <definedName name="solver_rel4" localSheetId="0" hidden="1">2</definedName>
    <definedName name="solver_rel4" localSheetId="4" hidden="1">4</definedName>
    <definedName name="solver_rhs1" localSheetId="0" hidden="1">'1'!$D$21:$D$22</definedName>
    <definedName name="solver_rhs1" localSheetId="1" hidden="1">'2'!$E$40:$E$46</definedName>
    <definedName name="solver_rhs1" localSheetId="4" hidden="1">'3'!$E$37:$E$39</definedName>
    <definedName name="solver_rhs2" localSheetId="0" hidden="1">'1'!$D$23:$D$25</definedName>
    <definedName name="solver_rhs2" localSheetId="4" hidden="1">'3'!$E$44:$E$46</definedName>
    <definedName name="solver_rhs3" localSheetId="0" hidden="1">'1'!$D$26:$D$27</definedName>
    <definedName name="solver_rhs3" localSheetId="4" hidden="1">"integer"</definedName>
    <definedName name="solver_rhs4" localSheetId="0" hidden="1">'1'!$D$29</definedName>
    <definedName name="solver_rhs4" localSheetId="4" hidden="1">"integer"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5" l="1"/>
  <c r="C38" i="5"/>
  <c r="D21" i="5"/>
  <c r="C45" i="5" s="1"/>
  <c r="D22" i="5"/>
  <c r="C46" i="5" s="1"/>
  <c r="D20" i="5"/>
  <c r="C37" i="5"/>
  <c r="F13" i="5"/>
  <c r="G13" i="5"/>
  <c r="H13" i="5"/>
  <c r="I13" i="5"/>
  <c r="F14" i="5"/>
  <c r="G14" i="5"/>
  <c r="H14" i="5"/>
  <c r="I14" i="5"/>
  <c r="I12" i="5"/>
  <c r="H12" i="5"/>
  <c r="G12" i="5"/>
  <c r="F12" i="5"/>
  <c r="F3" i="5"/>
  <c r="F23" i="5"/>
  <c r="C41" i="5" s="1"/>
  <c r="G23" i="5"/>
  <c r="C42" i="5" s="1"/>
  <c r="H23" i="5"/>
  <c r="C43" i="5" s="1"/>
  <c r="E23" i="5"/>
  <c r="C40" i="5" s="1"/>
  <c r="H4" i="5"/>
  <c r="H5" i="5"/>
  <c r="H6" i="5"/>
  <c r="H3" i="5"/>
  <c r="G4" i="5"/>
  <c r="G5" i="5"/>
  <c r="G6" i="5"/>
  <c r="G3" i="5"/>
  <c r="F4" i="5"/>
  <c r="F5" i="5"/>
  <c r="F6" i="5"/>
  <c r="E46" i="3"/>
  <c r="E45" i="3"/>
  <c r="C44" i="3"/>
  <c r="C43" i="3"/>
  <c r="C42" i="3"/>
  <c r="C41" i="3"/>
  <c r="C40" i="3"/>
  <c r="F14" i="3"/>
  <c r="F16" i="3" s="1"/>
  <c r="E14" i="3"/>
  <c r="E16" i="3" s="1"/>
  <c r="D14" i="3"/>
  <c r="D16" i="3" s="1"/>
  <c r="C14" i="3"/>
  <c r="C16" i="3" s="1"/>
  <c r="F13" i="3"/>
  <c r="F15" i="3" s="1"/>
  <c r="E13" i="3"/>
  <c r="E15" i="3" s="1"/>
  <c r="D13" i="3"/>
  <c r="D15" i="3" s="1"/>
  <c r="C13" i="3"/>
  <c r="C15" i="3" s="1"/>
  <c r="C28" i="5" l="1"/>
  <c r="D23" i="5"/>
  <c r="C44" i="5"/>
  <c r="D26" i="3"/>
  <c r="E26" i="3"/>
  <c r="F26" i="3"/>
  <c r="C26" i="3"/>
  <c r="B29" i="1"/>
  <c r="C16" i="1"/>
  <c r="B27" i="1"/>
  <c r="B28" i="1"/>
  <c r="B26" i="1"/>
  <c r="B24" i="1"/>
  <c r="B25" i="1"/>
  <c r="B23" i="1"/>
  <c r="B22" i="1"/>
  <c r="D22" i="1"/>
  <c r="B21" i="1"/>
  <c r="D21" i="1"/>
  <c r="C27" i="3" l="1"/>
  <c r="C45" i="3"/>
  <c r="C46" i="3"/>
  <c r="E27" i="3"/>
  <c r="C33" i="3"/>
  <c r="C34" i="3" l="1"/>
  <c r="C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D21" authorId="0" shapeId="0" xr:uid="{1EC0C3CD-C338-4C63-AC6D-CF192C5CA8D2}">
      <text>
        <r>
          <rPr>
            <b/>
            <sz val="9"/>
            <color indexed="81"/>
            <rFont val="Tahoma"/>
            <family val="2"/>
          </rPr>
          <t>Vincent Mr.:</t>
        </r>
        <r>
          <rPr>
            <sz val="9"/>
            <color indexed="81"/>
            <rFont val="Tahoma"/>
            <family val="2"/>
          </rPr>
          <t xml:space="preserve">
max hours of plating converted to minutes</t>
        </r>
      </text>
    </comment>
    <comment ref="D22" authorId="0" shapeId="0" xr:uid="{5C9C5061-FB3F-4166-98E4-84022D48C23D}">
      <text>
        <r>
          <rPr>
            <b/>
            <sz val="9"/>
            <color indexed="81"/>
            <rFont val="Tahoma"/>
            <family val="2"/>
          </rPr>
          <t>Vincent Mr.:</t>
        </r>
        <r>
          <rPr>
            <sz val="9"/>
            <color indexed="81"/>
            <rFont val="Tahoma"/>
            <family val="2"/>
          </rPr>
          <t xml:space="preserve">
max hours of heating converted to minutes</t>
        </r>
      </text>
    </comment>
    <comment ref="B28" authorId="0" shapeId="0" xr:uid="{B807F55D-120A-48CF-87FB-9E74406F5A1D}">
      <text>
        <r>
          <rPr>
            <b/>
            <sz val="9"/>
            <color indexed="81"/>
            <rFont val="Tahoma"/>
            <family val="2"/>
          </rPr>
          <t>Vincent Mr.:</t>
        </r>
        <r>
          <rPr>
            <sz val="9"/>
            <color indexed="81"/>
            <rFont val="Tahoma"/>
            <family val="2"/>
          </rPr>
          <t xml:space="preserve">
Solver unable to satisfy this constraint, so will have to buy from other manufacturer</t>
        </r>
      </text>
    </comment>
  </commentList>
</comments>
</file>

<file path=xl/sharedStrings.xml><?xml version="1.0" encoding="utf-8"?>
<sst xmlns="http://schemas.openxmlformats.org/spreadsheetml/2006/main" count="274" uniqueCount="169">
  <si>
    <t>Inputs</t>
  </si>
  <si>
    <t>Products</t>
  </si>
  <si>
    <t>X</t>
  </si>
  <si>
    <t>Y</t>
  </si>
  <si>
    <t>Z</t>
  </si>
  <si>
    <t>In-House Cost</t>
  </si>
  <si>
    <t>Needed Plating Time (Min.)</t>
  </si>
  <si>
    <t>Needed Heating Time (Min.)</t>
  </si>
  <si>
    <t>Manufacturer Cost</t>
  </si>
  <si>
    <t>Demand</t>
  </si>
  <si>
    <t>Decisions</t>
  </si>
  <si>
    <t>In-House Quantity</t>
  </si>
  <si>
    <t>Manufacturer Quantity</t>
  </si>
  <si>
    <t>Objective</t>
  </si>
  <si>
    <t>Minimize Cost:</t>
  </si>
  <si>
    <t>Constraints</t>
  </si>
  <si>
    <t>LHS</t>
  </si>
  <si>
    <t>RHS</t>
  </si>
  <si>
    <t>&lt;=</t>
  </si>
  <si>
    <t>&gt;=</t>
  </si>
  <si>
    <t>=</t>
  </si>
  <si>
    <t>New-&gt;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</si>
  <si>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</si>
  <si>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</si>
  <si>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</si>
  <si>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</si>
  <si>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</si>
  <si>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</si>
  <si>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</si>
  <si>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</si>
  <si>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</si>
  <si>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</si>
  <si>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</si>
  <si>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</si>
  <si>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</si>
  <si>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</si>
  <si>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</si>
  <si>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</si>
  <si>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Product</t>
  </si>
  <si>
    <t>Table</t>
  </si>
  <si>
    <t>Floor</t>
  </si>
  <si>
    <t>Ceiling</t>
  </si>
  <si>
    <t>Pendant</t>
  </si>
  <si>
    <t>Material Cost</t>
  </si>
  <si>
    <t>Regular Time</t>
  </si>
  <si>
    <t>Overtime</t>
  </si>
  <si>
    <t>Process</t>
  </si>
  <si>
    <t>Unit Cost</t>
  </si>
  <si>
    <t>Capacity</t>
  </si>
  <si>
    <t>Department 1</t>
  </si>
  <si>
    <t>Department 2</t>
  </si>
  <si>
    <t>Selling Price</t>
  </si>
  <si>
    <t>Money Spent on Advertising</t>
  </si>
  <si>
    <t>Max Advertising Effect</t>
  </si>
  <si>
    <t>Potential Sales/Demand (‘000)</t>
  </si>
  <si>
    <t>Objective:</t>
  </si>
  <si>
    <t>Maximize Profit</t>
  </si>
  <si>
    <t xml:space="preserve">Potential Sales/Demand </t>
  </si>
  <si>
    <t>Quantity to Sell</t>
  </si>
  <si>
    <t>Department Cost</t>
  </si>
  <si>
    <t>Department Cost OT</t>
  </si>
  <si>
    <t>Regular Unit Profit</t>
  </si>
  <si>
    <t>OT Unit Profit</t>
  </si>
  <si>
    <t>Total Profit</t>
  </si>
  <si>
    <t>Reg Hrs Profit</t>
  </si>
  <si>
    <t>OT Profit</t>
  </si>
  <si>
    <t>OT Demand</t>
  </si>
  <si>
    <t>Ad spending &lt; 10000 each</t>
  </si>
  <si>
    <t>18000 budget on all ads</t>
  </si>
  <si>
    <t>Overall Demand from Advertising</t>
  </si>
  <si>
    <t xml:space="preserve">Max dpt 1 capacity: </t>
  </si>
  <si>
    <t>Max dpt 2 capacity:</t>
  </si>
  <si>
    <t>Worksheet: [HM4- Vincent Rettke.xlsx]2</t>
  </si>
  <si>
    <t>Report Created: 10/14/2021 10:10:51 PM</t>
  </si>
  <si>
    <t>$C$28</t>
  </si>
  <si>
    <t>Money Spent on Advertising Table</t>
  </si>
  <si>
    <t>$D$28</t>
  </si>
  <si>
    <t>Money Spent on Advertising Floor</t>
  </si>
  <si>
    <t>$E$28</t>
  </si>
  <si>
    <t>Money Spent on Advertising Ceiling</t>
  </si>
  <si>
    <t>$F$28</t>
  </si>
  <si>
    <t>Money Spent on Advertising Pendant</t>
  </si>
  <si>
    <t>$C$40</t>
  </si>
  <si>
    <t>Ad spending &lt; 10000 each LHS</t>
  </si>
  <si>
    <t>$C$41</t>
  </si>
  <si>
    <t>$C$42</t>
  </si>
  <si>
    <t>$C$43</t>
  </si>
  <si>
    <t>$C$44</t>
  </si>
  <si>
    <t>18000 budget on all ads LHS</t>
  </si>
  <si>
    <t>$C$45</t>
  </si>
  <si>
    <t>Max dpt 1 capacity:  LHS</t>
  </si>
  <si>
    <t>$C$46</t>
  </si>
  <si>
    <t>Max dpt 2 capacity: LHS</t>
  </si>
  <si>
    <t>a)</t>
  </si>
  <si>
    <t>Max Profit:</t>
  </si>
  <si>
    <t>b)</t>
  </si>
  <si>
    <t>Based on the shadow price in the sensitivity</t>
  </si>
  <si>
    <t xml:space="preserve">analysis, the marginal value of additional overtime </t>
  </si>
  <si>
    <t>capacity is 0.</t>
  </si>
  <si>
    <t>c)</t>
  </si>
  <si>
    <t>The marginal value of additional advertising dollars</t>
  </si>
  <si>
    <t>is $30.40</t>
  </si>
  <si>
    <t>d)</t>
  </si>
  <si>
    <t xml:space="preserve">The marginal value of additional sales is </t>
  </si>
  <si>
    <t>Input</t>
  </si>
  <si>
    <t>Crude Stock</t>
  </si>
  <si>
    <t>Lubrication Index</t>
  </si>
  <si>
    <t>Cost ($/barrel)</t>
  </si>
  <si>
    <t>Supply per day (barrels)</t>
  </si>
  <si>
    <t>Brand</t>
  </si>
  <si>
    <t>Min. Lubrication Index</t>
  </si>
  <si>
    <t>Selling Price ($/barrel)</t>
  </si>
  <si>
    <t>Daily Demand (barrels)</t>
  </si>
  <si>
    <t>Regular</t>
  </si>
  <si>
    <t>Multi-grade</t>
  </si>
  <si>
    <t>Supreme</t>
  </si>
  <si>
    <t>a.)</t>
  </si>
  <si>
    <t>a.) optimize profit:</t>
  </si>
  <si>
    <t>Barrel Quantity</t>
  </si>
  <si>
    <t>Crude Stock 1</t>
  </si>
  <si>
    <t>Crude Stock 2</t>
  </si>
  <si>
    <t>Crude Stock 3</t>
  </si>
  <si>
    <t>Crude Stock 4</t>
  </si>
  <si>
    <t>Regular Index</t>
  </si>
  <si>
    <t>Multi-Grade Index</t>
  </si>
  <si>
    <t>Supreme Index</t>
  </si>
  <si>
    <t>Crude Stock 1 Limit</t>
  </si>
  <si>
    <t>Crude Stock 2 Limit</t>
  </si>
  <si>
    <t>Crude Stock 3 Limit</t>
  </si>
  <si>
    <t>Crude Stock 4 Limit</t>
  </si>
  <si>
    <t>Total</t>
  </si>
  <si>
    <t>Reg Demand</t>
  </si>
  <si>
    <t>Multi-Grade Demand</t>
  </si>
  <si>
    <t>Supreme Demand</t>
  </si>
  <si>
    <t>Worksheet: [HM4- Vincent Rettke.xlsx]3</t>
  </si>
  <si>
    <t>Report Created: 10/15/2021 12:40:54 AM</t>
  </si>
  <si>
    <t>$E$20</t>
  </si>
  <si>
    <t>Regular Crude Stock 1</t>
  </si>
  <si>
    <t>$F$20</t>
  </si>
  <si>
    <t>Regular Crude Stock 2</t>
  </si>
  <si>
    <t>$G$20</t>
  </si>
  <si>
    <t>Regular Crude Stock 3</t>
  </si>
  <si>
    <t>$H$20</t>
  </si>
  <si>
    <t>Regular Crude Stock 4</t>
  </si>
  <si>
    <t>$E$21</t>
  </si>
  <si>
    <t>Multi-grade Crude Stock 1</t>
  </si>
  <si>
    <t>$F$21</t>
  </si>
  <si>
    <t>Multi-grade Crude Stock 2</t>
  </si>
  <si>
    <t>$G$21</t>
  </si>
  <si>
    <t>Multi-grade Crude Stock 3</t>
  </si>
  <si>
    <t>$H$21</t>
  </si>
  <si>
    <t>Multi-grade Crude Stock 4</t>
  </si>
  <si>
    <t>$E$22</t>
  </si>
  <si>
    <t>Supreme Crude Stock 1</t>
  </si>
  <si>
    <t>$F$22</t>
  </si>
  <si>
    <t>Supreme Crude Stock 2</t>
  </si>
  <si>
    <t>$G$22</t>
  </si>
  <si>
    <t>Supreme Crude Stock 3</t>
  </si>
  <si>
    <t>$H$22</t>
  </si>
  <si>
    <t>Supreme Crude Stock 4</t>
  </si>
  <si>
    <t>$C$37</t>
  </si>
  <si>
    <t>Regular Index LHS</t>
  </si>
  <si>
    <t>$C$38</t>
  </si>
  <si>
    <t>Multi-Grade Index LHS</t>
  </si>
  <si>
    <t>$C$39</t>
  </si>
  <si>
    <t>Supreme Index LHS</t>
  </si>
  <si>
    <t>Reg Demand LHS</t>
  </si>
  <si>
    <t>Multi-Grade Demand LHS</t>
  </si>
  <si>
    <t>Supreme Demand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</si>
</sst>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44" fontId="0" fillId="2" borderId="0" xfId="1" applyFont="1" applyFill="1"/>
    <xf numFmtId="0" fontId="9" fillId="4" borderId="4" xfId="0" applyFont="1" applyFill="1" applyBorder="1" applyAlignment="1">
      <alignment horizontal="right" vertical="center" wrapText="1"/>
    </xf>
    <xf numFmtId="3" fontId="0" fillId="0" borderId="0" xfId="0" applyNumberFormat="1"/>
    <xf numFmtId="0" fontId="14" fillId="4" borderId="4" xfId="0" applyFont="1" applyFill="1" applyBorder="1" applyAlignment="1">
      <alignment horizontal="right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11" fillId="0" borderId="4" xfId="0" applyFont="1" applyBorder="1" applyAlignment="1">
      <alignment vertical="center" wrapText="1"/>
    </xf>
    <xf numFmtId="6" fontId="11" fillId="5" borderId="4" xfId="0" applyNumberFormat="1" applyFont="1" applyFill="1" applyBorder="1" applyAlignment="1">
      <alignment vertical="center" wrapText="1"/>
    </xf>
    <xf numFmtId="3" fontId="11" fillId="5" borderId="4" xfId="0" applyNumberFormat="1" applyFont="1" applyFill="1" applyBorder="1" applyAlignment="1">
      <alignment vertical="center" wrapText="1"/>
    </xf>
    <xf numFmtId="0" fontId="16" fillId="6" borderId="9" xfId="0" applyFont="1" applyFill="1" applyBorder="1" applyAlignment="1">
      <alignment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6" fontId="10" fillId="7" borderId="12" xfId="0" applyNumberFormat="1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9" fontId="10" fillId="7" borderId="12" xfId="0" applyNumberFormat="1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horizontal="center" vertical="center" wrapText="1"/>
    </xf>
    <xf numFmtId="6" fontId="10" fillId="7" borderId="4" xfId="0" applyNumberFormat="1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9" fontId="10" fillId="7" borderId="4" xfId="0" applyNumberFormat="1" applyFont="1" applyFill="1" applyBorder="1" applyAlignment="1">
      <alignment horizontal="center" vertical="center" wrapText="1"/>
    </xf>
    <xf numFmtId="44" fontId="10" fillId="3" borderId="4" xfId="1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6" fontId="10" fillId="7" borderId="14" xfId="0" applyNumberFormat="1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6" fontId="10" fillId="7" borderId="16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9" fontId="10" fillId="7" borderId="16" xfId="0" applyNumberFormat="1" applyFont="1" applyFill="1" applyBorder="1" applyAlignment="1">
      <alignment horizontal="center" vertical="center" wrapText="1"/>
    </xf>
    <xf numFmtId="6" fontId="10" fillId="7" borderId="17" xfId="0" applyNumberFormat="1" applyFont="1" applyFill="1" applyBorder="1" applyAlignment="1">
      <alignment horizontal="center" vertical="center" wrapText="1"/>
    </xf>
    <xf numFmtId="0" fontId="0" fillId="0" borderId="0" xfId="0" applyFont="1"/>
    <xf numFmtId="44" fontId="0" fillId="2" borderId="0" xfId="0" applyNumberFormat="1" applyFill="1"/>
    <xf numFmtId="44" fontId="0" fillId="0" borderId="0" xfId="0" applyNumberFormat="1" applyAlignment="1">
      <alignment horizontal="center"/>
    </xf>
    <xf numFmtId="0" fontId="10" fillId="9" borderId="4" xfId="1" applyNumberFormat="1" applyFont="1" applyFill="1" applyBorder="1" applyAlignment="1">
      <alignment horizontal="center" vertical="center" wrapText="1"/>
    </xf>
    <xf numFmtId="0" fontId="10" fillId="9" borderId="18" xfId="1" applyNumberFormat="1" applyFont="1" applyFill="1" applyBorder="1" applyAlignment="1">
      <alignment horizontal="center" vertical="center" wrapText="1"/>
    </xf>
    <xf numFmtId="0" fontId="10" fillId="9" borderId="19" xfId="1" applyNumberFormat="1" applyFont="1" applyFill="1" applyBorder="1" applyAlignment="1">
      <alignment horizontal="center" vertical="center" wrapText="1"/>
    </xf>
    <xf numFmtId="7" fontId="0" fillId="0" borderId="7" xfId="0" applyNumberFormat="1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3" fillId="4" borderId="4" xfId="0" applyFont="1" applyFill="1" applyBorder="1" applyAlignment="1">
      <alignment horizontal="right" vertical="center" wrapText="1"/>
    </xf>
    <xf numFmtId="0" fontId="17" fillId="4" borderId="4" xfId="0" applyFont="1" applyFill="1" applyBorder="1" applyAlignment="1">
      <alignment horizontal="right" vertical="center" wrapText="1"/>
    </xf>
    <xf numFmtId="0" fontId="18" fillId="4" borderId="4" xfId="0" applyFont="1" applyFill="1" applyBorder="1" applyAlignment="1">
      <alignment vertical="center" wrapText="1"/>
    </xf>
    <xf numFmtId="0" fontId="19" fillId="4" borderId="4" xfId="0" applyFont="1" applyFill="1" applyBorder="1" applyAlignment="1">
      <alignment horizontal="right" vertical="center" wrapText="1"/>
    </xf>
    <xf numFmtId="0" fontId="20" fillId="10" borderId="4" xfId="0" applyFont="1" applyFill="1" applyBorder="1" applyAlignment="1">
      <alignment horizontal="center" vertical="center" wrapText="1"/>
    </xf>
    <xf numFmtId="8" fontId="20" fillId="10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8" fontId="7" fillId="0" borderId="4" xfId="0" applyNumberFormat="1" applyFont="1" applyBorder="1" applyAlignment="1">
      <alignment horizontal="center" vertical="center" wrapText="1"/>
    </xf>
    <xf numFmtId="0" fontId="0" fillId="3" borderId="4" xfId="0" applyFill="1" applyBorder="1"/>
    <xf numFmtId="0" fontId="19" fillId="4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0" xfId="0" applyFont="1" applyFill="1" applyBorder="1" applyAlignment="1">
      <alignment horizontal="right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4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B76E-D811-41A5-9B55-4327FF1811DE}">
  <dimension ref="A1:G29"/>
  <sheetViews>
    <sheetView topLeftCell="A7" workbookViewId="0">
      <selection activeCell="F21" sqref="F21"/>
    </sheetView>
  </sheetViews>
  <sheetFormatPr defaultRowHeight="14.4" x14ac:dyDescent="0.3"/>
  <cols>
    <col min="1" max="1" width="10.21875" bestFit="1" customWidth="1"/>
    <col min="2" max="2" width="13.88671875" bestFit="1" customWidth="1"/>
    <col min="3" max="3" width="16.44140625" bestFit="1" customWidth="1"/>
    <col min="4" max="4" width="20.6640625" bestFit="1" customWidth="1"/>
    <col min="5" max="5" width="24.33203125" bestFit="1" customWidth="1"/>
    <col min="6" max="6" width="25" bestFit="1" customWidth="1"/>
    <col min="7" max="7" width="8.109375" bestFit="1" customWidth="1"/>
  </cols>
  <sheetData>
    <row r="1" spans="1:7" x14ac:dyDescent="0.3">
      <c r="A1" s="1" t="s">
        <v>0</v>
      </c>
    </row>
    <row r="2" spans="1:7" x14ac:dyDescent="0.3">
      <c r="B2" s="7" t="s">
        <v>1</v>
      </c>
      <c r="C2" s="6" t="s">
        <v>5</v>
      </c>
      <c r="D2" s="6" t="s">
        <v>8</v>
      </c>
      <c r="E2" s="6" t="s">
        <v>6</v>
      </c>
      <c r="F2" s="6" t="s">
        <v>7</v>
      </c>
      <c r="G2" s="6" t="s">
        <v>9</v>
      </c>
    </row>
    <row r="3" spans="1:7" x14ac:dyDescent="0.3">
      <c r="B3" s="8" t="s">
        <v>2</v>
      </c>
      <c r="C3" s="4">
        <v>2.2000000000000002</v>
      </c>
      <c r="D3" s="4">
        <v>3</v>
      </c>
      <c r="E3" s="5">
        <v>12</v>
      </c>
      <c r="F3" s="5">
        <v>6</v>
      </c>
      <c r="G3" s="5">
        <v>3000</v>
      </c>
    </row>
    <row r="4" spans="1:7" x14ac:dyDescent="0.3">
      <c r="B4" s="8" t="s">
        <v>3</v>
      </c>
      <c r="C4" s="4">
        <v>1.5</v>
      </c>
      <c r="D4" s="4">
        <v>2.8</v>
      </c>
      <c r="E4" s="5">
        <v>20</v>
      </c>
      <c r="F4" s="5">
        <v>12</v>
      </c>
      <c r="G4" s="5">
        <v>5000</v>
      </c>
    </row>
    <row r="5" spans="1:7" x14ac:dyDescent="0.3">
      <c r="B5" s="8" t="s">
        <v>4</v>
      </c>
      <c r="C5" s="4">
        <v>1.2</v>
      </c>
      <c r="D5" s="4">
        <v>2.2000000000000002</v>
      </c>
      <c r="E5" s="5">
        <v>60</v>
      </c>
      <c r="F5" s="5">
        <v>3</v>
      </c>
      <c r="G5" s="5">
        <v>4000</v>
      </c>
    </row>
    <row r="8" spans="1:7" x14ac:dyDescent="0.3">
      <c r="A8" s="1" t="s">
        <v>10</v>
      </c>
    </row>
    <row r="9" spans="1:7" x14ac:dyDescent="0.3">
      <c r="B9" s="7" t="s">
        <v>1</v>
      </c>
      <c r="C9" s="6" t="s">
        <v>11</v>
      </c>
      <c r="D9" s="6" t="s">
        <v>12</v>
      </c>
      <c r="E9" s="6" t="s">
        <v>6</v>
      </c>
      <c r="F9" s="6" t="s">
        <v>7</v>
      </c>
      <c r="G9" s="6" t="s">
        <v>9</v>
      </c>
    </row>
    <row r="10" spans="1:7" x14ac:dyDescent="0.3">
      <c r="B10" s="8" t="s">
        <v>2</v>
      </c>
      <c r="C10" s="9">
        <v>3000</v>
      </c>
      <c r="D10" s="9">
        <v>0</v>
      </c>
      <c r="E10" s="5">
        <v>12</v>
      </c>
      <c r="F10" s="5">
        <v>6</v>
      </c>
      <c r="G10" s="5">
        <v>3000</v>
      </c>
    </row>
    <row r="11" spans="1:7" x14ac:dyDescent="0.3">
      <c r="B11" s="8" t="s">
        <v>3</v>
      </c>
      <c r="C11" s="9">
        <v>2700</v>
      </c>
      <c r="D11" s="9">
        <v>2300</v>
      </c>
      <c r="E11" s="5">
        <v>20</v>
      </c>
      <c r="F11" s="5">
        <v>12</v>
      </c>
      <c r="G11" s="5">
        <v>5000</v>
      </c>
    </row>
    <row r="12" spans="1:7" x14ac:dyDescent="0.3">
      <c r="B12" s="8" t="s">
        <v>4</v>
      </c>
      <c r="C12" s="9">
        <v>0</v>
      </c>
      <c r="D12" s="9">
        <v>4000</v>
      </c>
      <c r="E12" s="5">
        <v>60</v>
      </c>
      <c r="F12" s="5">
        <v>3</v>
      </c>
      <c r="G12" s="5">
        <v>4000</v>
      </c>
    </row>
    <row r="15" spans="1:7" x14ac:dyDescent="0.3">
      <c r="A15" s="1" t="s">
        <v>13</v>
      </c>
    </row>
    <row r="16" spans="1:7" x14ac:dyDescent="0.3">
      <c r="B16" t="s">
        <v>14</v>
      </c>
      <c r="C16" s="16">
        <f>SUMPRODUCT(C10:D12,C3:D5)</f>
        <v>25890</v>
      </c>
    </row>
    <row r="19" spans="1:4" x14ac:dyDescent="0.3">
      <c r="A19" s="1" t="s">
        <v>15</v>
      </c>
    </row>
    <row r="20" spans="1:4" x14ac:dyDescent="0.3">
      <c r="B20" s="3" t="s">
        <v>16</v>
      </c>
      <c r="C20" s="3"/>
      <c r="D20" s="3" t="s">
        <v>17</v>
      </c>
    </row>
    <row r="21" spans="1:4" x14ac:dyDescent="0.3">
      <c r="B21" s="5">
        <f>SUMPRODUCT(C10:C12,E3:E5)</f>
        <v>90000</v>
      </c>
      <c r="C21" s="5" t="s">
        <v>18</v>
      </c>
      <c r="D21" s="5">
        <f>1500*60</f>
        <v>90000</v>
      </c>
    </row>
    <row r="22" spans="1:4" x14ac:dyDescent="0.3">
      <c r="B22" s="5">
        <f>SUMPRODUCT(C10:C12,F3:F5)</f>
        <v>50400</v>
      </c>
      <c r="C22" s="5" t="s">
        <v>18</v>
      </c>
      <c r="D22" s="5">
        <f>60*1000</f>
        <v>60000</v>
      </c>
    </row>
    <row r="23" spans="1:4" x14ac:dyDescent="0.3">
      <c r="B23" s="10">
        <f>SUM(C10:D10)</f>
        <v>3000</v>
      </c>
      <c r="C23" s="5" t="s">
        <v>19</v>
      </c>
      <c r="D23" s="5">
        <v>3000</v>
      </c>
    </row>
    <row r="24" spans="1:4" x14ac:dyDescent="0.3">
      <c r="B24" s="10">
        <f t="shared" ref="B24:B25" si="0">SUM(C11:D11)</f>
        <v>5000</v>
      </c>
      <c r="C24" s="5" t="s">
        <v>19</v>
      </c>
      <c r="D24" s="5">
        <v>5000</v>
      </c>
    </row>
    <row r="25" spans="1:4" x14ac:dyDescent="0.3">
      <c r="B25" s="10">
        <f t="shared" si="0"/>
        <v>4000</v>
      </c>
      <c r="C25" s="5" t="s">
        <v>19</v>
      </c>
      <c r="D25" s="5">
        <v>4000</v>
      </c>
    </row>
    <row r="26" spans="1:4" x14ac:dyDescent="0.3">
      <c r="B26" s="5">
        <f>C10</f>
        <v>3000</v>
      </c>
      <c r="C26" s="5" t="s">
        <v>19</v>
      </c>
      <c r="D26" s="5">
        <v>1500</v>
      </c>
    </row>
    <row r="27" spans="1:4" x14ac:dyDescent="0.3">
      <c r="B27" s="5">
        <f t="shared" ref="B27:B28" si="1">C11</f>
        <v>2700</v>
      </c>
      <c r="C27" s="5" t="s">
        <v>19</v>
      </c>
      <c r="D27" s="5">
        <v>1500</v>
      </c>
    </row>
    <row r="28" spans="1:4" x14ac:dyDescent="0.3">
      <c r="B28" s="11">
        <f t="shared" si="1"/>
        <v>0</v>
      </c>
      <c r="C28" s="11" t="s">
        <v>19</v>
      </c>
      <c r="D28" s="11">
        <v>1500</v>
      </c>
    </row>
    <row r="29" spans="1:4" x14ac:dyDescent="0.3">
      <c r="A29" t="s">
        <v>21</v>
      </c>
      <c r="B29" s="5">
        <f>C12</f>
        <v>0</v>
      </c>
      <c r="C29" s="11" t="s">
        <v>20</v>
      </c>
      <c r="D29" s="11">
        <v>0</v>
      </c>
    </row>
  </sheetData>
  <phoneticPr fontId="5" type="noConversion"/>
  <pageMargins left="0.7" right="0.7" top="0.75" bottom="0.75" header="0.3" footer="0.3"/>
  <ignoredErrors>
    <ignoredError sqref="B23:B2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58A7-C21F-4513-9AED-C1EA7FC76D59}">
  <dimension ref="A1:L46"/>
  <sheetViews>
    <sheetView workbookViewId="0">
      <selection activeCell="K8" sqref="K8"/>
    </sheetView>
  </sheetViews>
  <sheetFormatPr defaultRowHeight="14.4" x14ac:dyDescent="0.3"/>
  <cols>
    <col min="1" max="1" width="13.88671875" bestFit="1" customWidth="1"/>
    <col min="2" max="2" width="22.21875" bestFit="1" customWidth="1"/>
    <col min="3" max="3" width="14.77734375" customWidth="1"/>
    <col min="4" max="4" width="16.5546875" customWidth="1"/>
    <col min="5" max="5" width="15.88671875" customWidth="1"/>
    <col min="6" max="6" width="17.109375" customWidth="1"/>
    <col min="7" max="7" width="13.5546875" bestFit="1" customWidth="1"/>
    <col min="8" max="8" width="11.109375" bestFit="1" customWidth="1"/>
    <col min="11" max="11" width="10.109375" bestFit="1" customWidth="1"/>
    <col min="12" max="12" width="14.6640625" bestFit="1" customWidth="1"/>
  </cols>
  <sheetData>
    <row r="1" spans="1:12" x14ac:dyDescent="0.3">
      <c r="A1" s="1" t="s">
        <v>0</v>
      </c>
    </row>
    <row r="2" spans="1:12" x14ac:dyDescent="0.3">
      <c r="J2" t="s">
        <v>93</v>
      </c>
      <c r="K2" t="s">
        <v>94</v>
      </c>
      <c r="L2" s="2">
        <v>10040200</v>
      </c>
    </row>
    <row r="3" spans="1:12" ht="15.6" x14ac:dyDescent="0.3">
      <c r="B3" s="19"/>
      <c r="C3" s="20" t="s">
        <v>44</v>
      </c>
      <c r="D3" s="20"/>
      <c r="E3" s="20" t="s">
        <v>45</v>
      </c>
      <c r="F3" s="20"/>
      <c r="J3" t="s">
        <v>95</v>
      </c>
      <c r="K3" t="s">
        <v>96</v>
      </c>
    </row>
    <row r="4" spans="1:12" ht="30" x14ac:dyDescent="0.3">
      <c r="B4" s="21" t="s">
        <v>46</v>
      </c>
      <c r="C4" s="22" t="s">
        <v>47</v>
      </c>
      <c r="D4" s="22" t="s">
        <v>48</v>
      </c>
      <c r="E4" s="22" t="s">
        <v>47</v>
      </c>
      <c r="F4" s="22" t="s">
        <v>48</v>
      </c>
      <c r="K4" t="s">
        <v>97</v>
      </c>
    </row>
    <row r="5" spans="1:12" ht="31.2" x14ac:dyDescent="0.3">
      <c r="B5" s="17" t="s">
        <v>49</v>
      </c>
      <c r="C5" s="23">
        <v>16</v>
      </c>
      <c r="D5" s="24">
        <v>100000</v>
      </c>
      <c r="E5" s="23">
        <v>18</v>
      </c>
      <c r="F5" s="24">
        <v>25000</v>
      </c>
      <c r="K5" t="s">
        <v>98</v>
      </c>
    </row>
    <row r="6" spans="1:12" ht="31.2" x14ac:dyDescent="0.3">
      <c r="B6" s="17" t="s">
        <v>50</v>
      </c>
      <c r="C6" s="23">
        <v>12</v>
      </c>
      <c r="D6" s="24">
        <v>190000</v>
      </c>
      <c r="E6" s="23">
        <v>15</v>
      </c>
      <c r="F6" s="24">
        <v>24000</v>
      </c>
      <c r="J6" t="s">
        <v>99</v>
      </c>
      <c r="K6" t="s">
        <v>100</v>
      </c>
    </row>
    <row r="7" spans="1:12" ht="15" thickBot="1" x14ac:dyDescent="0.35">
      <c r="K7" t="s">
        <v>101</v>
      </c>
    </row>
    <row r="8" spans="1:12" ht="16.2" thickBot="1" x14ac:dyDescent="0.35">
      <c r="B8" s="25" t="s">
        <v>38</v>
      </c>
      <c r="C8" s="41" t="s">
        <v>39</v>
      </c>
      <c r="D8" s="26" t="s">
        <v>40</v>
      </c>
      <c r="E8" s="26" t="s">
        <v>41</v>
      </c>
      <c r="F8" s="27" t="s">
        <v>42</v>
      </c>
      <c r="J8" t="s">
        <v>102</v>
      </c>
      <c r="K8" t="s">
        <v>103</v>
      </c>
    </row>
    <row r="9" spans="1:12" ht="16.2" thickBot="1" x14ac:dyDescent="0.35">
      <c r="B9" s="38" t="s">
        <v>51</v>
      </c>
      <c r="C9" s="42">
        <v>120</v>
      </c>
      <c r="D9" s="28">
        <v>150</v>
      </c>
      <c r="E9" s="28">
        <v>100</v>
      </c>
      <c r="F9" s="28">
        <v>160</v>
      </c>
    </row>
    <row r="10" spans="1:12" ht="16.2" thickBot="1" x14ac:dyDescent="0.35">
      <c r="B10" s="38" t="s">
        <v>43</v>
      </c>
      <c r="C10" s="42">
        <v>66</v>
      </c>
      <c r="D10" s="28">
        <v>85</v>
      </c>
      <c r="E10" s="28">
        <v>50</v>
      </c>
      <c r="F10" s="28">
        <v>80</v>
      </c>
    </row>
    <row r="11" spans="1:12" ht="47.4" thickBot="1" x14ac:dyDescent="0.35">
      <c r="B11" s="38" t="s">
        <v>54</v>
      </c>
      <c r="C11" s="43">
        <v>60</v>
      </c>
      <c r="D11" s="29">
        <v>20</v>
      </c>
      <c r="E11" s="29">
        <v>100</v>
      </c>
      <c r="F11" s="29">
        <v>35</v>
      </c>
    </row>
    <row r="12" spans="1:12" ht="47.4" thickBot="1" x14ac:dyDescent="0.35">
      <c r="B12" s="38" t="s">
        <v>53</v>
      </c>
      <c r="C12" s="44">
        <v>0.12</v>
      </c>
      <c r="D12" s="30">
        <v>0.1</v>
      </c>
      <c r="E12" s="30">
        <v>0.08</v>
      </c>
      <c r="F12" s="30">
        <v>0.15</v>
      </c>
    </row>
    <row r="13" spans="1:12" ht="31.8" thickBot="1" x14ac:dyDescent="0.35">
      <c r="B13" s="31" t="s">
        <v>59</v>
      </c>
      <c r="C13" s="42">
        <f>C5</f>
        <v>16</v>
      </c>
      <c r="D13" s="28">
        <f>C5</f>
        <v>16</v>
      </c>
      <c r="E13" s="28">
        <f>C6</f>
        <v>12</v>
      </c>
      <c r="F13" s="28">
        <f>C6</f>
        <v>12</v>
      </c>
    </row>
    <row r="14" spans="1:12" ht="31.2" x14ac:dyDescent="0.3">
      <c r="B14" s="39" t="s">
        <v>60</v>
      </c>
      <c r="C14" s="45">
        <f>E5</f>
        <v>18</v>
      </c>
      <c r="D14" s="40">
        <f>E5</f>
        <v>18</v>
      </c>
      <c r="E14" s="40">
        <f>E6</f>
        <v>15</v>
      </c>
      <c r="F14" s="40">
        <f>E6</f>
        <v>15</v>
      </c>
    </row>
    <row r="15" spans="1:12" ht="31.8" thickBot="1" x14ac:dyDescent="0.35">
      <c r="B15" s="31" t="s">
        <v>61</v>
      </c>
      <c r="C15" s="42">
        <f>C9-SUM(C10,C13)</f>
        <v>38</v>
      </c>
      <c r="D15" s="28">
        <f t="shared" ref="D15:F15" si="0">D9-SUM(D10,D13)</f>
        <v>49</v>
      </c>
      <c r="E15" s="28">
        <f t="shared" si="0"/>
        <v>38</v>
      </c>
      <c r="F15" s="28">
        <f t="shared" si="0"/>
        <v>68</v>
      </c>
    </row>
    <row r="16" spans="1:12" ht="31.8" thickBot="1" x14ac:dyDescent="0.35">
      <c r="B16" s="31" t="s">
        <v>62</v>
      </c>
      <c r="C16" s="42">
        <f>C9-SUM(C10,C14)</f>
        <v>36</v>
      </c>
      <c r="D16" s="28">
        <f t="shared" ref="D16:F16" si="1">D9-SUM(D10,D14)</f>
        <v>47</v>
      </c>
      <c r="E16" s="28">
        <f t="shared" si="1"/>
        <v>35</v>
      </c>
      <c r="F16" s="28">
        <f t="shared" si="1"/>
        <v>65</v>
      </c>
    </row>
    <row r="17" spans="1:8" ht="15.6" thickBot="1" x14ac:dyDescent="0.35">
      <c r="C17" s="30" t="s">
        <v>49</v>
      </c>
      <c r="D17" s="30" t="s">
        <v>49</v>
      </c>
      <c r="E17" s="30" t="s">
        <v>50</v>
      </c>
      <c r="F17" s="30" t="s">
        <v>50</v>
      </c>
    </row>
    <row r="21" spans="1:8" x14ac:dyDescent="0.3">
      <c r="A21" s="1" t="s">
        <v>10</v>
      </c>
    </row>
    <row r="22" spans="1:8" ht="15.6" x14ac:dyDescent="0.3">
      <c r="B22" s="32" t="s">
        <v>38</v>
      </c>
      <c r="C22" s="33" t="s">
        <v>39</v>
      </c>
      <c r="D22" s="33" t="s">
        <v>40</v>
      </c>
      <c r="E22" s="33" t="s">
        <v>41</v>
      </c>
      <c r="F22" s="33" t="s">
        <v>42</v>
      </c>
    </row>
    <row r="23" spans="1:8" ht="15.6" x14ac:dyDescent="0.3">
      <c r="B23" s="32" t="s">
        <v>58</v>
      </c>
      <c r="C23" s="34">
        <v>120</v>
      </c>
      <c r="D23" s="34">
        <v>150</v>
      </c>
      <c r="E23" s="34">
        <v>100</v>
      </c>
      <c r="F23" s="34">
        <v>160</v>
      </c>
    </row>
    <row r="24" spans="1:8" ht="46.8" x14ac:dyDescent="0.3">
      <c r="B24" s="32" t="s">
        <v>57</v>
      </c>
      <c r="C24" s="35">
        <v>60000</v>
      </c>
      <c r="D24" s="35">
        <v>20000</v>
      </c>
      <c r="E24" s="35">
        <v>100000</v>
      </c>
      <c r="F24" s="35">
        <v>35000</v>
      </c>
    </row>
    <row r="25" spans="1:8" ht="46.8" x14ac:dyDescent="0.3">
      <c r="B25" s="32" t="s">
        <v>53</v>
      </c>
      <c r="C25" s="36">
        <v>0.12</v>
      </c>
      <c r="D25" s="36">
        <v>0.1</v>
      </c>
      <c r="E25" s="36">
        <v>0.08</v>
      </c>
      <c r="F25" s="36">
        <v>0.15</v>
      </c>
    </row>
    <row r="26" spans="1:8" ht="31.2" x14ac:dyDescent="0.3">
      <c r="B26" s="32" t="s">
        <v>69</v>
      </c>
      <c r="C26" s="49">
        <f>(1+C28/$H$28*C25)*C24</f>
        <v>60000</v>
      </c>
      <c r="D26" s="49">
        <f>(1+D28/$H$28*D25)*D24</f>
        <v>20000</v>
      </c>
      <c r="E26" s="49">
        <f>(1+E28/$H$28*E25)*E24</f>
        <v>106400</v>
      </c>
      <c r="F26" s="49">
        <f>(1+F28/$H$28*F25)*F24</f>
        <v>40250</v>
      </c>
    </row>
    <row r="27" spans="1:8" ht="15.6" x14ac:dyDescent="0.3">
      <c r="B27" s="32" t="s">
        <v>66</v>
      </c>
      <c r="C27" s="50">
        <f>IF((C26+D26)&gt;$D$5,C26-$D$5,0)</f>
        <v>0</v>
      </c>
      <c r="D27" s="51"/>
      <c r="E27" s="50">
        <f>IF((E26+F26)&gt;$D$6,E26-$D$6,0)</f>
        <v>0</v>
      </c>
      <c r="F27" s="51"/>
    </row>
    <row r="28" spans="1:8" ht="31.2" x14ac:dyDescent="0.3">
      <c r="B28" s="32" t="s">
        <v>52</v>
      </c>
      <c r="C28" s="37">
        <v>0</v>
      </c>
      <c r="D28" s="37">
        <v>0</v>
      </c>
      <c r="E28" s="37">
        <v>8000</v>
      </c>
      <c r="F28" s="37">
        <v>10000</v>
      </c>
      <c r="G28" t="s">
        <v>18</v>
      </c>
      <c r="H28" s="2">
        <v>10000</v>
      </c>
    </row>
    <row r="30" spans="1:8" x14ac:dyDescent="0.3">
      <c r="A30" s="1" t="s">
        <v>55</v>
      </c>
    </row>
    <row r="31" spans="1:8" x14ac:dyDescent="0.3">
      <c r="A31" s="46" t="s">
        <v>56</v>
      </c>
    </row>
    <row r="32" spans="1:8" x14ac:dyDescent="0.3">
      <c r="A32" s="1"/>
    </row>
    <row r="33" spans="1:5" ht="31.2" x14ac:dyDescent="0.3">
      <c r="B33" s="31" t="s">
        <v>64</v>
      </c>
      <c r="C33" s="2">
        <f>SUMPRODUCT(C26:F26,C15:F15)</f>
        <v>10040200</v>
      </c>
    </row>
    <row r="34" spans="1:5" ht="15.6" x14ac:dyDescent="0.3">
      <c r="B34" s="31" t="s">
        <v>65</v>
      </c>
      <c r="C34">
        <f>2*(C27+D27)+3*(E27+F27)</f>
        <v>0</v>
      </c>
    </row>
    <row r="35" spans="1:5" ht="15.6" x14ac:dyDescent="0.3">
      <c r="B35" s="31" t="s">
        <v>63</v>
      </c>
      <c r="C35" s="47">
        <f>SUM(C33,C34)</f>
        <v>10040200</v>
      </c>
    </row>
    <row r="38" spans="1:5" x14ac:dyDescent="0.3">
      <c r="A38" s="1" t="s">
        <v>15</v>
      </c>
    </row>
    <row r="39" spans="1:5" x14ac:dyDescent="0.3">
      <c r="B39" s="5"/>
      <c r="C39" s="5" t="s">
        <v>16</v>
      </c>
      <c r="D39" s="5"/>
      <c r="E39" s="5" t="s">
        <v>17</v>
      </c>
    </row>
    <row r="40" spans="1:5" x14ac:dyDescent="0.3">
      <c r="B40" s="5" t="s">
        <v>67</v>
      </c>
      <c r="C40" s="48">
        <f>C28</f>
        <v>0</v>
      </c>
      <c r="D40" s="5" t="s">
        <v>18</v>
      </c>
      <c r="E40" s="4">
        <v>10000</v>
      </c>
    </row>
    <row r="41" spans="1:5" x14ac:dyDescent="0.3">
      <c r="B41" s="5"/>
      <c r="C41" s="48">
        <f>D28</f>
        <v>0</v>
      </c>
      <c r="D41" s="5" t="s">
        <v>18</v>
      </c>
      <c r="E41" s="4">
        <v>10000</v>
      </c>
    </row>
    <row r="42" spans="1:5" x14ac:dyDescent="0.3">
      <c r="B42" s="5"/>
      <c r="C42" s="48">
        <f>E28</f>
        <v>8000</v>
      </c>
      <c r="D42" s="5" t="s">
        <v>18</v>
      </c>
      <c r="E42" s="4">
        <v>10000</v>
      </c>
    </row>
    <row r="43" spans="1:5" x14ac:dyDescent="0.3">
      <c r="B43" s="5"/>
      <c r="C43" s="48">
        <f>F28</f>
        <v>10000</v>
      </c>
      <c r="D43" s="5" t="s">
        <v>18</v>
      </c>
      <c r="E43" s="4">
        <v>10000</v>
      </c>
    </row>
    <row r="44" spans="1:5" x14ac:dyDescent="0.3">
      <c r="B44" s="5" t="s">
        <v>68</v>
      </c>
      <c r="C44" s="48">
        <f>SUM(C28:F28)</f>
        <v>18000</v>
      </c>
      <c r="D44" s="5" t="s">
        <v>18</v>
      </c>
      <c r="E44" s="4">
        <v>18000</v>
      </c>
    </row>
    <row r="45" spans="1:5" x14ac:dyDescent="0.3">
      <c r="B45" t="s">
        <v>70</v>
      </c>
      <c r="C45" s="18">
        <f>SUM(C26+D26)</f>
        <v>80000</v>
      </c>
      <c r="D45" s="5" t="s">
        <v>18</v>
      </c>
      <c r="E45" s="18">
        <f>D5+F5</f>
        <v>125000</v>
      </c>
    </row>
    <row r="46" spans="1:5" x14ac:dyDescent="0.3">
      <c r="B46" t="s">
        <v>71</v>
      </c>
      <c r="C46">
        <f>SUM(E26,F26)</f>
        <v>146650</v>
      </c>
      <c r="D46" s="5" t="s">
        <v>18</v>
      </c>
      <c r="E46" s="18">
        <f>D6+F6</f>
        <v>214000</v>
      </c>
    </row>
  </sheetData>
  <mergeCells count="4">
    <mergeCell ref="C3:D3"/>
    <mergeCell ref="E3:F3"/>
    <mergeCell ref="C27:D27"/>
    <mergeCell ref="E27:F27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631E-F722-45F6-925D-72C4C171A63E}">
  <dimension ref="A1:H23"/>
  <sheetViews>
    <sheetView showGridLines="0" workbookViewId="0">
      <selection activeCell="E21" sqref="E21"/>
    </sheetView>
  </sheetViews>
  <sheetFormatPr defaultRowHeight="14.4" x14ac:dyDescent="0.3"/>
  <cols>
    <col min="1" max="1" width="2.33203125" customWidth="1"/>
    <col min="2" max="2" width="6.21875" bestFit="1" customWidth="1"/>
    <col min="3" max="3" width="31.21875" bestFit="1" customWidth="1"/>
    <col min="4" max="4" width="10.5546875" bestFit="1" customWidth="1"/>
    <col min="5" max="5" width="12.6640625" bestFit="1" customWidth="1"/>
    <col min="6" max="8" width="12" bestFit="1" customWidth="1"/>
  </cols>
  <sheetData>
    <row r="1" spans="1:8" x14ac:dyDescent="0.3">
      <c r="A1" s="1" t="s">
        <v>22</v>
      </c>
    </row>
    <row r="2" spans="1:8" x14ac:dyDescent="0.3">
      <c r="A2" s="1" t="s">
        <v>72</v>
      </c>
    </row>
    <row r="3" spans="1:8" x14ac:dyDescent="0.3">
      <c r="A3" s="1" t="s">
        <v>73</v>
      </c>
    </row>
    <row r="6" spans="1:8" ht="15" thickBot="1" x14ac:dyDescent="0.35">
      <c r="A6" t="s">
        <v>23</v>
      </c>
    </row>
    <row r="7" spans="1:8" x14ac:dyDescent="0.3">
      <c r="B7" s="14"/>
      <c r="C7" s="14"/>
      <c r="D7" s="14" t="s">
        <v>26</v>
      </c>
      <c r="E7" s="14" t="s">
        <v>28</v>
      </c>
      <c r="F7" s="14" t="s">
        <v>13</v>
      </c>
      <c r="G7" s="14" t="s">
        <v>31</v>
      </c>
      <c r="H7" s="14" t="s">
        <v>31</v>
      </c>
    </row>
    <row r="8" spans="1:8" ht="15" thickBot="1" x14ac:dyDescent="0.35">
      <c r="B8" s="15" t="s">
        <v>24</v>
      </c>
      <c r="C8" s="15" t="s">
        <v>25</v>
      </c>
      <c r="D8" s="15" t="s">
        <v>27</v>
      </c>
      <c r="E8" s="15" t="s">
        <v>29</v>
      </c>
      <c r="F8" s="15" t="s">
        <v>30</v>
      </c>
      <c r="G8" s="15" t="s">
        <v>32</v>
      </c>
      <c r="H8" s="15" t="s">
        <v>33</v>
      </c>
    </row>
    <row r="9" spans="1:8" x14ac:dyDescent="0.3">
      <c r="B9" s="12" t="s">
        <v>74</v>
      </c>
      <c r="C9" s="12" t="s">
        <v>75</v>
      </c>
      <c r="D9" s="12">
        <v>0</v>
      </c>
      <c r="E9" s="12">
        <v>-3.0400000009685755</v>
      </c>
      <c r="F9" s="12">
        <v>27.359999999403954</v>
      </c>
      <c r="G9" s="12">
        <v>3.0400000009685755</v>
      </c>
      <c r="H9" s="12">
        <v>1E+30</v>
      </c>
    </row>
    <row r="10" spans="1:8" x14ac:dyDescent="0.3">
      <c r="B10" s="12" t="s">
        <v>76</v>
      </c>
      <c r="C10" s="12" t="s">
        <v>77</v>
      </c>
      <c r="D10" s="12">
        <v>0</v>
      </c>
      <c r="E10" s="12">
        <v>-20.599999999627471</v>
      </c>
      <c r="F10" s="12">
        <v>9.8000000007450581</v>
      </c>
      <c r="G10" s="12">
        <v>20.599999999627471</v>
      </c>
      <c r="H10" s="12">
        <v>1E+30</v>
      </c>
    </row>
    <row r="11" spans="1:8" x14ac:dyDescent="0.3">
      <c r="B11" s="12" t="s">
        <v>78</v>
      </c>
      <c r="C11" s="12" t="s">
        <v>79</v>
      </c>
      <c r="D11" s="12">
        <v>8000</v>
      </c>
      <c r="E11" s="12">
        <v>0</v>
      </c>
      <c r="F11" s="12">
        <v>30.400000000372529</v>
      </c>
      <c r="G11" s="12">
        <v>5.3000000007450581</v>
      </c>
      <c r="H11" s="12">
        <v>3.0400000009685755</v>
      </c>
    </row>
    <row r="12" spans="1:8" ht="15" thickBot="1" x14ac:dyDescent="0.35">
      <c r="B12" s="13" t="s">
        <v>80</v>
      </c>
      <c r="C12" s="13" t="s">
        <v>81</v>
      </c>
      <c r="D12" s="13">
        <v>10000</v>
      </c>
      <c r="E12" s="13">
        <v>0</v>
      </c>
      <c r="F12" s="13">
        <v>35.700000001117587</v>
      </c>
      <c r="G12" s="13">
        <v>1E+30</v>
      </c>
      <c r="H12" s="13">
        <v>5.3000000007450581</v>
      </c>
    </row>
    <row r="14" spans="1:8" ht="15" thickBot="1" x14ac:dyDescent="0.35">
      <c r="A14" t="s">
        <v>15</v>
      </c>
    </row>
    <row r="15" spans="1:8" x14ac:dyDescent="0.3">
      <c r="B15" s="14"/>
      <c r="C15" s="14"/>
      <c r="D15" s="14" t="s">
        <v>26</v>
      </c>
      <c r="E15" s="14" t="s">
        <v>34</v>
      </c>
      <c r="F15" s="14" t="s">
        <v>36</v>
      </c>
      <c r="G15" s="14" t="s">
        <v>31</v>
      </c>
      <c r="H15" s="14" t="s">
        <v>31</v>
      </c>
    </row>
    <row r="16" spans="1:8" ht="15" thickBot="1" x14ac:dyDescent="0.35">
      <c r="B16" s="15" t="s">
        <v>24</v>
      </c>
      <c r="C16" s="15" t="s">
        <v>25</v>
      </c>
      <c r="D16" s="15" t="s">
        <v>27</v>
      </c>
      <c r="E16" s="15" t="s">
        <v>35</v>
      </c>
      <c r="F16" s="15" t="s">
        <v>37</v>
      </c>
      <c r="G16" s="15" t="s">
        <v>32</v>
      </c>
      <c r="H16" s="15" t="s">
        <v>33</v>
      </c>
    </row>
    <row r="17" spans="2:8" x14ac:dyDescent="0.3">
      <c r="B17" s="12" t="s">
        <v>82</v>
      </c>
      <c r="C17" s="12" t="s">
        <v>83</v>
      </c>
      <c r="D17" s="52">
        <v>0</v>
      </c>
      <c r="E17" s="12">
        <v>0</v>
      </c>
      <c r="F17" s="12">
        <v>10000</v>
      </c>
      <c r="G17" s="12">
        <v>1E+30</v>
      </c>
      <c r="H17" s="12">
        <v>10000</v>
      </c>
    </row>
    <row r="18" spans="2:8" x14ac:dyDescent="0.3">
      <c r="B18" s="12" t="s">
        <v>84</v>
      </c>
      <c r="C18" s="12" t="s">
        <v>16</v>
      </c>
      <c r="D18" s="52">
        <v>0</v>
      </c>
      <c r="E18" s="12">
        <v>0</v>
      </c>
      <c r="F18" s="12">
        <v>10000</v>
      </c>
      <c r="G18" s="12">
        <v>1E+30</v>
      </c>
      <c r="H18" s="12">
        <v>10000</v>
      </c>
    </row>
    <row r="19" spans="2:8" x14ac:dyDescent="0.3">
      <c r="B19" s="12" t="s">
        <v>85</v>
      </c>
      <c r="C19" s="12" t="s">
        <v>16</v>
      </c>
      <c r="D19" s="52">
        <v>8000</v>
      </c>
      <c r="E19" s="12">
        <v>0</v>
      </c>
      <c r="F19" s="12">
        <v>10000</v>
      </c>
      <c r="G19" s="12">
        <v>1E+30</v>
      </c>
      <c r="H19" s="12">
        <v>2000</v>
      </c>
    </row>
    <row r="20" spans="2:8" x14ac:dyDescent="0.3">
      <c r="B20" s="12" t="s">
        <v>86</v>
      </c>
      <c r="C20" s="12" t="s">
        <v>16</v>
      </c>
      <c r="D20" s="52">
        <v>10000</v>
      </c>
      <c r="E20" s="12">
        <v>5.3000000007450581</v>
      </c>
      <c r="F20" s="12">
        <v>10000</v>
      </c>
      <c r="G20" s="12">
        <v>8000</v>
      </c>
      <c r="H20" s="12">
        <v>2000</v>
      </c>
    </row>
    <row r="21" spans="2:8" x14ac:dyDescent="0.3">
      <c r="B21" s="12" t="s">
        <v>87</v>
      </c>
      <c r="C21" s="12" t="s">
        <v>88</v>
      </c>
      <c r="D21" s="52">
        <v>18000</v>
      </c>
      <c r="E21" s="53">
        <v>30.400000000372529</v>
      </c>
      <c r="F21" s="12">
        <v>18000</v>
      </c>
      <c r="G21" s="12">
        <v>2000</v>
      </c>
      <c r="H21" s="12">
        <v>8000</v>
      </c>
    </row>
    <row r="22" spans="2:8" x14ac:dyDescent="0.3">
      <c r="B22" s="12" t="s">
        <v>89</v>
      </c>
      <c r="C22" s="12" t="s">
        <v>90</v>
      </c>
      <c r="D22" s="12">
        <v>80000</v>
      </c>
      <c r="E22" s="53">
        <v>0</v>
      </c>
      <c r="F22" s="12">
        <v>125000</v>
      </c>
      <c r="G22" s="12">
        <v>1E+30</v>
      </c>
      <c r="H22" s="12">
        <v>45000</v>
      </c>
    </row>
    <row r="23" spans="2:8" ht="15" thickBot="1" x14ac:dyDescent="0.35">
      <c r="B23" s="13" t="s">
        <v>91</v>
      </c>
      <c r="C23" s="13" t="s">
        <v>92</v>
      </c>
      <c r="D23" s="13">
        <v>146650</v>
      </c>
      <c r="E23" s="54">
        <v>0</v>
      </c>
      <c r="F23" s="13">
        <v>214000</v>
      </c>
      <c r="G23" s="13">
        <v>1E+30</v>
      </c>
      <c r="H23" s="13">
        <v>67349.999999860302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308B-F486-421C-85CB-A84AA690A6DE}">
  <dimension ref="A1:H3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" t="s">
        <v>22</v>
      </c>
    </row>
    <row r="2" spans="1:8" x14ac:dyDescent="0.3">
      <c r="A2" s="1" t="s">
        <v>134</v>
      </c>
    </row>
    <row r="3" spans="1:8" x14ac:dyDescent="0.3">
      <c r="A3" s="1" t="s">
        <v>135</v>
      </c>
    </row>
    <row r="6" spans="1:8" ht="15" thickBot="1" x14ac:dyDescent="0.35">
      <c r="A6" t="s">
        <v>23</v>
      </c>
    </row>
    <row r="7" spans="1:8" x14ac:dyDescent="0.3">
      <c r="B7" s="14"/>
      <c r="C7" s="14"/>
      <c r="D7" s="14" t="s">
        <v>26</v>
      </c>
      <c r="E7" s="14" t="s">
        <v>28</v>
      </c>
      <c r="F7" s="14" t="s">
        <v>13</v>
      </c>
      <c r="G7" s="14" t="s">
        <v>31</v>
      </c>
      <c r="H7" s="14" t="s">
        <v>31</v>
      </c>
    </row>
    <row r="8" spans="1:8" ht="15" thickBot="1" x14ac:dyDescent="0.35">
      <c r="B8" s="15" t="s">
        <v>24</v>
      </c>
      <c r="C8" s="15" t="s">
        <v>25</v>
      </c>
      <c r="D8" s="15" t="s">
        <v>27</v>
      </c>
      <c r="E8" s="15" t="s">
        <v>29</v>
      </c>
      <c r="F8" s="15" t="s">
        <v>30</v>
      </c>
      <c r="G8" s="15" t="s">
        <v>32</v>
      </c>
      <c r="H8" s="15" t="s">
        <v>33</v>
      </c>
    </row>
    <row r="9" spans="1:8" x14ac:dyDescent="0.3">
      <c r="B9" s="12" t="s">
        <v>136</v>
      </c>
      <c r="C9" s="12" t="s">
        <v>137</v>
      </c>
      <c r="D9" s="12">
        <v>1714.2857142857142</v>
      </c>
      <c r="E9" s="12">
        <v>0</v>
      </c>
      <c r="F9" s="12">
        <v>-7.0999999999985448</v>
      </c>
      <c r="G9" s="12">
        <v>8.5999999999985448</v>
      </c>
      <c r="H9" s="12">
        <v>8.0000000007567351E-2</v>
      </c>
    </row>
    <row r="10" spans="1:8" x14ac:dyDescent="0.3">
      <c r="B10" s="12" t="s">
        <v>138</v>
      </c>
      <c r="C10" s="12" t="s">
        <v>139</v>
      </c>
      <c r="D10" s="12">
        <v>0</v>
      </c>
      <c r="E10" s="12">
        <v>-0.314285714286338</v>
      </c>
      <c r="F10" s="12">
        <v>-8.5</v>
      </c>
      <c r="G10" s="12">
        <v>0.314285714286338</v>
      </c>
      <c r="H10" s="12">
        <v>1E+30</v>
      </c>
    </row>
    <row r="11" spans="1:8" x14ac:dyDescent="0.3">
      <c r="B11" s="12" t="s">
        <v>140</v>
      </c>
      <c r="C11" s="12" t="s">
        <v>141</v>
      </c>
      <c r="D11" s="12">
        <v>0</v>
      </c>
      <c r="E11" s="12">
        <v>-5.7142857148262394E-2</v>
      </c>
      <c r="F11" s="12">
        <v>-7.7000000000043656</v>
      </c>
      <c r="G11" s="12">
        <v>5.7142857148262394E-2</v>
      </c>
      <c r="H11" s="12">
        <v>1E+30</v>
      </c>
    </row>
    <row r="12" spans="1:8" x14ac:dyDescent="0.3">
      <c r="B12" s="12" t="s">
        <v>142</v>
      </c>
      <c r="C12" s="12" t="s">
        <v>143</v>
      </c>
      <c r="D12" s="12">
        <v>285.71428571428567</v>
      </c>
      <c r="E12" s="12">
        <v>0</v>
      </c>
      <c r="F12" s="12">
        <v>-9</v>
      </c>
      <c r="G12" s="12">
        <v>51.599999999991269</v>
      </c>
      <c r="H12" s="12">
        <v>0.20000000001891838</v>
      </c>
    </row>
    <row r="13" spans="1:8" x14ac:dyDescent="0.3">
      <c r="B13" s="12" t="s">
        <v>144</v>
      </c>
      <c r="C13" s="12" t="s">
        <v>145</v>
      </c>
      <c r="D13" s="12">
        <v>857.14285714285711</v>
      </c>
      <c r="E13" s="12">
        <v>0</v>
      </c>
      <c r="F13" s="12">
        <v>-7.0999999999985448</v>
      </c>
      <c r="G13" s="12">
        <v>13.849999999998545</v>
      </c>
      <c r="H13" s="12">
        <v>7.9999999997383511E-2</v>
      </c>
    </row>
    <row r="14" spans="1:8" x14ac:dyDescent="0.3">
      <c r="B14" s="12" t="s">
        <v>146</v>
      </c>
      <c r="C14" s="12" t="s">
        <v>147</v>
      </c>
      <c r="D14" s="12">
        <v>0</v>
      </c>
      <c r="E14" s="12">
        <v>-0.31428571428633845</v>
      </c>
      <c r="F14" s="12">
        <v>-8.5</v>
      </c>
      <c r="G14" s="12">
        <v>0.31428571428633845</v>
      </c>
      <c r="H14" s="12">
        <v>1E+30</v>
      </c>
    </row>
    <row r="15" spans="1:8" x14ac:dyDescent="0.3">
      <c r="B15" s="12" t="s">
        <v>148</v>
      </c>
      <c r="C15" s="12" t="s">
        <v>149</v>
      </c>
      <c r="D15" s="12">
        <v>0</v>
      </c>
      <c r="E15" s="12">
        <v>-5.7142857140988212E-2</v>
      </c>
      <c r="F15" s="12">
        <v>-7.6999999999970896</v>
      </c>
      <c r="G15" s="12">
        <v>5.7142857140988212E-2</v>
      </c>
      <c r="H15" s="12">
        <v>1E+30</v>
      </c>
    </row>
    <row r="16" spans="1:8" x14ac:dyDescent="0.3">
      <c r="B16" s="12" t="s">
        <v>150</v>
      </c>
      <c r="C16" s="12" t="s">
        <v>151</v>
      </c>
      <c r="D16" s="12">
        <v>642.85714285714289</v>
      </c>
      <c r="E16" s="12">
        <v>0</v>
      </c>
      <c r="F16" s="12">
        <v>-9</v>
      </c>
      <c r="G16" s="12">
        <v>18.466666666664725</v>
      </c>
      <c r="H16" s="12">
        <v>0.19999999999345883</v>
      </c>
    </row>
    <row r="17" spans="1:8" x14ac:dyDescent="0.3">
      <c r="B17" s="12" t="s">
        <v>152</v>
      </c>
      <c r="C17" s="12" t="s">
        <v>153</v>
      </c>
      <c r="D17" s="12">
        <v>107.14285714285714</v>
      </c>
      <c r="E17" s="12">
        <v>0</v>
      </c>
      <c r="F17" s="12">
        <v>-7.0999999999985448</v>
      </c>
      <c r="G17" s="12">
        <v>61.099999999998545</v>
      </c>
      <c r="H17" s="12">
        <v>8.00000000075798E-2</v>
      </c>
    </row>
    <row r="18" spans="1:8" x14ac:dyDescent="0.3">
      <c r="B18" s="12" t="s">
        <v>154</v>
      </c>
      <c r="C18" s="12" t="s">
        <v>155</v>
      </c>
      <c r="D18" s="12">
        <v>0</v>
      </c>
      <c r="E18" s="12">
        <v>-0.31428571428633845</v>
      </c>
      <c r="F18" s="12">
        <v>-8.5</v>
      </c>
      <c r="G18" s="12">
        <v>0.31428571428633845</v>
      </c>
      <c r="H18" s="12">
        <v>1E+30</v>
      </c>
    </row>
    <row r="19" spans="1:8" x14ac:dyDescent="0.3">
      <c r="B19" s="12" t="s">
        <v>156</v>
      </c>
      <c r="C19" s="12" t="s">
        <v>157</v>
      </c>
      <c r="D19" s="12">
        <v>0</v>
      </c>
      <c r="E19" s="12">
        <v>-5.7142857148271275E-2</v>
      </c>
      <c r="F19" s="12">
        <v>-7.7000000000043656</v>
      </c>
      <c r="G19" s="12">
        <v>5.7142857148271275E-2</v>
      </c>
      <c r="H19" s="12">
        <v>1E+30</v>
      </c>
    </row>
    <row r="20" spans="1:8" ht="15" thickBot="1" x14ac:dyDescent="0.35">
      <c r="B20" s="13" t="s">
        <v>158</v>
      </c>
      <c r="C20" s="13" t="s">
        <v>159</v>
      </c>
      <c r="D20" s="13">
        <v>642.85714285714289</v>
      </c>
      <c r="E20" s="13">
        <v>0</v>
      </c>
      <c r="F20" s="13">
        <v>-9</v>
      </c>
      <c r="G20" s="13">
        <v>10.18333333333309</v>
      </c>
      <c r="H20" s="13">
        <v>0.20000000001895019</v>
      </c>
    </row>
    <row r="22" spans="1:8" ht="15" thickBot="1" x14ac:dyDescent="0.35">
      <c r="A22" t="s">
        <v>15</v>
      </c>
    </row>
    <row r="23" spans="1:8" x14ac:dyDescent="0.3">
      <c r="B23" s="14"/>
      <c r="C23" s="14"/>
      <c r="D23" s="14" t="s">
        <v>26</v>
      </c>
      <c r="E23" s="14" t="s">
        <v>34</v>
      </c>
      <c r="F23" s="14" t="s">
        <v>36</v>
      </c>
      <c r="G23" s="14" t="s">
        <v>31</v>
      </c>
      <c r="H23" s="14" t="s">
        <v>31</v>
      </c>
    </row>
    <row r="24" spans="1:8" ht="15" thickBot="1" x14ac:dyDescent="0.35">
      <c r="B24" s="15" t="s">
        <v>24</v>
      </c>
      <c r="C24" s="15" t="s">
        <v>25</v>
      </c>
      <c r="D24" s="15" t="s">
        <v>27</v>
      </c>
      <c r="E24" s="15" t="s">
        <v>35</v>
      </c>
      <c r="F24" s="15" t="s">
        <v>37</v>
      </c>
      <c r="G24" s="15" t="s">
        <v>32</v>
      </c>
      <c r="H24" s="15" t="s">
        <v>33</v>
      </c>
    </row>
    <row r="25" spans="1:8" x14ac:dyDescent="0.3">
      <c r="B25" s="12" t="s">
        <v>160</v>
      </c>
      <c r="C25" s="12" t="s">
        <v>161</v>
      </c>
      <c r="D25" s="12">
        <v>0</v>
      </c>
      <c r="E25" s="12">
        <v>-5.4285714285755848E-2</v>
      </c>
      <c r="F25" s="12">
        <v>0</v>
      </c>
      <c r="G25" s="12">
        <v>60000</v>
      </c>
      <c r="H25" s="12">
        <v>9999.9999999999982</v>
      </c>
    </row>
    <row r="26" spans="1:8" x14ac:dyDescent="0.3">
      <c r="B26" s="12" t="s">
        <v>162</v>
      </c>
      <c r="C26" s="12" t="s">
        <v>163</v>
      </c>
      <c r="D26" s="12">
        <v>1.8189894035458565E-12</v>
      </c>
      <c r="E26" s="12">
        <v>-5.4285714285755904E-2</v>
      </c>
      <c r="F26" s="12">
        <v>0</v>
      </c>
      <c r="G26" s="12">
        <v>30000</v>
      </c>
      <c r="H26" s="12">
        <v>22500</v>
      </c>
    </row>
    <row r="27" spans="1:8" x14ac:dyDescent="0.3">
      <c r="B27" s="12" t="s">
        <v>164</v>
      </c>
      <c r="C27" s="12" t="s">
        <v>165</v>
      </c>
      <c r="D27" s="12">
        <v>4.5474735088646412E-13</v>
      </c>
      <c r="E27" s="12">
        <v>-5.4285714285756015E-2</v>
      </c>
      <c r="F27" s="12">
        <v>0</v>
      </c>
      <c r="G27" s="12">
        <v>3750</v>
      </c>
      <c r="H27" s="12">
        <v>22499.999999999993</v>
      </c>
    </row>
    <row r="28" spans="1:8" x14ac:dyDescent="0.3">
      <c r="B28" s="12" t="s">
        <v>87</v>
      </c>
      <c r="C28" s="12" t="s">
        <v>166</v>
      </c>
      <c r="D28" s="12">
        <v>2000</v>
      </c>
      <c r="E28" s="12">
        <v>-7.371428571427324</v>
      </c>
      <c r="F28" s="12">
        <v>2000</v>
      </c>
      <c r="G28" s="12">
        <v>1E+30</v>
      </c>
      <c r="H28" s="12">
        <v>1999.9999999999998</v>
      </c>
    </row>
    <row r="29" spans="1:8" x14ac:dyDescent="0.3">
      <c r="B29" s="12" t="s">
        <v>89</v>
      </c>
      <c r="C29" s="12" t="s">
        <v>167</v>
      </c>
      <c r="D29" s="12">
        <v>1500</v>
      </c>
      <c r="E29" s="12">
        <v>-7.9142857142848824</v>
      </c>
      <c r="F29" s="12">
        <v>1500</v>
      </c>
      <c r="G29" s="12">
        <v>1E+30</v>
      </c>
      <c r="H29" s="12">
        <v>1500</v>
      </c>
    </row>
    <row r="30" spans="1:8" ht="15" thickBot="1" x14ac:dyDescent="0.35">
      <c r="B30" s="13" t="s">
        <v>91</v>
      </c>
      <c r="C30" s="13" t="s">
        <v>168</v>
      </c>
      <c r="D30" s="13">
        <v>750</v>
      </c>
      <c r="E30" s="13">
        <v>-8.7285714285712199</v>
      </c>
      <c r="F30" s="13">
        <v>750</v>
      </c>
      <c r="G30" s="13">
        <v>1E+30</v>
      </c>
      <c r="H30" s="13">
        <v>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F58C-D479-448E-B6FE-7E81DA44F45E}">
  <dimension ref="A1:I46"/>
  <sheetViews>
    <sheetView tabSelected="1" workbookViewId="0">
      <selection activeCell="C44" sqref="C44"/>
    </sheetView>
  </sheetViews>
  <sheetFormatPr defaultRowHeight="14.4" x14ac:dyDescent="0.3"/>
  <cols>
    <col min="1" max="1" width="10.44140625" bestFit="1" customWidth="1"/>
    <col min="2" max="2" width="18.21875" bestFit="1" customWidth="1"/>
    <col min="3" max="3" width="13" customWidth="1"/>
    <col min="4" max="4" width="13.109375" customWidth="1"/>
    <col min="5" max="5" width="15.109375" customWidth="1"/>
    <col min="6" max="7" width="14.21875" customWidth="1"/>
    <col min="8" max="8" width="15.77734375" customWidth="1"/>
    <col min="9" max="9" width="13" customWidth="1"/>
    <col min="11" max="11" width="8.88671875" customWidth="1"/>
  </cols>
  <sheetData>
    <row r="1" spans="1:9" x14ac:dyDescent="0.3">
      <c r="A1" s="1" t="s">
        <v>104</v>
      </c>
      <c r="B1" s="5"/>
      <c r="C1" s="5"/>
      <c r="D1" s="5"/>
      <c r="E1" s="5"/>
      <c r="F1" s="5"/>
      <c r="G1" s="5"/>
      <c r="H1" s="5"/>
    </row>
    <row r="2" spans="1:9" ht="32.4" x14ac:dyDescent="0.3">
      <c r="B2" s="66" t="s">
        <v>105</v>
      </c>
      <c r="C2" s="67" t="s">
        <v>106</v>
      </c>
      <c r="D2" s="67" t="s">
        <v>107</v>
      </c>
      <c r="E2" s="67" t="s">
        <v>108</v>
      </c>
      <c r="F2" s="64" t="s">
        <v>113</v>
      </c>
      <c r="G2" s="64" t="s">
        <v>114</v>
      </c>
      <c r="H2" s="64" t="s">
        <v>115</v>
      </c>
    </row>
    <row r="3" spans="1:9" ht="16.2" x14ac:dyDescent="0.3">
      <c r="B3" s="67">
        <v>1</v>
      </c>
      <c r="C3" s="68">
        <v>20</v>
      </c>
      <c r="D3" s="68">
        <v>7.1</v>
      </c>
      <c r="E3" s="68">
        <v>1000</v>
      </c>
      <c r="F3" s="65">
        <f>$C3-$C$12</f>
        <v>-5</v>
      </c>
      <c r="G3" s="65">
        <f>C3-$C$13</f>
        <v>-15</v>
      </c>
      <c r="H3" s="65">
        <f>C3-$C$14</f>
        <v>-30</v>
      </c>
    </row>
    <row r="4" spans="1:9" ht="16.2" x14ac:dyDescent="0.3">
      <c r="B4" s="67">
        <v>2</v>
      </c>
      <c r="C4" s="69">
        <v>40</v>
      </c>
      <c r="D4" s="69">
        <v>8.5</v>
      </c>
      <c r="E4" s="68">
        <v>1100</v>
      </c>
      <c r="F4" s="65">
        <f>C4-$C$12</f>
        <v>15</v>
      </c>
      <c r="G4" s="65">
        <f>C4-$C$13</f>
        <v>5</v>
      </c>
      <c r="H4" s="65">
        <f>C4-$C$14</f>
        <v>-10</v>
      </c>
    </row>
    <row r="5" spans="1:9" ht="16.2" x14ac:dyDescent="0.3">
      <c r="B5" s="67">
        <v>3</v>
      </c>
      <c r="C5" s="68">
        <v>30</v>
      </c>
      <c r="D5" s="68">
        <v>7.7</v>
      </c>
      <c r="E5" s="68">
        <v>1200</v>
      </c>
      <c r="F5" s="65">
        <f>C5-$C$12</f>
        <v>5</v>
      </c>
      <c r="G5" s="65">
        <f>C5-$C$13</f>
        <v>-5</v>
      </c>
      <c r="H5" s="65">
        <f>C5-$C$14</f>
        <v>-20</v>
      </c>
    </row>
    <row r="6" spans="1:9" ht="16.2" x14ac:dyDescent="0.3">
      <c r="B6" s="67">
        <v>4</v>
      </c>
      <c r="C6" s="69">
        <v>55</v>
      </c>
      <c r="D6" s="69">
        <v>9</v>
      </c>
      <c r="E6" s="68">
        <v>1000</v>
      </c>
      <c r="F6" s="65">
        <f>C6-$C$12</f>
        <v>30</v>
      </c>
      <c r="G6" s="65">
        <f>C6-$C$13</f>
        <v>20</v>
      </c>
      <c r="H6" s="65">
        <f>C6-$C$14</f>
        <v>5</v>
      </c>
    </row>
    <row r="11" spans="1:9" ht="46.8" x14ac:dyDescent="0.3">
      <c r="B11" s="66" t="s">
        <v>109</v>
      </c>
      <c r="C11" s="72" t="s">
        <v>110</v>
      </c>
      <c r="D11" s="72" t="s">
        <v>111</v>
      </c>
      <c r="E11" s="72" t="s">
        <v>112</v>
      </c>
      <c r="F11" s="67">
        <v>1</v>
      </c>
      <c r="G11" s="67">
        <v>2</v>
      </c>
      <c r="H11" s="67">
        <v>3</v>
      </c>
      <c r="I11" s="67">
        <v>4</v>
      </c>
    </row>
    <row r="12" spans="1:9" ht="15.6" x14ac:dyDescent="0.3">
      <c r="B12" s="64" t="s">
        <v>113</v>
      </c>
      <c r="C12" s="59">
        <v>25</v>
      </c>
      <c r="D12" s="60">
        <v>8.5</v>
      </c>
      <c r="E12" s="59">
        <v>2000</v>
      </c>
      <c r="F12" s="65">
        <f>$C$3-C12</f>
        <v>-5</v>
      </c>
      <c r="G12" s="73">
        <f>$C$4-C12</f>
        <v>15</v>
      </c>
      <c r="H12" s="73">
        <f>$C$5-C12</f>
        <v>5</v>
      </c>
      <c r="I12" s="73">
        <f>$C$6-C12</f>
        <v>30</v>
      </c>
    </row>
    <row r="13" spans="1:9" ht="15.6" x14ac:dyDescent="0.3">
      <c r="B13" s="64" t="s">
        <v>114</v>
      </c>
      <c r="C13" s="61">
        <v>35</v>
      </c>
      <c r="D13" s="62">
        <v>9</v>
      </c>
      <c r="E13" s="61">
        <v>1500</v>
      </c>
      <c r="F13" s="65">
        <f t="shared" ref="F13:F14" si="0">$C$3-C13</f>
        <v>-15</v>
      </c>
      <c r="G13" s="73">
        <f t="shared" ref="G13:G14" si="1">$C$4-C13</f>
        <v>5</v>
      </c>
      <c r="H13" s="73">
        <f t="shared" ref="H13:H14" si="2">$C$5-C13</f>
        <v>-5</v>
      </c>
      <c r="I13" s="73">
        <f t="shared" ref="I13:I14" si="3">$C$6-C13</f>
        <v>20</v>
      </c>
    </row>
    <row r="14" spans="1:9" ht="15.6" x14ac:dyDescent="0.3">
      <c r="B14" s="64" t="s">
        <v>115</v>
      </c>
      <c r="C14" s="59">
        <v>50</v>
      </c>
      <c r="D14" s="60">
        <v>10</v>
      </c>
      <c r="E14" s="59">
        <v>750</v>
      </c>
      <c r="F14" s="65">
        <f t="shared" si="0"/>
        <v>-30</v>
      </c>
      <c r="G14" s="73">
        <f t="shared" si="1"/>
        <v>-10</v>
      </c>
      <c r="H14" s="73">
        <f t="shared" si="2"/>
        <v>-20</v>
      </c>
      <c r="I14" s="73">
        <f t="shared" si="3"/>
        <v>5</v>
      </c>
    </row>
    <row r="15" spans="1:9" ht="16.2" x14ac:dyDescent="0.3">
      <c r="B15" s="5"/>
      <c r="C15" s="5"/>
      <c r="D15" s="5"/>
      <c r="E15" s="67" t="s">
        <v>107</v>
      </c>
      <c r="F15" s="68">
        <v>7.1</v>
      </c>
      <c r="G15" s="69">
        <v>8.5</v>
      </c>
      <c r="H15" s="68">
        <v>7.7</v>
      </c>
      <c r="I15" s="69">
        <v>9</v>
      </c>
    </row>
    <row r="18" spans="1:8" x14ac:dyDescent="0.3">
      <c r="A18" s="1" t="s">
        <v>10</v>
      </c>
    </row>
    <row r="19" spans="1:8" ht="32.4" x14ac:dyDescent="0.3">
      <c r="B19" t="s">
        <v>116</v>
      </c>
      <c r="C19" s="55" t="s">
        <v>109</v>
      </c>
      <c r="D19" s="57" t="s">
        <v>118</v>
      </c>
      <c r="E19" s="56" t="s">
        <v>119</v>
      </c>
      <c r="F19" s="56" t="s">
        <v>120</v>
      </c>
      <c r="G19" s="56" t="s">
        <v>121</v>
      </c>
      <c r="H19" s="56" t="s">
        <v>122</v>
      </c>
    </row>
    <row r="20" spans="1:8" ht="15.6" x14ac:dyDescent="0.3">
      <c r="C20" s="58" t="s">
        <v>113</v>
      </c>
      <c r="D20" s="75">
        <f>SUM(E20:H20)</f>
        <v>2000</v>
      </c>
      <c r="E20" s="63">
        <v>1714.2857142857142</v>
      </c>
      <c r="F20" s="63">
        <v>0</v>
      </c>
      <c r="G20" s="63">
        <v>0</v>
      </c>
      <c r="H20" s="63">
        <v>285.71428571428567</v>
      </c>
    </row>
    <row r="21" spans="1:8" ht="15.6" x14ac:dyDescent="0.3">
      <c r="C21" s="58" t="s">
        <v>114</v>
      </c>
      <c r="D21" s="75">
        <f t="shared" ref="D21:D22" si="4">SUM(E21:H21)</f>
        <v>1500</v>
      </c>
      <c r="E21" s="63">
        <v>857.14285714285711</v>
      </c>
      <c r="F21" s="63">
        <v>0</v>
      </c>
      <c r="G21" s="63">
        <v>0</v>
      </c>
      <c r="H21" s="63">
        <v>642.85714285714289</v>
      </c>
    </row>
    <row r="22" spans="1:8" ht="15.6" x14ac:dyDescent="0.3">
      <c r="C22" s="58" t="s">
        <v>115</v>
      </c>
      <c r="D22" s="75">
        <f t="shared" si="4"/>
        <v>750</v>
      </c>
      <c r="E22" s="63">
        <v>107.14285714285714</v>
      </c>
      <c r="F22" s="63">
        <v>0</v>
      </c>
      <c r="G22" s="63">
        <v>0</v>
      </c>
      <c r="H22" s="63">
        <v>642.85714285714289</v>
      </c>
    </row>
    <row r="23" spans="1:8" ht="15.6" x14ac:dyDescent="0.3">
      <c r="C23" s="71" t="s">
        <v>130</v>
      </c>
      <c r="D23" s="70">
        <f>SUM(D20:D22)</f>
        <v>4250</v>
      </c>
      <c r="E23">
        <f>SUM(E20:E22)</f>
        <v>2678.5714285714289</v>
      </c>
      <c r="F23">
        <f t="shared" ref="F23:H23" si="5">SUM(F20:F22)</f>
        <v>0</v>
      </c>
      <c r="G23">
        <f t="shared" si="5"/>
        <v>0</v>
      </c>
      <c r="H23">
        <f t="shared" si="5"/>
        <v>1571.4285714285716</v>
      </c>
    </row>
    <row r="27" spans="1:8" x14ac:dyDescent="0.3">
      <c r="A27" s="1" t="s">
        <v>13</v>
      </c>
    </row>
    <row r="28" spans="1:8" x14ac:dyDescent="0.3">
      <c r="B28" t="s">
        <v>117</v>
      </c>
      <c r="C28" s="16">
        <f>SUMPRODUCT(E12:E14,D12:D14)-SUMPRODUCT(F15:I15,E23:H23)</f>
        <v>4839.2857142857101</v>
      </c>
    </row>
    <row r="35" spans="1:5" x14ac:dyDescent="0.3">
      <c r="A35" s="1" t="s">
        <v>15</v>
      </c>
    </row>
    <row r="36" spans="1:5" x14ac:dyDescent="0.3">
      <c r="B36" s="5"/>
      <c r="C36" s="5" t="s">
        <v>16</v>
      </c>
      <c r="D36" s="5"/>
      <c r="E36" s="5" t="s">
        <v>17</v>
      </c>
    </row>
    <row r="37" spans="1:5" x14ac:dyDescent="0.3">
      <c r="B37" s="5" t="s">
        <v>123</v>
      </c>
      <c r="C37" s="5">
        <f>SUMPRODUCT(E20:H20,F12:I12)</f>
        <v>0</v>
      </c>
      <c r="D37" s="5" t="s">
        <v>20</v>
      </c>
      <c r="E37" s="5">
        <v>0</v>
      </c>
    </row>
    <row r="38" spans="1:5" x14ac:dyDescent="0.3">
      <c r="B38" s="5" t="s">
        <v>124</v>
      </c>
      <c r="C38" s="5">
        <f>SUMPRODUCT(E21:H21,F13:I13)</f>
        <v>1.8189894035458565E-12</v>
      </c>
      <c r="D38" s="5" t="s">
        <v>20</v>
      </c>
      <c r="E38" s="5">
        <v>0</v>
      </c>
    </row>
    <row r="39" spans="1:5" x14ac:dyDescent="0.3">
      <c r="B39" s="5" t="s">
        <v>125</v>
      </c>
      <c r="C39" s="5">
        <f>SUMPRODUCT(E22:H22,F14:I14)</f>
        <v>4.5474735088646412E-13</v>
      </c>
      <c r="D39" s="5" t="s">
        <v>20</v>
      </c>
      <c r="E39" s="5">
        <v>0</v>
      </c>
    </row>
    <row r="40" spans="1:5" ht="15.6" x14ac:dyDescent="0.3">
      <c r="B40" s="5" t="s">
        <v>126</v>
      </c>
      <c r="C40" s="5">
        <f>E23</f>
        <v>2678.5714285714289</v>
      </c>
      <c r="D40" s="5" t="s">
        <v>18</v>
      </c>
      <c r="E40" s="74">
        <v>1000</v>
      </c>
    </row>
    <row r="41" spans="1:5" ht="15.6" x14ac:dyDescent="0.3">
      <c r="B41" s="5" t="s">
        <v>127</v>
      </c>
      <c r="C41" s="5">
        <f>F23</f>
        <v>0</v>
      </c>
      <c r="D41" s="5" t="s">
        <v>18</v>
      </c>
      <c r="E41" s="74">
        <v>1100</v>
      </c>
    </row>
    <row r="42" spans="1:5" ht="15.6" x14ac:dyDescent="0.3">
      <c r="B42" s="5" t="s">
        <v>128</v>
      </c>
      <c r="C42" s="5">
        <f>G23</f>
        <v>0</v>
      </c>
      <c r="D42" s="5" t="s">
        <v>18</v>
      </c>
      <c r="E42" s="74">
        <v>1200</v>
      </c>
    </row>
    <row r="43" spans="1:5" ht="15.6" x14ac:dyDescent="0.3">
      <c r="B43" s="5" t="s">
        <v>129</v>
      </c>
      <c r="C43" s="5">
        <f>H23</f>
        <v>1571.4285714285716</v>
      </c>
      <c r="D43" s="5" t="s">
        <v>18</v>
      </c>
      <c r="E43" s="74">
        <v>1000</v>
      </c>
    </row>
    <row r="44" spans="1:5" x14ac:dyDescent="0.3">
      <c r="B44" s="5" t="s">
        <v>131</v>
      </c>
      <c r="C44" s="5">
        <f>D20</f>
        <v>2000</v>
      </c>
      <c r="D44" s="5" t="s">
        <v>19</v>
      </c>
      <c r="E44" s="5">
        <v>2000</v>
      </c>
    </row>
    <row r="45" spans="1:5" x14ac:dyDescent="0.3">
      <c r="B45" s="5" t="s">
        <v>132</v>
      </c>
      <c r="C45" s="5">
        <f t="shared" ref="C45:C46" si="6">D21</f>
        <v>1500</v>
      </c>
      <c r="D45" s="5" t="s">
        <v>19</v>
      </c>
      <c r="E45" s="5">
        <v>1500</v>
      </c>
    </row>
    <row r="46" spans="1:5" x14ac:dyDescent="0.3">
      <c r="B46" s="5" t="s">
        <v>133</v>
      </c>
      <c r="C46" s="5">
        <f t="shared" si="6"/>
        <v>750</v>
      </c>
      <c r="D46" s="5" t="s">
        <v>19</v>
      </c>
      <c r="E46" s="5">
        <v>750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Sensitivity Report 2</vt:lpstr>
      <vt:lpstr>Sensitivity Report 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Mr.</dc:creator>
  <cp:lastModifiedBy>Vincent Mr.</cp:lastModifiedBy>
  <dcterms:created xsi:type="dcterms:W3CDTF">2021-10-14T17:30:14Z</dcterms:created>
  <dcterms:modified xsi:type="dcterms:W3CDTF">2021-10-15T05:46:12Z</dcterms:modified>
</cp:coreProperties>
</file>