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ince\Desktop\Alabama Stuff\OM 500\"/>
    </mc:Choice>
  </mc:AlternateContent>
  <xr:revisionPtr revIDLastSave="0" documentId="13_ncr:1_{74551B79-BE51-45E7-8739-0C06D9DA63C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1-Q1" sheetId="11" r:id="rId1"/>
    <sheet name="P1-Q2" sheetId="15" r:id="rId2"/>
    <sheet name="P2-Q1" sheetId="21" r:id="rId3"/>
    <sheet name="P2-Q2" sheetId="14" r:id="rId4"/>
    <sheet name="P3-Q1" sheetId="19" r:id="rId5"/>
    <sheet name="P3-Q2" sheetId="20" r:id="rId6"/>
  </sheets>
  <definedNames>
    <definedName name="solver_adj" localSheetId="0" hidden="1">'P1-Q1'!$B$24:$U$24</definedName>
    <definedName name="solver_adj" localSheetId="1" hidden="1">'P1-Q2'!$B$24:$U$24</definedName>
    <definedName name="solver_adj" localSheetId="2" hidden="1">'P2-Q1'!$B$21:$E$21</definedName>
    <definedName name="solver_adj" localSheetId="3" hidden="1">'P2-Q2'!$B$21:$E$21</definedName>
    <definedName name="solver_adj" localSheetId="4" hidden="1">'P3-Q1'!$C$17:$L$22,'P3-Q1'!$A$17:$A$22</definedName>
    <definedName name="solver_adj" localSheetId="5" hidden="1">'P3-Q2'!$A$17:$A$22,'P3-Q2'!$C$17:$L$22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'P1-Q1'!$B$24:$U$24</definedName>
    <definedName name="solver_lhs1" localSheetId="1" hidden="1">'P1-Q2'!$B$24:$U$24</definedName>
    <definedName name="solver_lhs1" localSheetId="2" hidden="1">'P2-Q1'!$A$35:$A$40</definedName>
    <definedName name="solver_lhs1" localSheetId="3" hidden="1">'P2-Q2'!$A$35:$A$40</definedName>
    <definedName name="solver_lhs1" localSheetId="4" hidden="1">'P3-Q1'!$A$17:$A$22</definedName>
    <definedName name="solver_lhs1" localSheetId="5" hidden="1">'P3-Q2'!$A$17:$A$22</definedName>
    <definedName name="solver_lhs2" localSheetId="0" hidden="1">'P1-Q1'!$B$37:$B$39</definedName>
    <definedName name="solver_lhs2" localSheetId="1" hidden="1">'P1-Q2'!$B$37:$B$39</definedName>
    <definedName name="solver_lhs2" localSheetId="2" hidden="1">'P2-Q1'!$A$42:$A$43</definedName>
    <definedName name="solver_lhs2" localSheetId="3" hidden="1">'P2-Q2'!$A$42:$A$43</definedName>
    <definedName name="solver_lhs2" localSheetId="4" hidden="1">'P3-Q1'!$A$23</definedName>
    <definedName name="solver_lhs2" localSheetId="5" hidden="1">'P3-Q2'!$C$23:$L$23</definedName>
    <definedName name="solver_lhs3" localSheetId="0" hidden="1">'P1-Q1'!$B$41:$B$43</definedName>
    <definedName name="solver_lhs3" localSheetId="1" hidden="1">'P1-Q2'!$B$41:$B$43</definedName>
    <definedName name="solver_lhs3" localSheetId="2" hidden="1">'P2-Q1'!$A$45</definedName>
    <definedName name="solver_lhs3" localSheetId="3" hidden="1">'P2-Q2'!$A$45</definedName>
    <definedName name="solver_lhs3" localSheetId="4" hidden="1">'P3-Q1'!$C$23:$L$23</definedName>
    <definedName name="solver_lhs3" localSheetId="5" hidden="1">'P3-Q2'!$N$17:$N$22</definedName>
    <definedName name="solver_lhs4" localSheetId="1" hidden="1">'P1-Q2'!$G$36</definedName>
    <definedName name="solver_lhs4" localSheetId="2" hidden="1">'P2-Q1'!$B$21:$E$21</definedName>
    <definedName name="solver_lhs4" localSheetId="4" hidden="1">'P3-Q1'!$N$17:$N$22</definedName>
    <definedName name="solver_lhs5" localSheetId="1" hidden="1">'P1-Q2'!$G$40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5</definedName>
    <definedName name="solver_num" localSheetId="2" hidden="1">3</definedName>
    <definedName name="solver_num" localSheetId="3" hidden="1">3</definedName>
    <definedName name="solver_num" localSheetId="4" hidden="1">4</definedName>
    <definedName name="solver_num" localSheetId="5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'P1-Q1'!$C$29</definedName>
    <definedName name="solver_opt" localSheetId="1" hidden="1">'P1-Q2'!$C$29</definedName>
    <definedName name="solver_opt" localSheetId="2" hidden="1">'P2-Q1'!$C$29</definedName>
    <definedName name="solver_opt" localSheetId="3" hidden="1">'P2-Q2'!$C$29</definedName>
    <definedName name="solver_opt" localSheetId="4" hidden="1">'P3-Q1'!$B$31</definedName>
    <definedName name="solver_opt" localSheetId="5" hidden="1">'P3-Q2'!$B$31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5</definedName>
    <definedName name="solver_rel1" localSheetId="1" hidden="1">5</definedName>
    <definedName name="solver_rel1" localSheetId="2" hidden="1">1</definedName>
    <definedName name="solver_rel1" localSheetId="3" hidden="1">1</definedName>
    <definedName name="solver_rel1" localSheetId="4" hidden="1">5</definedName>
    <definedName name="solver_rel1" localSheetId="5" hidden="1">5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2</definedName>
    <definedName name="solver_rel2" localSheetId="5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4" localSheetId="1" hidden="1">1</definedName>
    <definedName name="solver_rel4" localSheetId="2" hidden="1">4</definedName>
    <definedName name="solver_rel4" localSheetId="4" hidden="1">1</definedName>
    <definedName name="solver_rel5" localSheetId="1" hidden="1">3</definedName>
    <definedName name="solver_rhs1" localSheetId="0" hidden="1">"binary"</definedName>
    <definedName name="solver_rhs1" localSheetId="1" hidden="1">"binary"</definedName>
    <definedName name="solver_rhs1" localSheetId="2" hidden="1">'P2-Q1'!$C$35:$C$40</definedName>
    <definedName name="solver_rhs1" localSheetId="3" hidden="1">'P2-Q2'!$C$35:$C$40</definedName>
    <definedName name="solver_rhs1" localSheetId="4" hidden="1">"binary"</definedName>
    <definedName name="solver_rhs1" localSheetId="5" hidden="1">"binary"</definedName>
    <definedName name="solver_rhs2" localSheetId="0" hidden="1">'P1-Q1'!$D$37:$D$39</definedName>
    <definedName name="solver_rhs2" localSheetId="1" hidden="1">'P1-Q2'!$D$37:$D$39</definedName>
    <definedName name="solver_rhs2" localSheetId="2" hidden="1">'P2-Q1'!$C$42:$C$43</definedName>
    <definedName name="solver_rhs2" localSheetId="3" hidden="1">'P2-Q2'!$C$42:$C$43</definedName>
    <definedName name="solver_rhs2" localSheetId="4" hidden="1">6</definedName>
    <definedName name="solver_rhs2" localSheetId="5" hidden="1">'P3-Q2'!$C$25:$L$25</definedName>
    <definedName name="solver_rhs3" localSheetId="0" hidden="1">'P1-Q1'!$D$41:$D$43</definedName>
    <definedName name="solver_rhs3" localSheetId="1" hidden="1">'P1-Q2'!$D$41:$D$43</definedName>
    <definedName name="solver_rhs3" localSheetId="2" hidden="1">'P2-Q1'!$C$45</definedName>
    <definedName name="solver_rhs3" localSheetId="3" hidden="1">'P2-Q2'!$C$45</definedName>
    <definedName name="solver_rhs3" localSheetId="4" hidden="1">'P3-Q1'!$C$25:$L$25</definedName>
    <definedName name="solver_rhs3" localSheetId="5" hidden="1">'P3-Q2'!$P$17:$P$22</definedName>
    <definedName name="solver_rhs4" localSheetId="1" hidden="1">'P1-Q2'!$I$36</definedName>
    <definedName name="solver_rhs4" localSheetId="2" hidden="1">"integer"</definedName>
    <definedName name="solver_rhs4" localSheetId="4" hidden="1">'P3-Q1'!$P$17:$P$22</definedName>
    <definedName name="solver_rhs5" localSheetId="1" hidden="1">'P1-Q2'!$I$40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9" l="1"/>
  <c r="B31" i="20"/>
  <c r="L23" i="20"/>
  <c r="K23" i="20"/>
  <c r="J23" i="20"/>
  <c r="I23" i="20"/>
  <c r="H23" i="20"/>
  <c r="G23" i="20"/>
  <c r="F23" i="20"/>
  <c r="E23" i="20"/>
  <c r="D23" i="20"/>
  <c r="C23" i="20"/>
  <c r="A23" i="20"/>
  <c r="N22" i="20"/>
  <c r="N21" i="20"/>
  <c r="N20" i="20"/>
  <c r="N19" i="20"/>
  <c r="N18" i="20"/>
  <c r="N17" i="20"/>
  <c r="A23" i="19"/>
  <c r="N18" i="19"/>
  <c r="N19" i="19"/>
  <c r="N20" i="19"/>
  <c r="N21" i="19"/>
  <c r="N22" i="19"/>
  <c r="N17" i="19"/>
  <c r="D23" i="19"/>
  <c r="E23" i="19"/>
  <c r="F23" i="19"/>
  <c r="G23" i="19"/>
  <c r="H23" i="19"/>
  <c r="I23" i="19"/>
  <c r="J23" i="19"/>
  <c r="K23" i="19"/>
  <c r="L23" i="19"/>
  <c r="C23" i="19"/>
  <c r="C45" i="14"/>
  <c r="A45" i="14"/>
  <c r="C43" i="14"/>
  <c r="A43" i="14"/>
  <c r="C42" i="14"/>
  <c r="A40" i="14"/>
  <c r="A39" i="14"/>
  <c r="C38" i="14"/>
  <c r="A38" i="14"/>
  <c r="A37" i="14"/>
  <c r="A36" i="14"/>
  <c r="A35" i="14"/>
  <c r="D22" i="14"/>
  <c r="B22" i="14"/>
  <c r="C27" i="14" s="1"/>
  <c r="G5" i="14"/>
  <c r="C4" i="14"/>
  <c r="C35" i="14" s="1"/>
  <c r="C45" i="21"/>
  <c r="A45" i="21"/>
  <c r="C43" i="21"/>
  <c r="C42" i="21"/>
  <c r="C38" i="21"/>
  <c r="A40" i="21"/>
  <c r="A39" i="21"/>
  <c r="A38" i="21"/>
  <c r="A37" i="21"/>
  <c r="A36" i="21"/>
  <c r="C35" i="21"/>
  <c r="A35" i="21"/>
  <c r="D22" i="21"/>
  <c r="A43" i="21" s="1"/>
  <c r="B22" i="21"/>
  <c r="I40" i="15"/>
  <c r="G40" i="15"/>
  <c r="C29" i="15"/>
  <c r="G36" i="15"/>
  <c r="B43" i="15"/>
  <c r="B42" i="15"/>
  <c r="B41" i="15"/>
  <c r="B39" i="15"/>
  <c r="B38" i="15"/>
  <c r="B37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B43" i="11"/>
  <c r="B42" i="11"/>
  <c r="B41" i="11"/>
  <c r="B39" i="11"/>
  <c r="B38" i="11"/>
  <c r="B37" i="11"/>
  <c r="C29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5" i="11"/>
  <c r="C4" i="21"/>
  <c r="G5" i="21" s="1"/>
  <c r="C28" i="14" l="1"/>
  <c r="C29" i="14" s="1"/>
  <c r="A42" i="14"/>
  <c r="C27" i="21"/>
  <c r="C28" i="21"/>
  <c r="A42" i="21"/>
  <c r="C29" i="21" l="1"/>
</calcChain>
</file>

<file path=xl/sharedStrings.xml><?xml version="1.0" encoding="utf-8"?>
<sst xmlns="http://schemas.openxmlformats.org/spreadsheetml/2006/main" count="446" uniqueCount="105">
  <si>
    <t>NPV</t>
  </si>
  <si>
    <t>INPUTS</t>
  </si>
  <si>
    <t>Department</t>
  </si>
  <si>
    <t>Monthly hours available</t>
  </si>
  <si>
    <t>Hours/unit (electronic)</t>
  </si>
  <si>
    <t>Hours/unit (battery)</t>
  </si>
  <si>
    <t>Fabrication</t>
  </si>
  <si>
    <t>Assembly</t>
  </si>
  <si>
    <t>Shipping</t>
  </si>
  <si>
    <t>Variable cos/unit</t>
  </si>
  <si>
    <t>Retail Price</t>
  </si>
  <si>
    <t>Subcontractor</t>
  </si>
  <si>
    <t>Units available</t>
  </si>
  <si>
    <t>Unit cost ($/ unit)</t>
  </si>
  <si>
    <t>increase</t>
  </si>
  <si>
    <t>Capacity</t>
  </si>
  <si>
    <t>Demand</t>
  </si>
  <si>
    <t>Current Warehouses</t>
  </si>
  <si>
    <t>Fixed Operating Cost</t>
  </si>
  <si>
    <t>ALB</t>
  </si>
  <si>
    <t>Boise</t>
  </si>
  <si>
    <t>Dall</t>
  </si>
  <si>
    <t>Denv</t>
  </si>
  <si>
    <t>Hous</t>
  </si>
  <si>
    <t>OKC</t>
  </si>
  <si>
    <t>Phoe</t>
  </si>
  <si>
    <t>SLC</t>
  </si>
  <si>
    <t>SanAnt</t>
  </si>
  <si>
    <t>Wich</t>
  </si>
  <si>
    <t>Albuquerque</t>
  </si>
  <si>
    <t>Dallas</t>
  </si>
  <si>
    <t>Denver</t>
  </si>
  <si>
    <t>Houston</t>
  </si>
  <si>
    <t>Phoenix</t>
  </si>
  <si>
    <t>San Antonio</t>
  </si>
  <si>
    <t>Volume Requested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</si>
  <si>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</si>
  <si>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</si>
  <si>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</si>
  <si>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</si>
  <si>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</si>
  <si>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</si>
  <si>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</si>
  <si>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</si>
  <si>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</si>
  <si>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</si>
  <si>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</si>
  <si>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</si>
  <si>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</si>
  <si>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</si>
  <si>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</si>
  <si>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</si>
  <si>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</si>
  <si>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</si>
  <si>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</si>
  <si>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</si>
  <si>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Year 1</t>
  </si>
  <si>
    <t>Year 2</t>
  </si>
  <si>
    <t>Year 3</t>
  </si>
  <si>
    <t>Availability</t>
  </si>
  <si>
    <t>('1000)</t>
  </si>
  <si>
    <t>COST ('1000)</t>
  </si>
  <si>
    <t>LABOR (hours)</t>
  </si>
  <si>
    <t>Workforce 
(hours)</t>
  </si>
  <si>
    <t>Budget 
('1000)</t>
  </si>
  <si>
    <t>Decisions</t>
  </si>
  <si>
    <t>yes/no?</t>
  </si>
  <si>
    <t>Objective</t>
  </si>
  <si>
    <t>Maximize NPV</t>
  </si>
  <si>
    <t>profit</t>
  </si>
  <si>
    <t>Constraints</t>
  </si>
  <si>
    <t>budget</t>
  </si>
  <si>
    <t>&lt;=</t>
  </si>
  <si>
    <t>labor</t>
  </si>
  <si>
    <t>New Constraint:</t>
  </si>
  <si>
    <t>only choose at most 4 projects</t>
  </si>
  <si>
    <t>b.)</t>
  </si>
  <si>
    <t>c.)</t>
  </si>
  <si>
    <t>#C constraint:</t>
  </si>
  <si>
    <t>project4</t>
  </si>
  <si>
    <t>&gt;=</t>
  </si>
  <si>
    <t>project3</t>
  </si>
  <si>
    <t>b.</t>
  </si>
  <si>
    <t>c.</t>
  </si>
  <si>
    <t>&lt;- this constraint decreases NPV by $2</t>
  </si>
  <si>
    <t>How many electronic and battery hair clippers to sell?</t>
  </si>
  <si>
    <t>electronic quantity</t>
  </si>
  <si>
    <t>battery quantity</t>
  </si>
  <si>
    <t>Maximize profit</t>
  </si>
  <si>
    <t>Revenue=</t>
  </si>
  <si>
    <t>quantities</t>
  </si>
  <si>
    <t>electronic subcontractor quantity</t>
  </si>
  <si>
    <t>battery subcontractor quantity</t>
  </si>
  <si>
    <t>total</t>
  </si>
  <si>
    <t>Costs=</t>
  </si>
  <si>
    <t>profit=</t>
  </si>
  <si>
    <t>Fabrication, assembly, shipping</t>
  </si>
  <si>
    <t>demand</t>
  </si>
  <si>
    <t>from subcontractor</t>
  </si>
  <si>
    <t>increase 10%</t>
  </si>
  <si>
    <t>no change</t>
  </si>
  <si>
    <t>Minimize cost</t>
  </si>
  <si>
    <t>use (yes/no)</t>
  </si>
  <si>
    <t>&lt;- part a constraint</t>
  </si>
  <si>
    <t>If you are not forced to open all warehouses, the cost will be cheaper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</si>
</sst>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1"/>
      <color theme="1"/>
      <name val="Calibri Light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Calibri Light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44" fontId="1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9" fontId="0" fillId="0" borderId="0" xfId="0" applyNumberFormat="1"/>
    <xf numFmtId="0" fontId="5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0" borderId="0" xfId="0" applyFill="1" applyAlignment="1">
      <alignment horizontal="center"/>
    </xf>
    <xf numFmtId="44" fontId="0" fillId="5" borderId="0" xfId="3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3" applyFont="1" applyFill="1" applyAlignment="1">
      <alignment horizontal="center"/>
    </xf>
    <xf numFmtId="0" fontId="0" fillId="6" borderId="0" xfId="0" applyFill="1"/>
    <xf numFmtId="0" fontId="3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8" fontId="4" fillId="0" borderId="2" xfId="0" applyNumberFormat="1" applyFont="1" applyBorder="1" applyAlignment="1">
      <alignment horizontal="center" vertical="center" wrapText="1"/>
    </xf>
    <xf numFmtId="8" fontId="4" fillId="3" borderId="2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5" fillId="0" borderId="2" xfId="0" applyFont="1" applyBorder="1"/>
    <xf numFmtId="0" fontId="0" fillId="7" borderId="2" xfId="0" applyFill="1" applyBorder="1"/>
    <xf numFmtId="0" fontId="0" fillId="0" borderId="3" xfId="0" applyBorder="1" applyAlignment="1">
      <alignment horizontal="center"/>
    </xf>
    <xf numFmtId="8" fontId="0" fillId="0" borderId="0" xfId="0" applyNumberFormat="1"/>
    <xf numFmtId="8" fontId="0" fillId="5" borderId="0" xfId="0" applyNumberFormat="1" applyFill="1"/>
    <xf numFmtId="3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7" fillId="2" borderId="2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6" fontId="6" fillId="3" borderId="2" xfId="0" applyNumberFormat="1" applyFont="1" applyFill="1" applyBorder="1" applyAlignment="1">
      <alignment horizontal="center" vertical="center" wrapText="1"/>
    </xf>
    <xf numFmtId="8" fontId="6" fillId="3" borderId="2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6" fontId="6" fillId="0" borderId="2" xfId="0" applyNumberFormat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/>
    </xf>
    <xf numFmtId="3" fontId="0" fillId="0" borderId="2" xfId="0" applyNumberForma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6" fillId="7" borderId="2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7" fillId="2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 wrapText="1"/>
    </xf>
  </cellXfs>
  <cellStyles count="4">
    <cellStyle name="Currency" xfId="3" builtinId="4"/>
    <cellStyle name="Normal" xfId="0" builtinId="0"/>
    <cellStyle name="Normal 2" xfId="1" xr:uid="{00000000-0005-0000-0000-000001000000}"/>
    <cellStyle name="Normal 6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opLeftCell="A10" workbookViewId="0">
      <selection activeCell="D20" sqref="D20"/>
    </sheetView>
  </sheetViews>
  <sheetFormatPr defaultRowHeight="14.4" x14ac:dyDescent="0.3"/>
  <cols>
    <col min="1" max="1" width="10.21875" bestFit="1" customWidth="1"/>
    <col min="2" max="2" width="12.33203125" style="5" bestFit="1" customWidth="1"/>
    <col min="3" max="3" width="11.6640625" style="5" customWidth="1"/>
    <col min="4" max="4" width="18.77734375" style="5" customWidth="1"/>
    <col min="5" max="9" width="8.88671875" style="5"/>
  </cols>
  <sheetData>
    <row r="1" spans="1:22" x14ac:dyDescent="0.3">
      <c r="A1" s="3" t="s">
        <v>1</v>
      </c>
    </row>
    <row r="2" spans="1:22" x14ac:dyDescent="0.3">
      <c r="B2" s="6" t="s">
        <v>60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P2" s="7" t="s">
        <v>49</v>
      </c>
      <c r="Q2" s="7" t="s">
        <v>50</v>
      </c>
      <c r="R2" s="7" t="s">
        <v>51</v>
      </c>
      <c r="S2" s="7" t="s">
        <v>52</v>
      </c>
      <c r="T2" s="7" t="s">
        <v>53</v>
      </c>
      <c r="U2" s="7" t="s">
        <v>54</v>
      </c>
      <c r="V2" s="7" t="s">
        <v>55</v>
      </c>
    </row>
    <row r="3" spans="1:22" x14ac:dyDescent="0.3">
      <c r="B3" s="6" t="s">
        <v>0</v>
      </c>
      <c r="C3" s="6">
        <v>928</v>
      </c>
      <c r="D3" s="6">
        <v>908</v>
      </c>
      <c r="E3" s="6">
        <v>801</v>
      </c>
      <c r="F3" s="6">
        <v>543</v>
      </c>
      <c r="G3" s="6">
        <v>944</v>
      </c>
      <c r="H3" s="6">
        <v>848</v>
      </c>
      <c r="I3" s="6">
        <v>545</v>
      </c>
      <c r="J3" s="6">
        <v>808</v>
      </c>
      <c r="K3" s="6">
        <v>638</v>
      </c>
      <c r="L3" s="6">
        <v>841</v>
      </c>
      <c r="M3" s="6">
        <v>664</v>
      </c>
      <c r="N3" s="6">
        <v>546</v>
      </c>
      <c r="O3" s="6">
        <v>699</v>
      </c>
      <c r="P3" s="6">
        <v>599</v>
      </c>
      <c r="Q3" s="6">
        <v>903</v>
      </c>
      <c r="R3" s="6">
        <v>859</v>
      </c>
      <c r="S3" s="6">
        <v>748</v>
      </c>
      <c r="T3" s="6">
        <v>668</v>
      </c>
      <c r="U3" s="6">
        <v>888</v>
      </c>
      <c r="V3" s="6">
        <v>655</v>
      </c>
    </row>
    <row r="5" spans="1:22" x14ac:dyDescent="0.3">
      <c r="B5" s="8" t="s">
        <v>61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 t="s">
        <v>41</v>
      </c>
      <c r="I5" s="7" t="s">
        <v>42</v>
      </c>
      <c r="J5" s="7" t="s">
        <v>43</v>
      </c>
      <c r="K5" s="7" t="s">
        <v>44</v>
      </c>
      <c r="L5" s="7" t="s">
        <v>45</v>
      </c>
      <c r="M5" s="7" t="s">
        <v>46</v>
      </c>
      <c r="N5" s="7" t="s">
        <v>47</v>
      </c>
      <c r="O5" s="7" t="s">
        <v>48</v>
      </c>
      <c r="P5" s="7" t="s">
        <v>49</v>
      </c>
      <c r="Q5" s="7" t="s">
        <v>50</v>
      </c>
      <c r="R5" s="7" t="s">
        <v>51</v>
      </c>
      <c r="S5" s="7" t="s">
        <v>52</v>
      </c>
      <c r="T5" s="7" t="s">
        <v>53</v>
      </c>
      <c r="U5" s="7" t="s">
        <v>54</v>
      </c>
      <c r="V5" s="7" t="s">
        <v>55</v>
      </c>
    </row>
    <row r="6" spans="1:22" x14ac:dyDescent="0.3">
      <c r="B6" s="5" t="s">
        <v>56</v>
      </c>
      <c r="C6" s="5">
        <v>398</v>
      </c>
      <c r="D6" s="5">
        <v>151</v>
      </c>
      <c r="E6" s="5">
        <v>129</v>
      </c>
      <c r="F6" s="5">
        <v>275</v>
      </c>
      <c r="G6" s="5">
        <v>291</v>
      </c>
      <c r="H6" s="5">
        <v>80</v>
      </c>
      <c r="I6" s="5">
        <v>203</v>
      </c>
      <c r="J6">
        <v>150</v>
      </c>
      <c r="K6">
        <v>282</v>
      </c>
      <c r="L6">
        <v>214</v>
      </c>
      <c r="M6">
        <v>224</v>
      </c>
      <c r="N6">
        <v>225</v>
      </c>
      <c r="O6">
        <v>101</v>
      </c>
      <c r="P6">
        <v>255</v>
      </c>
      <c r="Q6">
        <v>228</v>
      </c>
      <c r="R6">
        <v>303</v>
      </c>
      <c r="S6">
        <v>133</v>
      </c>
      <c r="T6">
        <v>197</v>
      </c>
      <c r="U6">
        <v>313</v>
      </c>
      <c r="V6">
        <v>152</v>
      </c>
    </row>
    <row r="7" spans="1:22" x14ac:dyDescent="0.3">
      <c r="B7" s="5" t="s">
        <v>57</v>
      </c>
      <c r="C7" s="5">
        <v>180</v>
      </c>
      <c r="D7" s="5">
        <v>269</v>
      </c>
      <c r="E7" s="5">
        <v>189</v>
      </c>
      <c r="F7" s="5">
        <v>218</v>
      </c>
      <c r="G7" s="5">
        <v>252</v>
      </c>
      <c r="H7" s="5">
        <v>283</v>
      </c>
      <c r="I7" s="5">
        <v>220</v>
      </c>
      <c r="J7">
        <v>113</v>
      </c>
      <c r="K7">
        <v>141</v>
      </c>
      <c r="L7">
        <v>254</v>
      </c>
      <c r="M7">
        <v>271</v>
      </c>
      <c r="N7">
        <v>150</v>
      </c>
      <c r="O7">
        <v>218</v>
      </c>
      <c r="P7">
        <v>202</v>
      </c>
      <c r="Q7">
        <v>351</v>
      </c>
      <c r="R7">
        <v>173</v>
      </c>
      <c r="S7">
        <v>427</v>
      </c>
      <c r="T7">
        <v>98</v>
      </c>
      <c r="U7">
        <v>278</v>
      </c>
      <c r="V7">
        <v>211</v>
      </c>
    </row>
    <row r="8" spans="1:22" x14ac:dyDescent="0.3">
      <c r="B8" s="5" t="s">
        <v>58</v>
      </c>
      <c r="C8" s="5">
        <v>368</v>
      </c>
      <c r="D8" s="5">
        <v>248</v>
      </c>
      <c r="E8" s="5">
        <v>308</v>
      </c>
      <c r="F8" s="5">
        <v>220</v>
      </c>
      <c r="G8" s="5">
        <v>228</v>
      </c>
      <c r="H8" s="5">
        <v>285</v>
      </c>
      <c r="I8" s="5">
        <v>77</v>
      </c>
      <c r="J8">
        <v>143</v>
      </c>
      <c r="K8">
        <v>160</v>
      </c>
      <c r="L8">
        <v>355</v>
      </c>
      <c r="M8">
        <v>130</v>
      </c>
      <c r="N8">
        <v>33</v>
      </c>
      <c r="O8">
        <v>272</v>
      </c>
      <c r="P8">
        <v>70</v>
      </c>
      <c r="Q8">
        <v>240</v>
      </c>
      <c r="R8">
        <v>431</v>
      </c>
      <c r="S8">
        <v>220</v>
      </c>
      <c r="T8">
        <v>214</v>
      </c>
      <c r="U8">
        <v>291</v>
      </c>
      <c r="V8">
        <v>134</v>
      </c>
    </row>
    <row r="11" spans="1:22" x14ac:dyDescent="0.3">
      <c r="B11" s="8" t="s">
        <v>62</v>
      </c>
      <c r="C11" s="7" t="s">
        <v>36</v>
      </c>
      <c r="D11" s="7" t="s">
        <v>37</v>
      </c>
      <c r="E11" s="7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7" t="s">
        <v>43</v>
      </c>
      <c r="K11" s="7" t="s">
        <v>44</v>
      </c>
      <c r="L11" s="7" t="s">
        <v>45</v>
      </c>
      <c r="M11" s="7" t="s">
        <v>46</v>
      </c>
      <c r="N11" s="7" t="s">
        <v>47</v>
      </c>
      <c r="O11" s="7" t="s">
        <v>48</v>
      </c>
      <c r="P11" s="7" t="s">
        <v>49</v>
      </c>
      <c r="Q11" s="7" t="s">
        <v>50</v>
      </c>
      <c r="R11" s="7" t="s">
        <v>51</v>
      </c>
      <c r="S11" s="7" t="s">
        <v>52</v>
      </c>
      <c r="T11" s="7" t="s">
        <v>53</v>
      </c>
      <c r="U11" s="7" t="s">
        <v>54</v>
      </c>
      <c r="V11" s="7" t="s">
        <v>55</v>
      </c>
    </row>
    <row r="12" spans="1:22" x14ac:dyDescent="0.3">
      <c r="B12" s="5" t="s">
        <v>56</v>
      </c>
      <c r="C12" s="5">
        <v>111</v>
      </c>
      <c r="D12" s="5">
        <v>139</v>
      </c>
      <c r="E12" s="5">
        <v>56</v>
      </c>
      <c r="F12" s="5">
        <v>54</v>
      </c>
      <c r="G12" s="5">
        <v>123</v>
      </c>
      <c r="H12" s="5">
        <v>119</v>
      </c>
      <c r="I12" s="5">
        <v>54</v>
      </c>
      <c r="J12">
        <v>67</v>
      </c>
      <c r="K12">
        <v>37</v>
      </c>
      <c r="L12">
        <v>130</v>
      </c>
      <c r="M12">
        <v>51</v>
      </c>
      <c r="N12">
        <v>35</v>
      </c>
      <c r="O12">
        <v>43</v>
      </c>
      <c r="P12">
        <v>3</v>
      </c>
      <c r="Q12">
        <v>60</v>
      </c>
      <c r="R12">
        <v>60</v>
      </c>
      <c r="S12">
        <v>59</v>
      </c>
      <c r="T12">
        <v>95</v>
      </c>
      <c r="U12">
        <v>66</v>
      </c>
      <c r="V12">
        <v>85</v>
      </c>
    </row>
    <row r="13" spans="1:22" x14ac:dyDescent="0.3">
      <c r="B13" s="5" t="s">
        <v>57</v>
      </c>
      <c r="C13" s="5">
        <v>108</v>
      </c>
      <c r="D13" s="5">
        <v>86</v>
      </c>
      <c r="E13" s="5">
        <v>61</v>
      </c>
      <c r="F13" s="5">
        <v>70</v>
      </c>
      <c r="G13" s="5">
        <v>141</v>
      </c>
      <c r="H13" s="5">
        <v>84</v>
      </c>
      <c r="I13" s="5">
        <v>44</v>
      </c>
      <c r="J13">
        <v>101</v>
      </c>
      <c r="K13">
        <v>55</v>
      </c>
      <c r="L13">
        <v>72</v>
      </c>
      <c r="M13">
        <v>79</v>
      </c>
      <c r="N13">
        <v>107</v>
      </c>
      <c r="O13">
        <v>90</v>
      </c>
      <c r="P13">
        <v>75</v>
      </c>
      <c r="Q13">
        <v>93</v>
      </c>
      <c r="R13">
        <v>90</v>
      </c>
      <c r="S13">
        <v>40</v>
      </c>
      <c r="T13">
        <v>96</v>
      </c>
      <c r="U13">
        <v>75</v>
      </c>
      <c r="V13">
        <v>59</v>
      </c>
    </row>
    <row r="14" spans="1:22" x14ac:dyDescent="0.3">
      <c r="B14" s="5" t="s">
        <v>58</v>
      </c>
      <c r="C14" s="5">
        <v>123</v>
      </c>
      <c r="D14" s="5">
        <v>83</v>
      </c>
      <c r="E14" s="5">
        <v>23</v>
      </c>
      <c r="F14" s="5">
        <v>59</v>
      </c>
      <c r="G14" s="5">
        <v>70</v>
      </c>
      <c r="H14" s="5">
        <v>37</v>
      </c>
      <c r="I14" s="5">
        <v>42</v>
      </c>
      <c r="J14">
        <v>43</v>
      </c>
      <c r="K14">
        <v>64</v>
      </c>
      <c r="L14">
        <v>62</v>
      </c>
      <c r="M14">
        <v>58</v>
      </c>
      <c r="N14">
        <v>63</v>
      </c>
      <c r="O14">
        <v>71</v>
      </c>
      <c r="P14">
        <v>83</v>
      </c>
      <c r="Q14">
        <v>80</v>
      </c>
      <c r="R14">
        <v>41</v>
      </c>
      <c r="S14">
        <v>39</v>
      </c>
      <c r="T14">
        <v>74</v>
      </c>
      <c r="U14">
        <v>74</v>
      </c>
      <c r="V14">
        <v>70</v>
      </c>
    </row>
    <row r="16" spans="1:22" ht="43.2" x14ac:dyDescent="0.3">
      <c r="B16" s="8" t="s">
        <v>59</v>
      </c>
      <c r="C16" s="9" t="s">
        <v>64</v>
      </c>
      <c r="D16" s="9" t="s">
        <v>63</v>
      </c>
    </row>
    <row r="17" spans="1:21" x14ac:dyDescent="0.3">
      <c r="B17" s="5" t="s">
        <v>56</v>
      </c>
      <c r="C17" s="5">
        <v>2500</v>
      </c>
      <c r="D17" s="5">
        <v>900</v>
      </c>
    </row>
    <row r="18" spans="1:21" x14ac:dyDescent="0.3">
      <c r="B18" s="5" t="s">
        <v>57</v>
      </c>
      <c r="C18" s="5">
        <v>2800</v>
      </c>
      <c r="D18" s="5">
        <v>900</v>
      </c>
    </row>
    <row r="19" spans="1:21" x14ac:dyDescent="0.3">
      <c r="B19" s="5" t="s">
        <v>58</v>
      </c>
      <c r="C19" s="5">
        <v>2900</v>
      </c>
      <c r="D19" s="5">
        <v>900</v>
      </c>
    </row>
    <row r="22" spans="1:21" x14ac:dyDescent="0.3">
      <c r="A22" s="3" t="s">
        <v>65</v>
      </c>
    </row>
    <row r="23" spans="1:21" x14ac:dyDescent="0.3">
      <c r="B23" s="10" t="s">
        <v>36</v>
      </c>
      <c r="C23" s="10" t="s">
        <v>37</v>
      </c>
      <c r="D23" s="10" t="s">
        <v>38</v>
      </c>
      <c r="E23" s="10" t="s">
        <v>39</v>
      </c>
      <c r="F23" s="10" t="s">
        <v>40</v>
      </c>
      <c r="G23" s="10" t="s">
        <v>41</v>
      </c>
      <c r="H23" s="10" t="s">
        <v>42</v>
      </c>
      <c r="I23" s="10" t="s">
        <v>43</v>
      </c>
      <c r="J23" s="10" t="s">
        <v>44</v>
      </c>
      <c r="K23" s="10" t="s">
        <v>45</v>
      </c>
      <c r="L23" s="10" t="s">
        <v>46</v>
      </c>
      <c r="M23" s="10" t="s">
        <v>47</v>
      </c>
      <c r="N23" s="10" t="s">
        <v>48</v>
      </c>
      <c r="O23" s="10" t="s">
        <v>49</v>
      </c>
      <c r="P23" s="10" t="s">
        <v>50</v>
      </c>
      <c r="Q23" s="10" t="s">
        <v>51</v>
      </c>
      <c r="R23" s="10" t="s">
        <v>52</v>
      </c>
      <c r="S23" s="10" t="s">
        <v>53</v>
      </c>
      <c r="T23" s="10" t="s">
        <v>54</v>
      </c>
      <c r="U23" s="10" t="s">
        <v>55</v>
      </c>
    </row>
    <row r="24" spans="1:21" x14ac:dyDescent="0.3">
      <c r="A24" t="s">
        <v>66</v>
      </c>
      <c r="B24" s="13">
        <v>0</v>
      </c>
      <c r="C24" s="13">
        <v>1</v>
      </c>
      <c r="D24" s="13">
        <v>1</v>
      </c>
      <c r="E24" s="13">
        <v>0</v>
      </c>
      <c r="F24" s="13">
        <v>1</v>
      </c>
      <c r="G24" s="13">
        <v>1</v>
      </c>
      <c r="H24" s="13">
        <v>0</v>
      </c>
      <c r="I24" s="13">
        <v>1</v>
      </c>
      <c r="J24" s="14">
        <v>0</v>
      </c>
      <c r="K24" s="14">
        <v>0</v>
      </c>
      <c r="L24" s="14">
        <v>0</v>
      </c>
      <c r="M24" s="14">
        <v>1</v>
      </c>
      <c r="N24" s="14">
        <v>1</v>
      </c>
      <c r="O24" s="14">
        <v>1</v>
      </c>
      <c r="P24" s="14">
        <v>0</v>
      </c>
      <c r="Q24" s="14">
        <v>0</v>
      </c>
      <c r="R24" s="14">
        <v>0</v>
      </c>
      <c r="S24" s="14">
        <v>1</v>
      </c>
      <c r="T24" s="14">
        <v>0</v>
      </c>
      <c r="U24" s="14">
        <v>1</v>
      </c>
    </row>
    <row r="25" spans="1:21" x14ac:dyDescent="0.3">
      <c r="A25" t="s">
        <v>69</v>
      </c>
      <c r="B25" s="5">
        <f>C3-SUM(C6:C8)</f>
        <v>-18</v>
      </c>
      <c r="C25" s="5">
        <f t="shared" ref="C25:U25" si="0">D3-SUM(D6:D8)</f>
        <v>240</v>
      </c>
      <c r="D25" s="5">
        <f t="shared" si="0"/>
        <v>175</v>
      </c>
      <c r="E25" s="5">
        <f t="shared" si="0"/>
        <v>-170</v>
      </c>
      <c r="F25" s="5">
        <f t="shared" si="0"/>
        <v>173</v>
      </c>
      <c r="G25" s="5">
        <f t="shared" si="0"/>
        <v>200</v>
      </c>
      <c r="H25" s="5">
        <f t="shared" si="0"/>
        <v>45</v>
      </c>
      <c r="I25" s="5">
        <f t="shared" si="0"/>
        <v>402</v>
      </c>
      <c r="J25" s="5">
        <f t="shared" si="0"/>
        <v>55</v>
      </c>
      <c r="K25" s="5">
        <f t="shared" si="0"/>
        <v>18</v>
      </c>
      <c r="L25" s="5">
        <f t="shared" si="0"/>
        <v>39</v>
      </c>
      <c r="M25" s="5">
        <f t="shared" si="0"/>
        <v>138</v>
      </c>
      <c r="N25" s="5">
        <f t="shared" si="0"/>
        <v>108</v>
      </c>
      <c r="O25" s="5">
        <f t="shared" si="0"/>
        <v>72</v>
      </c>
      <c r="P25" s="5">
        <f t="shared" si="0"/>
        <v>84</v>
      </c>
      <c r="Q25" s="5">
        <f t="shared" si="0"/>
        <v>-48</v>
      </c>
      <c r="R25" s="5">
        <f t="shared" si="0"/>
        <v>-32</v>
      </c>
      <c r="S25" s="5">
        <f t="shared" si="0"/>
        <v>159</v>
      </c>
      <c r="T25" s="5">
        <f t="shared" si="0"/>
        <v>6</v>
      </c>
      <c r="U25" s="5">
        <f t="shared" si="0"/>
        <v>158</v>
      </c>
    </row>
    <row r="29" spans="1:21" x14ac:dyDescent="0.3">
      <c r="A29" s="3" t="s">
        <v>67</v>
      </c>
      <c r="B29" s="5" t="s">
        <v>68</v>
      </c>
      <c r="C29" s="16">
        <f>SUMPRODUCT(B24:U24,B25:U25)</f>
        <v>1825</v>
      </c>
    </row>
    <row r="30" spans="1:21" x14ac:dyDescent="0.3">
      <c r="B30" s="15"/>
    </row>
    <row r="35" spans="1:4" x14ac:dyDescent="0.3">
      <c r="A35" s="3" t="s">
        <v>70</v>
      </c>
    </row>
    <row r="36" spans="1:4" x14ac:dyDescent="0.3">
      <c r="C36" s="5" t="s">
        <v>71</v>
      </c>
    </row>
    <row r="37" spans="1:4" x14ac:dyDescent="0.3">
      <c r="B37" s="5">
        <f>SUMPRODUCT(B24:U24,C6:V6)</f>
        <v>1731</v>
      </c>
      <c r="C37" s="5" t="s">
        <v>72</v>
      </c>
      <c r="D37" s="5">
        <v>2500</v>
      </c>
    </row>
    <row r="38" spans="1:4" x14ac:dyDescent="0.3">
      <c r="B38" s="5">
        <f>SUMPRODUCT(B24:U24,C7:V7)</f>
        <v>1985</v>
      </c>
      <c r="C38" s="5" t="s">
        <v>72</v>
      </c>
      <c r="D38" s="5">
        <v>2800</v>
      </c>
    </row>
    <row r="39" spans="1:4" x14ac:dyDescent="0.3">
      <c r="B39" s="5">
        <f>SUMPRODUCT(B24:U24,C8:V8)</f>
        <v>1935</v>
      </c>
      <c r="C39" s="5" t="s">
        <v>72</v>
      </c>
      <c r="D39" s="5">
        <v>2900</v>
      </c>
    </row>
    <row r="40" spans="1:4" x14ac:dyDescent="0.3">
      <c r="C40" s="5" t="s">
        <v>73</v>
      </c>
    </row>
    <row r="41" spans="1:4" x14ac:dyDescent="0.3">
      <c r="B41" s="5">
        <f>SUMPRODUCT(B24:U24,C12:V12)</f>
        <v>765</v>
      </c>
      <c r="C41" s="5" t="s">
        <v>72</v>
      </c>
      <c r="D41" s="5">
        <v>900</v>
      </c>
    </row>
    <row r="42" spans="1:4" x14ac:dyDescent="0.3">
      <c r="B42" s="5">
        <f>SUMPRODUCT(B24:U24,C13:V13)</f>
        <v>900</v>
      </c>
      <c r="C42" s="5" t="s">
        <v>72</v>
      </c>
      <c r="D42" s="5">
        <v>900</v>
      </c>
    </row>
    <row r="43" spans="1:4" x14ac:dyDescent="0.3">
      <c r="B43" s="5">
        <f>SUMPRODUCT(B24:U24,C14:V14)</f>
        <v>617</v>
      </c>
      <c r="C43" s="5" t="s">
        <v>72</v>
      </c>
      <c r="D43" s="5">
        <v>900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topLeftCell="A19" workbookViewId="0">
      <selection activeCell="J23" sqref="J23"/>
    </sheetView>
  </sheetViews>
  <sheetFormatPr defaultRowHeight="14.4" x14ac:dyDescent="0.3"/>
  <cols>
    <col min="1" max="1" width="10.21875" bestFit="1" customWidth="1"/>
    <col min="2" max="2" width="12.33203125" style="5" bestFit="1" customWidth="1"/>
    <col min="3" max="3" width="11.6640625" style="5" customWidth="1"/>
    <col min="4" max="4" width="18.77734375" style="5" customWidth="1"/>
    <col min="5" max="5" width="10.109375" style="5" bestFit="1" customWidth="1"/>
    <col min="6" max="6" width="14.33203125" style="5" bestFit="1" customWidth="1"/>
    <col min="7" max="7" width="19.44140625" style="5" bestFit="1" customWidth="1"/>
    <col min="8" max="9" width="8.88671875" style="5"/>
  </cols>
  <sheetData>
    <row r="1" spans="1:22" x14ac:dyDescent="0.3">
      <c r="A1" s="3" t="s">
        <v>1</v>
      </c>
    </row>
    <row r="2" spans="1:22" x14ac:dyDescent="0.3">
      <c r="B2" s="6" t="s">
        <v>60</v>
      </c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P2" s="7" t="s">
        <v>49</v>
      </c>
      <c r="Q2" s="7" t="s">
        <v>50</v>
      </c>
      <c r="R2" s="7" t="s">
        <v>51</v>
      </c>
      <c r="S2" s="7" t="s">
        <v>52</v>
      </c>
      <c r="T2" s="7" t="s">
        <v>53</v>
      </c>
      <c r="U2" s="7" t="s">
        <v>54</v>
      </c>
      <c r="V2" s="7" t="s">
        <v>55</v>
      </c>
    </row>
    <row r="3" spans="1:22" x14ac:dyDescent="0.3">
      <c r="B3" s="6" t="s">
        <v>0</v>
      </c>
      <c r="C3" s="6">
        <v>928</v>
      </c>
      <c r="D3" s="6">
        <v>908</v>
      </c>
      <c r="E3" s="6">
        <v>801</v>
      </c>
      <c r="F3" s="6">
        <v>543</v>
      </c>
      <c r="G3" s="6">
        <v>944</v>
      </c>
      <c r="H3" s="6">
        <v>848</v>
      </c>
      <c r="I3" s="6">
        <v>545</v>
      </c>
      <c r="J3" s="6">
        <v>808</v>
      </c>
      <c r="K3" s="6">
        <v>638</v>
      </c>
      <c r="L3" s="6">
        <v>841</v>
      </c>
      <c r="M3" s="6">
        <v>664</v>
      </c>
      <c r="N3" s="6">
        <v>546</v>
      </c>
      <c r="O3" s="6">
        <v>699</v>
      </c>
      <c r="P3" s="6">
        <v>599</v>
      </c>
      <c r="Q3" s="6">
        <v>903</v>
      </c>
      <c r="R3" s="6">
        <v>859</v>
      </c>
      <c r="S3" s="6">
        <v>748</v>
      </c>
      <c r="T3" s="6">
        <v>668</v>
      </c>
      <c r="U3" s="6">
        <v>888</v>
      </c>
      <c r="V3" s="6">
        <v>655</v>
      </c>
    </row>
    <row r="5" spans="1:22" x14ac:dyDescent="0.3">
      <c r="B5" s="8" t="s">
        <v>61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 t="s">
        <v>41</v>
      </c>
      <c r="I5" s="7" t="s">
        <v>42</v>
      </c>
      <c r="J5" s="7" t="s">
        <v>43</v>
      </c>
      <c r="K5" s="7" t="s">
        <v>44</v>
      </c>
      <c r="L5" s="7" t="s">
        <v>45</v>
      </c>
      <c r="M5" s="7" t="s">
        <v>46</v>
      </c>
      <c r="N5" s="7" t="s">
        <v>47</v>
      </c>
      <c r="O5" s="7" t="s">
        <v>48</v>
      </c>
      <c r="P5" s="7" t="s">
        <v>49</v>
      </c>
      <c r="Q5" s="7" t="s">
        <v>50</v>
      </c>
      <c r="R5" s="7" t="s">
        <v>51</v>
      </c>
      <c r="S5" s="7" t="s">
        <v>52</v>
      </c>
      <c r="T5" s="7" t="s">
        <v>53</v>
      </c>
      <c r="U5" s="7" t="s">
        <v>54</v>
      </c>
      <c r="V5" s="7" t="s">
        <v>55</v>
      </c>
    </row>
    <row r="6" spans="1:22" x14ac:dyDescent="0.3">
      <c r="B6" s="5" t="s">
        <v>56</v>
      </c>
      <c r="C6" s="5">
        <v>398</v>
      </c>
      <c r="D6" s="5">
        <v>151</v>
      </c>
      <c r="E6" s="5">
        <v>129</v>
      </c>
      <c r="F6" s="5">
        <v>275</v>
      </c>
      <c r="G6" s="5">
        <v>291</v>
      </c>
      <c r="H6" s="5">
        <v>80</v>
      </c>
      <c r="I6" s="5">
        <v>203</v>
      </c>
      <c r="J6">
        <v>150</v>
      </c>
      <c r="K6">
        <v>282</v>
      </c>
      <c r="L6">
        <v>214</v>
      </c>
      <c r="M6">
        <v>224</v>
      </c>
      <c r="N6">
        <v>225</v>
      </c>
      <c r="O6">
        <v>101</v>
      </c>
      <c r="P6">
        <v>255</v>
      </c>
      <c r="Q6">
        <v>228</v>
      </c>
      <c r="R6">
        <v>303</v>
      </c>
      <c r="S6">
        <v>133</v>
      </c>
      <c r="T6">
        <v>197</v>
      </c>
      <c r="U6">
        <v>313</v>
      </c>
      <c r="V6">
        <v>152</v>
      </c>
    </row>
    <row r="7" spans="1:22" x14ac:dyDescent="0.3">
      <c r="B7" s="5" t="s">
        <v>57</v>
      </c>
      <c r="C7" s="5">
        <v>180</v>
      </c>
      <c r="D7" s="5">
        <v>269</v>
      </c>
      <c r="E7" s="5">
        <v>189</v>
      </c>
      <c r="F7" s="5">
        <v>218</v>
      </c>
      <c r="G7" s="5">
        <v>252</v>
      </c>
      <c r="H7" s="5">
        <v>283</v>
      </c>
      <c r="I7" s="5">
        <v>220</v>
      </c>
      <c r="J7">
        <v>113</v>
      </c>
      <c r="K7">
        <v>141</v>
      </c>
      <c r="L7">
        <v>254</v>
      </c>
      <c r="M7">
        <v>271</v>
      </c>
      <c r="N7">
        <v>150</v>
      </c>
      <c r="O7">
        <v>218</v>
      </c>
      <c r="P7">
        <v>202</v>
      </c>
      <c r="Q7">
        <v>351</v>
      </c>
      <c r="R7">
        <v>173</v>
      </c>
      <c r="S7">
        <v>427</v>
      </c>
      <c r="T7">
        <v>98</v>
      </c>
      <c r="U7">
        <v>278</v>
      </c>
      <c r="V7">
        <v>211</v>
      </c>
    </row>
    <row r="8" spans="1:22" x14ac:dyDescent="0.3">
      <c r="B8" s="5" t="s">
        <v>58</v>
      </c>
      <c r="C8" s="5">
        <v>368</v>
      </c>
      <c r="D8" s="5">
        <v>248</v>
      </c>
      <c r="E8" s="5">
        <v>308</v>
      </c>
      <c r="F8" s="5">
        <v>220</v>
      </c>
      <c r="G8" s="5">
        <v>228</v>
      </c>
      <c r="H8" s="5">
        <v>285</v>
      </c>
      <c r="I8" s="5">
        <v>77</v>
      </c>
      <c r="J8">
        <v>143</v>
      </c>
      <c r="K8">
        <v>160</v>
      </c>
      <c r="L8">
        <v>355</v>
      </c>
      <c r="M8">
        <v>130</v>
      </c>
      <c r="N8">
        <v>33</v>
      </c>
      <c r="O8">
        <v>272</v>
      </c>
      <c r="P8">
        <v>70</v>
      </c>
      <c r="Q8">
        <v>240</v>
      </c>
      <c r="R8">
        <v>431</v>
      </c>
      <c r="S8">
        <v>220</v>
      </c>
      <c r="T8">
        <v>214</v>
      </c>
      <c r="U8">
        <v>291</v>
      </c>
      <c r="V8">
        <v>134</v>
      </c>
    </row>
    <row r="11" spans="1:22" x14ac:dyDescent="0.3">
      <c r="B11" s="8" t="s">
        <v>62</v>
      </c>
      <c r="C11" s="7" t="s">
        <v>36</v>
      </c>
      <c r="D11" s="7" t="s">
        <v>37</v>
      </c>
      <c r="E11" s="7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7" t="s">
        <v>43</v>
      </c>
      <c r="K11" s="7" t="s">
        <v>44</v>
      </c>
      <c r="L11" s="7" t="s">
        <v>45</v>
      </c>
      <c r="M11" s="7" t="s">
        <v>46</v>
      </c>
      <c r="N11" s="7" t="s">
        <v>47</v>
      </c>
      <c r="O11" s="7" t="s">
        <v>48</v>
      </c>
      <c r="P11" s="7" t="s">
        <v>49</v>
      </c>
      <c r="Q11" s="7" t="s">
        <v>50</v>
      </c>
      <c r="R11" s="7" t="s">
        <v>51</v>
      </c>
      <c r="S11" s="7" t="s">
        <v>52</v>
      </c>
      <c r="T11" s="7" t="s">
        <v>53</v>
      </c>
      <c r="U11" s="7" t="s">
        <v>54</v>
      </c>
      <c r="V11" s="7" t="s">
        <v>55</v>
      </c>
    </row>
    <row r="12" spans="1:22" x14ac:dyDescent="0.3">
      <c r="B12" s="5" t="s">
        <v>56</v>
      </c>
      <c r="C12" s="5">
        <v>111</v>
      </c>
      <c r="D12" s="5">
        <v>139</v>
      </c>
      <c r="E12" s="5">
        <v>56</v>
      </c>
      <c r="F12" s="5">
        <v>54</v>
      </c>
      <c r="G12" s="5">
        <v>123</v>
      </c>
      <c r="H12" s="5">
        <v>119</v>
      </c>
      <c r="I12" s="5">
        <v>54</v>
      </c>
      <c r="J12">
        <v>67</v>
      </c>
      <c r="K12">
        <v>37</v>
      </c>
      <c r="L12">
        <v>130</v>
      </c>
      <c r="M12">
        <v>51</v>
      </c>
      <c r="N12">
        <v>35</v>
      </c>
      <c r="O12">
        <v>43</v>
      </c>
      <c r="P12">
        <v>3</v>
      </c>
      <c r="Q12">
        <v>60</v>
      </c>
      <c r="R12">
        <v>60</v>
      </c>
      <c r="S12">
        <v>59</v>
      </c>
      <c r="T12">
        <v>95</v>
      </c>
      <c r="U12">
        <v>66</v>
      </c>
      <c r="V12">
        <v>85</v>
      </c>
    </row>
    <row r="13" spans="1:22" x14ac:dyDescent="0.3">
      <c r="B13" s="5" t="s">
        <v>57</v>
      </c>
      <c r="C13" s="5">
        <v>108</v>
      </c>
      <c r="D13" s="5">
        <v>86</v>
      </c>
      <c r="E13" s="5">
        <v>61</v>
      </c>
      <c r="F13" s="5">
        <v>70</v>
      </c>
      <c r="G13" s="5">
        <v>141</v>
      </c>
      <c r="H13" s="5">
        <v>84</v>
      </c>
      <c r="I13" s="5">
        <v>44</v>
      </c>
      <c r="J13">
        <v>101</v>
      </c>
      <c r="K13">
        <v>55</v>
      </c>
      <c r="L13">
        <v>72</v>
      </c>
      <c r="M13">
        <v>79</v>
      </c>
      <c r="N13">
        <v>107</v>
      </c>
      <c r="O13">
        <v>90</v>
      </c>
      <c r="P13">
        <v>75</v>
      </c>
      <c r="Q13">
        <v>93</v>
      </c>
      <c r="R13">
        <v>90</v>
      </c>
      <c r="S13">
        <v>40</v>
      </c>
      <c r="T13">
        <v>96</v>
      </c>
      <c r="U13">
        <v>75</v>
      </c>
      <c r="V13">
        <v>59</v>
      </c>
    </row>
    <row r="14" spans="1:22" x14ac:dyDescent="0.3">
      <c r="B14" s="5" t="s">
        <v>58</v>
      </c>
      <c r="C14" s="5">
        <v>123</v>
      </c>
      <c r="D14" s="5">
        <v>83</v>
      </c>
      <c r="E14" s="5">
        <v>23</v>
      </c>
      <c r="F14" s="5">
        <v>59</v>
      </c>
      <c r="G14" s="5">
        <v>70</v>
      </c>
      <c r="H14" s="5">
        <v>37</v>
      </c>
      <c r="I14" s="5">
        <v>42</v>
      </c>
      <c r="J14">
        <v>43</v>
      </c>
      <c r="K14">
        <v>64</v>
      </c>
      <c r="L14">
        <v>62</v>
      </c>
      <c r="M14">
        <v>58</v>
      </c>
      <c r="N14">
        <v>63</v>
      </c>
      <c r="O14">
        <v>71</v>
      </c>
      <c r="P14">
        <v>83</v>
      </c>
      <c r="Q14">
        <v>80</v>
      </c>
      <c r="R14">
        <v>41</v>
      </c>
      <c r="S14">
        <v>39</v>
      </c>
      <c r="T14">
        <v>74</v>
      </c>
      <c r="U14">
        <v>74</v>
      </c>
      <c r="V14">
        <v>70</v>
      </c>
    </row>
    <row r="16" spans="1:22" ht="28.8" x14ac:dyDescent="0.3">
      <c r="B16" s="8" t="s">
        <v>59</v>
      </c>
      <c r="C16" s="9" t="s">
        <v>64</v>
      </c>
      <c r="D16" s="9" t="s">
        <v>63</v>
      </c>
    </row>
    <row r="17" spans="1:21" x14ac:dyDescent="0.3">
      <c r="B17" s="5" t="s">
        <v>56</v>
      </c>
      <c r="C17" s="5">
        <v>2500</v>
      </c>
      <c r="D17" s="5">
        <v>900</v>
      </c>
    </row>
    <row r="18" spans="1:21" x14ac:dyDescent="0.3">
      <c r="B18" s="5" t="s">
        <v>57</v>
      </c>
      <c r="C18" s="5">
        <v>2800</v>
      </c>
      <c r="D18" s="5">
        <v>900</v>
      </c>
    </row>
    <row r="19" spans="1:21" x14ac:dyDescent="0.3">
      <c r="B19" s="5" t="s">
        <v>58</v>
      </c>
      <c r="C19" s="5">
        <v>2900</v>
      </c>
      <c r="D19" s="5">
        <v>900</v>
      </c>
    </row>
    <row r="22" spans="1:21" x14ac:dyDescent="0.3">
      <c r="A22" s="3" t="s">
        <v>65</v>
      </c>
    </row>
    <row r="23" spans="1:21" x14ac:dyDescent="0.3">
      <c r="B23" s="10" t="s">
        <v>36</v>
      </c>
      <c r="C23" s="10" t="s">
        <v>37</v>
      </c>
      <c r="D23" s="10" t="s">
        <v>38</v>
      </c>
      <c r="E23" s="10" t="s">
        <v>39</v>
      </c>
      <c r="F23" s="10" t="s">
        <v>40</v>
      </c>
      <c r="G23" s="10" t="s">
        <v>41</v>
      </c>
      <c r="H23" s="10" t="s">
        <v>42</v>
      </c>
      <c r="I23" s="10" t="s">
        <v>43</v>
      </c>
      <c r="J23" s="10" t="s">
        <v>44</v>
      </c>
      <c r="K23" s="10" t="s">
        <v>45</v>
      </c>
      <c r="L23" s="10" t="s">
        <v>46</v>
      </c>
      <c r="M23" s="10" t="s">
        <v>47</v>
      </c>
      <c r="N23" s="10" t="s">
        <v>48</v>
      </c>
      <c r="O23" s="10" t="s">
        <v>49</v>
      </c>
      <c r="P23" s="10" t="s">
        <v>50</v>
      </c>
      <c r="Q23" s="10" t="s">
        <v>51</v>
      </c>
      <c r="R23" s="10" t="s">
        <v>52</v>
      </c>
      <c r="S23" s="10" t="s">
        <v>53</v>
      </c>
      <c r="T23" s="10" t="s">
        <v>54</v>
      </c>
      <c r="U23" s="10" t="s">
        <v>55</v>
      </c>
    </row>
    <row r="24" spans="1:21" x14ac:dyDescent="0.3">
      <c r="A24" t="s">
        <v>66</v>
      </c>
      <c r="B24" s="13">
        <v>0</v>
      </c>
      <c r="C24" s="13">
        <v>1</v>
      </c>
      <c r="D24" s="13">
        <v>0</v>
      </c>
      <c r="E24" s="13">
        <v>0</v>
      </c>
      <c r="F24" s="13">
        <v>1</v>
      </c>
      <c r="G24" s="13">
        <v>1</v>
      </c>
      <c r="H24" s="13">
        <v>0</v>
      </c>
      <c r="I24" s="13">
        <v>1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</row>
    <row r="25" spans="1:21" x14ac:dyDescent="0.3">
      <c r="A25" t="s">
        <v>69</v>
      </c>
      <c r="B25" s="5">
        <f>C3-SUM(C6:C8)</f>
        <v>-18</v>
      </c>
      <c r="C25" s="5">
        <f t="shared" ref="C25:U25" si="0">D3-SUM(D6:D8)</f>
        <v>240</v>
      </c>
      <c r="D25" s="5">
        <f t="shared" si="0"/>
        <v>175</v>
      </c>
      <c r="E25" s="5">
        <f t="shared" si="0"/>
        <v>-170</v>
      </c>
      <c r="F25" s="5">
        <f t="shared" si="0"/>
        <v>173</v>
      </c>
      <c r="G25" s="5">
        <f t="shared" si="0"/>
        <v>200</v>
      </c>
      <c r="H25" s="5">
        <f t="shared" si="0"/>
        <v>45</v>
      </c>
      <c r="I25" s="5">
        <f t="shared" si="0"/>
        <v>402</v>
      </c>
      <c r="J25" s="5">
        <f t="shared" si="0"/>
        <v>55</v>
      </c>
      <c r="K25" s="5">
        <f t="shared" si="0"/>
        <v>18</v>
      </c>
      <c r="L25" s="5">
        <f t="shared" si="0"/>
        <v>39</v>
      </c>
      <c r="M25" s="5">
        <f t="shared" si="0"/>
        <v>138</v>
      </c>
      <c r="N25" s="5">
        <f t="shared" si="0"/>
        <v>108</v>
      </c>
      <c r="O25" s="5">
        <f t="shared" si="0"/>
        <v>72</v>
      </c>
      <c r="P25" s="5">
        <f t="shared" si="0"/>
        <v>84</v>
      </c>
      <c r="Q25" s="5">
        <f t="shared" si="0"/>
        <v>-48</v>
      </c>
      <c r="R25" s="5">
        <f t="shared" si="0"/>
        <v>-32</v>
      </c>
      <c r="S25" s="5">
        <f t="shared" si="0"/>
        <v>159</v>
      </c>
      <c r="T25" s="5">
        <f t="shared" si="0"/>
        <v>6</v>
      </c>
      <c r="U25" s="5">
        <f t="shared" si="0"/>
        <v>158</v>
      </c>
    </row>
    <row r="28" spans="1:21" x14ac:dyDescent="0.3">
      <c r="C28" s="5" t="s">
        <v>76</v>
      </c>
    </row>
    <row r="29" spans="1:21" x14ac:dyDescent="0.3">
      <c r="A29" s="3" t="s">
        <v>67</v>
      </c>
      <c r="B29" s="5" t="s">
        <v>68</v>
      </c>
      <c r="C29" s="16">
        <f>SUMPRODUCT($B$24:$U$24,$B$25:$U$25)</f>
        <v>1015</v>
      </c>
      <c r="D29" s="5" t="s">
        <v>83</v>
      </c>
      <c r="E29" s="18"/>
    </row>
    <row r="30" spans="1:21" x14ac:dyDescent="0.3">
      <c r="B30" s="15"/>
      <c r="C30" s="16">
        <v>1017</v>
      </c>
      <c r="D30" s="5" t="s">
        <v>82</v>
      </c>
    </row>
    <row r="35" spans="1:14" x14ac:dyDescent="0.3">
      <c r="A35" s="3" t="s">
        <v>70</v>
      </c>
      <c r="G35" s="17" t="s">
        <v>75</v>
      </c>
      <c r="H35" s="17"/>
      <c r="I35" s="17"/>
    </row>
    <row r="36" spans="1:14" x14ac:dyDescent="0.3">
      <c r="C36" s="5" t="s">
        <v>71</v>
      </c>
      <c r="F36" s="5" t="s">
        <v>74</v>
      </c>
      <c r="G36" s="5">
        <f>SUM(B24:U24)</f>
        <v>4</v>
      </c>
      <c r="H36" s="5" t="s">
        <v>72</v>
      </c>
      <c r="I36" s="5">
        <v>4</v>
      </c>
    </row>
    <row r="37" spans="1:14" x14ac:dyDescent="0.3">
      <c r="B37" s="5">
        <f>SUMPRODUCT(B24:U24,C6:V6)</f>
        <v>672</v>
      </c>
      <c r="C37" s="5" t="s">
        <v>72</v>
      </c>
      <c r="D37" s="5">
        <v>2500</v>
      </c>
    </row>
    <row r="38" spans="1:14" x14ac:dyDescent="0.3">
      <c r="B38" s="5">
        <f>SUMPRODUCT(B24:U24,C7:V7)</f>
        <v>917</v>
      </c>
      <c r="C38" s="5" t="s">
        <v>72</v>
      </c>
      <c r="D38" s="5">
        <v>2800</v>
      </c>
    </row>
    <row r="39" spans="1:14" x14ac:dyDescent="0.3">
      <c r="B39" s="5">
        <f>SUMPRODUCT(B24:U24,C8:V8)</f>
        <v>904</v>
      </c>
      <c r="C39" s="5" t="s">
        <v>72</v>
      </c>
      <c r="D39" s="5">
        <v>2900</v>
      </c>
      <c r="F39" s="5" t="s">
        <v>78</v>
      </c>
      <c r="G39" s="5" t="s">
        <v>79</v>
      </c>
      <c r="H39" s="5" t="s">
        <v>80</v>
      </c>
      <c r="I39" s="5" t="s">
        <v>81</v>
      </c>
    </row>
    <row r="40" spans="1:14" x14ac:dyDescent="0.3">
      <c r="C40" s="5" t="s">
        <v>73</v>
      </c>
      <c r="G40" s="5">
        <f>E24</f>
        <v>0</v>
      </c>
      <c r="H40" s="5" t="s">
        <v>80</v>
      </c>
      <c r="I40" s="5">
        <f>D24</f>
        <v>0</v>
      </c>
      <c r="K40" s="19" t="s">
        <v>84</v>
      </c>
      <c r="L40" s="19"/>
      <c r="M40" s="19"/>
      <c r="N40" s="19"/>
    </row>
    <row r="41" spans="1:14" x14ac:dyDescent="0.3">
      <c r="B41" s="5">
        <f>SUMPRODUCT(B24:U24,C12:V12)</f>
        <v>448</v>
      </c>
      <c r="C41" s="5" t="s">
        <v>72</v>
      </c>
      <c r="D41" s="5">
        <v>900</v>
      </c>
    </row>
    <row r="42" spans="1:14" x14ac:dyDescent="0.3">
      <c r="B42" s="5">
        <f>SUMPRODUCT(B24:U24,C13:V13)</f>
        <v>412</v>
      </c>
      <c r="C42" s="5" t="s">
        <v>72</v>
      </c>
      <c r="D42" s="5">
        <v>900</v>
      </c>
    </row>
    <row r="43" spans="1:14" x14ac:dyDescent="0.3">
      <c r="B43" s="5">
        <f>SUMPRODUCT(B24:U24,C14:V14)</f>
        <v>233</v>
      </c>
      <c r="C43" s="5" t="s">
        <v>72</v>
      </c>
      <c r="D43" s="5">
        <v>900</v>
      </c>
    </row>
  </sheetData>
  <mergeCells count="1">
    <mergeCell ref="G35:I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5"/>
  <sheetViews>
    <sheetView topLeftCell="A15" workbookViewId="0">
      <selection activeCell="G12" sqref="G12"/>
    </sheetView>
  </sheetViews>
  <sheetFormatPr defaultRowHeight="14.4" x14ac:dyDescent="0.3"/>
  <cols>
    <col min="1" max="1" width="10.21875" bestFit="1" customWidth="1"/>
    <col min="2" max="2" width="21.21875" customWidth="1"/>
    <col min="3" max="3" width="29" bestFit="1" customWidth="1"/>
    <col min="4" max="4" width="16.88671875" bestFit="1" customWidth="1"/>
    <col min="5" max="5" width="26.88671875" bestFit="1" customWidth="1"/>
  </cols>
  <sheetData>
    <row r="2" spans="1:8" x14ac:dyDescent="0.3">
      <c r="A2" s="3" t="s">
        <v>1</v>
      </c>
    </row>
    <row r="3" spans="1:8" ht="28.8" x14ac:dyDescent="0.3">
      <c r="B3" s="20" t="s">
        <v>2</v>
      </c>
      <c r="C3" s="21" t="s">
        <v>3</v>
      </c>
      <c r="D3" s="21" t="s">
        <v>4</v>
      </c>
      <c r="E3" s="21" t="s">
        <v>5</v>
      </c>
    </row>
    <row r="4" spans="1:8" x14ac:dyDescent="0.3">
      <c r="B4" s="20" t="s">
        <v>6</v>
      </c>
      <c r="C4" s="22">
        <f>H5+2000</f>
        <v>2200</v>
      </c>
      <c r="D4" s="23">
        <v>0.15</v>
      </c>
      <c r="E4" s="23">
        <v>0.1</v>
      </c>
      <c r="G4" s="2">
        <v>0.1</v>
      </c>
      <c r="H4" t="s">
        <v>14</v>
      </c>
    </row>
    <row r="5" spans="1:8" x14ac:dyDescent="0.3">
      <c r="B5" s="20" t="s">
        <v>7</v>
      </c>
      <c r="C5" s="24">
        <v>4200</v>
      </c>
      <c r="D5" s="25">
        <v>0.2</v>
      </c>
      <c r="E5" s="25">
        <v>0.2</v>
      </c>
      <c r="G5" s="1">
        <f>C4*G4</f>
        <v>220</v>
      </c>
      <c r="H5" s="1">
        <v>200</v>
      </c>
    </row>
    <row r="6" spans="1:8" x14ac:dyDescent="0.3">
      <c r="B6" s="20" t="s">
        <v>8</v>
      </c>
      <c r="C6" s="22">
        <v>2500</v>
      </c>
      <c r="D6" s="23">
        <v>0.1</v>
      </c>
      <c r="E6" s="23">
        <v>0.15</v>
      </c>
    </row>
    <row r="7" spans="1:8" x14ac:dyDescent="0.3">
      <c r="B7" s="20" t="s">
        <v>9</v>
      </c>
      <c r="C7" s="25"/>
      <c r="D7" s="26">
        <v>18.8</v>
      </c>
      <c r="E7" s="26">
        <v>16</v>
      </c>
    </row>
    <row r="8" spans="1:8" x14ac:dyDescent="0.3">
      <c r="B8" s="20" t="s">
        <v>10</v>
      </c>
      <c r="C8" s="23"/>
      <c r="D8" s="27">
        <v>29.5</v>
      </c>
      <c r="E8" s="27">
        <v>28</v>
      </c>
    </row>
    <row r="9" spans="1:8" x14ac:dyDescent="0.3">
      <c r="C9" s="5"/>
      <c r="D9" s="5"/>
      <c r="E9" s="5"/>
    </row>
    <row r="10" spans="1:8" x14ac:dyDescent="0.3">
      <c r="B10" s="20" t="s">
        <v>16</v>
      </c>
      <c r="C10" s="11">
        <v>20000</v>
      </c>
      <c r="D10" s="11">
        <v>10000</v>
      </c>
      <c r="E10" s="5"/>
    </row>
    <row r="11" spans="1:8" ht="28.8" x14ac:dyDescent="0.3">
      <c r="B11" s="20" t="s">
        <v>11</v>
      </c>
      <c r="C11" s="21" t="s">
        <v>12</v>
      </c>
      <c r="D11" s="21" t="s">
        <v>13</v>
      </c>
      <c r="E11" s="5"/>
    </row>
    <row r="12" spans="1:8" x14ac:dyDescent="0.3">
      <c r="B12" s="20" t="s">
        <v>6</v>
      </c>
      <c r="C12" s="22">
        <v>20000</v>
      </c>
      <c r="D12" s="27">
        <v>21.5</v>
      </c>
      <c r="E12" s="5"/>
    </row>
    <row r="17" spans="1:5" x14ac:dyDescent="0.3">
      <c r="A17" s="3" t="s">
        <v>65</v>
      </c>
      <c r="B17" t="s">
        <v>85</v>
      </c>
    </row>
    <row r="18" spans="1:5" x14ac:dyDescent="0.3">
      <c r="A18" s="3"/>
    </row>
    <row r="19" spans="1:5" x14ac:dyDescent="0.3">
      <c r="B19" t="s">
        <v>90</v>
      </c>
    </row>
    <row r="20" spans="1:5" x14ac:dyDescent="0.3">
      <c r="B20" s="29" t="s">
        <v>86</v>
      </c>
      <c r="C20" s="29" t="s">
        <v>91</v>
      </c>
      <c r="D20" s="29" t="s">
        <v>87</v>
      </c>
      <c r="E20" s="29" t="s">
        <v>92</v>
      </c>
    </row>
    <row r="21" spans="1:5" x14ac:dyDescent="0.3">
      <c r="B21" s="30">
        <v>14666.666666666668</v>
      </c>
      <c r="C21" s="30">
        <v>5333.3333333333321</v>
      </c>
      <c r="D21" s="30">
        <v>16666.666666666668</v>
      </c>
      <c r="E21" s="30">
        <v>0</v>
      </c>
    </row>
    <row r="22" spans="1:5" x14ac:dyDescent="0.3">
      <c r="A22" t="s">
        <v>93</v>
      </c>
      <c r="B22" s="31">
        <f>SUM(B21,C21)</f>
        <v>20000</v>
      </c>
      <c r="C22" s="31"/>
      <c r="D22" s="31">
        <f>SUM(D21,E21)</f>
        <v>16666.666666666668</v>
      </c>
      <c r="E22" s="31"/>
    </row>
    <row r="26" spans="1:5" x14ac:dyDescent="0.3">
      <c r="A26" s="3" t="s">
        <v>67</v>
      </c>
      <c r="B26" t="s">
        <v>88</v>
      </c>
    </row>
    <row r="27" spans="1:5" x14ac:dyDescent="0.3">
      <c r="B27" t="s">
        <v>89</v>
      </c>
      <c r="C27" s="32">
        <f>B22*D8+D22*E8</f>
        <v>1056666.6666666667</v>
      </c>
    </row>
    <row r="28" spans="1:5" x14ac:dyDescent="0.3">
      <c r="B28" t="s">
        <v>94</v>
      </c>
      <c r="C28" s="32">
        <f>D7*B22+E7*D22+(C21+E21)*D12</f>
        <v>757333.33333333337</v>
      </c>
    </row>
    <row r="29" spans="1:5" x14ac:dyDescent="0.3">
      <c r="B29" t="s">
        <v>95</v>
      </c>
      <c r="C29" s="33">
        <f>C27-C28</f>
        <v>299333.33333333337</v>
      </c>
    </row>
    <row r="33" spans="1:3" x14ac:dyDescent="0.3">
      <c r="A33" s="3" t="s">
        <v>70</v>
      </c>
    </row>
    <row r="34" spans="1:3" x14ac:dyDescent="0.3">
      <c r="A34" s="5"/>
      <c r="B34" s="5" t="s">
        <v>96</v>
      </c>
      <c r="C34" s="5"/>
    </row>
    <row r="35" spans="1:3" x14ac:dyDescent="0.3">
      <c r="A35" s="5">
        <f>D4*B21</f>
        <v>2200</v>
      </c>
      <c r="B35" s="5" t="s">
        <v>72</v>
      </c>
      <c r="C35" s="34">
        <f>C4</f>
        <v>2200</v>
      </c>
    </row>
    <row r="36" spans="1:3" x14ac:dyDescent="0.3">
      <c r="A36" s="5">
        <f>D5*B21</f>
        <v>2933.3333333333339</v>
      </c>
      <c r="B36" s="5" t="s">
        <v>72</v>
      </c>
      <c r="C36" s="24">
        <v>4200</v>
      </c>
    </row>
    <row r="37" spans="1:3" x14ac:dyDescent="0.3">
      <c r="A37" s="5">
        <f>D6*B21</f>
        <v>1466.666666666667</v>
      </c>
      <c r="B37" s="5" t="s">
        <v>72</v>
      </c>
      <c r="C37" s="22">
        <v>2500</v>
      </c>
    </row>
    <row r="38" spans="1:3" x14ac:dyDescent="0.3">
      <c r="A38" s="5">
        <f>E4*D21</f>
        <v>1666.666666666667</v>
      </c>
      <c r="B38" s="5" t="s">
        <v>72</v>
      </c>
      <c r="C38" s="22">
        <f>H39+2000</f>
        <v>2000</v>
      </c>
    </row>
    <row r="39" spans="1:3" x14ac:dyDescent="0.3">
      <c r="A39" s="5">
        <f>E5*D21</f>
        <v>3333.3333333333339</v>
      </c>
      <c r="B39" s="5" t="s">
        <v>72</v>
      </c>
      <c r="C39" s="24">
        <v>4200</v>
      </c>
    </row>
    <row r="40" spans="1:3" x14ac:dyDescent="0.3">
      <c r="A40" s="5">
        <f>E6*D21</f>
        <v>2500</v>
      </c>
      <c r="B40" s="5" t="s">
        <v>72</v>
      </c>
      <c r="C40" s="22">
        <v>2500</v>
      </c>
    </row>
    <row r="41" spans="1:3" x14ac:dyDescent="0.3">
      <c r="A41" s="5"/>
      <c r="B41" s="5" t="s">
        <v>97</v>
      </c>
      <c r="C41" s="5"/>
    </row>
    <row r="42" spans="1:3" x14ac:dyDescent="0.3">
      <c r="A42" s="5">
        <f>B22</f>
        <v>20000</v>
      </c>
      <c r="B42" s="35" t="s">
        <v>80</v>
      </c>
      <c r="C42" s="5">
        <f>C10</f>
        <v>20000</v>
      </c>
    </row>
    <row r="43" spans="1:3" x14ac:dyDescent="0.3">
      <c r="A43" s="5">
        <f>D22</f>
        <v>16666.666666666668</v>
      </c>
      <c r="B43" s="35" t="s">
        <v>80</v>
      </c>
      <c r="C43" s="5">
        <f>D10</f>
        <v>10000</v>
      </c>
    </row>
    <row r="44" spans="1:3" x14ac:dyDescent="0.3">
      <c r="A44" s="5"/>
      <c r="B44" s="35" t="s">
        <v>98</v>
      </c>
      <c r="C44" s="5"/>
    </row>
    <row r="45" spans="1:3" x14ac:dyDescent="0.3">
      <c r="A45" s="5">
        <f>C21+E21</f>
        <v>5333.3333333333321</v>
      </c>
      <c r="B45" s="35" t="s">
        <v>72</v>
      </c>
      <c r="C45" s="34">
        <f>C12</f>
        <v>20000</v>
      </c>
    </row>
  </sheetData>
  <mergeCells count="2">
    <mergeCell ref="B22:C22"/>
    <mergeCell ref="D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5"/>
  <sheetViews>
    <sheetView workbookViewId="0">
      <selection activeCell="K24" sqref="K24"/>
    </sheetView>
  </sheetViews>
  <sheetFormatPr defaultRowHeight="14.4" x14ac:dyDescent="0.3"/>
  <cols>
    <col min="1" max="1" width="10.21875" bestFit="1" customWidth="1"/>
    <col min="2" max="2" width="21.21875" customWidth="1"/>
    <col min="3" max="3" width="29" bestFit="1" customWidth="1"/>
    <col min="4" max="4" width="16.88671875" bestFit="1" customWidth="1"/>
    <col min="5" max="5" width="26.88671875" bestFit="1" customWidth="1"/>
  </cols>
  <sheetData>
    <row r="2" spans="1:8" x14ac:dyDescent="0.3">
      <c r="A2" s="3" t="s">
        <v>1</v>
      </c>
    </row>
    <row r="3" spans="1:8" ht="28.8" x14ac:dyDescent="0.3">
      <c r="B3" s="20" t="s">
        <v>2</v>
      </c>
      <c r="C3" s="21" t="s">
        <v>3</v>
      </c>
      <c r="D3" s="21" t="s">
        <v>4</v>
      </c>
      <c r="E3" s="21" t="s">
        <v>5</v>
      </c>
    </row>
    <row r="4" spans="1:8" x14ac:dyDescent="0.3">
      <c r="B4" s="20" t="s">
        <v>6</v>
      </c>
      <c r="C4" s="22">
        <f>H5+2000</f>
        <v>2200</v>
      </c>
      <c r="D4" s="23">
        <v>0.15</v>
      </c>
      <c r="E4" s="23">
        <v>0.1</v>
      </c>
      <c r="G4" s="2">
        <v>0.1</v>
      </c>
      <c r="H4" t="s">
        <v>14</v>
      </c>
    </row>
    <row r="5" spans="1:8" x14ac:dyDescent="0.3">
      <c r="B5" s="20" t="s">
        <v>7</v>
      </c>
      <c r="C5" s="24">
        <v>4200</v>
      </c>
      <c r="D5" s="25">
        <v>0.2</v>
      </c>
      <c r="E5" s="25">
        <v>0.2</v>
      </c>
      <c r="G5" s="1">
        <f>C4*G4</f>
        <v>220</v>
      </c>
      <c r="H5" s="1">
        <v>200</v>
      </c>
    </row>
    <row r="6" spans="1:8" x14ac:dyDescent="0.3">
      <c r="B6" s="20" t="s">
        <v>8</v>
      </c>
      <c r="C6" s="22">
        <v>2500</v>
      </c>
      <c r="D6" s="23">
        <v>0.1</v>
      </c>
      <c r="E6" s="23">
        <v>0.15</v>
      </c>
    </row>
    <row r="7" spans="1:8" x14ac:dyDescent="0.3">
      <c r="B7" s="20" t="s">
        <v>9</v>
      </c>
      <c r="C7" s="25"/>
      <c r="D7" s="26">
        <v>18.8</v>
      </c>
      <c r="E7" s="26">
        <v>16</v>
      </c>
    </row>
    <row r="8" spans="1:8" x14ac:dyDescent="0.3">
      <c r="B8" s="20" t="s">
        <v>10</v>
      </c>
      <c r="C8" s="23"/>
      <c r="D8" s="27">
        <v>29.5</v>
      </c>
      <c r="E8" s="27">
        <v>28</v>
      </c>
    </row>
    <row r="9" spans="1:8" x14ac:dyDescent="0.3">
      <c r="C9" s="5"/>
      <c r="D9" s="5"/>
      <c r="E9" s="5"/>
    </row>
    <row r="10" spans="1:8" x14ac:dyDescent="0.3">
      <c r="B10" s="20" t="s">
        <v>16</v>
      </c>
      <c r="C10" s="11">
        <v>20000</v>
      </c>
      <c r="D10" s="11">
        <v>10000</v>
      </c>
      <c r="E10" s="5"/>
    </row>
    <row r="11" spans="1:8" x14ac:dyDescent="0.3">
      <c r="B11" s="20" t="s">
        <v>11</v>
      </c>
      <c r="C11" s="21" t="s">
        <v>12</v>
      </c>
      <c r="D11" s="21" t="s">
        <v>13</v>
      </c>
      <c r="E11" s="5"/>
    </row>
    <row r="12" spans="1:8" x14ac:dyDescent="0.3">
      <c r="B12" s="20" t="s">
        <v>6</v>
      </c>
      <c r="C12" s="22">
        <v>22000</v>
      </c>
      <c r="D12" s="27">
        <v>21.5</v>
      </c>
      <c r="E12" s="5"/>
    </row>
    <row r="13" spans="1:8" x14ac:dyDescent="0.3">
      <c r="C13" s="19" t="s">
        <v>99</v>
      </c>
    </row>
    <row r="17" spans="1:5" x14ac:dyDescent="0.3">
      <c r="A17" s="3" t="s">
        <v>65</v>
      </c>
      <c r="B17" t="s">
        <v>85</v>
      </c>
    </row>
    <row r="18" spans="1:5" x14ac:dyDescent="0.3">
      <c r="A18" s="3"/>
    </row>
    <row r="19" spans="1:5" x14ac:dyDescent="0.3">
      <c r="B19" t="s">
        <v>90</v>
      </c>
    </row>
    <row r="20" spans="1:5" x14ac:dyDescent="0.3">
      <c r="B20" s="29" t="s">
        <v>86</v>
      </c>
      <c r="C20" s="29" t="s">
        <v>91</v>
      </c>
      <c r="D20" s="29" t="s">
        <v>87</v>
      </c>
      <c r="E20" s="29" t="s">
        <v>92</v>
      </c>
    </row>
    <row r="21" spans="1:5" x14ac:dyDescent="0.3">
      <c r="B21" s="30">
        <v>14666.666666666668</v>
      </c>
      <c r="C21" s="30">
        <v>5333.3333333333321</v>
      </c>
      <c r="D21" s="30">
        <v>16666.666666666668</v>
      </c>
      <c r="E21" s="30">
        <v>0</v>
      </c>
    </row>
    <row r="22" spans="1:5" x14ac:dyDescent="0.3">
      <c r="A22" t="s">
        <v>93</v>
      </c>
      <c r="B22" s="31">
        <f>SUM(B21,C21)</f>
        <v>20000</v>
      </c>
      <c r="C22" s="31"/>
      <c r="D22" s="31">
        <f>SUM(D21,E21)</f>
        <v>16666.666666666668</v>
      </c>
      <c r="E22" s="31"/>
    </row>
    <row r="26" spans="1:5" x14ac:dyDescent="0.3">
      <c r="A26" s="3" t="s">
        <v>67</v>
      </c>
      <c r="B26" t="s">
        <v>88</v>
      </c>
    </row>
    <row r="27" spans="1:5" x14ac:dyDescent="0.3">
      <c r="B27" t="s">
        <v>89</v>
      </c>
      <c r="C27" s="32">
        <f>B22*D8+D22*E8</f>
        <v>1056666.6666666667</v>
      </c>
    </row>
    <row r="28" spans="1:5" x14ac:dyDescent="0.3">
      <c r="B28" t="s">
        <v>94</v>
      </c>
      <c r="C28" s="32">
        <f>D7*B22+E7*D22+(C21+E21)*D12</f>
        <v>757333.33333333337</v>
      </c>
    </row>
    <row r="29" spans="1:5" x14ac:dyDescent="0.3">
      <c r="B29" t="s">
        <v>95</v>
      </c>
      <c r="C29" s="33">
        <f>C27-C28</f>
        <v>299333.33333333337</v>
      </c>
      <c r="D29" t="s">
        <v>100</v>
      </c>
    </row>
    <row r="33" spans="1:3" x14ac:dyDescent="0.3">
      <c r="A33" s="3" t="s">
        <v>70</v>
      </c>
    </row>
    <row r="34" spans="1:3" x14ac:dyDescent="0.3">
      <c r="A34" s="5"/>
      <c r="B34" s="5" t="s">
        <v>96</v>
      </c>
      <c r="C34" s="5"/>
    </row>
    <row r="35" spans="1:3" x14ac:dyDescent="0.3">
      <c r="A35" s="5">
        <f>D4*B21</f>
        <v>2200</v>
      </c>
      <c r="B35" s="5" t="s">
        <v>72</v>
      </c>
      <c r="C35" s="34">
        <f>C4</f>
        <v>2200</v>
      </c>
    </row>
    <row r="36" spans="1:3" x14ac:dyDescent="0.3">
      <c r="A36" s="5">
        <f>D5*B21</f>
        <v>2933.3333333333339</v>
      </c>
      <c r="B36" s="5" t="s">
        <v>72</v>
      </c>
      <c r="C36" s="24">
        <v>4200</v>
      </c>
    </row>
    <row r="37" spans="1:3" x14ac:dyDescent="0.3">
      <c r="A37" s="5">
        <f>D6*B21</f>
        <v>1466.666666666667</v>
      </c>
      <c r="B37" s="5" t="s">
        <v>72</v>
      </c>
      <c r="C37" s="22">
        <v>2500</v>
      </c>
    </row>
    <row r="38" spans="1:3" x14ac:dyDescent="0.3">
      <c r="A38" s="5">
        <f>E4*D21</f>
        <v>1666.666666666667</v>
      </c>
      <c r="B38" s="5" t="s">
        <v>72</v>
      </c>
      <c r="C38" s="22">
        <f>H39+2000</f>
        <v>2000</v>
      </c>
    </row>
    <row r="39" spans="1:3" x14ac:dyDescent="0.3">
      <c r="A39" s="5">
        <f>E5*D21</f>
        <v>3333.3333333333339</v>
      </c>
      <c r="B39" s="5" t="s">
        <v>72</v>
      </c>
      <c r="C39" s="24">
        <v>4200</v>
      </c>
    </row>
    <row r="40" spans="1:3" x14ac:dyDescent="0.3">
      <c r="A40" s="5">
        <f>E6*D21</f>
        <v>2500</v>
      </c>
      <c r="B40" s="5" t="s">
        <v>72</v>
      </c>
      <c r="C40" s="22">
        <v>2500</v>
      </c>
    </row>
    <row r="41" spans="1:3" x14ac:dyDescent="0.3">
      <c r="A41" s="5"/>
      <c r="B41" s="5" t="s">
        <v>97</v>
      </c>
      <c r="C41" s="5"/>
    </row>
    <row r="42" spans="1:3" x14ac:dyDescent="0.3">
      <c r="A42" s="5">
        <f>B22</f>
        <v>20000</v>
      </c>
      <c r="B42" s="35" t="s">
        <v>80</v>
      </c>
      <c r="C42" s="5">
        <f>C10</f>
        <v>20000</v>
      </c>
    </row>
    <row r="43" spans="1:3" x14ac:dyDescent="0.3">
      <c r="A43" s="5">
        <f>D22</f>
        <v>16666.666666666668</v>
      </c>
      <c r="B43" s="35" t="s">
        <v>80</v>
      </c>
      <c r="C43" s="5">
        <f>D10</f>
        <v>10000</v>
      </c>
    </row>
    <row r="44" spans="1:3" x14ac:dyDescent="0.3">
      <c r="A44" s="5"/>
      <c r="B44" s="35" t="s">
        <v>98</v>
      </c>
      <c r="C44" s="5"/>
    </row>
    <row r="45" spans="1:3" x14ac:dyDescent="0.3">
      <c r="A45" s="5">
        <f>C21+E21</f>
        <v>5333.3333333333321</v>
      </c>
      <c r="B45" s="35" t="s">
        <v>72</v>
      </c>
      <c r="C45" s="34">
        <f>C12</f>
        <v>22000</v>
      </c>
    </row>
  </sheetData>
  <mergeCells count="2">
    <mergeCell ref="B22:C22"/>
    <mergeCell ref="D22:E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opLeftCell="A13" workbookViewId="0">
      <selection activeCell="B32" sqref="B32"/>
    </sheetView>
  </sheetViews>
  <sheetFormatPr defaultRowHeight="14.4" x14ac:dyDescent="0.3"/>
  <cols>
    <col min="1" max="1" width="10.88671875" bestFit="1" customWidth="1"/>
    <col min="2" max="2" width="29" customWidth="1"/>
    <col min="3" max="3" width="19" bestFit="1" customWidth="1"/>
    <col min="4" max="4" width="10.5546875" style="5" bestFit="1" customWidth="1"/>
    <col min="5" max="12" width="9.5546875" style="5" bestFit="1" customWidth="1"/>
    <col min="13" max="13" width="9.88671875" style="5" bestFit="1" customWidth="1"/>
    <col min="14" max="14" width="8.6640625" bestFit="1" customWidth="1"/>
  </cols>
  <sheetData>
    <row r="1" spans="1:15" x14ac:dyDescent="0.3">
      <c r="A1" s="4" t="s">
        <v>1</v>
      </c>
    </row>
    <row r="3" spans="1:15" ht="31.2" x14ac:dyDescent="0.3">
      <c r="B3" s="36" t="s">
        <v>17</v>
      </c>
      <c r="C3" s="37" t="s">
        <v>18</v>
      </c>
      <c r="D3" s="38" t="s">
        <v>19</v>
      </c>
      <c r="E3" s="38" t="s">
        <v>20</v>
      </c>
      <c r="F3" s="38" t="s">
        <v>21</v>
      </c>
      <c r="G3" s="38" t="s">
        <v>22</v>
      </c>
      <c r="H3" s="38" t="s">
        <v>23</v>
      </c>
      <c r="I3" s="38" t="s">
        <v>24</v>
      </c>
      <c r="J3" s="38" t="s">
        <v>25</v>
      </c>
      <c r="K3" s="38" t="s">
        <v>26</v>
      </c>
      <c r="L3" s="38" t="s">
        <v>27</v>
      </c>
      <c r="M3" s="38" t="s">
        <v>28</v>
      </c>
      <c r="N3" s="37" t="s">
        <v>15</v>
      </c>
    </row>
    <row r="4" spans="1:15" ht="15.6" x14ac:dyDescent="0.3">
      <c r="B4" s="36" t="s">
        <v>29</v>
      </c>
      <c r="C4" s="39">
        <v>140000</v>
      </c>
      <c r="D4" s="40">
        <v>0</v>
      </c>
      <c r="E4" s="40">
        <v>47</v>
      </c>
      <c r="F4" s="40">
        <v>32</v>
      </c>
      <c r="G4" s="40">
        <v>22</v>
      </c>
      <c r="H4" s="40">
        <v>42.5</v>
      </c>
      <c r="I4" s="40">
        <v>27</v>
      </c>
      <c r="J4" s="40">
        <v>23</v>
      </c>
      <c r="K4" s="40">
        <v>30</v>
      </c>
      <c r="L4" s="40">
        <v>36.5</v>
      </c>
      <c r="M4" s="40">
        <v>29.5</v>
      </c>
      <c r="N4" s="41">
        <v>16000</v>
      </c>
    </row>
    <row r="5" spans="1:15" ht="15.6" x14ac:dyDescent="0.3">
      <c r="B5" s="36" t="s">
        <v>30</v>
      </c>
      <c r="C5" s="42">
        <v>150000</v>
      </c>
      <c r="D5" s="43">
        <v>32</v>
      </c>
      <c r="E5" s="43">
        <v>79.5</v>
      </c>
      <c r="F5" s="43">
        <v>0</v>
      </c>
      <c r="G5" s="43">
        <v>39</v>
      </c>
      <c r="H5" s="43">
        <v>12.5</v>
      </c>
      <c r="I5" s="43">
        <v>10.5</v>
      </c>
      <c r="J5" s="43">
        <v>50</v>
      </c>
      <c r="K5" s="43">
        <v>63</v>
      </c>
      <c r="L5" s="43">
        <v>13.5</v>
      </c>
      <c r="M5" s="43">
        <v>17</v>
      </c>
      <c r="N5" s="44">
        <v>20000</v>
      </c>
    </row>
    <row r="6" spans="1:15" ht="15.6" x14ac:dyDescent="0.3">
      <c r="B6" s="36" t="s">
        <v>31</v>
      </c>
      <c r="C6" s="39">
        <v>100000</v>
      </c>
      <c r="D6" s="40">
        <v>21</v>
      </c>
      <c r="E6" s="40">
        <v>42</v>
      </c>
      <c r="F6" s="40">
        <v>39</v>
      </c>
      <c r="G6" s="40">
        <v>0</v>
      </c>
      <c r="H6" s="40">
        <v>51.5</v>
      </c>
      <c r="I6" s="40">
        <v>31.5</v>
      </c>
      <c r="J6" s="40">
        <v>40.5</v>
      </c>
      <c r="K6" s="40">
        <v>24</v>
      </c>
      <c r="L6" s="40">
        <v>47.5</v>
      </c>
      <c r="M6" s="40">
        <v>26</v>
      </c>
      <c r="N6" s="41">
        <v>10000</v>
      </c>
    </row>
    <row r="7" spans="1:15" ht="15.6" x14ac:dyDescent="0.3">
      <c r="B7" s="36" t="s">
        <v>32</v>
      </c>
      <c r="C7" s="42">
        <v>110000</v>
      </c>
      <c r="D7" s="43">
        <v>42.5</v>
      </c>
      <c r="E7" s="43">
        <v>91</v>
      </c>
      <c r="F7" s="43">
        <v>12.5</v>
      </c>
      <c r="G7" s="43">
        <v>51.5</v>
      </c>
      <c r="H7" s="43">
        <v>0</v>
      </c>
      <c r="I7" s="43">
        <v>23</v>
      </c>
      <c r="J7" s="43">
        <v>58</v>
      </c>
      <c r="K7" s="43">
        <v>72</v>
      </c>
      <c r="L7" s="43">
        <v>10</v>
      </c>
      <c r="M7" s="43">
        <v>31</v>
      </c>
      <c r="N7" s="44">
        <v>10000</v>
      </c>
    </row>
    <row r="8" spans="1:15" ht="15.6" x14ac:dyDescent="0.3">
      <c r="B8" s="36" t="s">
        <v>33</v>
      </c>
      <c r="C8" s="39">
        <v>125000</v>
      </c>
      <c r="D8" s="40">
        <v>23</v>
      </c>
      <c r="E8" s="40">
        <v>49</v>
      </c>
      <c r="F8" s="40">
        <v>50</v>
      </c>
      <c r="G8" s="40">
        <v>40.5</v>
      </c>
      <c r="H8" s="40">
        <v>58</v>
      </c>
      <c r="I8" s="40">
        <v>49</v>
      </c>
      <c r="J8" s="40">
        <v>0</v>
      </c>
      <c r="K8" s="40">
        <v>32.5</v>
      </c>
      <c r="L8" s="40">
        <v>50</v>
      </c>
      <c r="M8" s="40">
        <v>52</v>
      </c>
      <c r="N8" s="41">
        <v>12000</v>
      </c>
    </row>
    <row r="9" spans="1:15" ht="15.6" x14ac:dyDescent="0.3">
      <c r="B9" s="36" t="s">
        <v>34</v>
      </c>
      <c r="C9" s="42">
        <v>120000</v>
      </c>
      <c r="D9" s="43">
        <v>36.5</v>
      </c>
      <c r="E9" s="43">
        <v>83.5</v>
      </c>
      <c r="F9" s="43">
        <v>13.5</v>
      </c>
      <c r="G9" s="43">
        <v>47.5</v>
      </c>
      <c r="H9" s="43">
        <v>10</v>
      </c>
      <c r="I9" s="43">
        <v>24</v>
      </c>
      <c r="J9" s="43">
        <v>50</v>
      </c>
      <c r="K9" s="43">
        <v>66.5</v>
      </c>
      <c r="L9" s="43">
        <v>0</v>
      </c>
      <c r="M9" s="43">
        <v>32</v>
      </c>
      <c r="N9" s="44">
        <v>10000</v>
      </c>
    </row>
    <row r="10" spans="1:15" x14ac:dyDescent="0.3">
      <c r="B10" s="45" t="s">
        <v>35</v>
      </c>
      <c r="C10" s="45"/>
      <c r="D10" s="46">
        <v>3200</v>
      </c>
      <c r="E10" s="46">
        <v>2500</v>
      </c>
      <c r="F10" s="46">
        <v>6800</v>
      </c>
      <c r="G10" s="46">
        <v>4000</v>
      </c>
      <c r="H10" s="46">
        <v>9600</v>
      </c>
      <c r="I10" s="46">
        <v>3500</v>
      </c>
      <c r="J10" s="46">
        <v>5000</v>
      </c>
      <c r="K10" s="46">
        <v>1800</v>
      </c>
      <c r="L10" s="46">
        <v>7400</v>
      </c>
      <c r="M10" s="46">
        <v>2700</v>
      </c>
      <c r="N10" s="12"/>
    </row>
    <row r="15" spans="1:15" x14ac:dyDescent="0.3">
      <c r="A15" s="3" t="s">
        <v>65</v>
      </c>
    </row>
    <row r="16" spans="1:15" ht="46.8" x14ac:dyDescent="0.3">
      <c r="A16" t="s">
        <v>102</v>
      </c>
      <c r="B16" s="36" t="s">
        <v>17</v>
      </c>
      <c r="C16" s="38" t="s">
        <v>19</v>
      </c>
      <c r="D16" s="38" t="s">
        <v>20</v>
      </c>
      <c r="E16" s="38" t="s">
        <v>21</v>
      </c>
      <c r="F16" s="38" t="s">
        <v>22</v>
      </c>
      <c r="G16" s="38" t="s">
        <v>23</v>
      </c>
      <c r="H16" s="38" t="s">
        <v>24</v>
      </c>
      <c r="I16" s="38" t="s">
        <v>25</v>
      </c>
      <c r="J16" s="38" t="s">
        <v>26</v>
      </c>
      <c r="K16" s="38" t="s">
        <v>27</v>
      </c>
      <c r="L16" s="38" t="s">
        <v>28</v>
      </c>
      <c r="M16" s="37" t="s">
        <v>18</v>
      </c>
      <c r="N16" s="47" t="s">
        <v>93</v>
      </c>
      <c r="O16" s="47" t="s">
        <v>72</v>
      </c>
    </row>
    <row r="17" spans="1:16" ht="15.6" x14ac:dyDescent="0.3">
      <c r="A17" s="28">
        <v>1</v>
      </c>
      <c r="B17" s="36" t="s">
        <v>29</v>
      </c>
      <c r="C17" s="48">
        <v>16000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39">
        <v>140000</v>
      </c>
      <c r="N17" s="49">
        <f>SUM(C17:L17)</f>
        <v>16000</v>
      </c>
      <c r="O17" s="47" t="s">
        <v>72</v>
      </c>
      <c r="P17" s="41">
        <v>16000</v>
      </c>
    </row>
    <row r="18" spans="1:16" ht="15.6" x14ac:dyDescent="0.3">
      <c r="A18" s="28">
        <v>1</v>
      </c>
      <c r="B18" s="36" t="s">
        <v>30</v>
      </c>
      <c r="C18" s="48">
        <v>0</v>
      </c>
      <c r="D18" s="48">
        <v>0</v>
      </c>
      <c r="E18" s="48">
        <v>13800</v>
      </c>
      <c r="F18" s="48">
        <v>0</v>
      </c>
      <c r="G18" s="48">
        <v>0</v>
      </c>
      <c r="H18" s="48">
        <v>3500</v>
      </c>
      <c r="I18" s="48">
        <v>0</v>
      </c>
      <c r="J18" s="48">
        <v>0</v>
      </c>
      <c r="K18" s="48">
        <v>0</v>
      </c>
      <c r="L18" s="48">
        <v>2700</v>
      </c>
      <c r="M18" s="42">
        <v>150000</v>
      </c>
      <c r="N18" s="49">
        <f t="shared" ref="N18:N22" si="0">SUM(C18:L18)</f>
        <v>20000</v>
      </c>
      <c r="O18" s="47" t="s">
        <v>72</v>
      </c>
      <c r="P18" s="44">
        <v>20000</v>
      </c>
    </row>
    <row r="19" spans="1:16" ht="15.6" x14ac:dyDescent="0.3">
      <c r="A19" s="28">
        <v>1</v>
      </c>
      <c r="B19" s="36" t="s">
        <v>31</v>
      </c>
      <c r="C19" s="48">
        <v>0</v>
      </c>
      <c r="D19" s="48">
        <v>2500</v>
      </c>
      <c r="E19" s="48">
        <v>0</v>
      </c>
      <c r="F19" s="48">
        <v>4000</v>
      </c>
      <c r="G19" s="48">
        <v>0</v>
      </c>
      <c r="H19" s="48">
        <v>0</v>
      </c>
      <c r="I19" s="48">
        <v>0</v>
      </c>
      <c r="J19" s="48">
        <v>1800</v>
      </c>
      <c r="K19" s="48">
        <v>0</v>
      </c>
      <c r="L19" s="48">
        <v>0</v>
      </c>
      <c r="M19" s="39">
        <v>100000</v>
      </c>
      <c r="N19" s="49">
        <f t="shared" si="0"/>
        <v>8300</v>
      </c>
      <c r="O19" s="47" t="s">
        <v>72</v>
      </c>
      <c r="P19" s="41">
        <v>10000</v>
      </c>
    </row>
    <row r="20" spans="1:16" ht="15.6" x14ac:dyDescent="0.3">
      <c r="A20" s="28">
        <v>1</v>
      </c>
      <c r="B20" s="36" t="s">
        <v>32</v>
      </c>
      <c r="C20" s="48">
        <v>0</v>
      </c>
      <c r="D20" s="48">
        <v>0</v>
      </c>
      <c r="E20" s="48">
        <v>0</v>
      </c>
      <c r="F20" s="48">
        <v>0</v>
      </c>
      <c r="G20" s="48">
        <v>9600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2">
        <v>110000</v>
      </c>
      <c r="N20" s="49">
        <f t="shared" si="0"/>
        <v>9600</v>
      </c>
      <c r="O20" s="47" t="s">
        <v>72</v>
      </c>
      <c r="P20" s="44">
        <v>10000</v>
      </c>
    </row>
    <row r="21" spans="1:16" ht="15.6" x14ac:dyDescent="0.3">
      <c r="A21" s="28">
        <v>1</v>
      </c>
      <c r="B21" s="36" t="s">
        <v>33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5000</v>
      </c>
      <c r="J21" s="48">
        <v>0</v>
      </c>
      <c r="K21" s="48">
        <v>0</v>
      </c>
      <c r="L21" s="48">
        <v>0</v>
      </c>
      <c r="M21" s="39">
        <v>125000</v>
      </c>
      <c r="N21" s="49">
        <f t="shared" si="0"/>
        <v>5000</v>
      </c>
      <c r="O21" s="47" t="s">
        <v>72</v>
      </c>
      <c r="P21" s="41">
        <v>12000</v>
      </c>
    </row>
    <row r="22" spans="1:16" ht="15.6" x14ac:dyDescent="0.3">
      <c r="A22" s="28">
        <v>1</v>
      </c>
      <c r="B22" s="36" t="s">
        <v>34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7400</v>
      </c>
      <c r="L22" s="48">
        <v>0</v>
      </c>
      <c r="M22" s="42">
        <v>120000</v>
      </c>
      <c r="N22" s="49">
        <f t="shared" si="0"/>
        <v>7400</v>
      </c>
      <c r="O22" s="47" t="s">
        <v>72</v>
      </c>
      <c r="P22" s="44">
        <v>10000</v>
      </c>
    </row>
    <row r="23" spans="1:16" ht="15.6" x14ac:dyDescent="0.3">
      <c r="A23" s="19">
        <f>SUM(A17:A22)</f>
        <v>6</v>
      </c>
      <c r="B23" s="51" t="s">
        <v>103</v>
      </c>
      <c r="C23" s="50">
        <f>SUM(C17:C22)</f>
        <v>16000</v>
      </c>
      <c r="D23" s="50">
        <f t="shared" ref="D23:L23" si="1">SUM(D17:D22)</f>
        <v>2500</v>
      </c>
      <c r="E23" s="50">
        <f t="shared" si="1"/>
        <v>13800</v>
      </c>
      <c r="F23" s="50">
        <f t="shared" si="1"/>
        <v>4000</v>
      </c>
      <c r="G23" s="50">
        <f t="shared" si="1"/>
        <v>9600</v>
      </c>
      <c r="H23" s="50">
        <f t="shared" si="1"/>
        <v>3500</v>
      </c>
      <c r="I23" s="50">
        <f t="shared" si="1"/>
        <v>5000</v>
      </c>
      <c r="J23" s="50">
        <f t="shared" si="1"/>
        <v>1800</v>
      </c>
      <c r="K23" s="50">
        <f t="shared" si="1"/>
        <v>7400</v>
      </c>
      <c r="L23" s="50">
        <f t="shared" si="1"/>
        <v>2700</v>
      </c>
    </row>
    <row r="24" spans="1:16" x14ac:dyDescent="0.3">
      <c r="C24" s="5" t="s">
        <v>80</v>
      </c>
      <c r="D24" s="5" t="s">
        <v>80</v>
      </c>
      <c r="E24" s="5" t="s">
        <v>80</v>
      </c>
      <c r="F24" s="5" t="s">
        <v>80</v>
      </c>
      <c r="G24" s="5" t="s">
        <v>80</v>
      </c>
      <c r="H24" s="5" t="s">
        <v>80</v>
      </c>
      <c r="I24" s="5" t="s">
        <v>80</v>
      </c>
      <c r="J24" s="5" t="s">
        <v>80</v>
      </c>
      <c r="K24" s="5" t="s">
        <v>80</v>
      </c>
      <c r="L24" s="5" t="s">
        <v>80</v>
      </c>
    </row>
    <row r="25" spans="1:16" x14ac:dyDescent="0.3">
      <c r="C25" s="46">
        <v>3200</v>
      </c>
      <c r="D25" s="46">
        <v>2500</v>
      </c>
      <c r="E25" s="46">
        <v>6800</v>
      </c>
      <c r="F25" s="46">
        <v>4000</v>
      </c>
      <c r="G25" s="46">
        <v>9600</v>
      </c>
      <c r="H25" s="46">
        <v>3500</v>
      </c>
      <c r="I25" s="46">
        <v>5000</v>
      </c>
      <c r="J25" s="46">
        <v>1800</v>
      </c>
      <c r="K25" s="46">
        <v>7400</v>
      </c>
      <c r="L25" s="46">
        <v>2700</v>
      </c>
    </row>
    <row r="30" spans="1:16" x14ac:dyDescent="0.3">
      <c r="A30" s="3" t="s">
        <v>67</v>
      </c>
      <c r="B30" t="s">
        <v>101</v>
      </c>
    </row>
    <row r="31" spans="1:16" x14ac:dyDescent="0.3">
      <c r="B31" s="33">
        <f>SUMPRODUCT(A17:A22,M17:M22)+SUMPRODUCT(C17:L22,D4:M9)</f>
        <v>975850</v>
      </c>
    </row>
  </sheetData>
  <mergeCells count="1">
    <mergeCell ref="B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tabSelected="1" workbookViewId="0">
      <selection activeCell="G31" sqref="G31"/>
    </sheetView>
  </sheetViews>
  <sheetFormatPr defaultRowHeight="14.4" x14ac:dyDescent="0.3"/>
  <cols>
    <col min="1" max="1" width="10.88671875" bestFit="1" customWidth="1"/>
    <col min="2" max="2" width="12.21875" bestFit="1" customWidth="1"/>
    <col min="3" max="3" width="9.88671875" bestFit="1" customWidth="1"/>
    <col min="7" max="7" width="18.44140625" customWidth="1"/>
    <col min="13" max="13" width="9.88671875" bestFit="1" customWidth="1"/>
  </cols>
  <sheetData>
    <row r="1" spans="1:15" x14ac:dyDescent="0.3">
      <c r="A1" s="4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x14ac:dyDescent="0.3">
      <c r="D2" s="5"/>
      <c r="E2" s="5"/>
      <c r="F2" s="5"/>
      <c r="G2" s="5"/>
      <c r="H2" s="5"/>
      <c r="I2" s="5"/>
      <c r="J2" s="5"/>
      <c r="K2" s="5"/>
      <c r="L2" s="5"/>
      <c r="M2" s="5"/>
    </row>
    <row r="3" spans="1:15" ht="46.8" x14ac:dyDescent="0.3">
      <c r="B3" s="36" t="s">
        <v>17</v>
      </c>
      <c r="C3" s="37" t="s">
        <v>18</v>
      </c>
      <c r="D3" s="38" t="s">
        <v>19</v>
      </c>
      <c r="E3" s="38" t="s">
        <v>20</v>
      </c>
      <c r="F3" s="38" t="s">
        <v>21</v>
      </c>
      <c r="G3" s="38" t="s">
        <v>22</v>
      </c>
      <c r="H3" s="38" t="s">
        <v>23</v>
      </c>
      <c r="I3" s="38" t="s">
        <v>24</v>
      </c>
      <c r="J3" s="38" t="s">
        <v>25</v>
      </c>
      <c r="K3" s="38" t="s">
        <v>26</v>
      </c>
      <c r="L3" s="38" t="s">
        <v>27</v>
      </c>
      <c r="M3" s="38" t="s">
        <v>28</v>
      </c>
      <c r="N3" s="37" t="s">
        <v>15</v>
      </c>
    </row>
    <row r="4" spans="1:15" ht="31.2" x14ac:dyDescent="0.3">
      <c r="B4" s="36" t="s">
        <v>29</v>
      </c>
      <c r="C4" s="39">
        <v>140000</v>
      </c>
      <c r="D4" s="40">
        <v>0</v>
      </c>
      <c r="E4" s="40">
        <v>47</v>
      </c>
      <c r="F4" s="40">
        <v>32</v>
      </c>
      <c r="G4" s="40">
        <v>22</v>
      </c>
      <c r="H4" s="40">
        <v>42.5</v>
      </c>
      <c r="I4" s="40">
        <v>27</v>
      </c>
      <c r="J4" s="40">
        <v>23</v>
      </c>
      <c r="K4" s="40">
        <v>30</v>
      </c>
      <c r="L4" s="40">
        <v>36.5</v>
      </c>
      <c r="M4" s="40">
        <v>29.5</v>
      </c>
      <c r="N4" s="41">
        <v>16000</v>
      </c>
    </row>
    <row r="5" spans="1:15" ht="15.6" x14ac:dyDescent="0.3">
      <c r="B5" s="36" t="s">
        <v>30</v>
      </c>
      <c r="C5" s="42">
        <v>150000</v>
      </c>
      <c r="D5" s="43">
        <v>32</v>
      </c>
      <c r="E5" s="43">
        <v>79.5</v>
      </c>
      <c r="F5" s="43">
        <v>0</v>
      </c>
      <c r="G5" s="43">
        <v>39</v>
      </c>
      <c r="H5" s="43">
        <v>12.5</v>
      </c>
      <c r="I5" s="43">
        <v>10.5</v>
      </c>
      <c r="J5" s="43">
        <v>50</v>
      </c>
      <c r="K5" s="43">
        <v>63</v>
      </c>
      <c r="L5" s="43">
        <v>13.5</v>
      </c>
      <c r="M5" s="43">
        <v>17</v>
      </c>
      <c r="N5" s="44">
        <v>20000</v>
      </c>
    </row>
    <row r="6" spans="1:15" ht="15.6" x14ac:dyDescent="0.3">
      <c r="B6" s="36" t="s">
        <v>31</v>
      </c>
      <c r="C6" s="39">
        <v>100000</v>
      </c>
      <c r="D6" s="40">
        <v>21</v>
      </c>
      <c r="E6" s="40">
        <v>42</v>
      </c>
      <c r="F6" s="40">
        <v>39</v>
      </c>
      <c r="G6" s="40">
        <v>0</v>
      </c>
      <c r="H6" s="40">
        <v>51.5</v>
      </c>
      <c r="I6" s="40">
        <v>31.5</v>
      </c>
      <c r="J6" s="40">
        <v>40.5</v>
      </c>
      <c r="K6" s="40">
        <v>24</v>
      </c>
      <c r="L6" s="40">
        <v>47.5</v>
      </c>
      <c r="M6" s="40">
        <v>26</v>
      </c>
      <c r="N6" s="41">
        <v>10000</v>
      </c>
    </row>
    <row r="7" spans="1:15" ht="15.6" x14ac:dyDescent="0.3">
      <c r="B7" s="36" t="s">
        <v>32</v>
      </c>
      <c r="C7" s="42">
        <v>110000</v>
      </c>
      <c r="D7" s="43">
        <v>42.5</v>
      </c>
      <c r="E7" s="43">
        <v>91</v>
      </c>
      <c r="F7" s="43">
        <v>12.5</v>
      </c>
      <c r="G7" s="43">
        <v>51.5</v>
      </c>
      <c r="H7" s="43">
        <v>0</v>
      </c>
      <c r="I7" s="43">
        <v>23</v>
      </c>
      <c r="J7" s="43">
        <v>58</v>
      </c>
      <c r="K7" s="43">
        <v>72</v>
      </c>
      <c r="L7" s="43">
        <v>10</v>
      </c>
      <c r="M7" s="43">
        <v>31</v>
      </c>
      <c r="N7" s="44">
        <v>10000</v>
      </c>
    </row>
    <row r="8" spans="1:15" ht="15.6" x14ac:dyDescent="0.3">
      <c r="B8" s="36" t="s">
        <v>33</v>
      </c>
      <c r="C8" s="39">
        <v>125000</v>
      </c>
      <c r="D8" s="40">
        <v>23</v>
      </c>
      <c r="E8" s="40">
        <v>49</v>
      </c>
      <c r="F8" s="40">
        <v>50</v>
      </c>
      <c r="G8" s="40">
        <v>40.5</v>
      </c>
      <c r="H8" s="40">
        <v>58</v>
      </c>
      <c r="I8" s="40">
        <v>49</v>
      </c>
      <c r="J8" s="40">
        <v>0</v>
      </c>
      <c r="K8" s="40">
        <v>32.5</v>
      </c>
      <c r="L8" s="40">
        <v>50</v>
      </c>
      <c r="M8" s="40">
        <v>52</v>
      </c>
      <c r="N8" s="41">
        <v>12000</v>
      </c>
    </row>
    <row r="9" spans="1:15" ht="31.2" x14ac:dyDescent="0.3">
      <c r="B9" s="36" t="s">
        <v>34</v>
      </c>
      <c r="C9" s="42">
        <v>120000</v>
      </c>
      <c r="D9" s="43">
        <v>36.5</v>
      </c>
      <c r="E9" s="43">
        <v>83.5</v>
      </c>
      <c r="F9" s="43">
        <v>13.5</v>
      </c>
      <c r="G9" s="43">
        <v>47.5</v>
      </c>
      <c r="H9" s="43">
        <v>10</v>
      </c>
      <c r="I9" s="43">
        <v>24</v>
      </c>
      <c r="J9" s="43">
        <v>50</v>
      </c>
      <c r="K9" s="43">
        <v>66.5</v>
      </c>
      <c r="L9" s="43">
        <v>0</v>
      </c>
      <c r="M9" s="43">
        <v>32</v>
      </c>
      <c r="N9" s="44">
        <v>10000</v>
      </c>
    </row>
    <row r="10" spans="1:15" x14ac:dyDescent="0.3">
      <c r="B10" s="45" t="s">
        <v>35</v>
      </c>
      <c r="C10" s="45"/>
      <c r="D10" s="46">
        <v>3200</v>
      </c>
      <c r="E10" s="46">
        <v>2500</v>
      </c>
      <c r="F10" s="46">
        <v>6800</v>
      </c>
      <c r="G10" s="46">
        <v>4000</v>
      </c>
      <c r="H10" s="46">
        <v>9600</v>
      </c>
      <c r="I10" s="46">
        <v>3500</v>
      </c>
      <c r="J10" s="46">
        <v>5000</v>
      </c>
      <c r="K10" s="46">
        <v>1800</v>
      </c>
      <c r="L10" s="46">
        <v>7400</v>
      </c>
      <c r="M10" s="46">
        <v>2700</v>
      </c>
      <c r="N10" s="12"/>
    </row>
    <row r="11" spans="1:15" x14ac:dyDescent="0.3"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3"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3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x14ac:dyDescent="0.3"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x14ac:dyDescent="0.3">
      <c r="A15" s="3" t="s">
        <v>65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ht="46.8" x14ac:dyDescent="0.3">
      <c r="A16" t="s">
        <v>102</v>
      </c>
      <c r="B16" s="36" t="s">
        <v>17</v>
      </c>
      <c r="C16" s="38" t="s">
        <v>19</v>
      </c>
      <c r="D16" s="38" t="s">
        <v>20</v>
      </c>
      <c r="E16" s="38" t="s">
        <v>21</v>
      </c>
      <c r="F16" s="38" t="s">
        <v>22</v>
      </c>
      <c r="G16" s="38" t="s">
        <v>23</v>
      </c>
      <c r="H16" s="38" t="s">
        <v>24</v>
      </c>
      <c r="I16" s="38" t="s">
        <v>25</v>
      </c>
      <c r="J16" s="38" t="s">
        <v>26</v>
      </c>
      <c r="K16" s="38" t="s">
        <v>27</v>
      </c>
      <c r="L16" s="38" t="s">
        <v>28</v>
      </c>
      <c r="M16" s="37" t="s">
        <v>18</v>
      </c>
      <c r="N16" s="47" t="s">
        <v>93</v>
      </c>
      <c r="O16" s="47" t="s">
        <v>72</v>
      </c>
    </row>
    <row r="17" spans="1:16" ht="31.2" x14ac:dyDescent="0.3">
      <c r="A17" s="28">
        <v>0</v>
      </c>
      <c r="B17" s="36" t="s">
        <v>29</v>
      </c>
      <c r="C17" s="48">
        <v>16000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39">
        <v>140000</v>
      </c>
      <c r="N17" s="49">
        <f>SUM(C17:L17)</f>
        <v>16000</v>
      </c>
      <c r="O17" s="47" t="s">
        <v>72</v>
      </c>
      <c r="P17" s="41">
        <v>16000</v>
      </c>
    </row>
    <row r="18" spans="1:16" ht="15.6" x14ac:dyDescent="0.3">
      <c r="A18" s="28">
        <v>0</v>
      </c>
      <c r="B18" s="36" t="s">
        <v>30</v>
      </c>
      <c r="C18" s="48">
        <v>0</v>
      </c>
      <c r="D18" s="48">
        <v>0</v>
      </c>
      <c r="E18" s="48">
        <v>13800</v>
      </c>
      <c r="F18" s="48">
        <v>0</v>
      </c>
      <c r="G18" s="48">
        <v>0</v>
      </c>
      <c r="H18" s="48">
        <v>3500</v>
      </c>
      <c r="I18" s="48">
        <v>0</v>
      </c>
      <c r="J18" s="48">
        <v>0</v>
      </c>
      <c r="K18" s="48">
        <v>0</v>
      </c>
      <c r="L18" s="48">
        <v>2700</v>
      </c>
      <c r="M18" s="42">
        <v>150000</v>
      </c>
      <c r="N18" s="49">
        <f t="shared" ref="N18:N22" si="0">SUM(C18:L18)</f>
        <v>20000</v>
      </c>
      <c r="O18" s="47" t="s">
        <v>72</v>
      </c>
      <c r="P18" s="44">
        <v>20000</v>
      </c>
    </row>
    <row r="19" spans="1:16" ht="15.6" x14ac:dyDescent="0.3">
      <c r="A19" s="28">
        <v>0</v>
      </c>
      <c r="B19" s="36" t="s">
        <v>31</v>
      </c>
      <c r="C19" s="48">
        <v>0</v>
      </c>
      <c r="D19" s="48">
        <v>2500</v>
      </c>
      <c r="E19" s="48">
        <v>0</v>
      </c>
      <c r="F19" s="48">
        <v>4000</v>
      </c>
      <c r="G19" s="48">
        <v>0</v>
      </c>
      <c r="H19" s="48">
        <v>0</v>
      </c>
      <c r="I19" s="48">
        <v>0</v>
      </c>
      <c r="J19" s="48">
        <v>1800</v>
      </c>
      <c r="K19" s="48">
        <v>0</v>
      </c>
      <c r="L19" s="48">
        <v>0</v>
      </c>
      <c r="M19" s="39">
        <v>100000</v>
      </c>
      <c r="N19" s="49">
        <f t="shared" si="0"/>
        <v>8300</v>
      </c>
      <c r="O19" s="47" t="s">
        <v>72</v>
      </c>
      <c r="P19" s="41">
        <v>10000</v>
      </c>
    </row>
    <row r="20" spans="1:16" ht="15.6" x14ac:dyDescent="0.3">
      <c r="A20" s="28">
        <v>0</v>
      </c>
      <c r="B20" s="36" t="s">
        <v>32</v>
      </c>
      <c r="C20" s="48">
        <v>0</v>
      </c>
      <c r="D20" s="48">
        <v>0</v>
      </c>
      <c r="E20" s="48">
        <v>0</v>
      </c>
      <c r="F20" s="48">
        <v>0</v>
      </c>
      <c r="G20" s="48">
        <v>9600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2">
        <v>110000</v>
      </c>
      <c r="N20" s="49">
        <f t="shared" si="0"/>
        <v>9600</v>
      </c>
      <c r="O20" s="47" t="s">
        <v>72</v>
      </c>
      <c r="P20" s="44">
        <v>10000</v>
      </c>
    </row>
    <row r="21" spans="1:16" ht="15.6" x14ac:dyDescent="0.3">
      <c r="A21" s="28">
        <v>0</v>
      </c>
      <c r="B21" s="36" t="s">
        <v>33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8">
        <v>5000</v>
      </c>
      <c r="J21" s="48">
        <v>0</v>
      </c>
      <c r="K21" s="48">
        <v>0</v>
      </c>
      <c r="L21" s="48">
        <v>0</v>
      </c>
      <c r="M21" s="39">
        <v>125000</v>
      </c>
      <c r="N21" s="49">
        <f t="shared" si="0"/>
        <v>5000</v>
      </c>
      <c r="O21" s="47" t="s">
        <v>72</v>
      </c>
      <c r="P21" s="41">
        <v>12000</v>
      </c>
    </row>
    <row r="22" spans="1:16" ht="15.6" x14ac:dyDescent="0.3">
      <c r="A22" s="28">
        <v>0</v>
      </c>
      <c r="B22" s="36" t="s">
        <v>34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7400</v>
      </c>
      <c r="L22" s="48">
        <v>0</v>
      </c>
      <c r="M22" s="42">
        <v>120000</v>
      </c>
      <c r="N22" s="49">
        <f t="shared" si="0"/>
        <v>7400</v>
      </c>
      <c r="O22" s="47" t="s">
        <v>72</v>
      </c>
      <c r="P22" s="44">
        <v>10000</v>
      </c>
    </row>
    <row r="23" spans="1:16" ht="62.4" x14ac:dyDescent="0.3">
      <c r="A23" s="19">
        <f>SUM(A17:A22)</f>
        <v>0</v>
      </c>
      <c r="B23" s="51" t="s">
        <v>103</v>
      </c>
      <c r="C23" s="50">
        <f>SUM(C17:C22)</f>
        <v>16000</v>
      </c>
      <c r="D23" s="50">
        <f t="shared" ref="D23:L23" si="1">SUM(D17:D22)</f>
        <v>2500</v>
      </c>
      <c r="E23" s="50">
        <f t="shared" si="1"/>
        <v>13800</v>
      </c>
      <c r="F23" s="50">
        <f t="shared" si="1"/>
        <v>4000</v>
      </c>
      <c r="G23" s="50">
        <f t="shared" si="1"/>
        <v>9600</v>
      </c>
      <c r="H23" s="50">
        <f t="shared" si="1"/>
        <v>3500</v>
      </c>
      <c r="I23" s="50">
        <f t="shared" si="1"/>
        <v>5000</v>
      </c>
      <c r="J23" s="50">
        <f t="shared" si="1"/>
        <v>1800</v>
      </c>
      <c r="K23" s="50">
        <f t="shared" si="1"/>
        <v>7400</v>
      </c>
      <c r="L23" s="50">
        <f t="shared" si="1"/>
        <v>2700</v>
      </c>
      <c r="M23" s="5"/>
    </row>
    <row r="24" spans="1:16" x14ac:dyDescent="0.3">
      <c r="C24" s="5" t="s">
        <v>80</v>
      </c>
      <c r="D24" s="5" t="s">
        <v>80</v>
      </c>
      <c r="E24" s="5" t="s">
        <v>80</v>
      </c>
      <c r="F24" s="5" t="s">
        <v>80</v>
      </c>
      <c r="G24" s="5" t="s">
        <v>80</v>
      </c>
      <c r="H24" s="5" t="s">
        <v>80</v>
      </c>
      <c r="I24" s="5" t="s">
        <v>80</v>
      </c>
      <c r="J24" s="5" t="s">
        <v>80</v>
      </c>
      <c r="K24" s="5" t="s">
        <v>80</v>
      </c>
      <c r="L24" s="5" t="s">
        <v>80</v>
      </c>
      <c r="M24" s="5"/>
    </row>
    <row r="25" spans="1:16" x14ac:dyDescent="0.3">
      <c r="C25" s="46">
        <v>3200</v>
      </c>
      <c r="D25" s="46">
        <v>2500</v>
      </c>
      <c r="E25" s="46">
        <v>6800</v>
      </c>
      <c r="F25" s="46">
        <v>4000</v>
      </c>
      <c r="G25" s="46">
        <v>9600</v>
      </c>
      <c r="H25" s="46">
        <v>3500</v>
      </c>
      <c r="I25" s="46">
        <v>5000</v>
      </c>
      <c r="J25" s="46">
        <v>1800</v>
      </c>
      <c r="K25" s="46">
        <v>7400</v>
      </c>
      <c r="L25" s="46">
        <v>2700</v>
      </c>
      <c r="M25" s="5"/>
    </row>
    <row r="26" spans="1:16" x14ac:dyDescent="0.3"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6" x14ac:dyDescent="0.3"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6" x14ac:dyDescent="0.3"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6" x14ac:dyDescent="0.3"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6" ht="79.8" customHeight="1" x14ac:dyDescent="0.3">
      <c r="A30" s="3" t="s">
        <v>67</v>
      </c>
      <c r="B30" t="s">
        <v>101</v>
      </c>
      <c r="D30" s="5"/>
      <c r="E30" s="5"/>
      <c r="F30" s="5" t="s">
        <v>77</v>
      </c>
      <c r="G30" s="52" t="s">
        <v>104</v>
      </c>
      <c r="H30" s="5"/>
      <c r="I30" s="5"/>
      <c r="J30" s="5"/>
      <c r="K30" s="5"/>
      <c r="L30" s="5"/>
      <c r="M30" s="5"/>
    </row>
    <row r="31" spans="1:16" x14ac:dyDescent="0.3">
      <c r="B31" s="33">
        <f>SUMPRODUCT(A17:A22,M17:M22)+SUMPRODUCT(C17:L22,D4:M9)</f>
        <v>230850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6" x14ac:dyDescent="0.3"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4:13" x14ac:dyDescent="0.3">
      <c r="D33" s="5"/>
      <c r="E33" s="5"/>
      <c r="F33" s="5"/>
      <c r="G33" s="5"/>
      <c r="H33" s="5"/>
      <c r="I33" s="5"/>
      <c r="J33" s="5"/>
      <c r="K33" s="5"/>
      <c r="L33" s="5"/>
      <c r="M33" s="5"/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P1-Q1</vt:lpstr>
      <vt:lpstr>P1-Q2</vt:lpstr>
      <vt:lpstr>P2-Q1</vt:lpstr>
      <vt:lpstr>P2-Q2</vt:lpstr>
      <vt:lpstr>P3-Q1</vt:lpstr>
      <vt:lpstr>P3-Q2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Keskin, Burcu</dc:creator>
  <cp:lastModifiedBy>Vincent Mr.</cp:lastModifiedBy>
  <dcterms:created xsi:type="dcterms:W3CDTF">2020-04-27T07:26:53Z</dcterms:created>
  <dcterms:modified xsi:type="dcterms:W3CDTF">2021-10-27T01:03:10Z</dcterms:modified>
</cp:coreProperties>
</file>