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GS\Projects\ECC Dwarka\Deliveries by Contractors\EPC\Programmes\Overall Schedule\Stage Payments\Procurement Details\"/>
    </mc:Choice>
  </mc:AlternateContent>
  <bookViews>
    <workbookView xWindow="0" yWindow="0" windowWidth="12288" windowHeight="4788" firstSheet="2" activeTab="6"/>
  </bookViews>
  <sheets>
    <sheet name="Summary" sheetId="2" r:id="rId1"/>
    <sheet name="Working" sheetId="1" r:id="rId2"/>
    <sheet name="LL" sheetId="3" r:id="rId3"/>
    <sheet name="LL 1" sheetId="4" r:id="rId4"/>
    <sheet name="PT-LL2" sheetId="7" r:id="rId5"/>
    <sheet name="PT-LL2 (Sub Breakup)-Do Not Chg" sheetId="18" r:id="rId6"/>
    <sheet name="VHT New" sheetId="19" r:id="rId7"/>
    <sheet name="LL 2 " sheetId="5" r:id="rId8"/>
    <sheet name="GRC" sheetId="8" r:id="rId9"/>
    <sheet name="LED SCREEN" sheetId="9" r:id="rId10"/>
    <sheet name="DGU" sheetId="10" r:id="rId11"/>
    <sheet name="ACP" sheetId="11" r:id="rId12"/>
    <sheet name="FIRE" sheetId="13" r:id="rId13"/>
    <sheet name="PHE" sheetId="16" r:id="rId14"/>
    <sheet name="LL 3" sheetId="6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122" localSheetId="5" hidden="1">'[1]Rate Analysis'!#REF!</definedName>
    <definedName name="\122" hidden="1">'[1]Rate Analysis'!#REF!</definedName>
    <definedName name="\123" localSheetId="5" hidden="1">'[2]Basic Rate'!#REF!</definedName>
    <definedName name="\123" hidden="1">'[2]Basic Rate'!#REF!</definedName>
    <definedName name="\1234" localSheetId="5" hidden="1">'[2]Basic Rate'!#REF!</definedName>
    <definedName name="\1234" hidden="1">'[2]Basic Rate'!#REF!</definedName>
    <definedName name="\12345" localSheetId="5" hidden="1">'[2]Basic Rate'!#REF!</definedName>
    <definedName name="\12345" hidden="1">'[2]Basic Rate'!#REF!</definedName>
    <definedName name="_________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______aa1" hidden="1">{"'Bill No. 7'!$A$1:$G$32"}</definedName>
    <definedName name="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12321321423" localSheetId="5" hidden="1">'[3]Rate Analysis'!#REF!</definedName>
    <definedName name="__________12321321423" hidden="1">'[3]Rate Analysis'!#REF!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aa1" hidden="1">{"'Bill No. 7'!$A$1:$G$32"}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a1" hidden="1">{"'Bill No. 7'!$A$1:$G$32"}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a1" hidden="1">{"'Bill No. 7'!$A$1:$G$32"}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a1" hidden="1">{"'Bill No. 7'!$A$1:$G$32"}</definedName>
    <definedName name="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d2" hidden="1">{#N/A,#N/A,FALSE,"mgtsum.XLS";#N/A,#N/A,FALSE,"CAPONE";#N/A,#N/A,FALSE,"CAPTWO";#N/A,#N/A,FALSE,"CAPTHREE"}</definedName>
    <definedName name="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23" localSheetId="5" hidden="1">'[3]Rate Analysis'!#REF!</definedName>
    <definedName name="___1223" hidden="1">'[3]Rate Analysis'!#REF!</definedName>
    <definedName name="___9__123Graph_BCHART_3" localSheetId="5" hidden="1">[4]CASHFLOWS!#REF!</definedName>
    <definedName name="___9__123Graph_BCHART_3" hidden="1">[4]CASHFLOWS!#REF!</definedName>
    <definedName name="___aa1" hidden="1">{"'Bill No. 7'!$A$1:$G$32"}</definedName>
    <definedName name="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d2" hidden="1">{#N/A,#N/A,FALSE,"mgtsum.XLS";#N/A,#N/A,FALSE,"CAPONE";#N/A,#N/A,FALSE,"CAPTWO";#N/A,#N/A,FALSE,"CAPTHREE"}</definedName>
    <definedName name="_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s1" hidden="1">{#N/A,#N/A,FALSE,"COVER1.XLS ";#N/A,#N/A,FALSE,"RACT1.XLS";#N/A,#N/A,FALSE,"RACT2.XLS";#N/A,#N/A,FALSE,"ECCMP";#N/A,#N/A,FALSE,"WELDER.XLS"}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hinkcell11wvTEL6W0W2zDrq5o.quA" localSheetId="5" hidden="1">#REF!</definedName>
    <definedName name="___thinkcell11wvTEL6W0W2zDrq5o.quA" hidden="1">#REF!</definedName>
    <definedName name="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_123Graph_ACHART_3" localSheetId="5" hidden="1">[4]CASHFLOWS!#REF!</definedName>
    <definedName name="__1___123Graph_ACHART_3" hidden="1">[4]CASHFLOWS!#REF!</definedName>
    <definedName name="__1__123Graph_ACHART_3" localSheetId="5" hidden="1">[4]CASHFLOWS!#REF!</definedName>
    <definedName name="__1__123Graph_ACHART_3" hidden="1">[4]CASHFLOWS!#REF!</definedName>
    <definedName name="__10__123Graph_BCHART_4" localSheetId="5" hidden="1">[4]CASHFLOWS!#REF!</definedName>
    <definedName name="__10__123Graph_BCHART_4" hidden="1">[4]CASHFLOWS!#REF!</definedName>
    <definedName name="__11__123Graph_XCHART_3" hidden="1">[4]CASHFLOWS!$B$15:$B$29</definedName>
    <definedName name="__12__123Graph_BCHART_4" localSheetId="5" hidden="1">[5]CASHFLOWS!#REF!</definedName>
    <definedName name="__12__123Graph_BCHART_4" hidden="1">[5]CASHFLOWS!#REF!</definedName>
    <definedName name="__12__123Graph_XCHART_4" hidden="1">[4]CASHFLOWS!$B$15:$B$29</definedName>
    <definedName name="__123Graph_A" localSheetId="5" hidden="1">'[3]Rate Analysis'!#REF!</definedName>
    <definedName name="__123Graph_A" hidden="1">'[3]Rate Analysis'!#REF!</definedName>
    <definedName name="__123Graph_A1" localSheetId="5" hidden="1">'[6]hist&amp;proj'!#REF!</definedName>
    <definedName name="__123Graph_A1" hidden="1">'[6]hist&amp;proj'!#REF!</definedName>
    <definedName name="__123Graph_ACURRENT" localSheetId="5" hidden="1">'[2]INFLUENCES ON GM'!#REF!</definedName>
    <definedName name="__123Graph_ACURRENT" hidden="1">'[2]INFLUENCES ON GM'!#REF!</definedName>
    <definedName name="__123Graph_ACURVE" hidden="1">'[7]1'!$D$20:$D$31</definedName>
    <definedName name="__123Graph_APAY" hidden="1">'[7]1'!$I$20:$I$46</definedName>
    <definedName name="__123Graph_ASTATPROG" localSheetId="5" hidden="1">[8]COMPLEXALL!#REF!</definedName>
    <definedName name="__123Graph_ASTATPROG" hidden="1">[8]COMPLEXALL!#REF!</definedName>
    <definedName name="__123Graph_B" localSheetId="5" hidden="1">'[3]Rate Analysis'!#REF!</definedName>
    <definedName name="__123Graph_B" hidden="1">'[3]Rate Analysis'!#REF!</definedName>
    <definedName name="__123Graph_B1" localSheetId="5" hidden="1">'[6]hist&amp;proj'!#REF!</definedName>
    <definedName name="__123Graph_B1" hidden="1">'[6]hist&amp;proj'!#REF!</definedName>
    <definedName name="__123Graph_C" localSheetId="5" hidden="1">'[3]Rate Analysis'!#REF!</definedName>
    <definedName name="__123Graph_C" hidden="1">'[3]Rate Analysis'!#REF!</definedName>
    <definedName name="__123Graph_D" localSheetId="5" hidden="1">'[3]Rate Analysis'!#REF!</definedName>
    <definedName name="__123Graph_D" hidden="1">'[3]Rate Analysis'!#REF!</definedName>
    <definedName name="__123Graph_E" localSheetId="5" hidden="1">'[3]Rate Analysis'!#REF!</definedName>
    <definedName name="__123Graph_E" hidden="1">'[3]Rate Analysis'!#REF!</definedName>
    <definedName name="__123Graph_F" localSheetId="5" hidden="1">'[3]Rate Analysis'!#REF!</definedName>
    <definedName name="__123Graph_F" hidden="1">'[3]Rate Analysis'!#REF!</definedName>
    <definedName name="__123Graph_LBL_A" hidden="1">[9]Data!$D$35:$D$35</definedName>
    <definedName name="__123Graph_X" localSheetId="5" hidden="1">'[3]Rate Analysis'!#REF!</definedName>
    <definedName name="__123Graph_X" hidden="1">'[3]Rate Analysis'!#REF!</definedName>
    <definedName name="__123Graph_XCURVE" hidden="1">'[7]1'!$B$20:$B$31</definedName>
    <definedName name="__123Graph_XPAY" hidden="1">'[7]1'!$B$20:$B$46</definedName>
    <definedName name="__123Graph_XSTATPROG" localSheetId="5" hidden="1">[8]COMPLEXALL!#REF!</definedName>
    <definedName name="__123Graph_XSTATPROG" hidden="1">[8]COMPLEXALL!#REF!</definedName>
    <definedName name="__13__123Graph_XCHART_3" hidden="1">[5]CASHFLOWS!$B$15:$B$29</definedName>
    <definedName name="__14__123Graph_XCHART_4" hidden="1">[5]CASHFLOWS!$B$15:$B$29</definedName>
    <definedName name="__16___123Graph_BCHART_4" localSheetId="5" hidden="1">[4]CASHFLOWS!#REF!</definedName>
    <definedName name="__16___123Graph_BCHART_4" hidden="1">[4]CASHFLOWS!#REF!</definedName>
    <definedName name="__17___123Graph_XCHART_3" hidden="1">[4]CASHFLOWS!$B$15:$B$29</definedName>
    <definedName name="__18___123Graph_XCHART_4" hidden="1">[4]CASHFLOWS!$B$15:$B$29</definedName>
    <definedName name="__2___123Graph_ACHART_4" localSheetId="5" hidden="1">[4]CASHFLOWS!#REF!</definedName>
    <definedName name="__2___123Graph_ACHART_4" hidden="1">[4]CASHFLOWS!#REF!</definedName>
    <definedName name="__2__123Graph_ACHART_4" localSheetId="5" hidden="1">[4]CASHFLOWS!#REF!</definedName>
    <definedName name="__2__123Graph_ACHART_4" hidden="1">[4]CASHFLOWS!#REF!</definedName>
    <definedName name="__3___123Graph_BCHART_3" localSheetId="5" hidden="1">[4]CASHFLOWS!#REF!</definedName>
    <definedName name="__3___123Graph_BCHART_3" hidden="1">[4]CASHFLOWS!#REF!</definedName>
    <definedName name="__3__123Graph_ACHART_3" localSheetId="5" hidden="1">[5]CASHFLOWS!#REF!</definedName>
    <definedName name="__3__123Graph_ACHART_3" hidden="1">[5]CASHFLOWS!#REF!</definedName>
    <definedName name="__3__123Graph_BCHART_3" localSheetId="5" hidden="1">[4]CASHFLOWS!#REF!</definedName>
    <definedName name="__3__123Graph_BCHART_3" hidden="1">[4]CASHFLOWS!#REF!</definedName>
    <definedName name="__4___123Graph_BCHART_4" localSheetId="5" hidden="1">[4]CASHFLOWS!#REF!</definedName>
    <definedName name="__4___123Graph_BCHART_4" hidden="1">[4]CASHFLOWS!#REF!</definedName>
    <definedName name="__4__123Graph_BCHART_4" localSheetId="5" hidden="1">[4]CASHFLOWS!#REF!</definedName>
    <definedName name="__4__123Graph_BCHART_4" hidden="1">[4]CASHFLOWS!#REF!</definedName>
    <definedName name="__5___123Graph_XCHART_3" hidden="1">[4]CASHFLOWS!$B$15:$B$29</definedName>
    <definedName name="__5__123Graph_XCHART_3" hidden="1">[4]CASHFLOWS!$B$15:$B$29</definedName>
    <definedName name="__6___123Graph_XCHART_4" hidden="1">[4]CASHFLOWS!$B$15:$B$29</definedName>
    <definedName name="__6__123Graph_ACHART_4" localSheetId="5" hidden="1">[5]CASHFLOWS!#REF!</definedName>
    <definedName name="__6__123Graph_ACHART_4" hidden="1">[5]CASHFLOWS!#REF!</definedName>
    <definedName name="__6__123Graph_XCHART_4" hidden="1">[4]CASHFLOWS!$B$15:$B$29</definedName>
    <definedName name="__7__123Graph_ACHART_3" localSheetId="5" hidden="1">[4]CASHFLOWS!#REF!</definedName>
    <definedName name="__7__123Graph_ACHART_3" hidden="1">[4]CASHFLOWS!#REF!</definedName>
    <definedName name="__8__123Graph_ACHART_4" localSheetId="5" hidden="1">[4]CASHFLOWS!#REF!</definedName>
    <definedName name="__8__123Graph_ACHART_4" hidden="1">[4]CASHFLOWS!#REF!</definedName>
    <definedName name="__9__123Graph_BCHART_3" localSheetId="5" hidden="1">[4]CASHFLOWS!#REF!</definedName>
    <definedName name="__9__123Graph_BCHART_3" hidden="1">[4]CASHFLOWS!#REF!</definedName>
    <definedName name="__a3" hidden="1">{#N/A,#N/A,TRUE,"Financials";#N/A,#N/A,TRUE,"Operating Statistics";#N/A,#N/A,TRUE,"Capex &amp; Depreciation";#N/A,#N/A,TRUE,"Debt"}</definedName>
    <definedName name="__aa1" hidden="1">{"'Bill No. 7'!$A$1:$G$32"}</definedName>
    <definedName name="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d2" hidden="1">{#N/A,#N/A,FALSE,"mgtsum.XLS";#N/A,#N/A,FALSE,"CAPONE";#N/A,#N/A,FALSE,"CAPTWO";#N/A,#N/A,FALSE,"CAPTHREE"}</definedName>
    <definedName name="__FDS_HYPERLINK_TOGGLE_STATE__" hidden="1">"ON"</definedName>
    <definedName name="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_________________________________________123Graph_ACHART_3" localSheetId="5" hidden="1">[4]CASHFLOWS!#REF!</definedName>
    <definedName name="_1_____________________________________________123Graph_ACHART_3" hidden="1">[4]CASHFLOWS!#REF!</definedName>
    <definedName name="_1_____123Graph_ACHART_3" localSheetId="5" hidden="1">[4]CASHFLOWS!#REF!</definedName>
    <definedName name="_1_____123Graph_ACHART_3" hidden="1">[4]CASHFLOWS!#REF!</definedName>
    <definedName name="_1____123Graph_ACHART_3" localSheetId="5" hidden="1">[4]CASHFLOWS!#REF!</definedName>
    <definedName name="_1____123Graph_ACHART_3" hidden="1">[4]CASHFLOWS!#REF!</definedName>
    <definedName name="_1___123Graph_ACHART_3" localSheetId="5" hidden="1">[4]CASHFLOWS!#REF!</definedName>
    <definedName name="_1___123Graph_ACHART_3" hidden="1">[4]CASHFLOWS!#REF!</definedName>
    <definedName name="_1__123Graph_ACHART_3" localSheetId="5" hidden="1">[4]CASHFLOWS!#REF!</definedName>
    <definedName name="_1__123Graph_ACHART_3" hidden="1">[4]CASHFLOWS!#REF!</definedName>
    <definedName name="_10___________________________________________123Graph_ACHART_4" localSheetId="5" hidden="1">[4]CASHFLOWS!#REF!</definedName>
    <definedName name="_10___________________________________________123Graph_ACHART_4" hidden="1">[4]CASHFLOWS!#REF!</definedName>
    <definedName name="_10____123Graph_BCHART_4" localSheetId="5" hidden="1">[4]CASHFLOWS!#REF!</definedName>
    <definedName name="_10____123Graph_BCHART_4" hidden="1">[4]CASHFLOWS!#REF!</definedName>
    <definedName name="_10___123Graph_ACHART_3" localSheetId="5" hidden="1">[4]CASHFLOWS!#REF!</definedName>
    <definedName name="_10___123Graph_ACHART_3" hidden="1">[4]CASHFLOWS!#REF!</definedName>
    <definedName name="_10___123Graph_ACHART_4" localSheetId="5" hidden="1">[4]CASHFLOWS!#REF!</definedName>
    <definedName name="_10___123Graph_ACHART_4" hidden="1">[4]CASHFLOWS!#REF!</definedName>
    <definedName name="_10___123Graph_XCHART_4" hidden="1">[4]CASHFLOWS!$B$15:$B$29</definedName>
    <definedName name="_10__123Graph_ACHART_3" localSheetId="5" hidden="1">[4]CASHFLOWS!#REF!</definedName>
    <definedName name="_10__123Graph_ACHART_3" hidden="1">[4]CASHFLOWS!#REF!</definedName>
    <definedName name="_10__123Graph_BCHART_4" localSheetId="5" hidden="1">[4]CASHFLOWS!#REF!</definedName>
    <definedName name="_10__123Graph_BCHART_4" hidden="1">[4]CASHFLOWS!#REF!</definedName>
    <definedName name="_10__123Graph_XCHART_4" hidden="1">[4]CASHFLOWS!$B$15:$B$29</definedName>
    <definedName name="_103__________________________123Graph_XCHART_3" hidden="1">[4]CASHFLOWS!$B$15:$B$29</definedName>
    <definedName name="_104__________________________123Graph_XCHART_4" hidden="1">[4]CASHFLOWS!$B$15:$B$29</definedName>
    <definedName name="_105_________________________123Graph_ACHART_3" localSheetId="5" hidden="1">[4]CASHFLOWS!#REF!</definedName>
    <definedName name="_105_________________________123Graph_ACHART_3" hidden="1">[4]CASHFLOWS!#REF!</definedName>
    <definedName name="_106_________________________123Graph_ACHART_4" localSheetId="5" hidden="1">[4]CASHFLOWS!#REF!</definedName>
    <definedName name="_106_________________________123Graph_ACHART_4" hidden="1">[4]CASHFLOWS!#REF!</definedName>
    <definedName name="_107_________________________123Graph_BCHART_3" localSheetId="5" hidden="1">[4]CASHFLOWS!#REF!</definedName>
    <definedName name="_107_________________________123Graph_BCHART_3" hidden="1">[4]CASHFLOWS!#REF!</definedName>
    <definedName name="_108_________________________123Graph_BCHART_4" localSheetId="5" hidden="1">[4]CASHFLOWS!#REF!</definedName>
    <definedName name="_108_________________________123Graph_BCHART_4" hidden="1">[4]CASHFLOWS!#REF!</definedName>
    <definedName name="_109_________________________123Graph_XCHART_3" hidden="1">[4]CASHFLOWS!$B$15:$B$29</definedName>
    <definedName name="_10E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" localSheetId="5" hidden="1">'[3]Rate Analysis'!#REF!</definedName>
    <definedName name="_11" hidden="1">'[3]Rate Analysis'!#REF!</definedName>
    <definedName name="_11___________________________________________123Graph_BCHART_3" localSheetId="5" hidden="1">[4]CASHFLOWS!#REF!</definedName>
    <definedName name="_11___________________________________________123Graph_BCHART_3" hidden="1">[4]CASHFLOWS!#REF!</definedName>
    <definedName name="_11____123Graph_XCHART_3" hidden="1">[4]CASHFLOWS!$B$15:$B$29</definedName>
    <definedName name="_11__123Graph_BCHART_4" localSheetId="5" hidden="1">[4]CASHFLOWS!#REF!</definedName>
    <definedName name="_11__123Graph_BCHART_4" hidden="1">[4]CASHFLOWS!#REF!</definedName>
    <definedName name="_11__123Graph_XCHART_3" hidden="1">[4]CASHFLOWS!$B$15:$B$29</definedName>
    <definedName name="_110_________________________123Graph_XCHART_4" hidden="1">[4]CASHFLOWS!$B$15:$B$29</definedName>
    <definedName name="_1147____________123Graph_XCHART_3" hidden="1">[4]CASHFLOWS!$B$15:$B$29</definedName>
    <definedName name="_1148____________123Graph_XCHART_4" hidden="1">[4]CASHFLOWS!$B$15:$B$29</definedName>
    <definedName name="_115________________________123Graph_XCHART_3" hidden="1">[4]CASHFLOWS!$B$15:$B$29</definedName>
    <definedName name="_116________________________123Graph_XCHART_4" hidden="1">[4]CASHFLOWS!$B$15:$B$29</definedName>
    <definedName name="_117_______________________123Graph_ACHART_3" localSheetId="5" hidden="1">[4]CASHFLOWS!#REF!</definedName>
    <definedName name="_117_______________________123Graph_ACHART_3" hidden="1">[4]CASHFLOWS!#REF!</definedName>
    <definedName name="_118_______________________123Graph_ACHART_4" localSheetId="5" hidden="1">[4]CASHFLOWS!#REF!</definedName>
    <definedName name="_118_______________________123Graph_ACHART_4" hidden="1">[4]CASHFLOWS!#REF!</definedName>
    <definedName name="_119_______________________123Graph_BCHART_3" localSheetId="5" hidden="1">[4]CASHFLOWS!#REF!</definedName>
    <definedName name="_119_______________________123Graph_BCHART_3" hidden="1">[4]CASHFLOWS!#REF!</definedName>
    <definedName name="_12___________________________________________123Graph_BCHART_4" localSheetId="5" hidden="1">[4]CASHFLOWS!#REF!</definedName>
    <definedName name="_12___________________________________________123Graph_BCHART_4" hidden="1">[4]CASHFLOWS!#REF!</definedName>
    <definedName name="_12____123Graph_XCHART_4" hidden="1">[4]CASHFLOWS!$B$15:$B$29</definedName>
    <definedName name="_12___123Graph_ACHART_4" localSheetId="5" hidden="1">[4]CASHFLOWS!#REF!</definedName>
    <definedName name="_12___123Graph_ACHART_4" hidden="1">[4]CASHFLOWS!#REF!</definedName>
    <definedName name="_12__123Graph_ACHART_3" localSheetId="5" hidden="1">[4]CASHFLOWS!#REF!</definedName>
    <definedName name="_12__123Graph_ACHART_3" hidden="1">[4]CASHFLOWS!#REF!</definedName>
    <definedName name="_12__123Graph_BCHART_4" localSheetId="5" hidden="1">[4]CASHFLOWS!#REF!</definedName>
    <definedName name="_12__123Graph_BCHART_4" hidden="1">[4]CASHFLOWS!#REF!</definedName>
    <definedName name="_12__123Graph_XCHART_4" hidden="1">[4]CASHFLOWS!$B$15:$B$29</definedName>
    <definedName name="_120_______________________123Graph_BCHART_4" localSheetId="5" hidden="1">[4]CASHFLOWS!#REF!</definedName>
    <definedName name="_120_______________________123Graph_BCHART_4" hidden="1">[4]CASHFLOWS!#REF!</definedName>
    <definedName name="_121_______________________123Graph_XCHART_3" hidden="1">[4]CASHFLOWS!$B$15:$B$29</definedName>
    <definedName name="_122_______________________123Graph_XCHART_4" hidden="1">[4]CASHFLOWS!$B$15:$B$29</definedName>
    <definedName name="_123______________________123Graph_ACHART_3" localSheetId="5" hidden="1">[4]CASHFLOWS!#REF!</definedName>
    <definedName name="_123______________________123Graph_ACHART_3" hidden="1">[4]CASHFLOWS!#REF!</definedName>
    <definedName name="_1234" localSheetId="5" hidden="1">'[10]Core Data'!#REF!</definedName>
    <definedName name="_1234" hidden="1">'[10]Core Data'!#REF!</definedName>
    <definedName name="_124______________________123Graph_ACHART_4" localSheetId="5" hidden="1">[4]CASHFLOWS!#REF!</definedName>
    <definedName name="_124______________________123Graph_ACHART_4" hidden="1">[4]CASHFLOWS!#REF!</definedName>
    <definedName name="_125______________________123Graph_BCHART_3" localSheetId="5" hidden="1">[4]CASHFLOWS!#REF!</definedName>
    <definedName name="_125______________________123Graph_BCHART_3" hidden="1">[4]CASHFLOWS!#REF!</definedName>
    <definedName name="_126______________________123Graph_BCHART_4" localSheetId="5" hidden="1">[4]CASHFLOWS!#REF!</definedName>
    <definedName name="_126______________________123Graph_BCHART_4" hidden="1">[4]CASHFLOWS!#REF!</definedName>
    <definedName name="_127______________________123Graph_XCHART_3" hidden="1">[4]CASHFLOWS!$B$15:$B$29</definedName>
    <definedName name="_128______________________123Graph_XCHART_4" hidden="1">[4]CASHFLOWS!$B$15:$B$29</definedName>
    <definedName name="_13__________________________________________123Graph_ACHART_3" localSheetId="5" hidden="1">[4]CASHFLOWS!#REF!</definedName>
    <definedName name="_13__________________________________________123Graph_ACHART_3" hidden="1">[4]CASHFLOWS!#REF!</definedName>
    <definedName name="_13___123Graph_ACHART_3" localSheetId="5" hidden="1">[4]CASHFLOWS!#REF!</definedName>
    <definedName name="_13___123Graph_ACHART_3" hidden="1">[4]CASHFLOWS!#REF!</definedName>
    <definedName name="_13___123Graph_BCHART_3" localSheetId="5" hidden="1">[4]CASHFLOWS!#REF!</definedName>
    <definedName name="_13___123Graph_BCHART_3" hidden="1">[4]CASHFLOWS!#REF!</definedName>
    <definedName name="_13__123Graph_ACHART_4" localSheetId="5" hidden="1">[4]CASHFLOWS!#REF!</definedName>
    <definedName name="_13__123Graph_ACHART_4" hidden="1">[4]CASHFLOWS!#REF!</definedName>
    <definedName name="_13__123Graph_XCHART_3" hidden="1">[4]CASHFLOWS!$B$15:$B$29</definedName>
    <definedName name="_1301___________123Graph_ACHART_3" localSheetId="5" hidden="1">[4]CASHFLOWS!#REF!</definedName>
    <definedName name="_1301___________123Graph_ACHART_3" hidden="1">[4]CASHFLOWS!#REF!</definedName>
    <definedName name="_1302___________123Graph_ACHART_4" localSheetId="5" hidden="1">[4]CASHFLOWS!#REF!</definedName>
    <definedName name="_1302___________123Graph_ACHART_4" hidden="1">[4]CASHFLOWS!#REF!</definedName>
    <definedName name="_1303___________123Graph_BCHART_3" localSheetId="5" hidden="1">[4]CASHFLOWS!#REF!</definedName>
    <definedName name="_1303___________123Graph_BCHART_3" hidden="1">[4]CASHFLOWS!#REF!</definedName>
    <definedName name="_1304___________123Graph_BCHART_4" localSheetId="5" hidden="1">[4]CASHFLOWS!#REF!</definedName>
    <definedName name="_1304___________123Graph_BCHART_4" hidden="1">[4]CASHFLOWS!#REF!</definedName>
    <definedName name="_1305___________123Graph_XCHART_3" hidden="1">[4]CASHFLOWS!$B$15:$B$29</definedName>
    <definedName name="_1306___________123Graph_XCHART_4" hidden="1">[4]CASHFLOWS!$B$15:$B$29</definedName>
    <definedName name="_132_____________________123Graph_ACHART_3" localSheetId="5" hidden="1">[4]CASHFLOWS!#REF!</definedName>
    <definedName name="_132_____________________123Graph_ACHART_3" hidden="1">[4]CASHFLOWS!#REF!</definedName>
    <definedName name="_133_____________________123Graph_ACHART_4" localSheetId="5" hidden="1">[4]CASHFLOWS!#REF!</definedName>
    <definedName name="_133_____________________123Graph_ACHART_4" hidden="1">[4]CASHFLOWS!#REF!</definedName>
    <definedName name="_134_____________________123Graph_BCHART_3" localSheetId="5" hidden="1">[4]CASHFLOWS!#REF!</definedName>
    <definedName name="_134_____________________123Graph_BCHART_3" hidden="1">[4]CASHFLOWS!#REF!</definedName>
    <definedName name="_135_____________________123Graph_BCHART_4" localSheetId="5" hidden="1">[4]CASHFLOWS!#REF!</definedName>
    <definedName name="_135_____________________123Graph_BCHART_4" hidden="1">[4]CASHFLOWS!#REF!</definedName>
    <definedName name="_136_____________________123Graph_XCHART_3" hidden="1">[4]CASHFLOWS!$B$15:$B$29</definedName>
    <definedName name="_137_____________________123Graph_XCHART_4" hidden="1">[4]CASHFLOWS!$B$15:$B$29</definedName>
    <definedName name="_14__________________________________________123Graph_ACHART_4" localSheetId="5" hidden="1">[4]CASHFLOWS!#REF!</definedName>
    <definedName name="_14__________________________________________123Graph_ACHART_4" hidden="1">[4]CASHFLOWS!#REF!</definedName>
    <definedName name="_14___123Graph_ACHART_4" localSheetId="5" hidden="1">[4]CASHFLOWS!#REF!</definedName>
    <definedName name="_14___123Graph_ACHART_4" hidden="1">[4]CASHFLOWS!#REF!</definedName>
    <definedName name="_14___123Graph_BCHART_3" localSheetId="5" hidden="1">[4]CASHFLOWS!#REF!</definedName>
    <definedName name="_14___123Graph_BCHART_3" hidden="1">[4]CASHFLOWS!#REF!</definedName>
    <definedName name="_14__123Graph_ACHART_4" localSheetId="5" hidden="1">[4]CASHFLOWS!#REF!</definedName>
    <definedName name="_14__123Graph_ACHART_4" hidden="1">[4]CASHFLOWS!#REF!</definedName>
    <definedName name="_14__123Graph_XCHART_4" hidden="1">[4]CASHFLOWS!$B$15:$B$29</definedName>
    <definedName name="_1463__________123Graph_XCHART_3" hidden="1">[4]CASHFLOWS!$B$15:$B$29</definedName>
    <definedName name="_1464__________123Graph_XCHART_4" hidden="1">[4]CASHFLOWS!$B$15:$B$29</definedName>
    <definedName name="_14aa3_" hidden="1">{"'장비'!$A$3:$M$12"}</definedName>
    <definedName name="_15__________________________________________123Graph_BCHART_3" localSheetId="5" hidden="1">[4]CASHFLOWS!#REF!</definedName>
    <definedName name="_15__________________________________________123Graph_BCHART_3" hidden="1">[4]CASHFLOWS!#REF!</definedName>
    <definedName name="_15___123Graph_BCHART_3" localSheetId="5" hidden="1">[4]CASHFLOWS!#REF!</definedName>
    <definedName name="_15___123Graph_BCHART_3" hidden="1">[4]CASHFLOWS!#REF!</definedName>
    <definedName name="_15__123Graph_XCHART_3" hidden="1">[4]CASHFLOWS!$B$15:$B$29</definedName>
    <definedName name="_16__________________________________________123Graph_BCHART_4" localSheetId="5" hidden="1">[4]CASHFLOWS!#REF!</definedName>
    <definedName name="_16__________________________________________123Graph_BCHART_4" hidden="1">[4]CASHFLOWS!#REF!</definedName>
    <definedName name="_16___123Graph_BCHART_4" localSheetId="5" hidden="1">[4]CASHFLOWS!#REF!</definedName>
    <definedName name="_16___123Graph_BCHART_4" hidden="1">[4]CASHFLOWS!#REF!</definedName>
    <definedName name="_16__123Graph_BCHART_3" localSheetId="5" hidden="1">[4]CASHFLOWS!#REF!</definedName>
    <definedName name="_16__123Graph_BCHART_3" hidden="1">[4]CASHFLOWS!#REF!</definedName>
    <definedName name="_16__123Graph_XCHART_4" hidden="1">[4]CASHFLOWS!$B$15:$B$29</definedName>
    <definedName name="_1617_________123Graph_ACHART_3" localSheetId="5" hidden="1">[4]CASHFLOWS!#REF!</definedName>
    <definedName name="_1617_________123Graph_ACHART_3" hidden="1">[4]CASHFLOWS!#REF!</definedName>
    <definedName name="_1618_________123Graph_ACHART_4" localSheetId="5" hidden="1">[4]CASHFLOWS!#REF!</definedName>
    <definedName name="_1618_________123Graph_ACHART_4" hidden="1">[4]CASHFLOWS!#REF!</definedName>
    <definedName name="_1619_________123Graph_BCHART_3" localSheetId="5" hidden="1">[4]CASHFLOWS!#REF!</definedName>
    <definedName name="_1619_________123Graph_BCHART_3" hidden="1">[4]CASHFLOWS!#REF!</definedName>
    <definedName name="_1620_________123Graph_BCHART_4" localSheetId="5" hidden="1">[4]CASHFLOWS!#REF!</definedName>
    <definedName name="_1620_________123Graph_BCHART_4" hidden="1">[4]CASHFLOWS!#REF!</definedName>
    <definedName name="_1621_________123Graph_XCHART_3" hidden="1">[4]CASHFLOWS!$B$15:$B$29</definedName>
    <definedName name="_1622_________123Graph_XCHART_4" hidden="1">[4]CASHFLOWS!$B$15:$B$29</definedName>
    <definedName name="_17_________________________________________123Graph_ACHART_3" localSheetId="5" hidden="1">[4]CASHFLOWS!#REF!</definedName>
    <definedName name="_17_________________________________________123Graph_ACHART_3" hidden="1">[4]CASHFLOWS!#REF!</definedName>
    <definedName name="_17___123Graph_XCHART_3" hidden="1">[4]CASHFLOWS!$B$15:$B$29</definedName>
    <definedName name="_1779________123Graph_XCHART_3" hidden="1">[4]CASHFLOWS!$B$15:$B$29</definedName>
    <definedName name="_1780________123Graph_XCHART_4" hidden="1">[4]CASHFLOWS!$B$15:$B$29</definedName>
    <definedName name="_18_________________________________________123Graph_ACHART_4" localSheetId="5" hidden="1">[4]CASHFLOWS!#REF!</definedName>
    <definedName name="_18_________________________________________123Graph_ACHART_4" hidden="1">[4]CASHFLOWS!#REF!</definedName>
    <definedName name="_18___123Graph_XCHART_4" hidden="1">[4]CASHFLOWS!$B$15:$B$29</definedName>
    <definedName name="_18__123Graph_BCHART_4" localSheetId="5" hidden="1">[4]CASHFLOWS!#REF!</definedName>
    <definedName name="_18__123Graph_BCHART_4" hidden="1">[4]CASHFLOWS!#REF!</definedName>
    <definedName name="_186____________________123Graph_ACHART_3" localSheetId="5" hidden="1">[4]CASHFLOWS!#REF!</definedName>
    <definedName name="_186____________________123Graph_ACHART_3" hidden="1">[4]CASHFLOWS!#REF!</definedName>
    <definedName name="_187____________________123Graph_ACHART_4" localSheetId="5" hidden="1">[4]CASHFLOWS!#REF!</definedName>
    <definedName name="_187____________________123Graph_ACHART_4" hidden="1">[4]CASHFLOWS!#REF!</definedName>
    <definedName name="_188____________________123Graph_BCHART_3" localSheetId="5" hidden="1">[4]CASHFLOWS!#REF!</definedName>
    <definedName name="_188____________________123Graph_BCHART_3" hidden="1">[4]CASHFLOWS!#REF!</definedName>
    <definedName name="_189____________________123Graph_BCHART_4" localSheetId="5" hidden="1">[4]CASHFLOWS!#REF!</definedName>
    <definedName name="_189____________________123Graph_BCHART_4" hidden="1">[4]CASHFLOWS!#REF!</definedName>
    <definedName name="_19_________________________________________123Graph_BCHART_3" localSheetId="5" hidden="1">[4]CASHFLOWS!#REF!</definedName>
    <definedName name="_19_________________________________________123Graph_BCHART_3" hidden="1">[4]CASHFLOWS!#REF!</definedName>
    <definedName name="_19__123Graph_BCHART_4" localSheetId="5" hidden="1">[4]CASHFLOWS!#REF!</definedName>
    <definedName name="_19__123Graph_BCHART_4" hidden="1">[4]CASHFLOWS!#REF!</definedName>
    <definedName name="_19__123Graph_XCHART_3" hidden="1">[4]CASHFLOWS!$B$15:$B$29</definedName>
    <definedName name="_190____________________123Graph_XCHART_3" hidden="1">[4]CASHFLOWS!$B$15:$B$29</definedName>
    <definedName name="_191____________________123Graph_XCHART_4" hidden="1">[4]CASHFLOWS!$B$15:$B$29</definedName>
    <definedName name="_2_____________________________________________123Graph_ACHART_4" localSheetId="5" hidden="1">[4]CASHFLOWS!#REF!</definedName>
    <definedName name="_2_____________________________________________123Graph_ACHART_4" hidden="1">[4]CASHFLOWS!#REF!</definedName>
    <definedName name="_2_____123Graph_ACHART_4" localSheetId="5" hidden="1">[4]CASHFLOWS!#REF!</definedName>
    <definedName name="_2_____123Graph_ACHART_4" hidden="1">[4]CASHFLOWS!#REF!</definedName>
    <definedName name="_2____123Graph_ACHART_3" localSheetId="5" hidden="1">[4]CASHFLOWS!#REF!</definedName>
    <definedName name="_2____123Graph_ACHART_3" hidden="1">[4]CASHFLOWS!#REF!</definedName>
    <definedName name="_2____123Graph_ACHART_4" localSheetId="5" hidden="1">[4]CASHFLOWS!#REF!</definedName>
    <definedName name="_2____123Graph_ACHART_4" hidden="1">[4]CASHFLOWS!#REF!</definedName>
    <definedName name="_2___123Graph_ACHART_3" localSheetId="5" hidden="1">[4]CASHFLOWS!#REF!</definedName>
    <definedName name="_2___123Graph_ACHART_3" hidden="1">[4]CASHFLOWS!#REF!</definedName>
    <definedName name="_2___123Graph_ACHART_4" localSheetId="5" hidden="1">[4]CASHFLOWS!#REF!</definedName>
    <definedName name="_2___123Graph_ACHART_4" hidden="1">[4]CASHFLOWS!#REF!</definedName>
    <definedName name="_2__123Graph_ACHART_3" localSheetId="5" hidden="1">[4]CASHFLOWS!#REF!</definedName>
    <definedName name="_2__123Graph_ACHART_3" hidden="1">[4]CASHFLOWS!#REF!</definedName>
    <definedName name="_2__123Graph_ACHART_4" localSheetId="5" hidden="1">[4]CASHFLOWS!#REF!</definedName>
    <definedName name="_2__123Graph_ACHART_4" hidden="1">[4]CASHFLOWS!#REF!</definedName>
    <definedName name="_20_________________________________________123Graph_BCHART_4" localSheetId="5" hidden="1">[4]CASHFLOWS!#REF!</definedName>
    <definedName name="_20_________________________________________123Graph_BCHART_4" hidden="1">[4]CASHFLOWS!#REF!</definedName>
    <definedName name="_20__123Graph_ACHART_3" localSheetId="5" hidden="1">[4]CASHFLOWS!#REF!</definedName>
    <definedName name="_20__123Graph_ACHART_3" hidden="1">[4]CASHFLOWS!#REF!</definedName>
    <definedName name="_20__123Graph_XCHART_3" hidden="1">[4]CASHFLOWS!$B$15:$B$29</definedName>
    <definedName name="_20__123Graph_XCHART_4" hidden="1">[4]CASHFLOWS!$B$15:$B$29</definedName>
    <definedName name="_21________________________________________123Graph_ACHART_3" localSheetId="5" hidden="1">[4]CASHFLOWS!#REF!</definedName>
    <definedName name="_21________________________________________123Graph_ACHART_3" hidden="1">[4]CASHFLOWS!#REF!</definedName>
    <definedName name="_21__123Graph_XCHART_4" hidden="1">[4]CASHFLOWS!$B$15:$B$29</definedName>
    <definedName name="_22________________________________________123Graph_ACHART_4" localSheetId="5" hidden="1">[4]CASHFLOWS!#REF!</definedName>
    <definedName name="_22________________________________________123Graph_ACHART_4" hidden="1">[4]CASHFLOWS!#REF!</definedName>
    <definedName name="_22__123Graph_ACHART_4" localSheetId="5" hidden="1">[4]CASHFLOWS!#REF!</definedName>
    <definedName name="_22__123Graph_ACHART_4" hidden="1">[4]CASHFLOWS!#REF!</definedName>
    <definedName name="_23________________________________________123Graph_BCHART_3" localSheetId="5" hidden="1">[4]CASHFLOWS!#REF!</definedName>
    <definedName name="_23________________________________________123Graph_BCHART_3" hidden="1">[4]CASHFLOWS!#REF!</definedName>
    <definedName name="_23__123Graph_ACHART_3" localSheetId="5" hidden="1">[4]CASHFLOWS!#REF!</definedName>
    <definedName name="_23__123Graph_ACHART_3" hidden="1">[4]CASHFLOWS!#REF!</definedName>
    <definedName name="_24________________________________________123Graph_BCHART_4" localSheetId="5" hidden="1">[4]CASHFLOWS!#REF!</definedName>
    <definedName name="_24________________________________________123Graph_BCHART_4" hidden="1">[4]CASHFLOWS!#REF!</definedName>
    <definedName name="_24__123Graph_ACHART_3" localSheetId="5" hidden="1">[4]CASHFLOWS!#REF!</definedName>
    <definedName name="_24__123Graph_ACHART_3" hidden="1">[4]CASHFLOWS!#REF!</definedName>
    <definedName name="_24__123Graph_BCHART_3" localSheetId="5" hidden="1">[4]CASHFLOWS!#REF!</definedName>
    <definedName name="_24__123Graph_BCHART_3" hidden="1">[4]CASHFLOWS!#REF!</definedName>
    <definedName name="_240___________________123Graph_ACHART_3" localSheetId="5" hidden="1">[4]CASHFLOWS!#REF!</definedName>
    <definedName name="_240___________________123Graph_ACHART_3" hidden="1">[4]CASHFLOWS!#REF!</definedName>
    <definedName name="_241___________________123Graph_ACHART_4" localSheetId="5" hidden="1">[4]CASHFLOWS!#REF!</definedName>
    <definedName name="_241___________________123Graph_ACHART_4" hidden="1">[4]CASHFLOWS!#REF!</definedName>
    <definedName name="_242___________________123Graph_BCHART_3" localSheetId="5" hidden="1">[4]CASHFLOWS!#REF!</definedName>
    <definedName name="_242___________________123Graph_BCHART_3" hidden="1">[4]CASHFLOWS!#REF!</definedName>
    <definedName name="_243___________________123Graph_BCHART_4" localSheetId="5" hidden="1">[4]CASHFLOWS!#REF!</definedName>
    <definedName name="_243___________________123Graph_BCHART_4" hidden="1">[4]CASHFLOWS!#REF!</definedName>
    <definedName name="_244___________________123Graph_XCHART_3" hidden="1">[4]CASHFLOWS!$B$15:$B$29</definedName>
    <definedName name="_245___________________123Graph_XCHART_4" hidden="1">[4]CASHFLOWS!$B$15:$B$29</definedName>
    <definedName name="_25_______________________________________123Graph_ACHART_3" localSheetId="5" hidden="1">[4]CASHFLOWS!#REF!</definedName>
    <definedName name="_25_______________________________________123Graph_ACHART_3" hidden="1">[4]CASHFLOWS!#REF!</definedName>
    <definedName name="_26_______________________________________123Graph_ACHART_4" localSheetId="5" hidden="1">[4]CASHFLOWS!#REF!</definedName>
    <definedName name="_26_______________________________________123Graph_ACHART_4" hidden="1">[4]CASHFLOWS!#REF!</definedName>
    <definedName name="_26__123Graph_BCHART_4" localSheetId="5" hidden="1">[4]CASHFLOWS!#REF!</definedName>
    <definedName name="_26__123Graph_BCHART_4" hidden="1">[4]CASHFLOWS!#REF!</definedName>
    <definedName name="_27_______________________________________123Graph_BCHART_3" localSheetId="5" hidden="1">[4]CASHFLOWS!#REF!</definedName>
    <definedName name="_27_______________________________________123Graph_BCHART_3" hidden="1">[4]CASHFLOWS!#REF!</definedName>
    <definedName name="_27__123Graph_XCHART_3" hidden="1">[4]CASHFLOWS!$B$15:$B$29</definedName>
    <definedName name="_28_______________________________________123Graph_BCHART_4" localSheetId="5" hidden="1">[4]CASHFLOWS!#REF!</definedName>
    <definedName name="_28_______________________________________123Graph_BCHART_4" hidden="1">[4]CASHFLOWS!#REF!</definedName>
    <definedName name="_28__123Graph_ACHART_4" localSheetId="5" hidden="1">[4]CASHFLOWS!#REF!</definedName>
    <definedName name="_28__123Graph_ACHART_4" hidden="1">[4]CASHFLOWS!#REF!</definedName>
    <definedName name="_28__123Graph_XCHART_4" hidden="1">[4]CASHFLOWS!$B$15:$B$29</definedName>
    <definedName name="_29______________________________________123Graph_ACHART_3" localSheetId="5" hidden="1">[4]CASHFLOWS!#REF!</definedName>
    <definedName name="_29______________________________________123Graph_ACHART_3" hidden="1">[4]CASHFLOWS!#REF!</definedName>
    <definedName name="_298__________________123Graph_XCHART_3" hidden="1">[4]CASHFLOWS!$B$15:$B$29</definedName>
    <definedName name="_299__________________123Graph_XCHART_4" hidden="1">[4]CASHFLOWS!$B$15:$B$29</definedName>
    <definedName name="_2F" localSheetId="5" hidden="1">'[11]집계표(OPTION)'!#REF!</definedName>
    <definedName name="_2F" hidden="1">'[11]집계표(OPTION)'!#REF!</definedName>
    <definedName name="_3_____________________________________________123Graph_BCHART_3" localSheetId="5" hidden="1">[4]CASHFLOWS!#REF!</definedName>
    <definedName name="_3_____________________________________________123Graph_BCHART_3" hidden="1">[4]CASHFLOWS!#REF!</definedName>
    <definedName name="_3_____123Graph_BCHART_3" localSheetId="5" hidden="1">[4]CASHFLOWS!#REF!</definedName>
    <definedName name="_3_____123Graph_BCHART_3" hidden="1">[4]CASHFLOWS!#REF!</definedName>
    <definedName name="_3____123Graph_BCHART_3" localSheetId="5" hidden="1">[4]CASHFLOWS!#REF!</definedName>
    <definedName name="_3____123Graph_BCHART_3" hidden="1">[4]CASHFLOWS!#REF!</definedName>
    <definedName name="_3___123Graph_ACHART_4" localSheetId="5" hidden="1">[4]CASHFLOWS!#REF!</definedName>
    <definedName name="_3___123Graph_ACHART_4" hidden="1">[4]CASHFLOWS!#REF!</definedName>
    <definedName name="_3___123Graph_BCHART_3" localSheetId="5" hidden="1">[4]CASHFLOWS!#REF!</definedName>
    <definedName name="_3___123Graph_BCHART_3" hidden="1">[4]CASHFLOWS!#REF!</definedName>
    <definedName name="_3__123Graph_ACHART_3" localSheetId="5" hidden="1">[4]CASHFLOWS!#REF!</definedName>
    <definedName name="_3__123Graph_ACHART_3" hidden="1">[4]CASHFLOWS!#REF!</definedName>
    <definedName name="_3__123Graph_BCHART_3" localSheetId="5" hidden="1">[4]CASHFLOWS!#REF!</definedName>
    <definedName name="_3__123Graph_BCHART_3" hidden="1">[4]CASHFLOWS!#REF!</definedName>
    <definedName name="_3_0_0_F" localSheetId="5" hidden="1">'[11]집계표(OPTION)'!#REF!</definedName>
    <definedName name="_3_0_0_F" hidden="1">'[11]집계표(OPTION)'!#REF!</definedName>
    <definedName name="_30______________________________________123Graph_ACHART_4" localSheetId="5" hidden="1">[4]CASHFLOWS!#REF!</definedName>
    <definedName name="_30______________________________________123Graph_ACHART_4" hidden="1">[4]CASHFLOWS!#REF!</definedName>
    <definedName name="_30__123Graph_ACHART_4" localSheetId="5" hidden="1">[4]CASHFLOWS!#REF!</definedName>
    <definedName name="_30__123Graph_ACHART_4" hidden="1">[4]CASHFLOWS!#REF!</definedName>
    <definedName name="_31______________________________________123Graph_BCHART_3" localSheetId="5" hidden="1">[4]CASHFLOWS!#REF!</definedName>
    <definedName name="_31______________________________________123Graph_BCHART_3" hidden="1">[4]CASHFLOWS!#REF!</definedName>
    <definedName name="_32______________________________________123Graph_BCHART_4" localSheetId="5" hidden="1">[4]CASHFLOWS!#REF!</definedName>
    <definedName name="_32______________________________________123Graph_BCHART_4" hidden="1">[4]CASHFLOWS!#REF!</definedName>
    <definedName name="_33_____________________________________123Graph_ACHART_3" localSheetId="5" hidden="1">[4]CASHFLOWS!#REF!</definedName>
    <definedName name="_33_____________________________________123Graph_ACHART_3" hidden="1">[4]CASHFLOWS!#REF!</definedName>
    <definedName name="_33__123Graph_BCHART_3" localSheetId="5" hidden="1">[4]CASHFLOWS!#REF!</definedName>
    <definedName name="_33__123Graph_BCHART_3" hidden="1">[4]CASHFLOWS!#REF!</definedName>
    <definedName name="_34_____________________________________123Graph_ACHART_4" localSheetId="5" hidden="1">[4]CASHFLOWS!#REF!</definedName>
    <definedName name="_34_____________________________________123Graph_ACHART_4" hidden="1">[4]CASHFLOWS!#REF!</definedName>
    <definedName name="_35_____________________________________123Graph_BCHART_3" localSheetId="5" hidden="1">[4]CASHFLOWS!#REF!</definedName>
    <definedName name="_35_____________________________________123Graph_BCHART_3" hidden="1">[4]CASHFLOWS!#REF!</definedName>
    <definedName name="_353_________________123Graph_ACHART_3" localSheetId="5" hidden="1">[4]CASHFLOWS!#REF!</definedName>
    <definedName name="_353_________________123Graph_ACHART_3" hidden="1">[4]CASHFLOWS!#REF!</definedName>
    <definedName name="_354_________________123Graph_ACHART_4" localSheetId="5" hidden="1">[4]CASHFLOWS!#REF!</definedName>
    <definedName name="_354_________________123Graph_ACHART_4" hidden="1">[4]CASHFLOWS!#REF!</definedName>
    <definedName name="_355_________________123Graph_BCHART_3" localSheetId="5" hidden="1">[4]CASHFLOWS!#REF!</definedName>
    <definedName name="_355_________________123Graph_BCHART_3" hidden="1">[4]CASHFLOWS!#REF!</definedName>
    <definedName name="_356_________________123Graph_BCHART_4" localSheetId="5" hidden="1">[4]CASHFLOWS!#REF!</definedName>
    <definedName name="_356_________________123Graph_BCHART_4" hidden="1">[4]CASHFLOWS!#REF!</definedName>
    <definedName name="_357_________________123Graph_XCHART_3" hidden="1">[4]CASHFLOWS!$B$15:$B$29</definedName>
    <definedName name="_358_________________123Graph_XCHART_4" hidden="1">[4]CASHFLOWS!$B$15:$B$29</definedName>
    <definedName name="_36_____________________________________123Graph_BCHART_4" localSheetId="5" hidden="1">[4]CASHFLOWS!#REF!</definedName>
    <definedName name="_36_____________________________________123Graph_BCHART_4" hidden="1">[4]CASHFLOWS!#REF!</definedName>
    <definedName name="_36__123Graph_BCHART_3" localSheetId="5" hidden="1">[4]CASHFLOWS!#REF!</definedName>
    <definedName name="_36__123Graph_BCHART_3" hidden="1">[4]CASHFLOWS!#REF!</definedName>
    <definedName name="_37_____________________________________123Graph_XCHART_3" hidden="1">[4]CASHFLOWS!$B$15:$B$29</definedName>
    <definedName name="_38_____________________________________123Graph_XCHART_4" hidden="1">[4]CASHFLOWS!$B$15:$B$29</definedName>
    <definedName name="_38__123Graph_BCHART_4" localSheetId="5" hidden="1">[4]CASHFLOWS!#REF!</definedName>
    <definedName name="_38__123Graph_BCHART_4" hidden="1">[4]CASHFLOWS!#REF!</definedName>
    <definedName name="_39____________________________________123Graph_ACHART_3" localSheetId="5" hidden="1">[4]CASHFLOWS!#REF!</definedName>
    <definedName name="_39____________________________________123Graph_ACHART_3" hidden="1">[4]CASHFLOWS!#REF!</definedName>
    <definedName name="_39__123Graph_XCHART_3" hidden="1">[4]CASHFLOWS!$B$15:$B$29</definedName>
    <definedName name="_4_____________________________________________123Graph_BCHART_4" localSheetId="5" hidden="1">[4]CASHFLOWS!#REF!</definedName>
    <definedName name="_4_____________________________________________123Graph_BCHART_4" hidden="1">[4]CASHFLOWS!#REF!</definedName>
    <definedName name="_4_____123Graph_BCHART_4" localSheetId="5" hidden="1">[4]CASHFLOWS!#REF!</definedName>
    <definedName name="_4_____123Graph_BCHART_4" hidden="1">[4]CASHFLOWS!#REF!</definedName>
    <definedName name="_4____123Graph_ACHART_4" localSheetId="5" hidden="1">[4]CASHFLOWS!#REF!</definedName>
    <definedName name="_4____123Graph_ACHART_4" hidden="1">[4]CASHFLOWS!#REF!</definedName>
    <definedName name="_4____123Graph_BCHART_4" localSheetId="5" hidden="1">[4]CASHFLOWS!#REF!</definedName>
    <definedName name="_4____123Graph_BCHART_4" hidden="1">[4]CASHFLOWS!#REF!</definedName>
    <definedName name="_4___123Graph_ACHART_4" localSheetId="5" hidden="1">[4]CASHFLOWS!#REF!</definedName>
    <definedName name="_4___123Graph_ACHART_4" hidden="1">[4]CASHFLOWS!#REF!</definedName>
    <definedName name="_4___123Graph_BCHART_3" localSheetId="5" hidden="1">[4]CASHFLOWS!#REF!</definedName>
    <definedName name="_4___123Graph_BCHART_3" hidden="1">[4]CASHFLOWS!#REF!</definedName>
    <definedName name="_4___123Graph_BCHART_4" localSheetId="5" hidden="1">[4]CASHFLOWS!#REF!</definedName>
    <definedName name="_4___123Graph_BCHART_4" hidden="1">[4]CASHFLOWS!#REF!</definedName>
    <definedName name="_4__123Graph_ACHART_3" localSheetId="5" hidden="1">[4]CASHFLOWS!#REF!</definedName>
    <definedName name="_4__123Graph_ACHART_3" hidden="1">[4]CASHFLOWS!#REF!</definedName>
    <definedName name="_4__123Graph_ACHART_4" localSheetId="5" hidden="1">[4]CASHFLOWS!#REF!</definedName>
    <definedName name="_4__123Graph_ACHART_4" hidden="1">[4]CASHFLOWS!#REF!</definedName>
    <definedName name="_4__123Graph_BCHART_4" localSheetId="5" hidden="1">[4]CASHFLOWS!#REF!</definedName>
    <definedName name="_4__123Graph_BCHART_4" hidden="1">[4]CASHFLOWS!#REF!</definedName>
    <definedName name="_40____________________________________123Graph_ACHART_4" localSheetId="5" hidden="1">[4]CASHFLOWS!#REF!</definedName>
    <definedName name="_40____________________________________123Graph_ACHART_4" hidden="1">[4]CASHFLOWS!#REF!</definedName>
    <definedName name="_40__123Graph_XCHART_4" hidden="1">[4]CASHFLOWS!$B$15:$B$29</definedName>
    <definedName name="_41____________________________________123Graph_BCHART_3" localSheetId="5" hidden="1">[4]CASHFLOWS!#REF!</definedName>
    <definedName name="_41____________________________________123Graph_BCHART_3" hidden="1">[4]CASHFLOWS!#REF!</definedName>
    <definedName name="_42____________________________________123Graph_BCHART_4" localSheetId="5" hidden="1">[4]CASHFLOWS!#REF!</definedName>
    <definedName name="_42____________________________________123Graph_BCHART_4" hidden="1">[4]CASHFLOWS!#REF!</definedName>
    <definedName name="_42__123Graph_BCHART_4" localSheetId="5" hidden="1">[4]CASHFLOWS!#REF!</definedName>
    <definedName name="_42__123Graph_BCHART_4" hidden="1">[4]CASHFLOWS!#REF!</definedName>
    <definedName name="_43____________________________________123Graph_XCHART_3" hidden="1">[4]CASHFLOWS!$B$15:$B$29</definedName>
    <definedName name="_43__123Graph_XCHART_3" hidden="1">[4]CASHFLOWS!$B$15:$B$29</definedName>
    <definedName name="_44____________________________________123Graph_XCHART_4" hidden="1">[4]CASHFLOWS!$B$15:$B$29</definedName>
    <definedName name="_44__123Graph_XCHART_4" hidden="1">[4]CASHFLOWS!$B$15:$B$29</definedName>
    <definedName name="_45___________________________________123Graph_ACHART_3" localSheetId="5" hidden="1">[4]CASHFLOWS!#REF!</definedName>
    <definedName name="_45___________________________________123Graph_ACHART_3" hidden="1">[4]CASHFLOWS!#REF!</definedName>
    <definedName name="_46___________________________________123Graph_ACHART_4" localSheetId="5" hidden="1">[4]CASHFLOWS!#REF!</definedName>
    <definedName name="_46___________________________________123Graph_ACHART_4" hidden="1">[4]CASHFLOWS!#REF!</definedName>
    <definedName name="_47___________________________________123Graph_BCHART_3" localSheetId="5" hidden="1">[4]CASHFLOWS!#REF!</definedName>
    <definedName name="_47___________________________________123Graph_BCHART_3" hidden="1">[4]CASHFLOWS!#REF!</definedName>
    <definedName name="_48___________________________________123Graph_BCHART_4" localSheetId="5" hidden="1">[4]CASHFLOWS!#REF!</definedName>
    <definedName name="_48___________________________________123Graph_BCHART_4" hidden="1">[4]CASHFLOWS!#REF!</definedName>
    <definedName name="_49___________________________________123Graph_XCHART_3" hidden="1">[4]CASHFLOWS!$B$15:$B$29</definedName>
    <definedName name="_4aa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____________________________________________123Graph_ACHART_3" localSheetId="5" hidden="1">[4]CASHFLOWS!#REF!</definedName>
    <definedName name="_5____________________________________________123Graph_ACHART_3" hidden="1">[4]CASHFLOWS!#REF!</definedName>
    <definedName name="_5_____123Graph_XCHART_3" hidden="1">[4]CASHFLOWS!$B$15:$B$29</definedName>
    <definedName name="_5___123Graph_BCHART_4" localSheetId="5" hidden="1">[4]CASHFLOWS!#REF!</definedName>
    <definedName name="_5___123Graph_BCHART_4" hidden="1">[4]CASHFLOWS!#REF!</definedName>
    <definedName name="_5___123Graph_XCHART_3" hidden="1">[4]CASHFLOWS!$B$15:$B$29</definedName>
    <definedName name="_5__123Graph_XCHART_3" hidden="1">[4]CASHFLOWS!$B$15:$B$29</definedName>
    <definedName name="_50___________________________________123Graph_XCHART_4" hidden="1">[4]CASHFLOWS!$B$15:$B$29</definedName>
    <definedName name="_51__________________________________123Graph_ACHART_3" localSheetId="5" hidden="1">[4]CASHFLOWS!#REF!</definedName>
    <definedName name="_51__________________________________123Graph_ACHART_3" hidden="1">[4]CASHFLOWS!#REF!</definedName>
    <definedName name="_515________________123Graph_XCHART_3" hidden="1">[4]CASHFLOWS!$B$15:$B$29</definedName>
    <definedName name="_516________________123Graph_XCHART_4" hidden="1">[4]CASHFLOWS!$B$15:$B$29</definedName>
    <definedName name="_52__________________________________123Graph_ACHART_4" localSheetId="5" hidden="1">[4]CASHFLOWS!#REF!</definedName>
    <definedName name="_52__________________________________123Graph_ACHART_4" hidden="1">[4]CASHFLOWS!#REF!</definedName>
    <definedName name="_53__________________________________123Graph_BCHART_3" localSheetId="5" hidden="1">[4]CASHFLOWS!#REF!</definedName>
    <definedName name="_53__________________________________123Graph_BCHART_3" hidden="1">[4]CASHFLOWS!#REF!</definedName>
    <definedName name="_54__________________________________123Graph_BCHART_4" localSheetId="5" hidden="1">[4]CASHFLOWS!#REF!</definedName>
    <definedName name="_54__________________________________123Graph_BCHART_4" hidden="1">[4]CASHFLOWS!#REF!</definedName>
    <definedName name="_54545454" localSheetId="5" hidden="1">'[3]Rate Analysis'!#REF!</definedName>
    <definedName name="_54545454" hidden="1">'[3]Rate Analysis'!#REF!</definedName>
    <definedName name="_55__________________________________123Graph_XCHART_3" hidden="1">[4]CASHFLOWS!$B$15:$B$29</definedName>
    <definedName name="_56__________________________________123Graph_XCHART_4" hidden="1">[4]CASHFLOWS!$B$15:$B$29</definedName>
    <definedName name="_57_________________________________123Graph_ACHART_3" localSheetId="5" hidden="1">[4]CASHFLOWS!#REF!</definedName>
    <definedName name="_57_________________________________123Graph_ACHART_3" hidden="1">[4]CASHFLOWS!#REF!</definedName>
    <definedName name="_58_________________________________123Graph_ACHART_4" localSheetId="5" hidden="1">[4]CASHFLOWS!#REF!</definedName>
    <definedName name="_58_________________________________123Graph_ACHART_4" hidden="1">[4]CASHFLOWS!#REF!</definedName>
    <definedName name="_59_________________________________123Graph_BCHART_3" localSheetId="5" hidden="1">[4]CASHFLOWS!#REF!</definedName>
    <definedName name="_59_________________________________123Graph_BCHART_3" hidden="1">[4]CASHFLOWS!#REF!</definedName>
    <definedName name="_5aa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____________________________________________123Graph_ACHART_4" localSheetId="5" hidden="1">[4]CASHFLOWS!#REF!</definedName>
    <definedName name="_6____________________________________________123Graph_ACHART_4" hidden="1">[4]CASHFLOWS!#REF!</definedName>
    <definedName name="_6_____123Graph_XCHART_4" hidden="1">[4]CASHFLOWS!$B$15:$B$29</definedName>
    <definedName name="_6____123Graph_BCHART_3" localSheetId="5" hidden="1">[4]CASHFLOWS!#REF!</definedName>
    <definedName name="_6____123Graph_BCHART_3" hidden="1">[4]CASHFLOWS!#REF!</definedName>
    <definedName name="_6___123Graph_BCHART_3" localSheetId="5" hidden="1">[4]CASHFLOWS!#REF!</definedName>
    <definedName name="_6___123Graph_BCHART_3" hidden="1">[4]CASHFLOWS!#REF!</definedName>
    <definedName name="_6___123Graph_XCHART_3" hidden="1">[4]CASHFLOWS!$B$15:$B$29</definedName>
    <definedName name="_6___123Graph_XCHART_4" hidden="1">[4]CASHFLOWS!$B$15:$B$29</definedName>
    <definedName name="_6__123Graph_ACHART_4" localSheetId="5" hidden="1">[4]CASHFLOWS!#REF!</definedName>
    <definedName name="_6__123Graph_ACHART_4" hidden="1">[4]CASHFLOWS!#REF!</definedName>
    <definedName name="_6__123Graph_BCHART_3" localSheetId="5" hidden="1">[4]CASHFLOWS!#REF!</definedName>
    <definedName name="_6__123Graph_BCHART_3" hidden="1">[4]CASHFLOWS!#REF!</definedName>
    <definedName name="_6__123Graph_XCHART_4" hidden="1">[4]CASHFLOWS!$B$15:$B$29</definedName>
    <definedName name="_60_________________________________123Graph_BCHART_4" localSheetId="5" hidden="1">[4]CASHFLOWS!#REF!</definedName>
    <definedName name="_60_________________________________123Graph_BCHART_4" hidden="1">[4]CASHFLOWS!#REF!</definedName>
    <definedName name="_61_________________________________123Graph_XCHART_3" hidden="1">[4]CASHFLOWS!$B$15:$B$29</definedName>
    <definedName name="_62_________________________________123Graph_XCHART_4" hidden="1">[4]CASHFLOWS!$B$15:$B$29</definedName>
    <definedName name="_63________________________________123Graph_ACHART_3" localSheetId="5" hidden="1">[4]CASHFLOWS!#REF!</definedName>
    <definedName name="_63________________________________123Graph_ACHART_3" hidden="1">[4]CASHFLOWS!#REF!</definedName>
    <definedName name="_64________________________________123Graph_ACHART_4" localSheetId="5" hidden="1">[4]CASHFLOWS!#REF!</definedName>
    <definedName name="_64________________________________123Graph_ACHART_4" hidden="1">[4]CASHFLOWS!#REF!</definedName>
    <definedName name="_65________________________________123Graph_BCHART_3" localSheetId="5" hidden="1">[4]CASHFLOWS!#REF!</definedName>
    <definedName name="_65________________________________123Graph_BCHART_3" hidden="1">[4]CASHFLOWS!#REF!</definedName>
    <definedName name="_66________________________________123Graph_BCHART_4" localSheetId="5" hidden="1">[4]CASHFLOWS!#REF!</definedName>
    <definedName name="_66________________________________123Graph_BCHART_4" hidden="1">[4]CASHFLOWS!#REF!</definedName>
    <definedName name="_669_______________123Graph_ACHART_3" localSheetId="5" hidden="1">[4]CASHFLOWS!#REF!</definedName>
    <definedName name="_669_______________123Graph_ACHART_3" hidden="1">[4]CASHFLOWS!#REF!</definedName>
    <definedName name="_67________________________________123Graph_XCHART_3" hidden="1">[4]CASHFLOWS!$B$15:$B$29</definedName>
    <definedName name="_670_______________123Graph_ACHART_4" localSheetId="5" hidden="1">[4]CASHFLOWS!#REF!</definedName>
    <definedName name="_670_______________123Graph_ACHART_4" hidden="1">[4]CASHFLOWS!#REF!</definedName>
    <definedName name="_671_______________123Graph_BCHART_3" localSheetId="5" hidden="1">[4]CASHFLOWS!#REF!</definedName>
    <definedName name="_671_______________123Graph_BCHART_3" hidden="1">[4]CASHFLOWS!#REF!</definedName>
    <definedName name="_672_______________123Graph_BCHART_4" localSheetId="5" hidden="1">[4]CASHFLOWS!#REF!</definedName>
    <definedName name="_672_______________123Graph_BCHART_4" hidden="1">[4]CASHFLOWS!#REF!</definedName>
    <definedName name="_673_______________123Graph_XCHART_3" hidden="1">[4]CASHFLOWS!$B$15:$B$29</definedName>
    <definedName name="_674_______________123Graph_XCHART_4" hidden="1">[4]CASHFLOWS!$B$15:$B$29</definedName>
    <definedName name="_68________________________________123Graph_XCHART_4" hidden="1">[4]CASHFLOWS!$B$15:$B$29</definedName>
    <definedName name="_69_______________________________123Graph_ACHART_3" localSheetId="5" hidden="1">[4]CASHFLOWS!#REF!</definedName>
    <definedName name="_69_______________________________123Graph_ACHART_3" hidden="1">[4]CASHFLOWS!#REF!</definedName>
    <definedName name="_6aa3_" hidden="1">{"'장비'!$A$3:$M$12"}</definedName>
    <definedName name="_7____________________________________________123Graph_BCHART_3" localSheetId="5" hidden="1">[4]CASHFLOWS!#REF!</definedName>
    <definedName name="_7____________________________________________123Graph_BCHART_3" hidden="1">[4]CASHFLOWS!#REF!</definedName>
    <definedName name="_7____123Graph_ACHART_3" localSheetId="5" hidden="1">[4]CASHFLOWS!#REF!</definedName>
    <definedName name="_7____123Graph_ACHART_3" hidden="1">[4]CASHFLOWS!#REF!</definedName>
    <definedName name="_7___123Graph_ACHART_3" localSheetId="5" hidden="1">[4]CASHFLOWS!#REF!</definedName>
    <definedName name="_7___123Graph_ACHART_3" hidden="1">[4]CASHFLOWS!#REF!</definedName>
    <definedName name="_7___123Graph_XCHART_4" hidden="1">[4]CASHFLOWS!$B$15:$B$29</definedName>
    <definedName name="_7__123Graph_ACHART_3" localSheetId="5" hidden="1">[4]CASHFLOWS!#REF!</definedName>
    <definedName name="_7__123Graph_ACHART_3" hidden="1">[4]CASHFLOWS!#REF!</definedName>
    <definedName name="_70_______________________________123Graph_ACHART_4" localSheetId="5" hidden="1">[4]CASHFLOWS!#REF!</definedName>
    <definedName name="_70_______________________________123Graph_ACHART_4" hidden="1">[4]CASHFLOWS!#REF!</definedName>
    <definedName name="_71_______________________________123Graph_BCHART_3" localSheetId="5" hidden="1">[4]CASHFLOWS!#REF!</definedName>
    <definedName name="_71_______________________________123Graph_BCHART_3" hidden="1">[4]CASHFLOWS!#REF!</definedName>
    <definedName name="_72_______________________________123Graph_BCHART_4" localSheetId="5" hidden="1">[4]CASHFLOWS!#REF!</definedName>
    <definedName name="_72_______________________________123Graph_BCHART_4" hidden="1">[4]CASHFLOWS!#REF!</definedName>
    <definedName name="_73_______________________________123Graph_XCHART_3" hidden="1">[4]CASHFLOWS!$B$15:$B$29</definedName>
    <definedName name="_74_______________________________123Graph_XCHART_4" hidden="1">[4]CASHFLOWS!$B$15:$B$29</definedName>
    <definedName name="_75______________________________123Graph_ACHART_3" localSheetId="5" hidden="1">[4]CASHFLOWS!#REF!</definedName>
    <definedName name="_75______________________________123Graph_ACHART_3" hidden="1">[4]CASHFLOWS!#REF!</definedName>
    <definedName name="_76______________________________123Graph_ACHART_4" localSheetId="5" hidden="1">[4]CASHFLOWS!#REF!</definedName>
    <definedName name="_76______________________________123Graph_ACHART_4" hidden="1">[4]CASHFLOWS!#REF!</definedName>
    <definedName name="_77______________________________123Graph_BCHART_3" localSheetId="5" hidden="1">[4]CASHFLOWS!#REF!</definedName>
    <definedName name="_77______________________________123Graph_BCHART_3" hidden="1">[4]CASHFLOWS!#REF!</definedName>
    <definedName name="_78______________________________123Graph_BCHART_4" localSheetId="5" hidden="1">[4]CASHFLOWS!#REF!</definedName>
    <definedName name="_78______________________________123Graph_BCHART_4" hidden="1">[4]CASHFLOWS!#REF!</definedName>
    <definedName name="_79______________________________123Graph_XCHART_3" hidden="1">[4]CASHFLOWS!$B$15:$B$29</definedName>
    <definedName name="_7a" localSheetId="5" hidden="1">#REF!</definedName>
    <definedName name="_7a" hidden="1">#REF!</definedName>
    <definedName name="_7aa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____________________________________________123Graph_BCHART_4" localSheetId="5" hidden="1">[4]CASHFLOWS!#REF!</definedName>
    <definedName name="_8____________________________________________123Graph_BCHART_4" hidden="1">[4]CASHFLOWS!#REF!</definedName>
    <definedName name="_8____123Graph_ACHART_4" localSheetId="5" hidden="1">[4]CASHFLOWS!#REF!</definedName>
    <definedName name="_8____123Graph_ACHART_4" hidden="1">[4]CASHFLOWS!#REF!</definedName>
    <definedName name="_8____123Graph_BCHART_4" localSheetId="5" hidden="1">[4]CASHFLOWS!#REF!</definedName>
    <definedName name="_8____123Graph_BCHART_4" hidden="1">[4]CASHFLOWS!#REF!</definedName>
    <definedName name="_8___123Graph_BCHART_4" localSheetId="5" hidden="1">[4]CASHFLOWS!#REF!</definedName>
    <definedName name="_8___123Graph_BCHART_4" hidden="1">[4]CASHFLOWS!#REF!</definedName>
    <definedName name="_8__123Graph_ACHART_4" localSheetId="5" hidden="1">[4]CASHFLOWS!#REF!</definedName>
    <definedName name="_8__123Graph_ACHART_4" hidden="1">[4]CASHFLOWS!#REF!</definedName>
    <definedName name="_8__123Graph_BCHART_4" localSheetId="5" hidden="1">[4]CASHFLOWS!#REF!</definedName>
    <definedName name="_8__123Graph_BCHART_4" hidden="1">[4]CASHFLOWS!#REF!</definedName>
    <definedName name="_80______________________________123Graph_XCHART_4" hidden="1">[4]CASHFLOWS!$B$15:$B$29</definedName>
    <definedName name="_81_____________________________123Graph_ACHART_3" localSheetId="5" hidden="1">[4]CASHFLOWS!#REF!</definedName>
    <definedName name="_81_____________________________123Graph_ACHART_3" hidden="1">[4]CASHFLOWS!#REF!</definedName>
    <definedName name="_82_____________________________123Graph_ACHART_4" localSheetId="5" hidden="1">[4]CASHFLOWS!#REF!</definedName>
    <definedName name="_82_____________________________123Graph_ACHART_4" hidden="1">[4]CASHFLOWS!#REF!</definedName>
    <definedName name="_83_____________________________123Graph_BCHART_3" localSheetId="5" hidden="1">[4]CASHFLOWS!#REF!</definedName>
    <definedName name="_83_____________________________123Graph_BCHART_3" hidden="1">[4]CASHFLOWS!#REF!</definedName>
    <definedName name="_831______________123Graph_XCHART_3" hidden="1">[4]CASHFLOWS!$B$15:$B$29</definedName>
    <definedName name="_832______________123Graph_XCHART_4" hidden="1">[4]CASHFLOWS!$B$15:$B$29</definedName>
    <definedName name="_84_____________________________123Graph_BCHART_4" localSheetId="5" hidden="1">[4]CASHFLOWS!#REF!</definedName>
    <definedName name="_84_____________________________123Graph_BCHART_4" hidden="1">[4]CASHFLOWS!#REF!</definedName>
    <definedName name="_85_____________________________123Graph_XCHART_3" hidden="1">[4]CASHFLOWS!$B$15:$B$29</definedName>
    <definedName name="_86_____________________________123Graph_XCHART_4" hidden="1">[4]CASHFLOWS!$B$15:$B$29</definedName>
    <definedName name="_87____________________________123Graph_ACHART_3" localSheetId="5" hidden="1">[4]CASHFLOWS!#REF!</definedName>
    <definedName name="_87____________________________123Graph_ACHART_3" hidden="1">[4]CASHFLOWS!#REF!</definedName>
    <definedName name="_88____________________________123Graph_ACHART_4" localSheetId="5" hidden="1">[4]CASHFLOWS!#REF!</definedName>
    <definedName name="_88____________________________123Graph_ACHART_4" hidden="1">[4]CASHFLOWS!#REF!</definedName>
    <definedName name="_89____________________________123Graph_BCHART_3" localSheetId="5" hidden="1">[4]CASHFLOWS!#REF!</definedName>
    <definedName name="_89____________________________123Graph_BCHART_3" hidden="1">[4]CASHFLOWS!#REF!</definedName>
    <definedName name="_8aa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___________________________________________123Graph_ACHART_3" localSheetId="5" hidden="1">[4]CASHFLOWS!#REF!</definedName>
    <definedName name="_9___________________________________________123Graph_ACHART_3" hidden="1">[4]CASHFLOWS!#REF!</definedName>
    <definedName name="_9____123Graph_BCHART_3" localSheetId="5" hidden="1">[4]CASHFLOWS!#REF!</definedName>
    <definedName name="_9____123Graph_BCHART_3" hidden="1">[4]CASHFLOWS!#REF!</definedName>
    <definedName name="_9___123Graph_XCHART_3" hidden="1">[4]CASHFLOWS!$B$15:$B$29</definedName>
    <definedName name="_9__123Graph_BCHART_3" localSheetId="5" hidden="1">[4]CASHFLOWS!#REF!</definedName>
    <definedName name="_9__123Graph_BCHART_3" hidden="1">[4]CASHFLOWS!#REF!</definedName>
    <definedName name="_9__123Graph_XCHART_3" hidden="1">[4]CASHFLOWS!$B$15:$B$29</definedName>
    <definedName name="_90____________________________123Graph_BCHART_4" localSheetId="5" hidden="1">[4]CASHFLOWS!#REF!</definedName>
    <definedName name="_90____________________________123Graph_BCHART_4" hidden="1">[4]CASHFLOWS!#REF!</definedName>
    <definedName name="_91____________________________123Graph_XCHART_3" hidden="1">[4]CASHFLOWS!$B$15:$B$29</definedName>
    <definedName name="_92____________________________123Graph_XCHART_4" hidden="1">[4]CASHFLOWS!$B$15:$B$29</definedName>
    <definedName name="_93___________________________123Graph_ACHART_3" localSheetId="5" hidden="1">[4]CASHFLOWS!#REF!</definedName>
    <definedName name="_93___________________________123Graph_ACHART_3" hidden="1">[4]CASHFLOWS!#REF!</definedName>
    <definedName name="_94___________________________123Graph_ACHART_4" localSheetId="5" hidden="1">[4]CASHFLOWS!#REF!</definedName>
    <definedName name="_94___________________________123Graph_ACHART_4" hidden="1">[4]CASHFLOWS!#REF!</definedName>
    <definedName name="_95___________________________123Graph_BCHART_3" localSheetId="5" hidden="1">[4]CASHFLOWS!#REF!</definedName>
    <definedName name="_95___________________________123Graph_BCHART_3" hidden="1">[4]CASHFLOWS!#REF!</definedName>
    <definedName name="_96___________________________123Graph_BCHART_4" localSheetId="5" hidden="1">[4]CASHFLOWS!#REF!</definedName>
    <definedName name="_96___________________________123Graph_BCHART_4" hidden="1">[4]CASHFLOWS!#REF!</definedName>
    <definedName name="_97___________________________123Graph_XCHART_3" hidden="1">[4]CASHFLOWS!$B$15:$B$29</definedName>
    <definedName name="_98___________________________123Graph_XCHART_4" hidden="1">[4]CASHFLOWS!$B$15:$B$29</definedName>
    <definedName name="_985_____________123Graph_ACHART_3" localSheetId="5" hidden="1">[4]CASHFLOWS!#REF!</definedName>
    <definedName name="_985_____________123Graph_ACHART_3" hidden="1">[4]CASHFLOWS!#REF!</definedName>
    <definedName name="_986_____________123Graph_ACHART_4" localSheetId="5" hidden="1">[4]CASHFLOWS!#REF!</definedName>
    <definedName name="_986_____________123Graph_ACHART_4" hidden="1">[4]CASHFLOWS!#REF!</definedName>
    <definedName name="_987_____________123Graph_BCHART_3" localSheetId="5" hidden="1">[4]CASHFLOWS!#REF!</definedName>
    <definedName name="_987_____________123Graph_BCHART_3" hidden="1">[4]CASHFLOWS!#REF!</definedName>
    <definedName name="_988_____________123Graph_BCHART_4" localSheetId="5" hidden="1">[4]CASHFLOWS!#REF!</definedName>
    <definedName name="_988_____________123Graph_BCHART_4" hidden="1">[4]CASHFLOWS!#REF!</definedName>
    <definedName name="_989_____________123Graph_XCHART_3" hidden="1">[4]CASHFLOWS!$B$15:$B$29</definedName>
    <definedName name="_990_____________123Graph_XCHART_4" hidden="1">[4]CASHFLOWS!$B$15:$B$29</definedName>
    <definedName name="_9aa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3" hidden="1">{#N/A,#N/A,TRUE,"Financials";#N/A,#N/A,TRUE,"Operating Statistics";#N/A,#N/A,TRUE,"Capex &amp; Depreciation";#N/A,#N/A,TRUE,"Debt"}</definedName>
    <definedName name="_aa1" hidden="1">{"'Bill No. 7'!$A$1:$G$32"}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d2" hidden="1">{#N/A,#N/A,FALSE,"mgtsum.XLS";#N/A,#N/A,FALSE,"CAPONE";#N/A,#N/A,FALSE,"CAPTWO";#N/A,#N/A,FALSE,"CAPTHREE"}</definedName>
    <definedName name="_Dist_Values" localSheetId="5" hidden="1">#REF!</definedName>
    <definedName name="_Dist_Values" hidden="1">#REF!</definedName>
    <definedName name="_dk1" hidden="1">{#N/A,#N/A,FALSE,"COVER.XLS";#N/A,#N/A,FALSE,"RACT1.XLS";#N/A,#N/A,FALSE,"RACT2.XLS";#N/A,#N/A,FALSE,"ECCMP";#N/A,#N/A,FALSE,"WELDER.XLS"}</definedName>
    <definedName name="_f3" hidden="1">{#N/A,#N/A,FALSE,"Aging Summary";#N/A,#N/A,FALSE,"Ratio Analysis";#N/A,#N/A,FALSE,"Test 120 Day Accts";#N/A,#N/A,FALSE,"Tickmarks"}</definedName>
    <definedName name="_f4" hidden="1">{#N/A,#N/A,FALSE,"Aging Summary";#N/A,#N/A,FALSE,"Ratio Analysis";#N/A,#N/A,FALSE,"Test 120 Day Accts";#N/A,#N/A,FALSE,"Tickmarks"}</definedName>
    <definedName name="_fco2" hidden="1">{#N/A,#N/A,FALSE,"gc (2)"}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ill" localSheetId="5" hidden="1">#REF!</definedName>
    <definedName name="_Fill" hidden="1">#REF!</definedName>
    <definedName name="_Fill1" localSheetId="5" hidden="1">[12]BHANDUP!#REF!</definedName>
    <definedName name="_Fill1" hidden="1">[12]BHANDUP!#REF!</definedName>
    <definedName name="_xlnm._FilterDatabase" localSheetId="2" hidden="1">LL!$A$2:$K$88</definedName>
    <definedName name="_xlnm._FilterDatabase" localSheetId="7" hidden="1">'LL 2 '!$A$1:$M$167</definedName>
    <definedName name="_xlnm._FilterDatabase" localSheetId="5" hidden="1">#REF!</definedName>
    <definedName name="_xlnm._FilterDatabase" localSheetId="1" hidden="1">Working!$A$3:$U$207</definedName>
    <definedName name="_xlnm._FilterDatabase" hidden="1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5" hidden="1">[13]SEW4!#REF!</definedName>
    <definedName name="_Key1" hidden="1">[13]SEW4!#REF!</definedName>
    <definedName name="_Key2" localSheetId="5" hidden="1">[13]SEW4!#REF!</definedName>
    <definedName name="_Key2" hidden="1">[13]SEW4!#REF!</definedName>
    <definedName name="_KEY3" localSheetId="5" hidden="1">'[14]SC Cost FEB 03'!#REF!</definedName>
    <definedName name="_KEY3" hidden="1">'[14]SC Cost FEB 03'!#REF!</definedName>
    <definedName name="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1" hidden="1">{#N/A,#N/A,FALSE,"mgtsum.XLS";#N/A,#N/A,FALSE,"CAPONE";#N/A,#N/A,FALSE,"CAPTWO";#N/A,#N/A,FALSE,"CAPTHREE"}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tInverse_In" localSheetId="5" hidden="1">#REF!</definedName>
    <definedName name="_MatInverse_In" hidden="1">#REF!</definedName>
    <definedName name="_Order1" hidden="1">1</definedName>
    <definedName name="_Order1_1" hidden="1">1</definedName>
    <definedName name="_Order2" hidden="1">1</definedName>
    <definedName name="_Parse_In" localSheetId="5" hidden="1">[15]PriceSummary!#REF!</definedName>
    <definedName name="_Parse_In" hidden="1">[15]PriceSummary!#REF!</definedName>
    <definedName name="_Parse_Out" localSheetId="5" hidden="1">#REF!</definedName>
    <definedName name="_Parse_Out" hidden="1">#REF!</definedName>
    <definedName name="_ppa1" hidden="1">{#N/A,#N/A,FALSE,"Aging Summary";#N/A,#N/A,FALSE,"Ratio Analysis";#N/A,#N/A,FALSE,"Test 120 Day Accts";#N/A,#N/A,FALSE,"Tickmarks"}</definedName>
    <definedName name="_PRN1" hidden="1">{#N/A,#N/A,FALSE,"COVER.XLS";#N/A,#N/A,FALSE,"RACT1.XLS";#N/A,#N/A,FALSE,"RACT2.XLS";#N/A,#N/A,FALSE,"ECCMP";#N/A,#N/A,FALSE,"WELDER.XLS"}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5" hidden="1">[16]Internet!#REF!</definedName>
    <definedName name="_Regression_Out" hidden="1">[16]Internet!#REF!</definedName>
    <definedName name="_S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41" hidden="1">{"form-D1",#N/A,FALSE,"FORM-D1";"form-D1_amt",#N/A,FALSE,"FORM-D1"}</definedName>
    <definedName name="_s41_1" hidden="1">{"form-D1",#N/A,FALSE,"FORM-D1";"form-D1_amt",#N/A,FALSE,"FORM-D1"}</definedName>
    <definedName name="_Sort" localSheetId="5" hidden="1">#REF!</definedName>
    <definedName name="_Sort" hidden="1">#REF!</definedName>
    <definedName name="_sti02" hidden="1">{#N/A,#N/A,FALSE,"gc (2)"}</definedName>
    <definedName name="_Table1_In1" localSheetId="5" hidden="1">#REF!</definedName>
    <definedName name="_Table1_In1" hidden="1">#REF!</definedName>
    <definedName name="_Table1_Out" localSheetId="5" hidden="1">#REF!</definedName>
    <definedName name="_Table1_Out" hidden="1">#REF!</definedName>
    <definedName name="_Table2_In1" localSheetId="5" hidden="1">#REF!</definedName>
    <definedName name="_Table2_In1" hidden="1">#REF!</definedName>
    <definedName name="_Table2_In2" localSheetId="5" hidden="1">#REF!</definedName>
    <definedName name="_Table2_In2" hidden="1">#REF!</definedName>
    <definedName name="_Table2_Out" localSheetId="5" hidden="1">#REF!</definedName>
    <definedName name="_Table2_Out" hidden="1">#REF!</definedName>
    <definedName name="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1" hidden="1">{#N/A,#N/A,FALSE,"Kalk"}</definedName>
    <definedName name="_wrn1_1" hidden="1">{#N/A,#N/A,FALSE,"Kalk"}</definedName>
    <definedName name="_wrn2" hidden="1">{"Kalk_druck",#N/A,FALSE,"Kalk";#N/A,#N/A,FALSE,"Risiken";"AllgKost_Druck",#N/A,FALSE,"AllgKost";"KompKost_Druck",#N/A,FALSE,"KompKost"}</definedName>
    <definedName name="_wrn2_1" hidden="1">{"Kalk_druck",#N/A,FALSE,"Kalk";#N/A,#N/A,FALSE,"Risiken";"AllgKost_Druck",#N/A,FALSE,"AllgKost";"KompKost_Druck",#N/A,FALSE,"KompKost"}</definedName>
    <definedName name="_wrn3" hidden="1">{#N/A,#N/A,FALSE,"Kalk"}</definedName>
    <definedName name="_wrn3_1" hidden="1">{#N/A,#N/A,FALSE,"Kalk"}</definedName>
    <definedName name="a2a2" hidden="1">{#N/A,#N/A,TRUE,"Financials";#N/A,#N/A,TRUE,"Operating Statistics";#N/A,#N/A,TRUE,"Capex &amp; Depreciation";#N/A,#N/A,TRUE,"Debt"}</definedName>
    <definedName name="AAA_DOCTOPS" hidden="1">"AAA_SET"</definedName>
    <definedName name="AAA_duser" hidden="1">"OFF"</definedName>
    <definedName name="aaaaa" hidden="1">{#N/A,#N/A,FALSE,"이정표"}</definedName>
    <definedName name="aaafff" hidden="1">{"'장비'!$A$3:$M$12"}</definedName>
    <definedName name="AAB_Addin5" hidden="1">"AAB_Description for addin 5,Description for addin 5,Description for addin 5,Description for addin 5,Description for addin 5,Description for addin 5"</definedName>
    <definedName name="aaffa" hidden="1">{#N/A,#N/A,FALSE,"COVER.XLS";#N/A,#N/A,FALSE,"RACT1.XLS";#N/A,#N/A,FALSE,"RACT2.XLS";#N/A,#N/A,FALSE,"ECCMP";#N/A,#N/A,FALSE,"WELDER.XLS"}</definedName>
    <definedName name="aakdf" hidden="1">{#N/A,#N/A,FALSE,"mgtsum.XLS";#N/A,#N/A,FALSE,"CAPONE";#N/A,#N/A,FALSE,"CAPTWO";#N/A,#N/A,FALSE,"CAPTHREE"}</definedName>
    <definedName name="aas" hidden="1">{"'Bill No. 7'!$A$1:$G$32"}</definedName>
    <definedName name="aba" hidden="1">{#N/A,#N/A,FALSE,"COVER1.XLS ";#N/A,#N/A,FALSE,"RACT1.XLS";#N/A,#N/A,FALSE,"RACT2.XLS";#N/A,#N/A,FALSE,"ECCMP";#N/A,#N/A,FALSE,"WELDER.XLS"}</definedName>
    <definedName name="abc" hidden="1">{#N/A,#N/A,FALSE,"Sheet1";#N/A,#N/A,FALSE,"Sheet1";#N/A,#N/A,FALSE,"Sheet1";#N/A,#N/A,FALSE,"Sheet1"}</definedName>
    <definedName name="abcdefg" hidden="1">{#N/A,#N/A,FALSE,"mgtsum.XLS";#N/A,#N/A,FALSE,"CAPONE";#N/A,#N/A,FALSE,"CAPTWO";#N/A,#N/A,FALSE,"CAPTHREE"}</definedName>
    <definedName name="abcxyz" hidden="1">{#N/A,#N/A,FALSE,"mgtsum.XLS";#N/A,#N/A,FALSE,"CAPONE";#N/A,#N/A,FALSE,"CAPTWO";#N/A,#N/A,FALSE,"CAPTHREE"}</definedName>
    <definedName name="Abs" localSheetId="5" hidden="1">#REF!</definedName>
    <definedName name="Abs" hidden="1">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essDatabase" hidden="1">"D:\MIS\TALLY  31.09.04 sep\AS PER TALLY 31.09.04.mdb"</definedName>
    <definedName name="accomation" localSheetId="5" hidden="1">#REF!</definedName>
    <definedName name="accomation" hidden="1">#REF!</definedName>
    <definedName name="aD" hidden="1">{#N/A,#N/A,FALSE,"mgtsum.XLS";#N/A,#N/A,FALSE,"CAPONE";#N/A,#N/A,FALSE,"CAPTWO";#N/A,#N/A,FALSE,"CAPTHREE"}</definedName>
    <definedName name="ada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d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add" hidden="1">{#N/A,#N/A,FALSE,"COVER1.XLS ";#N/A,#N/A,FALSE,"RACT1.XLS";#N/A,#N/A,FALSE,"RACT2.XLS";#N/A,#N/A,FALSE,"ECCMP";#N/A,#N/A,FALSE,"WELDER.XLS"}</definedName>
    <definedName name="adf" hidden="1">{#N/A,#N/A,FALSE,"COVER1.XLS ";#N/A,#N/A,FALSE,"RACT1.XLS";#N/A,#N/A,FALSE,"RACT2.XLS";#N/A,#N/A,FALSE,"ECCMP";#N/A,#N/A,FALSE,"WELDER.XLS"}</definedName>
    <definedName name="ADITION" hidden="1">{"'장비'!$A$3:$M$12"}</definedName>
    <definedName name="ads" hidden="1">{#N/A,#N/A,FALSE,"COVER1.XLS ";#N/A,#N/A,FALSE,"RACT1.XLS";#N/A,#N/A,FALSE,"RACT2.XLS";#N/A,#N/A,FALSE,"ECCMP";#N/A,#N/A,FALSE,"WELDER.XLS"}</definedName>
    <definedName name="agfg" hidden="1">{"'장비'!$A$3:$M$12"}</definedName>
    <definedName name="ajslk" hidden="1">{"form-D1",#N/A,FALSE,"FORM-D1";"form-D1_amt",#N/A,FALSE,"FORM-D1"}</definedName>
    <definedName name="ajslk_1" hidden="1">{"form-D1",#N/A,FALSE,"FORM-D1";"form-D1_amt",#N/A,FALSE,"FORM-D1"}</definedName>
    <definedName name="aksj" hidden="1">{"form-D1",#N/A,FALSE,"FORM-D1";"form-D1_amt",#N/A,FALSE,"FORM-D1"}</definedName>
    <definedName name="aksj_1" hidden="1">{"form-D1",#N/A,FALSE,"FORM-D1";"form-D1_amt",#N/A,FALSE,"FORM-D1"}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QWE" hidden="1">{#N/A,#N/A,FALSE,"mpph1";#N/A,#N/A,FALSE,"mpmseb";#N/A,#N/A,FALSE,"mpph2"}</definedName>
    <definedName name="ARUN" localSheetId="5" hidden="1">#REF!</definedName>
    <definedName name="ARUN" hidden="1">#REF!</definedName>
    <definedName name="A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S2DocOpenMode" hidden="1">"AS2DocumentEdit"</definedName>
    <definedName name="asa" hidden="1">{#N/A,#N/A,FALSE,"COVER1.XLS ";#N/A,#N/A,FALSE,"RACT1.XLS";#N/A,#N/A,FALSE,"RACT2.XLS";#N/A,#N/A,FALSE,"ECCMP";#N/A,#N/A,FALSE,"WELDER.XLS"}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asd" hidden="1">{#N/A,#N/A,FALSE,"Aging Summary";#N/A,#N/A,FALSE,"Ratio Analysis";#N/A,#N/A,FALSE,"Test 120 Day Accts";#N/A,#N/A,FALSE,"Tickmarks"}</definedName>
    <definedName name="asdasddfguer" hidden="1">#N/A</definedName>
    <definedName name="asdfsa" localSheetId="5" hidden="1">#REF!</definedName>
    <definedName name="asdfsa" hidden="1">#REF!</definedName>
    <definedName name="ASDFSDFF" hidden="1">{#N/A,#N/A,FALSE,"mgtsum.XLS";#N/A,#N/A,FALSE,"CAPONE";#N/A,#N/A,FALSE,"CAPTWO";#N/A,#N/A,FALSE,"CAPTHREE"}</definedName>
    <definedName name="ASFS" hidden="1">{#N/A,#N/A,FALSE,"mgtsum.XLS";#N/A,#N/A,FALSE,"CAPONE";#N/A,#N/A,FALSE,"CAPTWO";#N/A,#N/A,FALSE,"CAPTHREE"}</definedName>
    <definedName name="asjk" hidden="1">{"form-D1",#N/A,FALSE,"FORM-D1";"form-D1_amt",#N/A,FALSE,"FORM-D1"}</definedName>
    <definedName name="asjk_1" hidden="1">{"form-D1",#N/A,FALSE,"FORM-D1";"form-D1_amt",#N/A,FALSE,"FORM-D1"}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dg" localSheetId="5" hidden="1">#REF!</definedName>
    <definedName name="assadg" hidden="1">#REF!</definedName>
    <definedName name="ass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ADWE" hidden="1">{#N/A,#N/A,FALSE,"mpph1";#N/A,#N/A,FALSE,"mpmseb";#N/A,#N/A,FALSE,"mpph2"}</definedName>
    <definedName name="ban" hidden="1">{#N/A,#N/A,FALSE,"5YRASSPl - consol'd";#N/A,#N/A,FALSE,"5YRASSPl - hotel";#N/A,#N/A,FALSE,"5YRASSPl - excl htl";#N/A,#N/A,FALSE,"VarReport";#N/A,#N/A,FALSE,"Sensitivity";#N/A,#N/A,FALSE,"House View ";#N/A,#N/A,FALSE,"KPI"}</definedName>
    <definedName name="bargroup1" hidden="1">OR([17]SCHEDULE!$J1=0,[17]SCHEDULE!$J1=99)</definedName>
    <definedName name="bargroup2" hidden="1">OR([17]SCHEDULE!$J1=11,[17]SCHEDULE!$J1=33)</definedName>
    <definedName name="bargroup3" hidden="1">OR([17]SCHEDULE!$J1=21,[17]SCHEDULE!$J1=15,[17]SCHEDULE!$J1=13,[17]SCHEDULE!$J1=51,[17]SCHEDULE!$J1=77)</definedName>
    <definedName name="bargroup4" hidden="1">OR([17]SCHEDULE!$J1=26,[17]SCHEDULE!$J1=31)</definedName>
    <definedName name="bargroup5" hidden="1">OR([17]SCHEDULE!$J1=46,[17]SCHEDULE!$J1=25,[17]SCHEDULE!$J1=44,[17]SCHEDULE!$J1=41)</definedName>
    <definedName name="bargroup6" hidden="1">[17]SCHEDULE!$J1=67</definedName>
    <definedName name="bargroup7" hidden="1">[17]SCHEDULE!$J1=12</definedName>
    <definedName name="BB" localSheetId="5" hidden="1">[18]analysis!#REF!</definedName>
    <definedName name="BB" hidden="1">[18]analysis!#REF!</definedName>
    <definedName name="bbb" hidden="1">{#N/A,#N/A,FALSE,"COVER.XLS";#N/A,#N/A,FALSE,"RACT1.XLS";#N/A,#N/A,FALSE,"RACT2.XLS";#N/A,#N/A,FALSE,"ECCMP";#N/A,#N/A,FALSE,"WELDER.XLS"}</definedName>
    <definedName name="bbbbbbbbbb" localSheetId="5" hidden="1">#REF!</definedName>
    <definedName name="bbbbbbbbbb" hidden="1">#REF!</definedName>
    <definedName name="BC" localSheetId="5" hidden="1">[18]analysis!#REF!</definedName>
    <definedName name="BC" hidden="1">[18]analysis!#REF!</definedName>
    <definedName name="BD" localSheetId="5" hidden="1">[18]analysis!#REF!</definedName>
    <definedName name="BD" hidden="1">[18]analysis!#REF!</definedName>
    <definedName name="BE" localSheetId="5" hidden="1">[18]analysis!#REF!</definedName>
    <definedName name="BE" hidden="1">[18]analysis!#REF!</definedName>
    <definedName name="Beijing" hidden="1">{"All Except Totals",#N/A,TRUE,"Recap";"Totals Page",#N/A,TRUE,"Recap"}</definedName>
    <definedName name="BF" localSheetId="5" hidden="1">[18]analysis!#REF!</definedName>
    <definedName name="BF" hidden="1">[18]analysis!#REF!</definedName>
    <definedName name="BG" localSheetId="5" hidden="1">[18]analysis!#REF!</definedName>
    <definedName name="BG" hidden="1">[18]analysis!#REF!</definedName>
    <definedName name="BH" localSheetId="5" hidden="1">[18]analysis!#REF!</definedName>
    <definedName name="BH" hidden="1">[18]analysis!#REF!</definedName>
    <definedName name="bhbd" localSheetId="5" hidden="1">'[19]final abstract'!#REF!</definedName>
    <definedName name="bhbd" hidden="1">'[19]final abstract'!#REF!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" localSheetId="5" hidden="1">[18]analysis!#REF!</definedName>
    <definedName name="BJ" hidden="1">[18]analysis!#REF!</definedName>
    <definedName name="BLPH1" localSheetId="5" hidden="1">#REF!</definedName>
    <definedName name="BLPH1" hidden="1">#REF!</definedName>
    <definedName name="BLPH2" localSheetId="5" hidden="1">#REF!</definedName>
    <definedName name="BLPH2" hidden="1">#REF!</definedName>
    <definedName name="BLPH3" localSheetId="5" hidden="1">#REF!</definedName>
    <definedName name="BLPH3" hidden="1">#REF!</definedName>
    <definedName name="BLPH4" localSheetId="5" hidden="1">#REF!</definedName>
    <definedName name="BLPH4" hidden="1">#REF!</definedName>
    <definedName name="BLPH5" localSheetId="5" hidden="1">#REF!</definedName>
    <definedName name="BLPH5" hidden="1">#REF!</definedName>
    <definedName name="BOQ" localSheetId="5" hidden="1">#REF!</definedName>
    <definedName name="BOQ" hidden="1">#REF!</definedName>
    <definedName name="bvcc" hidden="1">{"'Bill No. 7'!$A$1:$G$32"}</definedName>
    <definedName name="CATS.Project" hidden="1">"Z1132"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u" hidden="1">{#N/A,#N/A,FALSE,"COVER.XLS";#N/A,#N/A,FALSE,"RACT1.XLS";#N/A,#N/A,FALSE,"RACT2.XLS";#N/A,#N/A,FALSE,"ECCMP";#N/A,#N/A,FALSE,"WELDER.XLS"}</definedName>
    <definedName name="CENTER" localSheetId="5" hidden="1">#REF!</definedName>
    <definedName name="CENTER" hidden="1">#REF!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a" hidden="1">{#N/A,#N/A,FALSE,"gc (2)"}</definedName>
    <definedName name="ci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de" localSheetId="5" hidden="1">#REF!</definedName>
    <definedName name="Code" hidden="1">#REF!</definedName>
    <definedName name="Column1" hidden="1">{"'Bill No. 7'!$A$1:$G$32"}</definedName>
    <definedName name="com" hidden="1">{#N/A,#N/A,FALSE,"mpph1";#N/A,#N/A,FALSE,"mpmseb";#N/A,#N/A,FALSE,"mpph2"}</definedName>
    <definedName name="COMP" localSheetId="5" hidden="1">#REF!</definedName>
    <definedName name="COMP" hidden="1">#REF!</definedName>
    <definedName name="COMPARISON" hidden="1">{#N/A,#N/A,FALSE,"mpph1";#N/A,#N/A,FALSE,"mpmseb";#N/A,#N/A,FALSE,"mpph2"}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sr" localSheetId="5" hidden="1">[18]analysis!#REF!</definedName>
    <definedName name="crsr" hidden="1">[18]analysis!#REF!</definedName>
    <definedName name="crsr1" localSheetId="5" hidden="1">[18]analysis!#REF!</definedName>
    <definedName name="crsr1" hidden="1">[18]analysis!#REF!</definedName>
    <definedName name="crsr2" localSheetId="5" hidden="1">[18]analysis!#REF!</definedName>
    <definedName name="crsr2" hidden="1">[18]analysis!#REF!</definedName>
    <definedName name="crsr3" localSheetId="5" hidden="1">[18]analysis!#REF!</definedName>
    <definedName name="crsr3" hidden="1">[18]analysis!#REF!</definedName>
    <definedName name="CSDCSDSAS" localSheetId="5" hidden="1">#REF!</definedName>
    <definedName name="CSDCSDSAS" hidden="1">#REF!</definedName>
    <definedName name="CURVE" hidden="1">{#N/A,#N/A,FALSE,"COVER1.XLS ";#N/A,#N/A,FALSE,"RACT1.XLS";#N/A,#N/A,FALSE,"RACT2.XLS";#N/A,#N/A,FALSE,"ECCMP";#N/A,#N/A,FALSE,"WELDER.XLS"}</definedName>
    <definedName name="c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31z" hidden="1">{#N/A,#N/A,FALSE,"mgtsum.XLS";#N/A,#N/A,FALSE,"CAPONE";#N/A,#N/A,FALSE,"CAPTWO";#N/A,#N/A,FALSE,"CAPTHREE"}</definedName>
    <definedName name="da" hidden="1">{#N/A,#N/A,FALSE,"Kalk"}</definedName>
    <definedName name="da_1" hidden="1">{#N/A,#N/A,FALSE,"Kalk"}</definedName>
    <definedName name="DAdsaD" localSheetId="5" hidden="1">'[1]Rate Analysis'!#REF!</definedName>
    <definedName name="DAdsaD" hidden="1">'[1]Rate Analysis'!#REF!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dbbbd" localSheetId="5" hidden="1">[18]analysis!#REF!</definedName>
    <definedName name="dbbbd" hidden="1">[18]analysis!#REF!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f" hidden="1">{"'장비'!$A$3:$M$12"}</definedName>
    <definedName name="DEBIT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BITE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epereciation" hidden="1">{"'Furniture&amp; O.E'!$A$4:$D$27"}</definedName>
    <definedName name="detail" hidden="1">{#N/A,#N/A,FALSE,"Kalk"}</definedName>
    <definedName name="detail_1" hidden="1">{#N/A,#N/A,FALSE,"Kalk"}</definedName>
    <definedName name="detailkalk1" hidden="1">{#N/A,#N/A,FALSE,"Kalk"}</definedName>
    <definedName name="detailkalk1_1" hidden="1">{#N/A,#N/A,FALSE,"Kalk"}</definedName>
    <definedName name="dfaf" hidden="1">{"'장비'!$A$3:$M$12"}</definedName>
    <definedName name="d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f" hidden="1">{"'장비'!$A$3:$M$12"}</definedName>
    <definedName name="DFF" localSheetId="5" hidden="1">'[3]Rate Analysis'!#REF!</definedName>
    <definedName name="DFF" hidden="1">'[3]Rate Analysis'!#REF!</definedName>
    <definedName name="dfg" hidden="1">{#N/A,#N/A,FALSE,"gc (2)"}</definedName>
    <definedName name="dfgg" hidden="1">{#N/A,#N/A,FALSE,"gc (2)"}</definedName>
    <definedName name="DFL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GDGF" localSheetId="5" hidden="1">'[3]Rate Analysis'!#REF!</definedName>
    <definedName name="DGDGF" hidden="1">'[3]Rate Analysis'!#REF!</definedName>
    <definedName name="dgfgfd" hidden="1">{#N/A,#N/A,FALSE,"COVER.XLS";#N/A,#N/A,FALSE,"RACT1.XLS";#N/A,#N/A,FALSE,"RACT2.XLS";#N/A,#N/A,FALSE,"ECCMP";#N/A,#N/A,FALSE,"WELDER.XLS"}</definedName>
    <definedName name="DGRS" hidden="1">{"form-D1",#N/A,FALSE,"FORM-D1";"form-D1_amt",#N/A,FALSE,"FORM-D1"}</definedName>
    <definedName name="DHTML" hidden="1">{"'Sheet1'!$A$4386:$N$4591"}</definedName>
    <definedName name="DHTML_1" hidden="1">{"'Sheet1'!$A$4386:$N$4591"}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v" hidden="1">{#N/A,#N/A,FALSE,"Occ and Rate";#N/A,#N/A,FALSE,"PF Input";#N/A,#N/A,FALSE,"Capital Input";#N/A,#N/A,FALSE,"Proforma Five Yr";#N/A,#N/A,FALSE,"Calculations";#N/A,#N/A,FALSE,"Transaction Summary-DTW"}</definedName>
    <definedName name="DL" hidden="1">{#N/A,#N/A,FALSE,"이정표"}</definedName>
    <definedName name="dn" hidden="1">{#N/A,#N/A,FALSE,"COVER1.XLS ";#N/A,#N/A,FALSE,"RACT1.XLS";#N/A,#N/A,FALSE,"RACT2.XLS";#N/A,#N/A,FALSE,"ECCMP";#N/A,#N/A,FALSE,"WELDER.XLS"}</definedName>
    <definedName name="DPFLSDPFL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dsadaD" hidden="1">{#N/A,#N/A,FALSE,"COVER1.XLS ";#N/A,#N/A,FALSE,"RACT1.XLS";#N/A,#N/A,FALSE,"RACT2.XLS";#N/A,#N/A,FALSE,"ECCMP";#N/A,#N/A,FALSE,"WELDER.XLS"}</definedName>
    <definedName name="dsfj" localSheetId="5" hidden="1">#REF!</definedName>
    <definedName name="dsfj" hidden="1">#REF!</definedName>
    <definedName name="dsfkljsd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sgsdgsd" hidden="1">{#N/A,#N/A,FALSE,"5YRASSPl - consol'd";#N/A,#N/A,FALSE,"5YRASSPl - hotel";#N/A,#N/A,FALSE,"5YRASSPl - excl htl";#N/A,#N/A,FALSE,"VarReport";#N/A,#N/A,FALSE,"Sensitivity";#N/A,#N/A,FALSE,"House View ";#N/A,#N/A,FALSE,"KPI"}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" hidden="1">{#N/A,#N/A,FALSE,"Kalk"}</definedName>
    <definedName name="dy_1" hidden="1">{#N/A,#N/A,FALSE,"Kalk"}</definedName>
    <definedName name="er" hidden="1">{"'장비'!$A$3:$M$12"}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t" hidden="1">{"'장비'!$A$3:$M$12"}</definedName>
    <definedName name="ertxg" hidden="1">{"'장비'!$A$3:$M$12"}</definedName>
    <definedName name="erty" hidden="1">{"'장비'!$A$3:$M$12"}</definedName>
    <definedName name="ESCALATION1" localSheetId="5" hidden="1">'[20]Rate Analysis'!#REF!</definedName>
    <definedName name="ESCALATION1" hidden="1">'[20]Rate Analysis'!#REF!</definedName>
    <definedName name="FC" hidden="1">{#N/A,#N/A,FALSE,"gc (2)"}</definedName>
    <definedName name="FCode" localSheetId="5" hidden="1">#REF!</definedName>
    <definedName name="FCode" hidden="1">#REF!</definedName>
    <definedName name="fds" localSheetId="5" hidden="1">[18]analysis!#REF!</definedName>
    <definedName name="fds" hidden="1">[18]analysis!#REF!</definedName>
    <definedName name="ffff" hidden="1">{"'장비'!$A$3:$M$12"}</definedName>
    <definedName name="fffffffg" hidden="1">{"'장비'!$A$3:$M$12"}</definedName>
    <definedName name="fffffg" hidden="1">{"form-D1",#N/A,FALSE,"FORM-D1";"form-D1_amt",#N/A,FALSE,"FORM-D1"}</definedName>
    <definedName name="fffffg_1" hidden="1">{"form-D1",#N/A,FALSE,"FORM-D1";"form-D1_amt",#N/A,FALSE,"FORM-D1"}</definedName>
    <definedName name="ffgfg" hidden="1">{"'장비'!$A$3:$M$12"}</definedName>
    <definedName name="fgfdg" localSheetId="5" hidden="1">#REF!</definedName>
    <definedName name="fgfdg" hidden="1">#REF!</definedName>
    <definedName name="fgh" localSheetId="5" hidden="1">[18]analysis!#REF!</definedName>
    <definedName name="fgh" hidden="1">[18]analysis!#REF!</definedName>
    <definedName name="FGHM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fhhhh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il" localSheetId="5" hidden="1">#REF!</definedName>
    <definedName name="fil" hidden="1">#REF!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localSheetId="5" hidden="1">#REF!</definedName>
    <definedName name="fill" hidden="1">#REF!</definedName>
    <definedName name="fill." localSheetId="5" hidden="1">[21]Set!#REF!</definedName>
    <definedName name="fill." hidden="1">[21]Set!#REF!</definedName>
    <definedName name="FLAT" hidden="1">{"'Bill No. 7'!$A$1:$G$32"}</definedName>
    <definedName name="Form" hidden="1">{"'Sheet1'!$L$16"}</definedName>
    <definedName name="fsd" hidden="1">{#N/A,#N/A,FALSE,"mgtsum.XLS";#N/A,#N/A,FALSE,"CAPONE";#N/A,#N/A,FALSE,"CAPTWO";#N/A,#N/A,FALSE,"CAPTHREE"}</definedName>
    <definedName name="fsdd" localSheetId="5" hidden="1">'[1]Rate Analysis'!#REF!</definedName>
    <definedName name="fsdd" hidden="1">'[1]Rate Analysis'!#REF!</definedName>
    <definedName name="fsds" hidden="1">{#N/A,#N/A,FALSE,"mgtsum.XLS";#N/A,#N/A,FALSE,"CAPONE";#N/A,#N/A,FALSE,"CAPTWO";#N/A,#N/A,FALSE,"CAPTHREE"}</definedName>
    <definedName name="GFD" hidden="1">{"'장비'!$A$3:$M$12"}</definedName>
    <definedName name="GG" localSheetId="5" hidden="1">'[3]Rate Analysis'!#REF!</definedName>
    <definedName name="GG" hidden="1">'[3]Rate Analysis'!#REF!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hidden="1">{"'장비'!$A$3:$M$12"}</definedName>
    <definedName name="ggggg" hidden="1">{"'장비'!$A$3:$M$12"}</definedName>
    <definedName name="ghj" hidden="1">{#N/A,#N/A,FALSE,"gc (2)"}</definedName>
    <definedName name="GKGF" hidden="1">{"'장비'!$A$3:$M$12"}</definedName>
    <definedName name="glbalances_1" hidden="1">{#N/A,#N/A,FALSE,"Aging Summary";#N/A,#N/A,FALSE,"Ratio Analysis";#N/A,#N/A,FALSE,"Test 120 Day Accts";#N/A,#N/A,FALSE,"Tickmarks"}</definedName>
    <definedName name="grfd" hidden="1">{"'장비'!$A$3:$M$12"}</definedName>
    <definedName name="groo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haha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ap" hidden="1">{#N/A,#N/A,FALSE,"COVER1.XLS ";#N/A,#N/A,FALSE,"RACT1.XLS";#N/A,#N/A,FALSE,"RACT2.XLS";#N/A,#N/A,FALSE,"ECCMP";#N/A,#N/A,FALSE,"WELDER.XLS"}</definedName>
    <definedName name="hgrgnigmwog" localSheetId="5" hidden="1">'[3]Rate Analysis'!#REF!</definedName>
    <definedName name="hgrgnigmwog" hidden="1">'[3]Rate Analysis'!#REF!</definedName>
    <definedName name="hh" hidden="1">{"'Sheet1'!$L$16"}</definedName>
    <definedName name="hhh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hjtn" localSheetId="5" hidden="1">'[3]Rate Analysis'!#REF!</definedName>
    <definedName name="hhjtn" hidden="1">'[3]Rate Analysis'!#REF!</definedName>
    <definedName name="HiddenRows" localSheetId="5" hidden="1">#REF!</definedName>
    <definedName name="HiddenRows" hidden="1">#REF!</definedName>
    <definedName name="hjjjjjj" hidden="1">{"form-D1",#N/A,FALSE,"FORM-D1";"form-D1_amt",#N/A,FALSE,"FORM-D1"}</definedName>
    <definedName name="hjjjjjj_1" hidden="1">{"form-D1",#N/A,FALSE,"FORM-D1";"form-D1_amt",#N/A,FALSE,"FORM-D1"}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P" hidden="1">{"form-D1",#N/A,FALSE,"FORM-D1";"form-D1_amt",#N/A,FALSE,"FORM-D1"}</definedName>
    <definedName name="HP_1" hidden="1">{"form-D1",#N/A,FALSE,"FORM-D1";"form-D1_amt",#N/A,FALSE,"FORM-D1"}</definedName>
    <definedName name="HTML" hidden="1">{"'장비'!$A$3:$M$12"}</definedName>
    <definedName name="HTML_CodePage" hidden="1">1252</definedName>
    <definedName name="HTML_Control" hidden="1">{"'Furniture&amp; O.E'!$A$4:$D$27"}</definedName>
    <definedName name="HTML_Control_1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TML1" hidden="1">{"'장비'!$A$3:$M$12"}</definedName>
    <definedName name="HTML1_10" hidden="1">"charles_l_blake@ccm.rr.intel.com"</definedName>
    <definedName name="HTML1_11" hidden="1">1</definedName>
    <definedName name="HTML1_12" hidden="1">"C:\CWeb\P858VFCPA\9712\timeline.htm"</definedName>
    <definedName name="HTML1_2" hidden="1">1</definedName>
    <definedName name="HTML1_3" hidden="1">"P858 VF CPA Time Line"</definedName>
    <definedName name="HTML1_4" hidden="1">"Schedule"</definedName>
    <definedName name="HTML1_5" hidden="1">""</definedName>
    <definedName name="HTML1_6" hidden="1">1</definedName>
    <definedName name="HTML1_7" hidden="1">1</definedName>
    <definedName name="HTML1_8" hidden="1">"10/20/97"</definedName>
    <definedName name="HTML1_9" hidden="1">"Charlie Blake"</definedName>
    <definedName name="HTMLCount" hidden="1">1</definedName>
    <definedName name="HTR" hidden="1">{"'장비'!$A$3:$M$12"}</definedName>
    <definedName name="huy" hidden="1">{"'Sheet1'!$L$16"}</definedName>
    <definedName name="Hy" localSheetId="5" hidden="1">[13]SEW4!#REF!</definedName>
    <definedName name="Hy" hidden="1">[13]SEW4!#REF!</definedName>
    <definedName name="I" localSheetId="5" hidden="1">'[22]Basic Rate'!#REF!</definedName>
    <definedName name="I" hidden="1">'[22]Basic Rate'!#REF!</definedName>
    <definedName name="idiot" hidden="1">{"dep. full detail",#N/A,FALSE,"annex";"3cd annex",#N/A,FALSE,"annex";"co. dep.",#N/A,FALSE,"annex"}</definedName>
    <definedName name="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curr" hidden="1">{#N/A,#N/A,FALSE,"gc (2)"}</definedName>
    <definedName name="Infara2" hidden="1">{"form-D1",#N/A,FALSE,"FORM-D1";"form-D1_amt",#N/A,FALSE,"FORM-D1"}</definedName>
    <definedName name="infr_old_budget" localSheetId="5" hidden="1">#REF!</definedName>
    <definedName name="infr_old_budget" hidden="1">#REF!</definedName>
    <definedName name="Infra" hidden="1">{"form-D1",#N/A,FALSE,"FORM-D1";"form-D1_amt",#N/A,FALSE,"FORM-D1"}</definedName>
    <definedName name="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39451.7949652778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hidden="1">{#N/A,#N/A,TRUE,"Financials";#N/A,#N/A,TRUE,"Operating Statistics";#N/A,#N/A,TRUE,"Capex &amp; Depreciation";#N/A,#N/A,TRUE,"Debt"}</definedName>
    <definedName name="J_WT" hidden="1">'[23] '!$B$127</definedName>
    <definedName name="jaghsdjas" localSheetId="5" hidden="1">[18]analysis!#REF!</definedName>
    <definedName name="jaghsdjas" hidden="1">[18]analysis!#REF!</definedName>
    <definedName name="ja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y" hidden="1">{#N/A,#N/A,FALSE,"gc (2)"}</definedName>
    <definedName name="jjj" hidden="1">{"'장비'!$A$3:$M$12"}</definedName>
    <definedName name="JJJJ" hidden="1">'[23] '!$B$127:$I$181</definedName>
    <definedName name="jjjjjj" hidden="1">{"form-D1",#N/A,FALSE,"FORM-D1";"form-D1_amt",#N/A,FALSE,"FORM-D1"}</definedName>
    <definedName name="jjjjjj_1" hidden="1">{"form-D1",#N/A,FALSE,"FORM-D1";"form-D1_amt",#N/A,FALSE,"FORM-D1"}</definedName>
    <definedName name="jjjjjjjjj" hidden="1">{"form-D1",#N/A,FALSE,"FORM-D1";"form-D1_amt",#N/A,FALSE,"FORM-D1"}</definedName>
    <definedName name="jjjjjjjjj_1" hidden="1">{"form-D1",#N/A,FALSE,"FORM-D1";"form-D1_amt",#N/A,FALSE,"FORM-D1"}</definedName>
    <definedName name="jjjjjjjjjjjj" hidden="1">{"form-D1",#N/A,FALSE,"FORM-D1";"form-D1_amt",#N/A,FALSE,"FORM-D1"}</definedName>
    <definedName name="jjjjjjjjjjjj_1" hidden="1">{"form-D1",#N/A,FALSE,"FORM-D1";"form-D1_amt",#N/A,FALSE,"FORM-D1"}</definedName>
    <definedName name="job.no" hidden="1">[17]Database!$C$6:$C$26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lk1" hidden="1">{"Kalk_druck",#N/A,FALSE,"Kalk";#N/A,#N/A,FALSE,"Risiken";"AllgKost_Druck",#N/A,FALSE,"AllgKost";"KompKost_Druck",#N/A,FALSE,"KompKost"}</definedName>
    <definedName name="kalk1_1" hidden="1">{"Kalk_druck",#N/A,FALSE,"Kalk";#N/A,#N/A,FALSE,"Risiken";"AllgKost_Druck",#N/A,FALSE,"AllgKost";"KompKost_Druck",#N/A,FALSE,"KompKost"}</definedName>
    <definedName name="kalk3" hidden="1">{"Kalk_druck",#N/A,FALSE,"Kalk";#N/A,#N/A,FALSE,"Risiken";"AllgKost_Druck",#N/A,FALSE,"AllgKost";"KompKost_Druck",#N/A,FALSE,"KompKost"}</definedName>
    <definedName name="kalk3_1" hidden="1">{"Kalk_druck",#N/A,FALSE,"Kalk";#N/A,#N/A,FALSE,"Risiken";"AllgKost_Druck",#N/A,FALSE,"AllgKost";"KompKost_Druck",#N/A,FALSE,"KompKost"}</definedName>
    <definedName name="KAMAL" hidden="1">{"form-D1",#N/A,FALSE,"FORM-D1";"form-D1_amt",#N/A,FALSE,"FORM-D1"}</definedName>
    <definedName name="KAMAL_1" hidden="1">{"form-D1",#N/A,FALSE,"FORM-D1";"form-D1_amt",#N/A,FALSE,"FORM-D1"}</definedName>
    <definedName name="kaml" hidden="1">{"form-D1",#N/A,FALSE,"FORM-D1";"form-D1_amt",#N/A,FALSE,"FORM-D1"}</definedName>
    <definedName name="kaml_1" hidden="1">{"form-D1",#N/A,FALSE,"FORM-D1";"form-D1_amt",#N/A,FALSE,"FORM-D1"}</definedName>
    <definedName name="K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y" localSheetId="5" hidden="1">'[24]Cash Flow Working'!#REF!</definedName>
    <definedName name="kay" hidden="1">'[24]Cash Flow Working'!#REF!</definedName>
    <definedName name="KFG" hidden="1">{"'장비'!$A$3:$M$12"}</definedName>
    <definedName name="khongtruotgia" hidden="1">{"'Sheet1'!$L$16"}</definedName>
    <definedName name="KJDFSHKJWEHFKQ" localSheetId="5" hidden="1">#REF!</definedName>
    <definedName name="KJDFSHKJWEHFKQ" hidden="1">#REF!</definedName>
    <definedName name="kjkgh" hidden="1">{"'장비'!$A$3:$M$12"}</definedName>
    <definedName name="kkk" hidden="1">{#N/A,#N/A,FALSE,"COVER1.XLS ";#N/A,#N/A,FALSE,"RACT1.XLS";#N/A,#N/A,FALSE,"RACT2.XLS";#N/A,#N/A,FALSE,"ECCMP";#N/A,#N/A,FALSE,"WELDER.XLS"}</definedName>
    <definedName name="Kondhwa.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Kondhwa_Div" hidden="1">{#N/A,#N/A,FALSE,"Occ and Rate";#N/A,#N/A,FALSE,"PF Input";#N/A,#N/A,FALSE,"Capital Input";#N/A,#N/A,FALSE,"Proforma Five Yr";#N/A,#N/A,FALSE,"Calculations";#N/A,#N/A,FALSE,"Transaction Summary-DTW"}</definedName>
    <definedName name="Kondhwa_O" hidden="1">{#N/A,#N/A,FALSE,"New Depr Sch-150% DB";#N/A,#N/A,FALSE,"Cash Flows RLP";#N/A,#N/A,FALSE,"IRR";#N/A,#N/A,FALSE,"Proforma IS";#N/A,#N/A,FALSE,"Assumptions"}</definedName>
    <definedName name="Kondhwa_wrn.Aging._.and._.Trend._.Analysis." hidden="1">{#N/A,#N/A,FALSE,"Aging Summary";#N/A,#N/A,FALSE,"Ratio Analysis";#N/A,#N/A,FALSE,"Test 120 Day Accts";#N/A,#N/A,FALSE,"Tickmarks"}</definedName>
    <definedName name="Kondhwa_wrn.ALL." hidden="1">{#N/A,#N/A,FALSE,"מאזן";#N/A,#N/A,FALSE,"רווהפ";#N/A,#N/A,FALSE,"שינויים בהון";#N/A,#N/A,FALSE,"תזרים";#N/A,#N/A,FALSE,"נספח - התאמות";#N/A,#N/A,FALSE,"ני""ע לתזרים";#N/A,#N/A,FALSE,"פירוטים לדוחות"}</definedName>
    <definedName name="Kondhwa_wrn.Basic._.Report." hidden="1">{#N/A,#N/A,FALSE,"New Depr Sch-150% DB";#N/A,#N/A,FALSE,"Cash Flows RLP";#N/A,#N/A,FALSE,"IRR";#N/A,#N/A,FALSE,"Proforma IS";#N/A,#N/A,FALSE,"Assumptions"}</definedName>
    <definedName name="Kondhwa_wrn.Complete._.Report." hidden="1">{#N/A,#N/A,FALSE,"Assumptions";#N/A,#N/A,FALSE,"Proforma IS";#N/A,#N/A,FALSE,"Cash Flows RLP";#N/A,#N/A,FALSE,"IRR";#N/A,#N/A,FALSE,"New Depr Sch-150% DB";#N/A,#N/A,FALSE,"Comments"}</definedName>
    <definedName name="Kondhwa_wrn.Complete._.Review." hidden="1">{#N/A,#N/A,FALSE,"Occ and Rate";#N/A,#N/A,FALSE,"PF Input";#N/A,#N/A,FALSE,"Capital Input";#N/A,#N/A,FALSE,"Proforma Five Yr";#N/A,#N/A,FALSE,"Calculations";#N/A,#N/A,FALSE,"Transaction Summary-DTW"}</definedName>
    <definedName name="Kondhwa_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Kondhwa_wrn.Investment._.Review." hidden="1">{#N/A,#N/A,FALSE,"Proforma Five Yr";#N/A,#N/A,FALSE,"Capital Input";#N/A,#N/A,FALSE,"Calculations";#N/A,#N/A,FALSE,"Transaction Summary-DTW"}</definedName>
    <definedName name="Kondhwa_wrn.Operation._.Review." hidden="1">{#N/A,#N/A,FALSE,"Proforma Five Yr";#N/A,#N/A,FALSE,"Occ and Rate";#N/A,#N/A,FALSE,"PF Input";#N/A,#N/A,FALSE,"Hotcomps"}</definedName>
    <definedName name="Kondhwa_wrn.Phase._.I." hidden="1">{#N/A,#N/A,FALSE,"Transaction Summary-DTW";#N/A,#N/A,FALSE,"Proforma Five Yr";#N/A,#N/A,FALSE,"Occ and Rate"}</definedName>
    <definedName name="Kondhwa_wrn.print" hidden="1">{#N/A,#N/A,FALSE,"Japan 2003";#N/A,#N/A,FALSE,"Sheet2"}</definedName>
    <definedName name="Kondhwa_wrn.Proforma._.Review" hidden="1">{#N/A,#N/A,FALSE,"Occ and Rate";#N/A,#N/A,FALSE,"PF Input";#N/A,#N/A,FALSE,"Proforma Five Yr";#N/A,#N/A,FALSE,"Hotcomps"}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skk" hidden="1">{#N/A,#N/A,FALSE,"COVER.XLS";#N/A,#N/A,FALSE,"RACT1.XLS";#N/A,#N/A,FALSE,"RACT2.XLS";#N/A,#N/A,FALSE,"ECCMP";#N/A,#N/A,FALSE,"WELDER.XLS"}</definedName>
    <definedName name="kvs" hidden="1">{#N/A,#N/A,FALSE,"COVER1.XLS ";#N/A,#N/A,FALSE,"RACT1.XLS";#N/A,#N/A,FALSE,"RACT2.XLS";#N/A,#N/A,FALSE,"ECCMP";#N/A,#N/A,FALSE,"WELDER.XLS"}</definedName>
    <definedName name="kyd.ChngCell.01." localSheetId="5" hidden="1">#REF!</definedName>
    <definedName name="kyd.ChngCell.01." hidden="1">#REF!</definedName>
    <definedName name="kyd.ChngCell.01.BKC" localSheetId="5" hidden="1">#REF!</definedName>
    <definedName name="kyd.ChngCell.01.BKC" hidden="1">#REF!</definedName>
    <definedName name="kyd.CounterLimitCell.01." hidden="1">"x"</definedName>
    <definedName name="kyd.Dim.01." hidden="1">"tm1serv:company"</definedName>
    <definedName name="kyd.ElementList.01." localSheetId="5" hidden="1">#REF!</definedName>
    <definedName name="kyd.ElementList.01." hidden="1">#REF!</definedName>
    <definedName name="kyd.ElementList01.BKC" localSheetId="5" hidden="1">#REF!</definedName>
    <definedName name="kyd.ElementList01.BKC" hidden="1">#REF!</definedName>
    <definedName name="kyd.ElementType.01." hidden="1">1</definedName>
    <definedName name="kyd.ItemType.01." hidden="1">2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oCtrlNum." hidden="1">0</definedName>
    <definedName name="kyd.MemoSortHide." hidden="1">FALSE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1</definedName>
    <definedName name="kyd.PrintToWbk." hidden="1">FALSE</definedName>
    <definedName name="kyd.ProcessInCycle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SortHide." hidden="1">FALSE</definedName>
    <definedName name="kyd.StopRow." hidden="1">65536</definedName>
    <definedName name="kyd.WriteMemWhenOptn." hidden="1">3</definedName>
    <definedName name="level" hidden="1">{"'장비'!$A$3:$M$12"}</definedName>
    <definedName name="level1" hidden="1">{"'장비'!$A$3:$M$12"}</definedName>
    <definedName name="limcount" hidden="1">1</definedName>
    <definedName name="LINTEL" hidden="1">{"'Bill No. 7'!$A$1:$G$32"}</definedName>
    <definedName name="ListOffset" hidden="1">1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k" localSheetId="5" hidden="1">#REF!</definedName>
    <definedName name="mak" hidden="1">#REF!</definedName>
    <definedName name="mani" hidden="1">{"form-D1",#N/A,FALSE,"FORM-D1";"form-D1_amt",#N/A,FALSE,"FORM-D1"}</definedName>
    <definedName name="mani_1" hidden="1">{"form-D1",#N/A,FALSE,"FORM-D1";"form-D1_amt",#N/A,FALSE,"FORM-D1"}</definedName>
    <definedName name="Manish" hidden="1">{"form-D1",#N/A,FALSE,"FORM-D1";"form-D1_amt",#N/A,FALSE,"FORM-D1"}</definedName>
    <definedName name="Manish_1" hidden="1">{"form-D1",#N/A,FALSE,"FORM-D1";"form-D1_amt",#N/A,FALSE,"FORM-D1"}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CBDB" hidden="1">{#N/A,#N/A,FALSE,"mpph1";#N/A,#N/A,FALSE,"mpmseb";#N/A,#N/A,FALSE,"mpph2"}</definedName>
    <definedName name="meas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dian." hidden="1">{"'Bill No. 7'!$A$1:$G$32"}</definedName>
    <definedName name="ME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hidden="1">{"'장비'!$A$3:$M$12"}</definedName>
    <definedName name="m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" localSheetId="5" hidden="1">#REF!</definedName>
    <definedName name="n" hidden="1">#REF!</definedName>
    <definedName name="NEW" localSheetId="5" hidden="1">#REF!</definedName>
    <definedName name="NEW" hidden="1">#REF!</definedName>
    <definedName name="NEWNA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oi" hidden="1">{"'장비'!$A$3:$M$12"}</definedName>
    <definedName name="okay" hidden="1">{#N/A,#N/A,FALSE,"mgtsum.XLS";#N/A,#N/A,FALSE,"CAPONE";#N/A,#N/A,FALSE,"CAPTWO";#N/A,#N/A,FALSE,"CAPTHREE"}</definedName>
    <definedName name="old" localSheetId="5" hidden="1">[4]CASHFLOWS!#REF!</definedName>
    <definedName name="old" hidden="1">[4]CASHFLOWS!#REF!</definedName>
    <definedName name="one" hidden="1">{#N/A,#N/A,FALSE,"One Pager";#N/A,#N/A,FALSE,"Technical"}</definedName>
    <definedName name="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localSheetId="5" hidden="1">#REF!</definedName>
    <definedName name="OrderTable" hidden="1">#REF!</definedName>
    <definedName name="osdnvkls" hidden="1">'[25]Labor abs-NMR'!$I$1:$I$7</definedName>
    <definedName name="overhaul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overhaul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p_RateAnalysis" localSheetId="5" hidden="1">'[19]final abstract'!#REF!</definedName>
    <definedName name="p_RateAnalysis" hidden="1">'[19]final abstract'!#REF!</definedName>
    <definedName name="Pal_Workbook_GUID" hidden="1">"8C9FWPDC58HV91KMPNBD5P58"</definedName>
    <definedName name="PConc" localSheetId="5" hidden="1">'[19]final abstract'!#REF!</definedName>
    <definedName name="PConc" hidden="1">'[19]final abstract'!#REF!</definedName>
    <definedName name="phot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ot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u" hidden="1">{"'Sheet1'!$L$16"}</definedName>
    <definedName name="p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j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pl" hidden="1">{#N/A,#N/A,FALSE,"gc (2)"}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limnari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pared.by" hidden="1">[17]Database!$D$6:$D$26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" hidden="1">{#N/A,#N/A,FALSE,"Sheet1";#N/A,#N/A,FALSE,"Sheet1";#N/A,#N/A,FALSE,"Sheet1";#N/A,#N/A,FALSE,"Sheet1"}</definedName>
    <definedName name="_xlnm.Print_Area" localSheetId="0">Summary!$A$1:$C$8</definedName>
    <definedName name="_xlnm.Print_Area" localSheetId="1">Working!$A$1:$W$211</definedName>
    <definedName name="_xlnm.Print_Titles" localSheetId="12">FIRE!$1:$3</definedName>
    <definedName name="_xlnm.Print_Titles" localSheetId="1">Working!$1:$3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q" localSheetId="5" hidden="1">[4]CASHFLOWS!#REF!</definedName>
    <definedName name="q" hidden="1">[4]CASHFLOWS!#REF!</definedName>
    <definedName name="qa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ater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ewr" localSheetId="5" hidden="1">[18]analysis!#REF!</definedName>
    <definedName name="qewr" hidden="1">[18]analysis!#REF!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{"'Sheet1'!$L$16"}</definedName>
    <definedName name="QQQQQ" hidden="1">#N/A</definedName>
    <definedName name="qrewgewqrg" localSheetId="5" hidden="1">'[26]Basic Rate'!#REF!</definedName>
    <definedName name="qrewgewqrg" hidden="1">'[26]Basic Rate'!#REF!</definedName>
    <definedName name="qw" hidden="1">{#N/A,#N/A,FALSE,"Fund-II"}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ff" hidden="1">{#N/A,#N/A,FALSE,"Fund-II"}</definedName>
    <definedName name="Raj" hidden="1">{"'Sheet1'!$A$4386:$N$4591"}</definedName>
    <definedName name="Raj_1" hidden="1">{"'Sheet1'!$A$4386:$N$4591"}</definedName>
    <definedName name="ram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m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Area" localSheetId="5" hidden="1">#REF!</definedName>
    <definedName name="RCArea" hidden="1">#REF!</definedName>
    <definedName name="rd" hidden="1">{#N/A,#N/A,FALSE,"One Pager";#N/A,#N/A,FALSE,"Technical"}</definedName>
    <definedName name="RDN" hidden="1">{#N/A,#N/A,FALSE,"COVER.XLS";#N/A,#N/A,FALSE,"RACT1.XLS";#N/A,#N/A,FALSE,"RACT2.XLS";#N/A,#N/A,FALSE,"ECCMP";#N/A,#N/A,FALSE,"WELDER.XLS"}</definedName>
    <definedName name="RECON" hidden="1">{"form-D1",#N/A,FALSE,"FORM-D1";"form-D1_amt",#N/A,FALSE,"FORM-D1"}</definedName>
    <definedName name="RECON_1" hidden="1">{"form-D1",#N/A,FALSE,"FORM-D1";"form-D1_amt",#N/A,FALSE,"FORM-D1"}</definedName>
    <definedName name="Regional" hidden="1">{#N/A,#N/A,FALSE,"mgtsum.XLS";#N/A,#N/A,FALSE,"CAPONE";#N/A,#N/A,FALSE,"CAPTWO";#N/A,#N/A,FALSE,"CAPTHREE"}</definedName>
    <definedName name="renamedetailcalk" hidden="1">{#N/A,#N/A,FALSE,"Kalk"}</definedName>
    <definedName name="renamedetailcalk_1" hidden="1">{#N/A,#N/A,FALSE,"Kalk"}</definedName>
    <definedName name="res_sum" hidden="1">{#N/A,#N/A,FALSE,"COVER1.XLS ";#N/A,#N/A,FALSE,"RACT1.XLS";#N/A,#N/A,FALSE,"RACT2.XLS";#N/A,#N/A,FALSE,"ECCMP";#N/A,#N/A,FALSE,"WELDER.XLS"}</definedName>
    <definedName name="reu" hidden="1">{#N/A,#N/A,FALSE,"gc (2)"}</definedName>
    <definedName name="reuse" hidden="1">{#N/A,#N/A,FALSE,"mgtsum.XLS";#N/A,#N/A,FALSE,"CAPONE";#N/A,#N/A,FALSE,"CAPTWO";#N/A,#N/A,FALSE,"CAPTHREE"}</definedName>
    <definedName name="Revised_Price_EOT" hidden="1">{#N/A,#N/A,FALSE,"Sheet1";#N/A,#N/A,FALSE,"Sheet1";#N/A,#N/A,FALSE,"Sheet1";#N/A,#N/A,FALSE,"Sheet1"}</definedName>
    <definedName name="rex" hidden="1">{"'장비'!$A$3:$M$12"}</definedName>
    <definedName name="reya" hidden="1">{"office ltcg",#N/A,FALSE,"gain01";"IT LTCG",#N/A,FALSE,"gain01"}</definedName>
    <definedName name="ripal" hidden="1">{#N/A,#N/A,FALSE,"gc (2)"}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NAO" hidden="1">{"'장비'!$A$3:$M$12"}</definedName>
    <definedName name="rrrrrrrrrr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trt" hidden="1">{"form-D1",#N/A,FALSE,"FORM-D1";"form-D1_amt",#N/A,FALSE,"FORM-D1"}</definedName>
    <definedName name="rttrt_1" hidden="1">{"form-D1",#N/A,FALSE,"FORM-D1";"form-D1_amt",#N/A,FALSE,"FORM-D1"}</definedName>
    <definedName name="RTTRTRT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rtued" hidden="1">{"'장비'!$A$3:$M$12"}</definedName>
    <definedName name="rtytry" hidden="1">{"'장비'!$A$3:$M$12"}</definedName>
    <definedName name="rule" localSheetId="5" hidden="1">'[27]final abstract'!#REF!</definedName>
    <definedName name="rule" hidden="1">'[27]final abstract'!#REF!</definedName>
    <definedName name="rwe" localSheetId="5" hidden="1">[18]analysis!#REF!</definedName>
    <definedName name="rwe" hidden="1">[18]analysis!#REF!</definedName>
    <definedName name="rwere" hidden="1">{#N/A,#N/A,FALSE,"COVER1.XLS ";#N/A,#N/A,FALSE,"RACT1.XLS";#N/A,#N/A,FALSE,"RACT2.XLS";#N/A,#N/A,FALSE,"ECCMP";#N/A,#N/A,FALSE,"WELDER.XLS"}</definedName>
    <definedName name="saa" hidden="1">{"form-D1",#N/A,FALSE,"FORM-D1";"form-D1_amt",#N/A,FALSE,"FORM-D1"}</definedName>
    <definedName name="saa_1" hidden="1">{"form-D1",#N/A,FALSE,"FORM-D1";"form-D1_amt",#N/A,FALSE,"FORM-D1"}</definedName>
    <definedName name="sadfdasf" localSheetId="5" hidden="1">#REF!</definedName>
    <definedName name="sadfdasf" hidden="1">#REF!</definedName>
    <definedName name="SAFSF" hidden="1">{#N/A,#N/A,FALSE,"mgtsum.XLS";#N/A,#N/A,FALSE,"CAPONE";#N/A,#N/A,FALSE,"CAPTWO";#N/A,#N/A,FALSE,"CAPTHREE"}</definedName>
    <definedName name="sagdhag" hidden="1">{#N/A,#N/A,FALSE,"COVER1.XLS ";#N/A,#N/A,FALSE,"RACT1.XLS";#N/A,#N/A,FALSE,"RACT2.XLS";#N/A,#N/A,FALSE,"ECCMP";#N/A,#N/A,FALSE,"WELDER.XLS"}</definedName>
    <definedName name="sa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s" localSheetId="5" hidden="1">[4]CASHFLOWS!#REF!</definedName>
    <definedName name="sas" hidden="1">[4]CASHFLOWS!#REF!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folding" localSheetId="5" hidden="1">#REF!</definedName>
    <definedName name="scaffolding" hidden="1">#REF!</definedName>
    <definedName name="schedule.nos" hidden="1">'[17]schedule nos'!$A$1:$A$99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d" hidden="1">#N/A</definedName>
    <definedName name="SDAF" hidden="1">{#N/A,#N/A,FALSE,"mgtsum.XLS";#N/A,#N/A,FALSE,"CAPONE";#N/A,#N/A,FALSE,"CAPTWO";#N/A,#N/A,FALSE,"CAPTHREE"}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" hidden="1">{#N/A,#N/A,FALSE,"One Pager";#N/A,#N/A,FALSE,"Technical"}</definedName>
    <definedName name="sdfdf" hidden="1">{"'장비'!$A$3:$M$12"}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ncount" hidden="1">1</definedName>
    <definedName name="sep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ssf" hidden="1">'[28]Labor abs-NMR'!$I$1:$I$7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rg" localSheetId="5" hidden="1">#REF!</definedName>
    <definedName name="sgrg" hidden="1">#REF!</definedName>
    <definedName name="shape.codes" hidden="1">[17]SCHEDULE!$BC$9:$BS$9</definedName>
    <definedName name="Shee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ort" hidden="1">{#N/A,#N/A,FALSE,"COVER1.XLS ";#N/A,#N/A,FALSE,"RACT1.XLS";#N/A,#N/A,FALSE,"RACT2.XLS";#N/A,#N/A,FALSE,"ECCMP";#N/A,#N/A,FALSE,"WELDER.XLS"}</definedName>
    <definedName name="simu" hidden="1">{#N/A,#N/A,FALSE,"ENG'G(보호계전기)"}</definedName>
    <definedName name="simu_1" hidden="1">{#N/A,#N/A,FALSE,"ENG'G(보호계전기)"}</definedName>
    <definedName name="simulator" hidden="1">{#N/A,#N/A,FALSE,"ENG'G(보호계전기)"}</definedName>
    <definedName name="simulator_1" hidden="1">{#N/A,#N/A,FALSE,"ENG'G(보호계전기)"}</definedName>
    <definedName name="site.ref" hidden="1">[17]Database!$B$6:$B$26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lab_p" hidden="1">{"form-D1",#N/A,FALSE,"FORM-D1";"form-D1_amt",#N/A,FALSE,"FORM-D1"}</definedName>
    <definedName name="slab_p_1" hidden="1">{"form-D1",#N/A,FALSE,"FORM-D1";"form-D1_amt",#N/A,FALSE,"FORM-D1"}</definedName>
    <definedName name="soasia" localSheetId="5" hidden="1">#REF!</definedName>
    <definedName name="soasia" hidden="1">#REF!</definedName>
    <definedName name="SON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N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o" localSheetId="5" hidden="1">#REF!</definedName>
    <definedName name="soo" hidden="1">#REF!</definedName>
    <definedName name="SpecialPrice" localSheetId="5" hidden="1">#REF!</definedName>
    <definedName name="SpecialPrice" hidden="1">#REF!</definedName>
    <definedName name="SRB" hidden="1">{"'Sheet1'!$A$4386:$N$4591"}</definedName>
    <definedName name="SRB_1" hidden="1">{"'Sheet1'!$A$4386:$N$4591"}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" hidden="1">{"'Sheet1'!$L$16"}</definedName>
    <definedName name="ssfdfd" hidden="1">{#N/A,#N/A,FALSE,"Sheet1";#N/A,#N/A,FALSE,"Sheet1";#N/A,#N/A,FALSE,"Sheet1";#N/A,#N/A,FALSE,"Sheet1"}</definedName>
    <definedName name="sssss" localSheetId="5" hidden="1">#REF!</definedName>
    <definedName name="sssss" hidden="1">#REF!</definedName>
    <definedName name="sssssssss" hidden="1">{"form-D1",#N/A,FALSE,"FORM-D1";"form-D1_amt",#N/A,FALSE,"FORM-D1"}</definedName>
    <definedName name="sssssssss_1" hidden="1">{"form-D1",#N/A,FALSE,"FORM-D1";"form-D1_amt",#N/A,FALSE,"FORM-D1"}</definedName>
    <definedName name="sssssssssssss" hidden="1">{"form-D1",#N/A,FALSE,"FORM-D1";"form-D1_amt",#N/A,FALSE,"FORM-D1"}</definedName>
    <definedName name="sssssssssssss_1" hidden="1">{"form-D1",#N/A,FALSE,"FORM-D1";"form-D1_amt",#N/A,FALSE,"FORM-D1"}</definedName>
    <definedName name="sssssssssssssas" hidden="1">{"form-D1",#N/A,FALSE,"FORM-D1";"form-D1_amt",#N/A,FALSE,"FORM-D1"}</definedName>
    <definedName name="sssssssssssssas_1" hidden="1">{"form-D1",#N/A,FALSE,"FORM-D1";"form-D1_amt",#N/A,FALSE,"FORM-D1"}</definedName>
    <definedName name="SSWEWE" localSheetId="5" hidden="1">#REF!</definedName>
    <definedName name="SSWEWE" hidden="1">#REF!</definedName>
    <definedName name="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dWorking" localSheetId="5" hidden="1">#REF!</definedName>
    <definedName name="StdWorking" hidden="1">#REF!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ock02" hidden="1">{#N/A,#N/A,FALSE,"gc (2)"}</definedName>
    <definedName name="succ" hidden="1">{#N/A,#N/A,FALSE,"COVER1.XLS ";#N/A,#N/A,FALSE,"RACT1.XLS";#N/A,#N/A,FALSE,"RACT2.XLS";#N/A,#N/A,FALSE,"ECCMP";#N/A,#N/A,FALSE,"WELDER.XLS"}</definedName>
    <definedName name="SUMM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ra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axCalculation" localSheetId="5" hidden="1">#REF!</definedName>
    <definedName name="TaxCalculation" hidden="1">#REF!</definedName>
    <definedName name="tbl_ProdInfo" localSheetId="5" hidden="1">#REF!</definedName>
    <definedName name="tbl_ProdInfo" hidden="1">#REF!</definedName>
    <definedName name="t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ch" hidden="1">{#N/A,#N/A,FALSE,"Sheet1";#N/A,#N/A,FALSE,"Sheet1";#N/A,#N/A,FALSE,"Sheet1";#N/A,#N/A,FALSE,"Sheet1"}</definedName>
    <definedName name="tech_dg70_15" hidden="1">{#N/A,#N/A,FALSE,"Sheet1";#N/A,#N/A,FALSE,"Sheet1";#N/A,#N/A,FALSE,"Sheet1";#N/A,#N/A,FALSE,"Sheet1"}</definedName>
    <definedName name="techspec" hidden="1">{#N/A,#N/A,FALSE,"Sheet1";#N/A,#N/A,FALSE,"Sheet1";#N/A,#N/A,FALSE,"Sheet1";#N/A,#N/A,FALSE,"Sheet1"}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5" hidden="1">[18]analysis!#REF!</definedName>
    <definedName name="temp" hidden="1">[18]analysis!#REF!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st11" hidden="1">{#N/A,#N/A,FALSE,"Fund-II"}</definedName>
    <definedName name="the" hidden="1">{#N/A,#N/A,FALSE,"gc (2)"}</definedName>
    <definedName name="Topsheet" localSheetId="5" hidden="1">#REF!</definedName>
    <definedName name="Topsheet" hidden="1">#REF!</definedName>
    <definedName name="tresd" hidden="1">{"'장비'!$A$3:$M$12"}</definedName>
    <definedName name="trrrrrrrrrrrrr" hidden="1">{"form-D1",#N/A,FALSE,"FORM-D1";"form-D1_amt",#N/A,FALSE,"FORM-D1"}</definedName>
    <definedName name="trrrrrrrrrrrrr_1" hidden="1">{"form-D1",#N/A,FALSE,"FORM-D1";"form-D1_amt",#N/A,FALSE,"FORM-D1"}</definedName>
    <definedName name="tru" hidden="1">{"'장비'!$A$3:$M$12"}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" hidden="1">{"'장비'!$A$3:$M$12"}</definedName>
    <definedName name="tyt" hidden="1">{"'장비'!$A$3:$M$12"}</definedName>
    <definedName name="tyyuy" hidden="1">{"'장비'!$A$3:$M$12"}</definedName>
    <definedName name="ui" hidden="1">{"'장비'!$A$3:$M$12"}</definedName>
    <definedName name="uma" hidden="1">{#N/A,#N/A,FALSE,"COVER1.XLS ";#N/A,#N/A,FALSE,"RACT1.XLS";#N/A,#N/A,FALSE,"RACT2.XLS";#N/A,#N/A,FALSE,"ECCMP";#N/A,#N/A,FALSE,"WELDER.XLS"}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TPI" hidden="1">{"'장비'!$A$3:$M$12"}</definedName>
    <definedName name="UTR" hidden="1">{"'장비'!$A$3:$M$12"}</definedName>
    <definedName name="uuuuuu" hidden="1">{"'장비'!$A$3:$M$12"}</definedName>
    <definedName name="uy" hidden="1">{"'장비'!$A$3:$M$12"}</definedName>
    <definedName name="V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v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no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vsasgfsghxa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{"form-D1",#N/A,FALSE,"FORM-D1";"form-D1_amt",#N/A,FALSE,"FORM-D1"}</definedName>
    <definedName name="wer_1" hidden="1">{"form-D1",#N/A,FALSE,"FORM-D1";"form-D1_amt",#N/A,FALSE,"FORM-D1"}</definedName>
    <definedName name="wjs" hidden="1">{"'장비'!$A$3:$M$12"}</definedName>
    <definedName name="wqd" hidden="1">{#N/A,#N/A,FALSE,"mgtsum.XLS";#N/A,#N/A,FALSE,"CAPONE";#N/A,#N/A,FALSE,"CAPTWO";#N/A,#N/A,FALSE,"CAPTHREE"}</definedName>
    <definedName name="wr" hidden="1">{#N/A,#N/A,FALSE,"COVER1.XLS ";#N/A,#N/A,FALSE,"RACT1.XLS";#N/A,#N/A,FALSE,"RACT2.XLS";#N/A,#N/A,FALSE,"ECCMP";#N/A,#N/A,FALSE,"WELDER.XLS"}</definedName>
    <definedName name="wrn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1." hidden="1">{#N/A,#N/A,FALSE,"17MAY";#N/A,#N/A,FALSE,"24MAY"}</definedName>
    <definedName name="wrn.123." hidden="1">{#N/A,#N/A,FALSE,"Sheet1";#N/A,#N/A,FALSE,"Sheet1";#N/A,#N/A,FALSE,"Sheet1";#N/A,#N/A,FALSE,"Sheet1"}</definedName>
    <definedName name="wrn.2.2" hidden="1">{#N/A,#N/A,FALSE,"17MAY";#N/A,#N/A,FALSE,"24MAY"}</definedName>
    <definedName name="wrn.892A._.II." hidden="1">{#N/A,#N/A,FALSE,"Fund-II"}</definedName>
    <definedName name="wrn.892B._.II." hidden="1">{#N/A,#N/A,FALSE,"Fund-II"}</definedName>
    <definedName name="wrn.892C._.II." hidden="1">{#N/A,#N/A,FALSE,"Fund-II"}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Sheets." hidden="1">{#N/A,#N/A,FALSE,"Sheet5";#N/A,#N/A,FALSE,"Sheet4";#N/A,#N/A,FALSE,"Sheet2";#N/A,#N/A,FALSE,"Sheet6";#N/A,#N/A,FALSE,"Sheet7";#N/A,#N/A,FALSE,"Sheet8";#N/A,#N/A,FALSE,"Sheet9";#N/A,#N/A,FALSE,"Sheet10"}</definedName>
    <definedName name="wrn.Basic._.Report." hidden="1">{#N/A,#N/A,FALSE,"New Depr Sch-150% DB";#N/A,#N/A,FALSE,"Cash Flows RLP";#N/A,#N/A,FALSE,"IRR";#N/A,#N/A,FALSE,"Proforma IS";#N/A,#N/A,FALSE,"Assumptions"}</definedName>
    <definedName name="wrn.budget." hidden="1">{"form-D1",#N/A,FALSE,"FORM-D1";"form-D1_amt",#N/A,FALSE,"FORM-D1"}</definedName>
    <definedName name="wrn.budget._1" hidden="1">{"form-D1",#N/A,FALSE,"FORM-D1";"form-D1_amt",#N/A,FALSE,"FORM-D1"}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coII._.I." hidden="1">{#N/A,#N/A,FALSE,"Fund-I"}</definedName>
    <definedName name="wrn.CoIV._.II." hidden="1">{#N/A,#N/A,FALSE,"Fund-II"}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Data._.and._.Totals." hidden="1">{"All Except Totals",#N/A,TRUE,"Recap";"Totals Page",#N/A,TRUE,"Recap"}</definedName>
    <definedName name="wrn.dep." hidden="1">{"dep. full detail",#N/A,FALSE,"annex";"3cd annex",#N/A,FALSE,"annex";"co. dep.",#N/A,FALSE,"annex"}</definedName>
    <definedName name="wrn.Detail." hidden="1">{"Detail",#N/A,FALSE,"Assump";"Detail",#N/A,FALSE,"Muni";"Detail",#N/A,FALSE,"Proj";"Detail",#N/A,FALSE,"Calc";"Present",#N/A,FALSE,"Cover"}</definedName>
    <definedName name="wrn.Detailkalk." hidden="1">{#N/A,#N/A,FALSE,"Kalk"}</definedName>
    <definedName name="wrn.Detailkalk._1" hidden="1">{#N/A,#N/A,FALSE,"Kalk"}</definedName>
    <definedName name="wrn.detailkalk01." hidden="1">{#N/A,#N/A,FALSE,"Kalk"}</definedName>
    <definedName name="wrn.detailkalk01._1" hidden="1">{#N/A,#N/A,FALSE,"Kalk"}</definedName>
    <definedName name="wrn.detailkalk1." hidden="1">{#N/A,#N/A,FALSE,"Kalk"}</definedName>
    <definedName name="wrn.detailkalk1._1" hidden="1">{#N/A,#N/A,FALSE,"Kalk"}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wrn.Full._.Financials." hidden="1">{#N/A,#N/A,TRUE,"Financials";#N/A,#N/A,TRUE,"Operating Statistics";#N/A,#N/A,TRUE,"Capex &amp; Depreciation";#N/A,#N/A,TRUE,"Debt"}</definedName>
    <definedName name="wrn.Full._.Model." hidden="1">{#N/A,#N/A,TRUE,"Cover Sheet ";#N/A,#N/A,TRUE,"INPUTS";#N/A,#N/A,TRUE,"OUTPUTS"}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G.C.P.L.." hidden="1">{#N/A,#N/A,FALSE,"gc (2)"}</definedName>
    <definedName name="wrn.GENSERV." hidden="1">{#N/A,#N/A,FALSE,"VISTAF"}</definedName>
    <definedName name="wrn.Investment._.Review." hidden="1">{#N/A,#N/A,FALSE,"Proforma Five Yr";#N/A,#N/A,FALSE,"Capital Input";#N/A,#N/A,FALSE,"Calculations";#N/A,#N/A,FALSE,"Transaction Summary-DTW"}</definedName>
    <definedName name="wrn.Investors._.II." hidden="1">{#N/A,#N/A,FALSE,"Fund-II"}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Kalk." hidden="1">{"Kalk_druck",#N/A,FALSE,"Kalk";#N/A,#N/A,FALSE,"Risiken";"AllgKost_Druck",#N/A,FALSE,"AllgKost";"KompKost_Druck",#N/A,FALSE,"KompKost"}</definedName>
    <definedName name="wrn.Kalk._1" hidden="1">{"Kalk_druck",#N/A,FALSE,"Kalk";#N/A,#N/A,FALSE,"Risiken";"AllgKost_Druck",#N/A,FALSE,"AllgKost";"KompKost_Druck",#N/A,FALSE,"KompKost"}</definedName>
    <definedName name="wrn.kalk01." hidden="1">{"Kalk_druck",#N/A,FALSE,"Kalk";#N/A,#N/A,FALSE,"Risiken";"AllgKost_Druck",#N/A,FALSE,"AllgKost";"KompKost_Druck",#N/A,FALSE,"KompKost"}</definedName>
    <definedName name="wrn.kalk01._1" hidden="1">{"Kalk_druck",#N/A,FALSE,"Kalk";#N/A,#N/A,FALSE,"Risiken";"AllgKost_Druck",#N/A,FALSE,"AllgKost";"KompKost_Druck",#N/A,FALSE,"KompKost"}</definedName>
    <definedName name="wrn.kalk1." hidden="1">{"Kalk_druck",#N/A,FALSE,"Kalk";#N/A,#N/A,FALSE,"Risiken";"AllgKost_Druck",#N/A,FALSE,"AllgKost";"KompKost_Druck",#N/A,FALSE,"KompKost"}</definedName>
    <definedName name="wrn.kalk1._1" hidden="1">{"Kalk_druck",#N/A,FALSE,"Kalk";#N/A,#N/A,FALSE,"Risiken";"AllgKost_Druck",#N/A,FALSE,"AllgKost";"KompKost_Druck",#N/A,FALSE,"KompKost"}</definedName>
    <definedName name="wrn.Kuwait._.1." hidden="1">{#N/A,#N/A,FALSE,"Fund-I"}</definedName>
    <definedName name="wrn.LTCG." hidden="1">{"office ltcg",#N/A,FALSE,"gain01";"IT LTCG",#N/A,FALSE,"gain01"}</definedName>
    <definedName name="wrn.MARGIN." hidden="1">{#N/A,#N/A,FALSE,"VISTAF"}</definedName>
    <definedName name="wrn.mhrfcst." hidden="1">{#N/A,#N/A,FALSE,"MANHR FCST-BASE"}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One._.Pager._.plus._.Technicals." hidden="1">{#N/A,#N/A,FALSE,"One Pager";#N/A,#N/A,FALSE,"Technical"}</definedName>
    <definedName name="wrn.Operations._.Review." hidden="1">{#N/A,#N/A,FALSE,"Proforma Five Yr";#N/A,#N/A,FALSE,"Occ and Rate";#N/A,#N/A,FALSE,"PF Input";#N/A,#N/A,FALSE,"Hotcomps"}</definedName>
    <definedName name="wrn.P854._.ADDENDUM." hidden="1">{#N/A,#N/A,FALSE,"mgtsum.XLS";#N/A,#N/A,FALSE,"CAPONE";#N/A,#N/A,FALSE,"CAPTWO";#N/A,#N/A,FALSE,"CAPTHREE"}</definedName>
    <definedName name="wrn.p854._.addendum2" hidden="1">{#N/A,#N/A,FALSE,"mgtsum.XLS";#N/A,#N/A,FALSE,"CAPONE";#N/A,#N/A,FALSE,"CAPTWO";#N/A,#N/A,FALSE,"CAPTHREE"}</definedName>
    <definedName name="wrn.p854._.addendum3" hidden="1">{#N/A,#N/A,FALSE,"mgtsum.XLS";#N/A,#N/A,FALSE,"CAPONE";#N/A,#N/A,FALSE,"CAPTWO";#N/A,#N/A,FALSE,"CAPTHREE"}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hase._.I." hidden="1">{#N/A,#N/A,FALSE,"Transaction Summary-DTW";#N/A,#N/A,FALSE,"Proforma Five Yr";#N/A,#N/A,FALSE,"Occ and Rate"}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resent." hidden="1">{"Present",#N/A,FALSE,"Assump";"Present",#N/A,FALSE,"Calc";"Present",#N/A,FALSE,"Cover"}</definedName>
    <definedName name="wrn.print." hidden="1">{#N/A,#N/A,FALSE,"Japan 2003";#N/A,#N/A,FALSE,"Sheet2"}</definedName>
    <definedName name="wrn.Profitability." hidden="1">{#N/A,"Good",TRUE,"Sheet1";#N/A,"Normal",TRUE,"Sheet1";#N/A,"Bad",TRUE,"Sheet1"}</definedName>
    <definedName name="wrn.Proforma._.Review." hidden="1">{#N/A,#N/A,FALSE,"Occ and Rate";#N/A,#N/A,FALSE,"PF Input";#N/A,#N/A,FALSE,"Proforma Five Yr";#N/A,#N/A,FALSE,"Hotcomps"}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isk._.Analysis._.Report._.1." hidden="1">{#N/A,#N/A,FALSE,"Sheet2";#N/A,#N/A,FALSE,"Sheet4";#N/A,#N/A,FALSE,"Sheet5"}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{#N/A,#N/A,FALSE,"COVER1.XLS ";#N/A,#N/A,FALSE,"RACT1.XLS";#N/A,#N/A,FALSE,"RACT2.XLS";#N/A,#N/A,FALSE,"ECCMP";#N/A,#N/A,FALSE,"WELDER.XLS"}</definedName>
    <definedName name="wrn.TAX._.COMPUTATION." hidden="1">{#N/A,#N/A,FALSE,"TAX COMPUTATION";#N/A,#N/A,FALSE,"TAX SCHEDULE";#N/A,#N/A,FALSE,"ADDITIONS";#N/A,#N/A,FALSE,"W &amp; T"}</definedName>
    <definedName name="wrn.Test._.Report." hidden="1">{#N/A,#N/A,FALSE,"DATA D.I.";#N/A,#N/A,FALSE,"DATA C.I."}</definedName>
    <definedName name="wrn.trial." hidden="1">{#N/A,#N/A,FALSE,"mpph1";#N/A,#N/A,FALSE,"mpmseb";#N/A,#N/A,FALSE,"mpph2"}</definedName>
    <definedName name="wrn.ventana." hidden="1">{#N/A,#N/A,FALSE,"Cash Flow";#N/A,#N/A,FALSE,"scenario 1"}</definedName>
    <definedName name="wrn.ventana.BKC" hidden="1">{#N/A,#N/A,FALSE,"Cash Flow";#N/A,#N/A,FALSE,"scenario 1"}</definedName>
    <definedName name="wrn.VESSEL및N2._.구입사양서.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VESSEL및N2._.구입사양서.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구조2." hidden="1">{#N/A,#N/A,FALSE,"구조2"}</definedName>
    <definedName name="wrn.배수1." hidden="1">{#N/A,#N/A,FALSE,"배수1"}</definedName>
    <definedName name="wrn.배수2." hidden="1">{#N/A,#N/A,FALSE,"배수2"}</definedName>
    <definedName name="wrn.보호계전기." hidden="1">{#N/A,#N/A,FALSE,"ENG'G(보호계전기)"}</definedName>
    <definedName name="wrn.보호계전기._1" hidden="1">{#N/A,#N/A,FALSE,"ENG'G(보호계전기)"}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이정표." hidden="1">{#N/A,#N/A,FALSE,"이정표"}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0" hidden="1">{#N/A,#N/A,FALSE,"COVER1.XLS ";#N/A,#N/A,FALSE,"RACT1.XLS";#N/A,#N/A,FALSE,"RACT2.XLS";#N/A,#N/A,FALSE,"ECCMP";#N/A,#N/A,FALSE,"WELDER.XLS"}</definedName>
    <definedName name="WRN2.P854._.addendum." hidden="1">{#N/A,#N/A,FALSE,"mgtsum.XLS";#N/A,#N/A,FALSE,"CAPONE";#N/A,#N/A,FALSE,"CAPTWO";#N/A,#N/A,FALSE,"CAPTHREE"}</definedName>
    <definedName name="wrn3.p854._.addendum." hidden="1">{#N/A,#N/A,FALSE,"mgtsum.XLS";#N/A,#N/A,FALSE,"CAPONE";#N/A,#N/A,FALSE,"CAPTWO";#N/A,#N/A,FALSE,"CAPTHREE"}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gz" hidden="1">{#N/A,#N/A,FALSE,"COVER1.XLS ";#N/A,#N/A,FALSE,"RACT1.XLS";#N/A,#N/A,FALSE,"RACT2.XLS";#N/A,#N/A,FALSE,"ECCMP";#N/A,#N/A,FALSE,"WELDER.XLS"}</definedName>
    <definedName name="WWWW" hidden="1">{#N/A,#N/A,FALSE,"COVER.XLS";#N/A,#N/A,FALSE,"RACT1.XLS";#N/A,#N/A,FALSE,"RACT2.XLS";#N/A,#N/A,FALSE,"ECCMP";#N/A,#N/A,FALSE,"WELDER.XLS"}</definedName>
    <definedName name="wwwww" localSheetId="5" hidden="1">#REF!</definedName>
    <definedName name="wwwww" hidden="1">#REF!</definedName>
    <definedName name="xc" hidden="1">{"form-D1",#N/A,FALSE,"FORM-D1";"form-D1_amt",#N/A,FALSE,"FORM-D1"}</definedName>
    <definedName name="xc_1" hidden="1">{"form-D1",#N/A,FALSE,"FORM-D1";"form-D1_amt",#N/A,FALSE,"FORM-D1"}</definedName>
    <definedName name="xdfd" localSheetId="5" hidden="1">#REF!</definedName>
    <definedName name="xdfd" hidden="1">#REF!</definedName>
    <definedName name="xfd" localSheetId="5" hidden="1">'[3]Rate Analysis'!#REF!</definedName>
    <definedName name="xfd" hidden="1">'[3]Rate Analysis'!#REF!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yz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" hidden="1">{"'장비'!$A$3:$M$12"}</definedName>
    <definedName name="yu" hidden="1">{"'장비'!$A$3:$M$12"}</definedName>
    <definedName name="YUI" hidden="1">{"'장비'!$A$3:$M$12"}</definedName>
    <definedName name="yuyu" hidden="1">{"'장비'!$A$3:$M$12"}</definedName>
    <definedName name="yuyuyu" hidden="1">{"'장비'!$A$3:$M$12"}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" hidden="1">{"'장비'!$A$3:$M$12"}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1EEECA8_52E8_4BA6_B221_CB6D3C468C80_.wvu.Cols" localSheetId="5" hidden="1">#REF!</definedName>
    <definedName name="Z_01EEECA8_52E8_4BA6_B221_CB6D3C468C80_.wvu.Cols" hidden="1">#REF!</definedName>
    <definedName name="Z_01EEECA8_52E8_4BA6_B221_CB6D3C468C80_.wvu.FilterData" localSheetId="5" hidden="1">#REF!</definedName>
    <definedName name="Z_01EEECA8_52E8_4BA6_B221_CB6D3C468C80_.wvu.FilterData" hidden="1">#REF!</definedName>
    <definedName name="Z_0B3EF283_BAAE_40DA_B109_606B8002D5D4_.wvu.FilterData" localSheetId="5" hidden="1">#REF!</definedName>
    <definedName name="Z_0B3EF283_BAAE_40DA_B109_606B8002D5D4_.wvu.FilterData" hidden="1">#REF!</definedName>
    <definedName name="Z_0C509CAE_4B28_497F_9463_E056D87AE422_.wvu.Rows" localSheetId="5" hidden="1">[29]Micro!#REF!</definedName>
    <definedName name="Z_0C509CAE_4B28_497F_9463_E056D87AE422_.wvu.Rows" hidden="1">[29]Micro!#REF!</definedName>
    <definedName name="Z_1337E53C_970D_4073_B72A_371A64539D54_.wvu.Cols" localSheetId="5" hidden="1">#REF!</definedName>
    <definedName name="Z_1337E53C_970D_4073_B72A_371A64539D54_.wvu.Cols" hidden="1">#REF!</definedName>
    <definedName name="Z_1337E53C_970D_4073_B72A_371A64539D54_.wvu.PrintArea" localSheetId="5" hidden="1">#REF!</definedName>
    <definedName name="Z_1337E53C_970D_4073_B72A_371A64539D54_.wvu.PrintArea" hidden="1">#REF!</definedName>
    <definedName name="Z_1337E53C_970D_4073_B72A_371A64539D54_.wvu.Rows" localSheetId="5" hidden="1">#REF!</definedName>
    <definedName name="Z_1337E53C_970D_4073_B72A_371A64539D54_.wvu.Rows" hidden="1">#REF!</definedName>
    <definedName name="Z_32DE5C65_0ED6_11D3_A535_008048FCDF23_.wvu.Cols" localSheetId="5" hidden="1">'[30]Wag&amp;Sal'!#REF!,'[30]Wag&amp;Sal'!#REF!,'[30]Wag&amp;Sal'!$E$1:$P$65536,'[30]Wag&amp;Sal'!$Q$1:$T$65536,'[30]Wag&amp;Sal'!$V$1:$Y$65536,'[30]Wag&amp;Sal'!$AB$1:$AB$65536</definedName>
    <definedName name="Z_32DE5C65_0ED6_11D3_A535_008048FCDF23_.wvu.Cols" hidden="1">'[30]Wag&amp;Sal'!#REF!,'[30]Wag&amp;Sal'!#REF!,'[30]Wag&amp;Sal'!$E$1:$P$65536,'[30]Wag&amp;Sal'!$Q$1:$T$65536,'[30]Wag&amp;Sal'!$V$1:$Y$65536,'[30]Wag&amp;Sal'!$AB$1:$AB$65536</definedName>
    <definedName name="Z_5A4CDE39_BC84_48C0_8208_6970E7A71896_.wvu.Cols" hidden="1">'[31]GM &amp; TA'!$F$1:$F$65536,'[31]GM &amp; TA'!$G$1:$G$65536,'[31]GM &amp; TA'!$I$1:$T$65536</definedName>
    <definedName name="Z_64FBE21F_D610_4122_B662_C1CA556F0E6B_.wvu.Rows" hidden="1">[29]Macro!$A$9:$IV$47,[29]Macro!$A$49:$IV$49</definedName>
    <definedName name="Z_67879F2D_A365_4C5F_ACA2_06A222DC585F_.wvu.FilterData" localSheetId="5" hidden="1">#REF!</definedName>
    <definedName name="Z_67879F2D_A365_4C5F_ACA2_06A222DC585F_.wvu.FilterData" hidden="1">#REF!</definedName>
    <definedName name="Z_6CDCF69B_5AF1_4147_8314_DDC51BBAE13A_.wvu.FilterData" localSheetId="5" hidden="1">#REF!</definedName>
    <definedName name="Z_6CDCF69B_5AF1_4147_8314_DDC51BBAE13A_.wvu.FilterData" hidden="1">#REF!</definedName>
    <definedName name="Z_821080B5_A53F_46D5_A7A8_C550E9A6DB8E_.wvu.Rows" localSheetId="5" hidden="1">'[29]Scaff-Rose'!#REF!</definedName>
    <definedName name="Z_821080B5_A53F_46D5_A7A8_C550E9A6DB8E_.wvu.Rows" hidden="1">'[29]Scaff-Rose'!#REF!</definedName>
    <definedName name="Z_89FC4C3A_6586_42BA_B0E6_F0959042E6A0_.wvu.Rows" localSheetId="5" hidden="1">'[29]Scaff-Rose'!#REF!</definedName>
    <definedName name="Z_89FC4C3A_6586_42BA_B0E6_F0959042E6A0_.wvu.Rows" hidden="1">'[29]Scaff-Rose'!#REF!</definedName>
    <definedName name="Z_8FCC9949_BB10_48DD_835F_9D6E68B3AE12_.wvu.PrintTitles" localSheetId="5" hidden="1">#REF!</definedName>
    <definedName name="Z_8FCC9949_BB10_48DD_835F_9D6E68B3AE12_.wvu.PrintTitles" hidden="1">#REF!</definedName>
    <definedName name="Z_8FCC9949_BB10_48DD_835F_9D6E68B3AE12_.wvu.Rows" localSheetId="5" hidden="1">'[31]GM &amp; TA'!#REF!,'[31]GM &amp; TA'!#REF!</definedName>
    <definedName name="Z_8FCC9949_BB10_48DD_835F_9D6E68B3AE12_.wvu.Rows" hidden="1">'[31]GM &amp; TA'!#REF!,'[31]GM &amp; TA'!#REF!</definedName>
    <definedName name="Z_97AF8B62_D04D_48F2_A853_93998C7922D6_.wvu.FilterData" localSheetId="5" hidden="1">#REF!</definedName>
    <definedName name="Z_97AF8B62_D04D_48F2_A853_93998C7922D6_.wvu.FilterData" hidden="1">#REF!</definedName>
    <definedName name="Z_9F278A40_BF82_4E3D_9E8B_F7A34E58042E_.wvu.FilterData" localSheetId="5" hidden="1">#REF!</definedName>
    <definedName name="Z_9F278A40_BF82_4E3D_9E8B_F7A34E58042E_.wvu.FilterData" hidden="1">#REF!</definedName>
    <definedName name="Z_B69AE2F6_CB28_11D2_A535_008048FCDF23_.wvu.Cols" localSheetId="5" hidden="1">'[30]Wag&amp;Sal'!#REF!,'[30]Wag&amp;Sal'!#REF!,'[30]Wag&amp;Sal'!$E$1:$P$65536,'[30]Wag&amp;Sal'!$Q$1:$T$65536,'[30]Wag&amp;Sal'!$V$1:$Y$65536,'[30]Wag&amp;Sal'!$AB$1:$AB$65536</definedName>
    <definedName name="Z_B69AE2F6_CB28_11D2_A535_008048FCDF23_.wvu.Cols" hidden="1">'[30]Wag&amp;Sal'!#REF!,'[30]Wag&amp;Sal'!#REF!,'[30]Wag&amp;Sal'!$E$1:$P$65536,'[30]Wag&amp;Sal'!$Q$1:$T$65536,'[30]Wag&amp;Sal'!$V$1:$Y$65536,'[30]Wag&amp;Sal'!$AB$1:$AB$65536</definedName>
    <definedName name="Z_B69AE2F6_CB28_11D2_A535_008048FCDF23_.wvu.Rows" localSheetId="5" hidden="1">'[30]Wag&amp;Sal'!#REF!,'[30]Wag&amp;Sal'!#REF!</definedName>
    <definedName name="Z_B69AE2F6_CB28_11D2_A535_008048FCDF23_.wvu.Rows" hidden="1">'[30]Wag&amp;Sal'!#REF!,'[30]Wag&amp;Sal'!#REF!</definedName>
    <definedName name="Z_E61184E6_4A82_48AD_BD46_AD03682B9E61_.wvu.Rows" localSheetId="5" hidden="1">[29]Micro!#REF!</definedName>
    <definedName name="Z_E61184E6_4A82_48AD_BD46_AD03682B9E61_.wvu.Rows" hidden="1">[29]Micro!#REF!</definedName>
    <definedName name="Z_EA424862_9DB5_4158_B57E_464B76E20666_.wvu.FilterData" localSheetId="5" hidden="1">#REF!</definedName>
    <definedName name="Z_EA424862_9DB5_4158_B57E_464B76E20666_.wvu.FilterData" hidden="1">#REF!</definedName>
    <definedName name="Z_F56F135F_44F3_478B_BCC3_5E739B702BEF_.wvu.Cols" localSheetId="5" hidden="1">#REF!</definedName>
    <definedName name="Z_F56F135F_44F3_478B_BCC3_5E739B702BEF_.wvu.Cols" hidden="1">#REF!</definedName>
    <definedName name="Z_F56F135F_44F3_478B_BCC3_5E739B702BEF_.wvu.FilterData" localSheetId="5" hidden="1">#REF!</definedName>
    <definedName name="Z_F56F135F_44F3_478B_BCC3_5E739B702BEF_.wvu.FilterData" hidden="1">#REF!</definedName>
    <definedName name="Z_F56F135F_44F3_478B_BCC3_5E739B702BEF_.wvu.PrintTitles" localSheetId="5" hidden="1">#REF!,#REF!</definedName>
    <definedName name="Z_F56F135F_44F3_478B_BCC3_5E739B702BEF_.wvu.PrintTitles" hidden="1">#REF!,#REF!</definedName>
    <definedName name="Z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ENAN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z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ZZ" localSheetId="5" hidden="1">'[20]Rate Analysis'!#REF!</definedName>
    <definedName name="ZZZ" hidden="1">'[20]Rate Analysis'!#REF!</definedName>
    <definedName name="ZZZZZZZZZZZZZZ" localSheetId="5" hidden="1">#REF!</definedName>
    <definedName name="ZZZZZZZZZZZZZZ" hidden="1">#REF!</definedName>
    <definedName name="っｋ" localSheetId="5" hidden="1">#REF!</definedName>
    <definedName name="っｋ" hidden="1">#REF!</definedName>
    <definedName name="간접비1" hidden="1">{#N/A,#N/A,FALSE,"ENG'G(보호계전기)"}</definedName>
    <definedName name="간접비1_1" hidden="1">{#N/A,#N/A,FALSE,"ENG'G(보호계전기)"}</definedName>
    <definedName name="검토배경" hidden="1">{#N/A,#N/A,FALSE,"ENG'G(보호계전기)"}</definedName>
    <definedName name="검토배경_1" hidden="1">{#N/A,#N/A,FALSE,"ENG'G(보호계전기)"}</definedName>
    <definedName name="견적가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가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품의서" hidden="1">{"'장비'!$A$3:$M$12"}</definedName>
    <definedName name="계산" hidden="1">{#N/A,#N/A,FALSE,"ENG'G(보호계전기)"}</definedName>
    <definedName name="계산_1" hidden="1">{#N/A,#N/A,FALSE,"ENG'G(보호계전기)"}</definedName>
    <definedName name="광양1소결합리화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광양1소결합리화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구조물공" hidden="1">{#N/A,#N/A,FALSE,"이정표"}</definedName>
    <definedName name="물가" hidden="1">{#N/A,#N/A,FALSE,"ENG'G(보호계전기)"}</definedName>
    <definedName name="물가_1" hidden="1">{#N/A,#N/A,FALSE,"ENG'G(보호계전기)"}</definedName>
    <definedName name="물가기준" hidden="1">{#N/A,#N/A,FALSE,"ENG'G(보호계전기)"}</definedName>
    <definedName name="물가기준_1" hidden="1">{#N/A,#N/A,FALSE,"ENG'G(보호계전기)"}</definedName>
    <definedName name="뭉" hidden="1">{"'장비'!$A$3:$M$12"}</definedName>
    <definedName name="배수공" hidden="1">{#N/A,#N/A,FALSE,"부대1"}</definedName>
    <definedName name="보호" hidden="1">{#N/A,#N/A,FALSE,"ENG'G(보호계전기)"}</definedName>
    <definedName name="보호_1" hidden="1">{#N/A,#N/A,FALSE,"ENG'G(보호계전기)"}</definedName>
    <definedName name="시장동향" hidden="1">{#N/A,#N/A,FALSE,"ENG'G(보호계전기)"}</definedName>
    <definedName name="시장동향_1" hidden="1">{#N/A,#N/A,FALSE,"ENG'G(보호계전기)"}</definedName>
    <definedName name="이이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이이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ㅈㅈ" hidden="1">{"'장비'!$A$3:$M$12"}</definedName>
    <definedName name="ㅈㅈㅈㅈㅈ" hidden="1">{"'장비'!$A$3:$M$12"}</definedName>
    <definedName name="전기구" hidden="1">{"'장비'!$A$3:$M$12"}</definedName>
    <definedName name="전기기기" hidden="1">{"'장비'!$A$3:$M$12"}</definedName>
    <definedName name="제작비용" hidden="1">{#N/A,#N/A,FALSE,"ENG'G(보호계전기)"}</definedName>
    <definedName name="제작비용_1" hidden="1">{#N/A,#N/A,FALSE,"ENG'G(보호계전기)"}</definedName>
    <definedName name="종합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종합1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추가분" hidden="1">{"'장비'!$A$3:$M$12"}</definedName>
    <definedName name="토건" hidden="1">{"'장비'!$A$3:$M$12"}</definedName>
    <definedName name="토건공사비대비r" hidden="1">{"'장비'!$A$3:$M$12"}</definedName>
    <definedName name="토건업체" hidden="1">{"'장비'!$A$3:$M$12"}</definedName>
    <definedName name="토건집계표r" hidden="1">{"'장비'!$A$3:$M$12"}</definedName>
    <definedName name="토목변경" hidden="1">{"'장비'!$A$3:$M$12"}</definedName>
    <definedName name="토목실행예산" hidden="1">{"'장비'!$A$3:$M$12"}</definedName>
    <definedName name="토목조정분" hidden="1">{"'장비'!$A$3:$M$12"}</definedName>
    <definedName name="투찰예정가50" hidden="1">{"'장비'!$A$3:$M$12"}</definedName>
    <definedName name="투찰예정본부장" hidden="1">{"'장비'!$A$3:$M$12"}</definedName>
    <definedName name="향후계획" hidden="1">{#N/A,#N/A,FALSE,"ENG'G(보호계전기)"}</definedName>
    <definedName name="향후계획_1" hidden="1">{#N/A,#N/A,FALSE,"ENG'G(보호계전기)"}</definedName>
    <definedName name="향후추진계획" hidden="1">{#N/A,#N/A,FALSE,"ENG'G(보호계전기)"}</definedName>
    <definedName name="향후추진계획_1" hidden="1">{#N/A,#N/A,FALSE,"ENG'G(보호계전기)"}</definedName>
    <definedName name="현기술분석" hidden="1">{#N/A,#N/A,FALSE,"ENG'G(보호계전기)"}</definedName>
    <definedName name="현기술분석_1" hidden="1">{#N/A,#N/A,FALSE,"ENG'G(보호계전기)"}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ㅗㅗㅗ" hidden="1">{"'장비'!$A$3:$M$12"}</definedName>
  </definedNames>
  <calcPr calcId="152511"/>
  <pivotCaches>
    <pivotCache cacheId="0" r:id="rId4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9" l="1"/>
  <c r="E17" i="19"/>
  <c r="K150" i="5" l="1"/>
  <c r="K149" i="5"/>
  <c r="K148" i="5"/>
  <c r="K147" i="5"/>
  <c r="K146" i="5"/>
  <c r="N144" i="5"/>
  <c r="K143" i="5" s="1"/>
  <c r="K136" i="5" l="1"/>
  <c r="K140" i="5"/>
  <c r="K133" i="5"/>
  <c r="K137" i="5"/>
  <c r="K141" i="5"/>
  <c r="K134" i="5"/>
  <c r="K138" i="5"/>
  <c r="K142" i="5"/>
  <c r="K135" i="5"/>
  <c r="K139" i="5"/>
  <c r="K151" i="5"/>
  <c r="N123" i="5" l="1"/>
  <c r="K121" i="5" s="1"/>
  <c r="H121" i="5" s="1"/>
  <c r="N131" i="5"/>
  <c r="K126" i="5" s="1"/>
  <c r="H126" i="5" s="1"/>
  <c r="K128" i="5" l="1"/>
  <c r="K129" i="5"/>
  <c r="K122" i="5"/>
  <c r="H122" i="5" s="1"/>
  <c r="K119" i="5"/>
  <c r="H119" i="5" s="1"/>
  <c r="K130" i="5"/>
  <c r="K120" i="5"/>
  <c r="H120" i="5" s="1"/>
  <c r="K118" i="5"/>
  <c r="H118" i="5" s="1"/>
  <c r="K127" i="5"/>
  <c r="J130" i="5"/>
  <c r="J129" i="5"/>
  <c r="H129" i="5" s="1"/>
  <c r="J128" i="5"/>
  <c r="J127" i="5"/>
  <c r="H128" i="5" l="1"/>
  <c r="H130" i="5"/>
  <c r="H127" i="5"/>
  <c r="D167" i="5"/>
  <c r="K22" i="5" l="1"/>
  <c r="K21" i="5"/>
  <c r="K20" i="5"/>
  <c r="K19" i="5"/>
  <c r="K18" i="5"/>
  <c r="K17" i="5"/>
  <c r="K16" i="5"/>
  <c r="K15" i="5"/>
  <c r="K14" i="5"/>
  <c r="K13" i="5" l="1"/>
  <c r="G21" i="16" l="1"/>
  <c r="G18" i="16"/>
  <c r="G15" i="16"/>
  <c r="G14" i="16"/>
  <c r="G13" i="16"/>
  <c r="G12" i="16"/>
  <c r="G11" i="16"/>
  <c r="G10" i="16"/>
  <c r="G9" i="16"/>
  <c r="G8" i="16"/>
  <c r="G7" i="16"/>
  <c r="G6" i="16"/>
  <c r="K81" i="5"/>
  <c r="K115" i="5" l="1"/>
  <c r="L115" i="5" s="1"/>
  <c r="K114" i="5"/>
  <c r="L114" i="5" s="1"/>
  <c r="G27" i="16" l="1"/>
  <c r="G22" i="16"/>
  <c r="F22" i="16"/>
  <c r="F21" i="16"/>
  <c r="G19" i="16"/>
  <c r="F19" i="16"/>
  <c r="F18" i="16"/>
  <c r="E16" i="16"/>
  <c r="D16" i="16"/>
  <c r="G26" i="16" s="1"/>
  <c r="C16" i="16"/>
  <c r="G25" i="16" s="1"/>
  <c r="G28" i="16" s="1"/>
  <c r="F15" i="16"/>
  <c r="F14" i="16"/>
  <c r="F13" i="16"/>
  <c r="F12" i="16"/>
  <c r="F11" i="16"/>
  <c r="F10" i="16"/>
  <c r="F9" i="16"/>
  <c r="F8" i="16"/>
  <c r="F7" i="16"/>
  <c r="F6" i="16"/>
  <c r="F16" i="16" s="1"/>
  <c r="G16" i="16" l="1"/>
  <c r="G24" i="16" l="1"/>
  <c r="K116" i="5"/>
  <c r="L116" i="5" s="1"/>
  <c r="H101" i="5"/>
  <c r="H100" i="5"/>
  <c r="H99" i="5"/>
  <c r="H97" i="5"/>
  <c r="H96" i="5"/>
  <c r="H95" i="5"/>
  <c r="H112" i="5"/>
  <c r="K112" i="5" s="1"/>
  <c r="H111" i="5"/>
  <c r="K111" i="5" s="1"/>
  <c r="H110" i="5"/>
  <c r="K110" i="5" s="1"/>
  <c r="H109" i="5"/>
  <c r="K109" i="5" s="1"/>
  <c r="H108" i="5"/>
  <c r="K108" i="5" s="1"/>
  <c r="H107" i="5"/>
  <c r="K107" i="5" s="1"/>
  <c r="H106" i="5"/>
  <c r="H105" i="5"/>
  <c r="H104" i="5"/>
  <c r="H103" i="5"/>
  <c r="C64" i="13"/>
  <c r="G70" i="13" s="1"/>
  <c r="G63" i="13"/>
  <c r="F63" i="13"/>
  <c r="D63" i="13"/>
  <c r="G62" i="13"/>
  <c r="E62" i="13"/>
  <c r="F62" i="13" s="1"/>
  <c r="D62" i="13"/>
  <c r="D61" i="13"/>
  <c r="G61" i="13" s="1"/>
  <c r="D60" i="13"/>
  <c r="G60" i="13" s="1"/>
  <c r="G59" i="13"/>
  <c r="G64" i="13" s="1"/>
  <c r="D59" i="13"/>
  <c r="D64" i="13" s="1"/>
  <c r="E56" i="13"/>
  <c r="C56" i="13"/>
  <c r="G55" i="13"/>
  <c r="D55" i="13"/>
  <c r="F55" i="13" s="1"/>
  <c r="G54" i="13"/>
  <c r="G56" i="13" s="1"/>
  <c r="F54" i="13"/>
  <c r="D54" i="13"/>
  <c r="E51" i="13"/>
  <c r="C51" i="13"/>
  <c r="G50" i="13"/>
  <c r="F50" i="13"/>
  <c r="D50" i="13"/>
  <c r="D49" i="13"/>
  <c r="G49" i="13" s="1"/>
  <c r="D48" i="13"/>
  <c r="D51" i="13" s="1"/>
  <c r="C45" i="13"/>
  <c r="E44" i="13"/>
  <c r="D44" i="13"/>
  <c r="G44" i="13" s="1"/>
  <c r="E43" i="13"/>
  <c r="D43" i="13"/>
  <c r="G43" i="13" s="1"/>
  <c r="E42" i="13"/>
  <c r="D42" i="13"/>
  <c r="G42" i="13" s="1"/>
  <c r="E41" i="13"/>
  <c r="E45" i="13" s="1"/>
  <c r="D41" i="13"/>
  <c r="G41" i="13" s="1"/>
  <c r="G45" i="13" s="1"/>
  <c r="E38" i="13"/>
  <c r="C38" i="13"/>
  <c r="D37" i="13"/>
  <c r="G37" i="13" s="1"/>
  <c r="D36" i="13"/>
  <c r="G36" i="13" s="1"/>
  <c r="G35" i="13"/>
  <c r="G38" i="13" s="1"/>
  <c r="D35" i="13"/>
  <c r="F35" i="13" s="1"/>
  <c r="C32" i="13"/>
  <c r="G31" i="13"/>
  <c r="E31" i="13"/>
  <c r="D31" i="13"/>
  <c r="F31" i="13" s="1"/>
  <c r="G30" i="13"/>
  <c r="E30" i="13"/>
  <c r="D30" i="13"/>
  <c r="F30" i="13" s="1"/>
  <c r="G29" i="13"/>
  <c r="E29" i="13"/>
  <c r="D29" i="13"/>
  <c r="F29" i="13" s="1"/>
  <c r="G28" i="13"/>
  <c r="E28" i="13"/>
  <c r="D28" i="13"/>
  <c r="F28" i="13" s="1"/>
  <c r="G27" i="13"/>
  <c r="G32" i="13" s="1"/>
  <c r="E27" i="13"/>
  <c r="E32" i="13" s="1"/>
  <c r="D27" i="13"/>
  <c r="F27" i="13" s="1"/>
  <c r="E24" i="13"/>
  <c r="C24" i="13"/>
  <c r="D23" i="13"/>
  <c r="G23" i="13" s="1"/>
  <c r="G22" i="13"/>
  <c r="D22" i="13"/>
  <c r="F22" i="13" s="1"/>
  <c r="G21" i="13"/>
  <c r="F21" i="13"/>
  <c r="D21" i="13"/>
  <c r="D20" i="13"/>
  <c r="G20" i="13" s="1"/>
  <c r="C17" i="13"/>
  <c r="G16" i="13"/>
  <c r="E16" i="13"/>
  <c r="F16" i="13" s="1"/>
  <c r="D16" i="13"/>
  <c r="G15" i="13"/>
  <c r="E15" i="13"/>
  <c r="F15" i="13" s="1"/>
  <c r="D15" i="13"/>
  <c r="G14" i="13"/>
  <c r="E14" i="13"/>
  <c r="F14" i="13" s="1"/>
  <c r="D14" i="13"/>
  <c r="G13" i="13"/>
  <c r="E13" i="13"/>
  <c r="F13" i="13" s="1"/>
  <c r="D13" i="13"/>
  <c r="G12" i="13"/>
  <c r="E12" i="13"/>
  <c r="F12" i="13" s="1"/>
  <c r="D12" i="13"/>
  <c r="G11" i="13"/>
  <c r="E11" i="13"/>
  <c r="F11" i="13" s="1"/>
  <c r="D11" i="13"/>
  <c r="G10" i="13"/>
  <c r="E10" i="13"/>
  <c r="F10" i="13" s="1"/>
  <c r="D10" i="13"/>
  <c r="G9" i="13"/>
  <c r="E9" i="13"/>
  <c r="F9" i="13" s="1"/>
  <c r="D9" i="13"/>
  <c r="G8" i="13"/>
  <c r="E8" i="13"/>
  <c r="E17" i="13" s="1"/>
  <c r="D8" i="13"/>
  <c r="D7" i="13"/>
  <c r="G7" i="13" s="1"/>
  <c r="D6" i="13"/>
  <c r="G6" i="13" s="1"/>
  <c r="G17" i="13" s="1"/>
  <c r="F32" i="13" l="1"/>
  <c r="G24" i="13"/>
  <c r="F56" i="13"/>
  <c r="D17" i="13"/>
  <c r="D38" i="13"/>
  <c r="E64" i="13"/>
  <c r="G68" i="13" s="1"/>
  <c r="F7" i="13"/>
  <c r="F8" i="13"/>
  <c r="F20" i="13"/>
  <c r="D24" i="13"/>
  <c r="G67" i="13" s="1"/>
  <c r="G69" i="13" s="1"/>
  <c r="F37" i="13"/>
  <c r="D45" i="13"/>
  <c r="F49" i="13"/>
  <c r="F61" i="13"/>
  <c r="F6" i="13"/>
  <c r="F17" i="13" s="1"/>
  <c r="F23" i="13"/>
  <c r="D32" i="13"/>
  <c r="F36" i="13"/>
  <c r="F38" i="13" s="1"/>
  <c r="F41" i="13"/>
  <c r="F45" i="13" s="1"/>
  <c r="F42" i="13"/>
  <c r="F43" i="13"/>
  <c r="F44" i="13"/>
  <c r="F48" i="13"/>
  <c r="F51" i="13" s="1"/>
  <c r="D56" i="13"/>
  <c r="F60" i="13"/>
  <c r="G48" i="13"/>
  <c r="G51" i="13" s="1"/>
  <c r="G66" i="13" s="1"/>
  <c r="F59" i="13"/>
  <c r="F64" i="13" s="1"/>
  <c r="F24" i="13" l="1"/>
  <c r="K106" i="5" l="1"/>
  <c r="K105" i="5"/>
  <c r="K104" i="5"/>
  <c r="K103" i="5"/>
  <c r="K101" i="5" l="1"/>
  <c r="L101" i="5" s="1"/>
  <c r="K100" i="5"/>
  <c r="L100" i="5" s="1"/>
  <c r="K99" i="5"/>
  <c r="L99" i="5" s="1"/>
  <c r="K97" i="5"/>
  <c r="L97" i="5" s="1"/>
  <c r="K96" i="5"/>
  <c r="L96" i="5" s="1"/>
  <c r="K95" i="5"/>
  <c r="L95" i="5" s="1"/>
  <c r="A98" i="5"/>
  <c r="A102" i="5" s="1"/>
  <c r="A113" i="5" s="1"/>
  <c r="A117" i="5" s="1"/>
  <c r="A125" i="5" s="1"/>
  <c r="A132" i="5" s="1"/>
  <c r="A145" i="5" s="1"/>
  <c r="G32" i="11"/>
  <c r="H31" i="11"/>
  <c r="G30" i="11"/>
  <c r="G29" i="11"/>
  <c r="H27" i="11"/>
  <c r="G26" i="11"/>
  <c r="H24" i="11"/>
  <c r="H32" i="11" s="1"/>
  <c r="G23" i="11"/>
  <c r="H19" i="11"/>
  <c r="G18" i="11"/>
  <c r="G17" i="11"/>
  <c r="G16" i="11"/>
  <c r="G15" i="11"/>
  <c r="H13" i="11"/>
  <c r="G12" i="11"/>
  <c r="H10" i="11"/>
  <c r="H20" i="11" s="1"/>
  <c r="G9" i="11"/>
  <c r="G8" i="11"/>
  <c r="G20" i="11" s="1"/>
  <c r="G40" i="10"/>
  <c r="G38" i="10"/>
  <c r="G36" i="10"/>
  <c r="G35" i="10"/>
  <c r="G34" i="10"/>
  <c r="G33" i="10"/>
  <c r="C33" i="10"/>
  <c r="G32" i="10"/>
  <c r="G30" i="10"/>
  <c r="G29" i="10"/>
  <c r="G42" i="10" s="1"/>
  <c r="G24" i="10"/>
  <c r="G23" i="10"/>
  <c r="G21" i="10"/>
  <c r="G19" i="10"/>
  <c r="G26" i="10" s="1"/>
  <c r="G15" i="10"/>
  <c r="G14" i="10"/>
  <c r="G12" i="10"/>
  <c r="G10" i="10"/>
  <c r="G9" i="10"/>
  <c r="G8" i="10"/>
  <c r="G17" i="10" s="1"/>
  <c r="G14" i="9"/>
  <c r="D14" i="9"/>
  <c r="G12" i="9"/>
  <c r="D12" i="9"/>
  <c r="G10" i="9"/>
  <c r="G8" i="9"/>
  <c r="G16" i="9" s="1"/>
  <c r="G127" i="8"/>
  <c r="G126" i="8"/>
  <c r="G125" i="8"/>
  <c r="G124" i="8"/>
  <c r="G123" i="8"/>
  <c r="G122" i="8"/>
  <c r="G121" i="8"/>
  <c r="G120" i="8"/>
  <c r="G119" i="8"/>
  <c r="G118" i="8"/>
  <c r="G128" i="8" s="1"/>
  <c r="G115" i="8"/>
  <c r="G114" i="8"/>
  <c r="G113" i="8"/>
  <c r="G112" i="8"/>
  <c r="G111" i="8"/>
  <c r="G110" i="8"/>
  <c r="G109" i="8"/>
  <c r="G108" i="8"/>
  <c r="G116" i="8" s="1"/>
  <c r="G107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105" i="8" s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4" i="8"/>
  <c r="G43" i="8"/>
  <c r="G42" i="8"/>
  <c r="G41" i="8"/>
  <c r="G40" i="8"/>
  <c r="G39" i="8"/>
  <c r="G38" i="8"/>
  <c r="G37" i="8"/>
  <c r="G36" i="8"/>
  <c r="G35" i="8"/>
  <c r="G68" i="8" s="1"/>
  <c r="G31" i="8"/>
  <c r="G30" i="8"/>
  <c r="G29" i="8"/>
  <c r="G27" i="8"/>
  <c r="G26" i="8"/>
  <c r="G25" i="8"/>
  <c r="G23" i="8"/>
  <c r="C23" i="8"/>
  <c r="G22" i="8"/>
  <c r="C22" i="8"/>
  <c r="G21" i="8"/>
  <c r="G32" i="8" s="1"/>
  <c r="G17" i="8"/>
  <c r="G16" i="8"/>
  <c r="G15" i="8"/>
  <c r="C13" i="8"/>
  <c r="G13" i="8" s="1"/>
  <c r="G12" i="8"/>
  <c r="G11" i="8"/>
  <c r="F10" i="8"/>
  <c r="G10" i="8" s="1"/>
  <c r="G9" i="8"/>
  <c r="G8" i="8"/>
  <c r="G43" i="10" l="1"/>
  <c r="G19" i="8"/>
  <c r="G129" i="8"/>
  <c r="G21" i="11"/>
  <c r="G33" i="11"/>
  <c r="G34" i="11" l="1"/>
  <c r="D86" i="5" l="1"/>
  <c r="D85" i="5"/>
  <c r="D73" i="5"/>
  <c r="C6" i="4"/>
  <c r="K9" i="5" l="1"/>
  <c r="K5" i="5"/>
  <c r="M91" i="5" l="1"/>
  <c r="M90" i="5"/>
  <c r="M89" i="5"/>
  <c r="M88" i="5"/>
  <c r="M86" i="5"/>
  <c r="M85" i="5"/>
  <c r="M84" i="5"/>
  <c r="M81" i="5"/>
  <c r="M80" i="5"/>
  <c r="M79" i="5"/>
  <c r="M75" i="5"/>
  <c r="M73" i="5"/>
  <c r="M68" i="5"/>
  <c r="M65" i="5"/>
  <c r="M63" i="5"/>
  <c r="M60" i="5"/>
  <c r="M56" i="5"/>
  <c r="M50" i="5"/>
  <c r="M44" i="5"/>
  <c r="M38" i="5"/>
  <c r="M33" i="5"/>
  <c r="M22" i="5"/>
  <c r="M21" i="5"/>
  <c r="M20" i="5"/>
  <c r="M19" i="5"/>
  <c r="M18" i="5"/>
  <c r="M17" i="5"/>
  <c r="M16" i="5"/>
  <c r="M15" i="5"/>
  <c r="M14" i="5"/>
  <c r="M3" i="5"/>
  <c r="M2" i="5"/>
  <c r="J3" i="5" l="1"/>
  <c r="K90" i="5"/>
  <c r="K80" i="5"/>
  <c r="K79" i="5"/>
  <c r="K77" i="5"/>
  <c r="L77" i="5" s="1"/>
  <c r="M77" i="5" s="1"/>
  <c r="K75" i="5"/>
  <c r="K73" i="5"/>
  <c r="K71" i="5"/>
  <c r="K70" i="5"/>
  <c r="K69" i="5"/>
  <c r="K67" i="5"/>
  <c r="K66" i="5"/>
  <c r="K64" i="5"/>
  <c r="K62" i="5"/>
  <c r="K61" i="5"/>
  <c r="K59" i="5"/>
  <c r="K58" i="5"/>
  <c r="K57" i="5"/>
  <c r="K55" i="5"/>
  <c r="K54" i="5"/>
  <c r="K53" i="5"/>
  <c r="K52" i="5"/>
  <c r="K51" i="5"/>
  <c r="K49" i="5"/>
  <c r="K48" i="5"/>
  <c r="K47" i="5"/>
  <c r="K46" i="5"/>
  <c r="K45" i="5"/>
  <c r="K43" i="5"/>
  <c r="K42" i="5"/>
  <c r="K41" i="5"/>
  <c r="K40" i="5"/>
  <c r="K39" i="5"/>
  <c r="K36" i="5"/>
  <c r="K35" i="5"/>
  <c r="K34" i="5"/>
  <c r="K32" i="5"/>
  <c r="K31" i="5"/>
  <c r="K30" i="5"/>
  <c r="K28" i="5"/>
  <c r="K27" i="5"/>
  <c r="K26" i="5"/>
  <c r="K25" i="5"/>
  <c r="L12" i="5"/>
  <c r="M12" i="5" s="1"/>
  <c r="H12" i="5"/>
  <c r="L11" i="5"/>
  <c r="M11" i="5" s="1"/>
  <c r="H11" i="5"/>
  <c r="L10" i="5"/>
  <c r="M10" i="5" s="1"/>
  <c r="H10" i="5"/>
  <c r="L8" i="5"/>
  <c r="M8" i="5" s="1"/>
  <c r="L7" i="5"/>
  <c r="M7" i="5" s="1"/>
  <c r="L6" i="5"/>
  <c r="K56" i="5" l="1"/>
  <c r="K65" i="5"/>
  <c r="K63" i="5" s="1"/>
  <c r="K29" i="5"/>
  <c r="L29" i="5" s="1"/>
  <c r="M29" i="5" s="1"/>
  <c r="K60" i="5"/>
  <c r="K44" i="5"/>
  <c r="K68" i="5"/>
  <c r="K38" i="5"/>
  <c r="K33" i="5"/>
  <c r="K24" i="5"/>
  <c r="M6" i="5"/>
  <c r="K50" i="5"/>
  <c r="G21" i="4"/>
  <c r="G20" i="4"/>
  <c r="G19" i="4"/>
  <c r="G18" i="4"/>
  <c r="G17" i="4"/>
  <c r="G90" i="4"/>
  <c r="G81" i="4"/>
  <c r="G80" i="4"/>
  <c r="G79" i="4"/>
  <c r="G77" i="4"/>
  <c r="H77" i="4" s="1"/>
  <c r="G75" i="4"/>
  <c r="G73" i="4"/>
  <c r="G69" i="4"/>
  <c r="G71" i="4"/>
  <c r="G70" i="4"/>
  <c r="G67" i="4"/>
  <c r="G66" i="4"/>
  <c r="G64" i="4"/>
  <c r="G62" i="4"/>
  <c r="G60" i="4" s="1"/>
  <c r="G61" i="4"/>
  <c r="G59" i="4"/>
  <c r="G58" i="4"/>
  <c r="G57" i="4"/>
  <c r="G55" i="4"/>
  <c r="G54" i="4"/>
  <c r="G53" i="4"/>
  <c r="G52" i="4"/>
  <c r="G51" i="4"/>
  <c r="G49" i="4"/>
  <c r="G48" i="4"/>
  <c r="G47" i="4"/>
  <c r="G46" i="4"/>
  <c r="G45" i="4"/>
  <c r="G43" i="4"/>
  <c r="G42" i="4"/>
  <c r="G41" i="4"/>
  <c r="G40" i="4"/>
  <c r="G39" i="4"/>
  <c r="G36" i="4"/>
  <c r="G35" i="4"/>
  <c r="G34" i="4"/>
  <c r="G29" i="4"/>
  <c r="H29" i="4" s="1"/>
  <c r="G32" i="4"/>
  <c r="G31" i="4"/>
  <c r="G30" i="4"/>
  <c r="G28" i="4"/>
  <c r="G27" i="4"/>
  <c r="G26" i="4"/>
  <c r="G25" i="4"/>
  <c r="H12" i="4"/>
  <c r="H8" i="4"/>
  <c r="H11" i="4"/>
  <c r="H7" i="4"/>
  <c r="H10" i="4"/>
  <c r="H6" i="4"/>
  <c r="D12" i="4"/>
  <c r="D11" i="4"/>
  <c r="D10" i="4"/>
  <c r="L24" i="5" l="1"/>
  <c r="K23" i="5"/>
  <c r="G68" i="4"/>
  <c r="G44" i="4"/>
  <c r="G33" i="4"/>
  <c r="G56" i="4"/>
  <c r="G38" i="4"/>
  <c r="G65" i="4"/>
  <c r="G63" i="4" s="1"/>
  <c r="G50" i="4"/>
  <c r="G24" i="4"/>
  <c r="H24" i="4" s="1"/>
  <c r="M24" i="5" l="1"/>
  <c r="M167" i="5" s="1"/>
  <c r="L167" i="5"/>
  <c r="C31" i="3"/>
  <c r="H51" i="3" l="1"/>
  <c r="J70" i="3" l="1"/>
  <c r="H32" i="3" l="1"/>
  <c r="H26" i="3"/>
  <c r="H20" i="3"/>
  <c r="H14" i="3"/>
  <c r="H8" i="3"/>
  <c r="G7" i="3" l="1"/>
  <c r="H60" i="3" l="1"/>
  <c r="H35" i="3" l="1"/>
  <c r="G30" i="3"/>
  <c r="G12" i="3"/>
  <c r="G6" i="3"/>
  <c r="H47" i="3"/>
  <c r="G31" i="3" l="1"/>
  <c r="H31" i="3" s="1"/>
  <c r="H12" i="3"/>
  <c r="H30" i="3"/>
  <c r="G13" i="3"/>
  <c r="H13" i="3" s="1"/>
  <c r="I19" i="3"/>
  <c r="H7" i="3"/>
  <c r="H6" i="3"/>
  <c r="G80" i="3" l="1"/>
  <c r="A18" i="3" l="1"/>
  <c r="D6" i="3" l="1"/>
  <c r="D7" i="3"/>
  <c r="E78" i="3" l="1"/>
  <c r="J78" i="3" s="1"/>
  <c r="K78" i="3" s="1"/>
  <c r="E77" i="3"/>
  <c r="E73" i="3"/>
  <c r="E71" i="3"/>
  <c r="J71" i="3" s="1"/>
  <c r="K71" i="3" s="1"/>
  <c r="E70" i="3"/>
  <c r="I70" i="3" s="1"/>
  <c r="K70" i="3" s="1"/>
  <c r="D78" i="3"/>
  <c r="F78" i="3" s="1"/>
  <c r="D77" i="3"/>
  <c r="D73" i="3"/>
  <c r="D71" i="3"/>
  <c r="D70" i="3"/>
  <c r="C78" i="3"/>
  <c r="C77" i="3"/>
  <c r="C73" i="3"/>
  <c r="C71" i="3"/>
  <c r="C70" i="3"/>
  <c r="A78" i="3"/>
  <c r="A77" i="3"/>
  <c r="A71" i="3"/>
  <c r="A70" i="3"/>
  <c r="X66" i="3"/>
  <c r="E64" i="3"/>
  <c r="J64" i="3" s="1"/>
  <c r="K64" i="3" s="1"/>
  <c r="E62" i="3"/>
  <c r="J62" i="3" s="1"/>
  <c r="K62" i="3" s="1"/>
  <c r="E60" i="3"/>
  <c r="J60" i="3" s="1"/>
  <c r="K60" i="3" s="1"/>
  <c r="D64" i="3"/>
  <c r="D62" i="3"/>
  <c r="D60" i="3"/>
  <c r="C64" i="3"/>
  <c r="C62" i="3"/>
  <c r="C60" i="3"/>
  <c r="E58" i="3"/>
  <c r="J58" i="3" s="1"/>
  <c r="K58" i="3" s="1"/>
  <c r="E56" i="3"/>
  <c r="J56" i="3" s="1"/>
  <c r="K56" i="3" s="1"/>
  <c r="A56" i="3"/>
  <c r="E51" i="3"/>
  <c r="J51" i="3" s="1"/>
  <c r="K51" i="3" s="1"/>
  <c r="A51" i="3"/>
  <c r="E48" i="3"/>
  <c r="J48" i="3" s="1"/>
  <c r="K48" i="3" s="1"/>
  <c r="E47" i="3"/>
  <c r="J47" i="3" s="1"/>
  <c r="K47" i="3" s="1"/>
  <c r="E46" i="3"/>
  <c r="J46" i="3" s="1"/>
  <c r="K46" i="3" s="1"/>
  <c r="D48" i="3"/>
  <c r="D47" i="3"/>
  <c r="C48" i="3"/>
  <c r="A48" i="3"/>
  <c r="A47" i="3"/>
  <c r="A46" i="3"/>
  <c r="E43" i="3"/>
  <c r="J43" i="3" s="1"/>
  <c r="K43" i="3" s="1"/>
  <c r="E42" i="3"/>
  <c r="J42" i="3" s="1"/>
  <c r="K42" i="3" s="1"/>
  <c r="D43" i="3"/>
  <c r="C43" i="3"/>
  <c r="A43" i="3"/>
  <c r="A42" i="3"/>
  <c r="E39" i="3"/>
  <c r="J39" i="3" s="1"/>
  <c r="K39" i="3" s="1"/>
  <c r="E36" i="3"/>
  <c r="J36" i="3" s="1"/>
  <c r="K36" i="3" s="1"/>
  <c r="E35" i="3"/>
  <c r="J35" i="3" s="1"/>
  <c r="K35" i="3" s="1"/>
  <c r="E32" i="3"/>
  <c r="J32" i="3" s="1"/>
  <c r="K32" i="3" s="1"/>
  <c r="E31" i="3"/>
  <c r="J31" i="3" s="1"/>
  <c r="K31" i="3" s="1"/>
  <c r="E30" i="3"/>
  <c r="E29" i="3"/>
  <c r="J29" i="3" s="1"/>
  <c r="K29" i="3" s="1"/>
  <c r="C29" i="3"/>
  <c r="E26" i="3"/>
  <c r="J26" i="3" s="1"/>
  <c r="K26" i="3" s="1"/>
  <c r="A26" i="3"/>
  <c r="E25" i="3"/>
  <c r="J25" i="3" s="1"/>
  <c r="K25" i="3" s="1"/>
  <c r="C25" i="3"/>
  <c r="A25" i="3"/>
  <c r="E24" i="3"/>
  <c r="J24" i="3" s="1"/>
  <c r="A24" i="3"/>
  <c r="E23" i="3"/>
  <c r="J23" i="3" s="1"/>
  <c r="K23" i="3" s="1"/>
  <c r="C23" i="3"/>
  <c r="A23" i="3"/>
  <c r="E20" i="3"/>
  <c r="J20" i="3" s="1"/>
  <c r="K20" i="3" s="1"/>
  <c r="A20" i="3"/>
  <c r="E19" i="3"/>
  <c r="J19" i="3" s="1"/>
  <c r="K19" i="3" s="1"/>
  <c r="C19" i="3"/>
  <c r="A19" i="3"/>
  <c r="E18" i="3"/>
  <c r="J18" i="3" s="1"/>
  <c r="E17" i="3"/>
  <c r="J17" i="3" s="1"/>
  <c r="K17" i="3" s="1"/>
  <c r="C17" i="3"/>
  <c r="A17" i="3"/>
  <c r="F30" i="3" l="1"/>
  <c r="J30" i="3"/>
  <c r="I30" i="3"/>
  <c r="I73" i="3"/>
  <c r="J73" i="3"/>
  <c r="F77" i="3"/>
  <c r="J77" i="3"/>
  <c r="K77" i="3" s="1"/>
  <c r="F71" i="3"/>
  <c r="F64" i="3"/>
  <c r="F62" i="3"/>
  <c r="F70" i="3"/>
  <c r="F73" i="3"/>
  <c r="F60" i="3"/>
  <c r="F43" i="3"/>
  <c r="F47" i="3"/>
  <c r="F48" i="3"/>
  <c r="F17" i="3"/>
  <c r="F24" i="3"/>
  <c r="F18" i="3"/>
  <c r="A14" i="3"/>
  <c r="E14" i="3"/>
  <c r="J14" i="3" s="1"/>
  <c r="K14" i="3" s="1"/>
  <c r="E13" i="3"/>
  <c r="C13" i="3"/>
  <c r="A13" i="3"/>
  <c r="E12" i="3"/>
  <c r="A12" i="3"/>
  <c r="E11" i="3"/>
  <c r="J11" i="3" s="1"/>
  <c r="K11" i="3" s="1"/>
  <c r="C11" i="3"/>
  <c r="A11" i="3"/>
  <c r="E8" i="3"/>
  <c r="J8" i="3" s="1"/>
  <c r="K8" i="3" s="1"/>
  <c r="D8" i="3"/>
  <c r="A8" i="3"/>
  <c r="E7" i="3"/>
  <c r="J7" i="3" s="1"/>
  <c r="K7" i="3" s="1"/>
  <c r="E6" i="3"/>
  <c r="E5" i="3"/>
  <c r="K30" i="3" l="1"/>
  <c r="K73" i="3"/>
  <c r="E80" i="3"/>
  <c r="J6" i="3"/>
  <c r="I6" i="3"/>
  <c r="I18" i="3" s="1"/>
  <c r="K18" i="3" s="1"/>
  <c r="J13" i="3"/>
  <c r="I13" i="3"/>
  <c r="J12" i="3"/>
  <c r="I12" i="3"/>
  <c r="I24" i="3" s="1"/>
  <c r="K24" i="3" s="1"/>
  <c r="F5" i="3"/>
  <c r="J5" i="3"/>
  <c r="K5" i="3" s="1"/>
  <c r="F6" i="3"/>
  <c r="F8" i="3"/>
  <c r="F7" i="3"/>
  <c r="H57" i="1"/>
  <c r="D29" i="3" s="1"/>
  <c r="F29" i="3" s="1"/>
  <c r="H44" i="1"/>
  <c r="D23" i="3" s="1"/>
  <c r="F23" i="3" s="1"/>
  <c r="H31" i="1"/>
  <c r="H18" i="1"/>
  <c r="D11" i="3" s="1"/>
  <c r="F11" i="3" s="1"/>
  <c r="H74" i="1"/>
  <c r="D35" i="3" s="1"/>
  <c r="F35" i="3" s="1"/>
  <c r="H48" i="1"/>
  <c r="H35" i="1"/>
  <c r="H22" i="1"/>
  <c r="F12" i="3" s="1"/>
  <c r="H145" i="1"/>
  <c r="H132" i="1"/>
  <c r="H117" i="1"/>
  <c r="H103" i="1"/>
  <c r="H89" i="1"/>
  <c r="H75" i="1"/>
  <c r="H62" i="1"/>
  <c r="D31" i="3" s="1"/>
  <c r="F31" i="3" s="1"/>
  <c r="H49" i="1"/>
  <c r="D25" i="3" s="1"/>
  <c r="F25" i="3" s="1"/>
  <c r="H36" i="1"/>
  <c r="D19" i="3" s="1"/>
  <c r="F19" i="3" s="1"/>
  <c r="H23" i="1"/>
  <c r="D13" i="3" s="1"/>
  <c r="F13" i="3" s="1"/>
  <c r="H146" i="1"/>
  <c r="D51" i="3" s="1"/>
  <c r="F51" i="3" s="1"/>
  <c r="H133" i="1"/>
  <c r="H118" i="1"/>
  <c r="D46" i="3" s="1"/>
  <c r="F46" i="3" s="1"/>
  <c r="H104" i="1"/>
  <c r="D42" i="3" s="1"/>
  <c r="F42" i="3" s="1"/>
  <c r="H90" i="1"/>
  <c r="D39" i="3" s="1"/>
  <c r="F39" i="3" s="1"/>
  <c r="H76" i="1"/>
  <c r="D36" i="3" s="1"/>
  <c r="F36" i="3" s="1"/>
  <c r="H63" i="1"/>
  <c r="D32" i="3" s="1"/>
  <c r="F32" i="3" s="1"/>
  <c r="H50" i="1"/>
  <c r="D26" i="3" s="1"/>
  <c r="F26" i="3" s="1"/>
  <c r="H37" i="1"/>
  <c r="D20" i="3" s="1"/>
  <c r="F20" i="3" s="1"/>
  <c r="H24" i="1"/>
  <c r="D14" i="3" s="1"/>
  <c r="F14" i="3" s="1"/>
  <c r="K13" i="3" l="1"/>
  <c r="K12" i="3"/>
  <c r="K6" i="3"/>
  <c r="A3" i="2"/>
  <c r="A4" i="2" s="1"/>
  <c r="A5" i="2" s="1"/>
  <c r="A6" i="2" s="1"/>
  <c r="I206" i="1"/>
  <c r="I204" i="1"/>
  <c r="I202" i="1"/>
  <c r="I200" i="1"/>
  <c r="I190" i="1"/>
  <c r="I189" i="1"/>
  <c r="I188" i="1"/>
  <c r="I187" i="1"/>
  <c r="I186" i="1"/>
  <c r="I185" i="1"/>
  <c r="I184" i="1"/>
  <c r="I183" i="1"/>
  <c r="I182" i="1"/>
  <c r="I180" i="1"/>
  <c r="I179" i="1"/>
  <c r="I178" i="1"/>
  <c r="I177" i="1"/>
  <c r="I176" i="1"/>
  <c r="I175" i="1"/>
  <c r="I174" i="1"/>
  <c r="I173" i="1"/>
  <c r="I172" i="1"/>
  <c r="I171" i="1"/>
  <c r="D58" i="3" s="1"/>
  <c r="F58" i="3" s="1"/>
  <c r="I170" i="1"/>
  <c r="I169" i="1"/>
  <c r="I168" i="1"/>
  <c r="I167" i="1"/>
  <c r="I166" i="1"/>
  <c r="I165" i="1"/>
  <c r="I164" i="1"/>
  <c r="D56" i="3" s="1"/>
  <c r="F56" i="3" s="1"/>
  <c r="I163" i="1"/>
  <c r="I162" i="1"/>
  <c r="I161" i="1"/>
  <c r="I160" i="1"/>
  <c r="I159" i="1"/>
  <c r="I158" i="1"/>
  <c r="I149" i="1"/>
  <c r="I148" i="1"/>
  <c r="I147" i="1"/>
  <c r="I146" i="1"/>
  <c r="I145" i="1"/>
  <c r="I144" i="1"/>
  <c r="I143" i="1"/>
  <c r="I142" i="1"/>
  <c r="W139" i="1"/>
  <c r="I141" i="1"/>
  <c r="I140" i="1"/>
  <c r="I136" i="1"/>
  <c r="I135" i="1"/>
  <c r="I134" i="1"/>
  <c r="I133" i="1"/>
  <c r="I132" i="1"/>
  <c r="I131" i="1"/>
  <c r="I130" i="1"/>
  <c r="I129" i="1"/>
  <c r="I128" i="1"/>
  <c r="I127" i="1"/>
  <c r="I123" i="1"/>
  <c r="I121" i="1"/>
  <c r="I120" i="1"/>
  <c r="I119" i="1"/>
  <c r="I118" i="1"/>
  <c r="I117" i="1"/>
  <c r="I116" i="1"/>
  <c r="I115" i="1"/>
  <c r="I114" i="1"/>
  <c r="I113" i="1"/>
  <c r="I112" i="1"/>
  <c r="I108" i="1"/>
  <c r="I107" i="1"/>
  <c r="I106" i="1"/>
  <c r="I105" i="1"/>
  <c r="I104" i="1"/>
  <c r="I103" i="1"/>
  <c r="I102" i="1"/>
  <c r="I101" i="1"/>
  <c r="I100" i="1"/>
  <c r="I99" i="1"/>
  <c r="I98" i="1"/>
  <c r="I94" i="1"/>
  <c r="I93" i="1"/>
  <c r="I92" i="1"/>
  <c r="I90" i="1"/>
  <c r="I89" i="1"/>
  <c r="I88" i="1"/>
  <c r="I87" i="1"/>
  <c r="I86" i="1"/>
  <c r="I85" i="1"/>
  <c r="I84" i="1"/>
  <c r="I79" i="1"/>
  <c r="I78" i="1"/>
  <c r="I77" i="1"/>
  <c r="I76" i="1"/>
  <c r="I75" i="1"/>
  <c r="I74" i="1"/>
  <c r="I73" i="1"/>
  <c r="I72" i="1"/>
  <c r="I71" i="1"/>
  <c r="I70" i="1"/>
  <c r="I66" i="1"/>
  <c r="I65" i="1"/>
  <c r="I64" i="1"/>
  <c r="I63" i="1"/>
  <c r="I62" i="1"/>
  <c r="I61" i="1"/>
  <c r="I60" i="1"/>
  <c r="I59" i="1"/>
  <c r="I58" i="1"/>
  <c r="I57" i="1"/>
  <c r="I53" i="1"/>
  <c r="I52" i="1"/>
  <c r="I51" i="1"/>
  <c r="I50" i="1"/>
  <c r="I49" i="1"/>
  <c r="I48" i="1"/>
  <c r="I47" i="1"/>
  <c r="I46" i="1"/>
  <c r="I45" i="1"/>
  <c r="I44" i="1"/>
  <c r="I40" i="1"/>
  <c r="I39" i="1"/>
  <c r="I38" i="1"/>
  <c r="I37" i="1"/>
  <c r="I36" i="1"/>
  <c r="I35" i="1"/>
  <c r="I34" i="1"/>
  <c r="I33" i="1"/>
  <c r="I32" i="1"/>
  <c r="I31" i="1"/>
  <c r="I27" i="1"/>
  <c r="I26" i="1"/>
  <c r="I25" i="1"/>
  <c r="I24" i="1"/>
  <c r="I23" i="1"/>
  <c r="I22" i="1"/>
  <c r="I21" i="1"/>
  <c r="I20" i="1"/>
  <c r="I19" i="1"/>
  <c r="I18" i="1"/>
  <c r="I14" i="1"/>
  <c r="I13" i="1"/>
  <c r="I12" i="1"/>
  <c r="I11" i="1"/>
  <c r="I10" i="1"/>
  <c r="I9" i="1"/>
  <c r="I8" i="1"/>
  <c r="I7" i="1"/>
  <c r="I6" i="1"/>
  <c r="W4" i="1"/>
  <c r="I5" i="1"/>
  <c r="F80" i="3" l="1"/>
  <c r="E14" i="1"/>
  <c r="E10" i="1"/>
  <c r="E6" i="1"/>
  <c r="E11" i="1"/>
  <c r="E7" i="1"/>
  <c r="E5" i="1"/>
  <c r="E8" i="1"/>
  <c r="E9" i="1"/>
  <c r="E12" i="1"/>
  <c r="E13" i="1"/>
  <c r="E15" i="1"/>
  <c r="W126" i="1"/>
  <c r="E127" i="1" s="1"/>
  <c r="W30" i="1"/>
  <c r="E40" i="1" s="1"/>
  <c r="W43" i="1"/>
  <c r="E49" i="1" s="1"/>
  <c r="W111" i="1"/>
  <c r="E116" i="1" s="1"/>
  <c r="W17" i="1"/>
  <c r="E18" i="1" s="1"/>
  <c r="E143" i="1"/>
  <c r="E145" i="1"/>
  <c r="E149" i="1"/>
  <c r="E147" i="1"/>
  <c r="E141" i="1"/>
  <c r="W69" i="1"/>
  <c r="E71" i="1" s="1"/>
  <c r="W82" i="1"/>
  <c r="E88" i="1" s="1"/>
  <c r="W97" i="1"/>
  <c r="E101" i="1" s="1"/>
  <c r="E142" i="1"/>
  <c r="W56" i="1"/>
  <c r="E66" i="1" s="1"/>
  <c r="I91" i="1"/>
  <c r="E150" i="1"/>
  <c r="I122" i="1"/>
  <c r="E144" i="1"/>
  <c r="E140" i="1"/>
  <c r="W157" i="1"/>
  <c r="E178" i="1" s="1"/>
  <c r="E146" i="1"/>
  <c r="E148" i="1"/>
  <c r="W194" i="1"/>
  <c r="I205" i="1"/>
  <c r="I201" i="1"/>
  <c r="E203" i="1" l="1"/>
  <c r="E129" i="1"/>
  <c r="N129" i="1" s="1"/>
  <c r="E131" i="1"/>
  <c r="M131" i="1" s="1"/>
  <c r="E206" i="1"/>
  <c r="M206" i="1" s="1"/>
  <c r="E200" i="1"/>
  <c r="L200" i="1" s="1"/>
  <c r="E119" i="1"/>
  <c r="L119" i="1" s="1"/>
  <c r="E137" i="1"/>
  <c r="O137" i="1" s="1"/>
  <c r="E50" i="1"/>
  <c r="O50" i="1" s="1"/>
  <c r="E46" i="1"/>
  <c r="K46" i="1" s="1"/>
  <c r="E63" i="1"/>
  <c r="N63" i="1" s="1"/>
  <c r="E180" i="1"/>
  <c r="M180" i="1" s="1"/>
  <c r="E176" i="1"/>
  <c r="O176" i="1" s="1"/>
  <c r="E91" i="1"/>
  <c r="K91" i="1" s="1"/>
  <c r="E104" i="1"/>
  <c r="K104" i="1" s="1"/>
  <c r="E181" i="1"/>
  <c r="N181" i="1" s="1"/>
  <c r="E94" i="1"/>
  <c r="L94" i="1" s="1"/>
  <c r="E84" i="1"/>
  <c r="K84" i="1" s="1"/>
  <c r="E172" i="1"/>
  <c r="O172" i="1" s="1"/>
  <c r="E31" i="1"/>
  <c r="O31" i="1" s="1"/>
  <c r="E179" i="1"/>
  <c r="L179" i="1" s="1"/>
  <c r="L203" i="1"/>
  <c r="N203" i="1"/>
  <c r="O203" i="1"/>
  <c r="M203" i="1"/>
  <c r="K203" i="1"/>
  <c r="O101" i="1"/>
  <c r="K101" i="1"/>
  <c r="L101" i="1"/>
  <c r="N101" i="1"/>
  <c r="M101" i="1"/>
  <c r="M49" i="1"/>
  <c r="L49" i="1"/>
  <c r="K49" i="1"/>
  <c r="O49" i="1"/>
  <c r="N49" i="1"/>
  <c r="O178" i="1"/>
  <c r="K178" i="1"/>
  <c r="L178" i="1"/>
  <c r="N178" i="1"/>
  <c r="M178" i="1"/>
  <c r="O150" i="1"/>
  <c r="K150" i="1"/>
  <c r="N150" i="1"/>
  <c r="L150" i="1"/>
  <c r="M150" i="1"/>
  <c r="E77" i="1"/>
  <c r="E73" i="1"/>
  <c r="E70" i="1"/>
  <c r="E78" i="1"/>
  <c r="E74" i="1"/>
  <c r="E80" i="1"/>
  <c r="E76" i="1"/>
  <c r="E79" i="1"/>
  <c r="O141" i="1"/>
  <c r="K141" i="1"/>
  <c r="M141" i="1"/>
  <c r="L141" i="1"/>
  <c r="N141" i="1"/>
  <c r="O116" i="1"/>
  <c r="K116" i="1"/>
  <c r="N116" i="1"/>
  <c r="M116" i="1"/>
  <c r="L116" i="1"/>
  <c r="N40" i="1"/>
  <c r="L40" i="1"/>
  <c r="K40" i="1"/>
  <c r="O40" i="1"/>
  <c r="M40" i="1"/>
  <c r="N127" i="1"/>
  <c r="M127" i="1"/>
  <c r="O127" i="1"/>
  <c r="L127" i="1"/>
  <c r="K127" i="1"/>
  <c r="E72" i="1"/>
  <c r="N31" i="1"/>
  <c r="N12" i="1"/>
  <c r="M12" i="1"/>
  <c r="O12" i="1"/>
  <c r="L12" i="1"/>
  <c r="K12" i="1"/>
  <c r="L6" i="1"/>
  <c r="O6" i="1"/>
  <c r="K6" i="1"/>
  <c r="N6" i="1"/>
  <c r="M6" i="1"/>
  <c r="L147" i="1"/>
  <c r="O147" i="1"/>
  <c r="K147" i="1"/>
  <c r="N147" i="1"/>
  <c r="M147" i="1"/>
  <c r="N104" i="1"/>
  <c r="L172" i="1"/>
  <c r="K172" i="1"/>
  <c r="N66" i="1"/>
  <c r="M66" i="1"/>
  <c r="L66" i="1"/>
  <c r="O66" i="1"/>
  <c r="K66" i="1"/>
  <c r="E16" i="1"/>
  <c r="O5" i="1"/>
  <c r="K5" i="1"/>
  <c r="N5" i="1"/>
  <c r="M5" i="1"/>
  <c r="L5" i="1"/>
  <c r="L10" i="1"/>
  <c r="O10" i="1"/>
  <c r="K10" i="1"/>
  <c r="N10" i="1"/>
  <c r="M10" i="1"/>
  <c r="E187" i="1"/>
  <c r="E183" i="1"/>
  <c r="E177" i="1"/>
  <c r="E188" i="1"/>
  <c r="E184" i="1"/>
  <c r="E189" i="1"/>
  <c r="E175" i="1"/>
  <c r="E170" i="1"/>
  <c r="E168" i="1"/>
  <c r="E166" i="1"/>
  <c r="E164" i="1"/>
  <c r="E162" i="1"/>
  <c r="E160" i="1"/>
  <c r="E158" i="1"/>
  <c r="E190" i="1"/>
  <c r="E182" i="1"/>
  <c r="E173" i="1"/>
  <c r="E174" i="1"/>
  <c r="E186" i="1"/>
  <c r="E171" i="1"/>
  <c r="E167" i="1"/>
  <c r="E165" i="1"/>
  <c r="E163" i="1"/>
  <c r="E161" i="1"/>
  <c r="E159" i="1"/>
  <c r="E185" i="1"/>
  <c r="E169" i="1"/>
  <c r="M142" i="1"/>
  <c r="K142" i="1"/>
  <c r="O142" i="1"/>
  <c r="L142" i="1"/>
  <c r="N142" i="1"/>
  <c r="E90" i="1"/>
  <c r="E86" i="1"/>
  <c r="E93" i="1"/>
  <c r="E87" i="1"/>
  <c r="E92" i="1"/>
  <c r="E95" i="1"/>
  <c r="E89" i="1"/>
  <c r="E75" i="1"/>
  <c r="L149" i="1"/>
  <c r="O149" i="1"/>
  <c r="K149" i="1"/>
  <c r="N149" i="1"/>
  <c r="M149" i="1"/>
  <c r="E28" i="1"/>
  <c r="E24" i="1"/>
  <c r="E20" i="1"/>
  <c r="E25" i="1"/>
  <c r="E21" i="1"/>
  <c r="E23" i="1"/>
  <c r="E26" i="1"/>
  <c r="E109" i="1"/>
  <c r="E37" i="1"/>
  <c r="E33" i="1"/>
  <c r="E41" i="1"/>
  <c r="E38" i="1"/>
  <c r="E34" i="1"/>
  <c r="E39" i="1"/>
  <c r="E32" i="1"/>
  <c r="E35" i="1"/>
  <c r="E27" i="1"/>
  <c r="E19" i="1"/>
  <c r="O9" i="1"/>
  <c r="K9" i="1"/>
  <c r="N9" i="1"/>
  <c r="M9" i="1"/>
  <c r="L9" i="1"/>
  <c r="M7" i="1"/>
  <c r="L7" i="1"/>
  <c r="O7" i="1"/>
  <c r="N7" i="1"/>
  <c r="K7" i="1"/>
  <c r="L14" i="1"/>
  <c r="O14" i="1"/>
  <c r="K14" i="1"/>
  <c r="N14" i="1"/>
  <c r="M14" i="1"/>
  <c r="E151" i="1"/>
  <c r="M140" i="1"/>
  <c r="O140" i="1"/>
  <c r="N140" i="1"/>
  <c r="L140" i="1"/>
  <c r="K140" i="1"/>
  <c r="N71" i="1"/>
  <c r="M71" i="1"/>
  <c r="L71" i="1"/>
  <c r="K71" i="1"/>
  <c r="O71" i="1"/>
  <c r="O143" i="1"/>
  <c r="K143" i="1"/>
  <c r="N143" i="1"/>
  <c r="M143" i="1"/>
  <c r="L143" i="1"/>
  <c r="O63" i="1"/>
  <c r="N18" i="1"/>
  <c r="M18" i="1"/>
  <c r="O18" i="1"/>
  <c r="L18" i="1"/>
  <c r="K18" i="1"/>
  <c r="N8" i="1"/>
  <c r="M8" i="1"/>
  <c r="K8" i="1"/>
  <c r="O8" i="1"/>
  <c r="L8" i="1"/>
  <c r="M200" i="1"/>
  <c r="N148" i="1"/>
  <c r="M148" i="1"/>
  <c r="O148" i="1"/>
  <c r="L148" i="1"/>
  <c r="K148" i="1"/>
  <c r="M144" i="1"/>
  <c r="L144" i="1"/>
  <c r="K144" i="1"/>
  <c r="N144" i="1"/>
  <c r="O144" i="1"/>
  <c r="N131" i="1"/>
  <c r="K131" i="1"/>
  <c r="N88" i="1"/>
  <c r="M88" i="1"/>
  <c r="O88" i="1"/>
  <c r="K88" i="1"/>
  <c r="L88" i="1"/>
  <c r="E205" i="1"/>
  <c r="E201" i="1"/>
  <c r="E202" i="1"/>
  <c r="N146" i="1"/>
  <c r="M146" i="1"/>
  <c r="O146" i="1"/>
  <c r="L146" i="1"/>
  <c r="K146" i="1"/>
  <c r="E204" i="1"/>
  <c r="O129" i="1"/>
  <c r="L129" i="1"/>
  <c r="E64" i="1"/>
  <c r="E60" i="1"/>
  <c r="E57" i="1"/>
  <c r="E65" i="1"/>
  <c r="E61" i="1"/>
  <c r="E67" i="1"/>
  <c r="E62" i="1"/>
  <c r="E58" i="1"/>
  <c r="E59" i="1"/>
  <c r="M119" i="1"/>
  <c r="O119" i="1"/>
  <c r="E106" i="1"/>
  <c r="E102" i="1"/>
  <c r="E105" i="1"/>
  <c r="E98" i="1"/>
  <c r="E103" i="1"/>
  <c r="E107" i="1"/>
  <c r="E100" i="1"/>
  <c r="E99" i="1"/>
  <c r="E108" i="1"/>
  <c r="O145" i="1"/>
  <c r="K145" i="1"/>
  <c r="N145" i="1"/>
  <c r="M145" i="1"/>
  <c r="L145" i="1"/>
  <c r="E85" i="1"/>
  <c r="E121" i="1"/>
  <c r="E117" i="1"/>
  <c r="E113" i="1"/>
  <c r="E122" i="1"/>
  <c r="E118" i="1"/>
  <c r="E114" i="1"/>
  <c r="E112" i="1"/>
  <c r="E120" i="1"/>
  <c r="E124" i="1"/>
  <c r="E123" i="1"/>
  <c r="E115" i="1"/>
  <c r="E51" i="1"/>
  <c r="E52" i="1"/>
  <c r="E48" i="1"/>
  <c r="E44" i="1"/>
  <c r="E54" i="1"/>
  <c r="E47" i="1"/>
  <c r="E53" i="1"/>
  <c r="E22" i="1"/>
  <c r="E134" i="1"/>
  <c r="E135" i="1"/>
  <c r="E133" i="1"/>
  <c r="E132" i="1"/>
  <c r="E136" i="1"/>
  <c r="E128" i="1"/>
  <c r="E130" i="1"/>
  <c r="E36" i="1"/>
  <c r="N15" i="1"/>
  <c r="M15" i="1"/>
  <c r="K15" i="1"/>
  <c r="O15" i="1"/>
  <c r="L15" i="1"/>
  <c r="E45" i="1"/>
  <c r="O13" i="1"/>
  <c r="K13" i="1"/>
  <c r="N13" i="1"/>
  <c r="M13" i="1"/>
  <c r="L13" i="1"/>
  <c r="M11" i="1"/>
  <c r="L11" i="1"/>
  <c r="N11" i="1"/>
  <c r="K11" i="1"/>
  <c r="O11" i="1"/>
  <c r="W209" i="1"/>
  <c r="D198" i="1" s="1"/>
  <c r="L206" i="1" l="1"/>
  <c r="M94" i="1"/>
  <c r="K206" i="1"/>
  <c r="M129" i="1"/>
  <c r="O131" i="1"/>
  <c r="L63" i="1"/>
  <c r="M104" i="1"/>
  <c r="L131" i="1"/>
  <c r="K129" i="1"/>
  <c r="K63" i="1"/>
  <c r="L104" i="1"/>
  <c r="L50" i="1"/>
  <c r="N179" i="1"/>
  <c r="M50" i="1"/>
  <c r="O179" i="1"/>
  <c r="L176" i="1"/>
  <c r="K200" i="1"/>
  <c r="O206" i="1"/>
  <c r="O200" i="1"/>
  <c r="M176" i="1"/>
  <c r="L137" i="1"/>
  <c r="N206" i="1"/>
  <c r="O91" i="1"/>
  <c r="N200" i="1"/>
  <c r="O94" i="1"/>
  <c r="K137" i="1"/>
  <c r="K119" i="1"/>
  <c r="N119" i="1"/>
  <c r="M137" i="1"/>
  <c r="M63" i="1"/>
  <c r="L180" i="1"/>
  <c r="M172" i="1"/>
  <c r="N172" i="1"/>
  <c r="O104" i="1"/>
  <c r="O181" i="1"/>
  <c r="K31" i="1"/>
  <c r="N137" i="1"/>
  <c r="K180" i="1"/>
  <c r="L46" i="1"/>
  <c r="L181" i="1"/>
  <c r="L31" i="1"/>
  <c r="L91" i="1"/>
  <c r="O46" i="1"/>
  <c r="N46" i="1"/>
  <c r="K50" i="1"/>
  <c r="N50" i="1"/>
  <c r="O84" i="1"/>
  <c r="K179" i="1"/>
  <c r="M179" i="1"/>
  <c r="N91" i="1"/>
  <c r="N176" i="1"/>
  <c r="K94" i="1"/>
  <c r="N94" i="1"/>
  <c r="M46" i="1"/>
  <c r="M84" i="1"/>
  <c r="K176" i="1"/>
  <c r="L84" i="1"/>
  <c r="N84" i="1"/>
  <c r="M91" i="1"/>
  <c r="N180" i="1"/>
  <c r="O180" i="1"/>
  <c r="K181" i="1"/>
  <c r="M31" i="1"/>
  <c r="M181" i="1"/>
  <c r="O36" i="1"/>
  <c r="K36" i="1"/>
  <c r="N36" i="1"/>
  <c r="L36" i="1"/>
  <c r="M36" i="1"/>
  <c r="N22" i="1"/>
  <c r="M22" i="1"/>
  <c r="O22" i="1"/>
  <c r="L22" i="1"/>
  <c r="K22" i="1"/>
  <c r="E55" i="1"/>
  <c r="L44" i="1"/>
  <c r="O44" i="1"/>
  <c r="N44" i="1"/>
  <c r="K44" i="1"/>
  <c r="M44" i="1"/>
  <c r="N115" i="1"/>
  <c r="M115" i="1"/>
  <c r="K115" i="1"/>
  <c r="L115" i="1"/>
  <c r="O115" i="1"/>
  <c r="L113" i="1"/>
  <c r="O113" i="1"/>
  <c r="K113" i="1"/>
  <c r="N113" i="1"/>
  <c r="M113" i="1"/>
  <c r="O85" i="1"/>
  <c r="K85" i="1"/>
  <c r="N85" i="1"/>
  <c r="M85" i="1"/>
  <c r="L85" i="1"/>
  <c r="M103" i="1"/>
  <c r="O103" i="1"/>
  <c r="N103" i="1"/>
  <c r="L103" i="1"/>
  <c r="K103" i="1"/>
  <c r="M65" i="1"/>
  <c r="L65" i="1"/>
  <c r="O65" i="1"/>
  <c r="N65" i="1"/>
  <c r="K65" i="1"/>
  <c r="N201" i="1"/>
  <c r="L201" i="1"/>
  <c r="M201" i="1"/>
  <c r="K201" i="1"/>
  <c r="O201" i="1"/>
  <c r="O19" i="1"/>
  <c r="K19" i="1"/>
  <c r="N19" i="1"/>
  <c r="M19" i="1"/>
  <c r="L19" i="1"/>
  <c r="M39" i="1"/>
  <c r="K39" i="1"/>
  <c r="O39" i="1"/>
  <c r="N39" i="1"/>
  <c r="L39" i="1"/>
  <c r="L33" i="1"/>
  <c r="O33" i="1"/>
  <c r="K33" i="1"/>
  <c r="M33" i="1"/>
  <c r="N33" i="1"/>
  <c r="O23" i="1"/>
  <c r="K23" i="1"/>
  <c r="N23" i="1"/>
  <c r="M23" i="1"/>
  <c r="L23" i="1"/>
  <c r="L24" i="1"/>
  <c r="O24" i="1"/>
  <c r="K24" i="1"/>
  <c r="N24" i="1"/>
  <c r="M24" i="1"/>
  <c r="O89" i="1"/>
  <c r="K89" i="1"/>
  <c r="N89" i="1"/>
  <c r="M89" i="1"/>
  <c r="L89" i="1"/>
  <c r="M93" i="1"/>
  <c r="L93" i="1"/>
  <c r="N93" i="1"/>
  <c r="K93" i="1"/>
  <c r="O93" i="1"/>
  <c r="O163" i="1"/>
  <c r="K163" i="1"/>
  <c r="N163" i="1"/>
  <c r="M163" i="1"/>
  <c r="L163" i="1"/>
  <c r="L186" i="1"/>
  <c r="N186" i="1"/>
  <c r="M186" i="1"/>
  <c r="K186" i="1"/>
  <c r="O186" i="1"/>
  <c r="L190" i="1"/>
  <c r="N190" i="1"/>
  <c r="M190" i="1"/>
  <c r="K190" i="1"/>
  <c r="O190" i="1"/>
  <c r="M164" i="1"/>
  <c r="L164" i="1"/>
  <c r="O164" i="1"/>
  <c r="N164" i="1"/>
  <c r="K164" i="1"/>
  <c r="L175" i="1"/>
  <c r="N175" i="1"/>
  <c r="M175" i="1"/>
  <c r="O175" i="1"/>
  <c r="K175" i="1"/>
  <c r="M177" i="1"/>
  <c r="L177" i="1"/>
  <c r="N177" i="1"/>
  <c r="K177" i="1"/>
  <c r="O177" i="1"/>
  <c r="O76" i="1"/>
  <c r="K76" i="1"/>
  <c r="N76" i="1"/>
  <c r="L76" i="1"/>
  <c r="M76" i="1"/>
  <c r="M70" i="1"/>
  <c r="E81" i="1"/>
  <c r="L70" i="1"/>
  <c r="N70" i="1"/>
  <c r="K70" i="1"/>
  <c r="O70" i="1"/>
  <c r="L130" i="1"/>
  <c r="O130" i="1"/>
  <c r="K130" i="1"/>
  <c r="M130" i="1"/>
  <c r="N130" i="1"/>
  <c r="L133" i="1"/>
  <c r="M133" i="1"/>
  <c r="K133" i="1"/>
  <c r="O133" i="1"/>
  <c r="N133" i="1"/>
  <c r="N53" i="1"/>
  <c r="M53" i="1"/>
  <c r="L53" i="1"/>
  <c r="K53" i="1"/>
  <c r="O53" i="1"/>
  <c r="L48" i="1"/>
  <c r="K48" i="1"/>
  <c r="O48" i="1"/>
  <c r="N48" i="1"/>
  <c r="M48" i="1"/>
  <c r="N123" i="1"/>
  <c r="M123" i="1"/>
  <c r="O123" i="1"/>
  <c r="L123" i="1"/>
  <c r="K123" i="1"/>
  <c r="M114" i="1"/>
  <c r="L114" i="1"/>
  <c r="O114" i="1"/>
  <c r="K114" i="1"/>
  <c r="N114" i="1"/>
  <c r="L117" i="1"/>
  <c r="O117" i="1"/>
  <c r="K117" i="1"/>
  <c r="M117" i="1"/>
  <c r="N117" i="1"/>
  <c r="N99" i="1"/>
  <c r="M99" i="1"/>
  <c r="K99" i="1"/>
  <c r="O99" i="1"/>
  <c r="L99" i="1"/>
  <c r="E110" i="1"/>
  <c r="M98" i="1"/>
  <c r="L98" i="1"/>
  <c r="K98" i="1"/>
  <c r="O98" i="1"/>
  <c r="N98" i="1"/>
  <c r="N62" i="1"/>
  <c r="M62" i="1"/>
  <c r="L62" i="1"/>
  <c r="K62" i="1"/>
  <c r="O62" i="1"/>
  <c r="M57" i="1"/>
  <c r="E68" i="1"/>
  <c r="L57" i="1"/>
  <c r="O57" i="1"/>
  <c r="K57" i="1"/>
  <c r="N57" i="1"/>
  <c r="O204" i="1"/>
  <c r="K204" i="1"/>
  <c r="M204" i="1"/>
  <c r="N204" i="1"/>
  <c r="L204" i="1"/>
  <c r="N205" i="1"/>
  <c r="L205" i="1"/>
  <c r="O205" i="1"/>
  <c r="M205" i="1"/>
  <c r="K205" i="1"/>
  <c r="O27" i="1"/>
  <c r="K27" i="1"/>
  <c r="N27" i="1"/>
  <c r="M27" i="1"/>
  <c r="L27" i="1"/>
  <c r="M34" i="1"/>
  <c r="L34" i="1"/>
  <c r="O34" i="1"/>
  <c r="N34" i="1"/>
  <c r="K34" i="1"/>
  <c r="L37" i="1"/>
  <c r="O37" i="1"/>
  <c r="K37" i="1"/>
  <c r="M37" i="1"/>
  <c r="N37" i="1"/>
  <c r="M21" i="1"/>
  <c r="L21" i="1"/>
  <c r="O21" i="1"/>
  <c r="N21" i="1"/>
  <c r="K21" i="1"/>
  <c r="M28" i="1"/>
  <c r="L28" i="1"/>
  <c r="K28" i="1"/>
  <c r="N28" i="1"/>
  <c r="O28" i="1"/>
  <c r="L95" i="1"/>
  <c r="O95" i="1"/>
  <c r="K95" i="1"/>
  <c r="M95" i="1"/>
  <c r="N95" i="1"/>
  <c r="L86" i="1"/>
  <c r="O86" i="1"/>
  <c r="K86" i="1"/>
  <c r="N86" i="1"/>
  <c r="M86" i="1"/>
  <c r="N185" i="1"/>
  <c r="L185" i="1"/>
  <c r="K185" i="1"/>
  <c r="M185" i="1"/>
  <c r="O185" i="1"/>
  <c r="O165" i="1"/>
  <c r="K165" i="1"/>
  <c r="N165" i="1"/>
  <c r="M165" i="1"/>
  <c r="L165" i="1"/>
  <c r="N174" i="1"/>
  <c r="K174" i="1"/>
  <c r="O174" i="1"/>
  <c r="M174" i="1"/>
  <c r="L174" i="1"/>
  <c r="E191" i="1"/>
  <c r="M158" i="1"/>
  <c r="L158" i="1"/>
  <c r="O158" i="1"/>
  <c r="N158" i="1"/>
  <c r="K158" i="1"/>
  <c r="M166" i="1"/>
  <c r="L166" i="1"/>
  <c r="O166" i="1"/>
  <c r="N166" i="1"/>
  <c r="K166" i="1"/>
  <c r="N189" i="1"/>
  <c r="L189" i="1"/>
  <c r="K189" i="1"/>
  <c r="O189" i="1"/>
  <c r="M189" i="1"/>
  <c r="N183" i="1"/>
  <c r="L183" i="1"/>
  <c r="O183" i="1"/>
  <c r="M183" i="1"/>
  <c r="K183" i="1"/>
  <c r="E42" i="1"/>
  <c r="O72" i="1"/>
  <c r="K72" i="1"/>
  <c r="N72" i="1"/>
  <c r="M72" i="1"/>
  <c r="L72" i="1"/>
  <c r="L80" i="1"/>
  <c r="O80" i="1"/>
  <c r="K80" i="1"/>
  <c r="N80" i="1"/>
  <c r="M80" i="1"/>
  <c r="L73" i="1"/>
  <c r="O73" i="1"/>
  <c r="K73" i="1"/>
  <c r="M73" i="1"/>
  <c r="N73" i="1"/>
  <c r="M45" i="1"/>
  <c r="K45" i="1"/>
  <c r="O45" i="1"/>
  <c r="N45" i="1"/>
  <c r="L45" i="1"/>
  <c r="L128" i="1"/>
  <c r="O128" i="1"/>
  <c r="K128" i="1"/>
  <c r="M128" i="1"/>
  <c r="N128" i="1"/>
  <c r="L135" i="1"/>
  <c r="K135" i="1"/>
  <c r="O135" i="1"/>
  <c r="N135" i="1"/>
  <c r="M135" i="1"/>
  <c r="O47" i="1"/>
  <c r="K47" i="1"/>
  <c r="N47" i="1"/>
  <c r="M47" i="1"/>
  <c r="L47" i="1"/>
  <c r="M52" i="1"/>
  <c r="L52" i="1"/>
  <c r="K52" i="1"/>
  <c r="O52" i="1"/>
  <c r="N52" i="1"/>
  <c r="M124" i="1"/>
  <c r="L124" i="1"/>
  <c r="N124" i="1"/>
  <c r="K124" i="1"/>
  <c r="O124" i="1"/>
  <c r="M118" i="1"/>
  <c r="L118" i="1"/>
  <c r="N118" i="1"/>
  <c r="K118" i="1"/>
  <c r="O118" i="1"/>
  <c r="L121" i="1"/>
  <c r="O121" i="1"/>
  <c r="K121" i="1"/>
  <c r="N121" i="1"/>
  <c r="M121" i="1"/>
  <c r="N108" i="1"/>
  <c r="L108" i="1"/>
  <c r="K108" i="1"/>
  <c r="O108" i="1"/>
  <c r="M108" i="1"/>
  <c r="O100" i="1"/>
  <c r="K100" i="1"/>
  <c r="N100" i="1"/>
  <c r="M100" i="1"/>
  <c r="L100" i="1"/>
  <c r="O105" i="1"/>
  <c r="K105" i="1"/>
  <c r="M105" i="1"/>
  <c r="L105" i="1"/>
  <c r="N105" i="1"/>
  <c r="L67" i="1"/>
  <c r="O67" i="1"/>
  <c r="K67" i="1"/>
  <c r="N67" i="1"/>
  <c r="M67" i="1"/>
  <c r="L60" i="1"/>
  <c r="O60" i="1"/>
  <c r="K60" i="1"/>
  <c r="N60" i="1"/>
  <c r="M60" i="1"/>
  <c r="E29" i="1"/>
  <c r="N35" i="1"/>
  <c r="M35" i="1"/>
  <c r="L35" i="1"/>
  <c r="K35" i="1"/>
  <c r="O35" i="1"/>
  <c r="M38" i="1"/>
  <c r="L38" i="1"/>
  <c r="K38" i="1"/>
  <c r="O38" i="1"/>
  <c r="N38" i="1"/>
  <c r="M109" i="1"/>
  <c r="K109" i="1"/>
  <c r="O109" i="1"/>
  <c r="L109" i="1"/>
  <c r="N109" i="1"/>
  <c r="M25" i="1"/>
  <c r="L25" i="1"/>
  <c r="N25" i="1"/>
  <c r="K25" i="1"/>
  <c r="O25" i="1"/>
  <c r="L92" i="1"/>
  <c r="O92" i="1"/>
  <c r="K92" i="1"/>
  <c r="N92" i="1"/>
  <c r="M92" i="1"/>
  <c r="L90" i="1"/>
  <c r="O90" i="1"/>
  <c r="K90" i="1"/>
  <c r="N90" i="1"/>
  <c r="M90" i="1"/>
  <c r="O159" i="1"/>
  <c r="K159" i="1"/>
  <c r="N159" i="1"/>
  <c r="M159" i="1"/>
  <c r="L159" i="1"/>
  <c r="O167" i="1"/>
  <c r="K167" i="1"/>
  <c r="N167" i="1"/>
  <c r="M167" i="1"/>
  <c r="L167" i="1"/>
  <c r="L173" i="1"/>
  <c r="O173" i="1"/>
  <c r="N173" i="1"/>
  <c r="K173" i="1"/>
  <c r="M173" i="1"/>
  <c r="M160" i="1"/>
  <c r="L160" i="1"/>
  <c r="O160" i="1"/>
  <c r="N160" i="1"/>
  <c r="K160" i="1"/>
  <c r="M168" i="1"/>
  <c r="L168" i="1"/>
  <c r="O168" i="1"/>
  <c r="N168" i="1"/>
  <c r="K168" i="1"/>
  <c r="L184" i="1"/>
  <c r="N184" i="1"/>
  <c r="O184" i="1"/>
  <c r="K184" i="1"/>
  <c r="M184" i="1"/>
  <c r="N187" i="1"/>
  <c r="L187" i="1"/>
  <c r="O187" i="1"/>
  <c r="M187" i="1"/>
  <c r="K187" i="1"/>
  <c r="M74" i="1"/>
  <c r="L74" i="1"/>
  <c r="O74" i="1"/>
  <c r="N74" i="1"/>
  <c r="K74" i="1"/>
  <c r="L77" i="1"/>
  <c r="O77" i="1"/>
  <c r="K77" i="1"/>
  <c r="M77" i="1"/>
  <c r="N77" i="1"/>
  <c r="L132" i="1"/>
  <c r="O132" i="1"/>
  <c r="K132" i="1"/>
  <c r="M132" i="1"/>
  <c r="N132" i="1"/>
  <c r="O112" i="1"/>
  <c r="K112" i="1"/>
  <c r="N112" i="1"/>
  <c r="E125" i="1"/>
  <c r="L112" i="1"/>
  <c r="M112" i="1"/>
  <c r="L106" i="1"/>
  <c r="O106" i="1"/>
  <c r="N106" i="1"/>
  <c r="K106" i="1"/>
  <c r="M106" i="1"/>
  <c r="N58" i="1"/>
  <c r="M58" i="1"/>
  <c r="O58" i="1"/>
  <c r="L58" i="1"/>
  <c r="K58" i="1"/>
  <c r="E207" i="1"/>
  <c r="L169" i="1"/>
  <c r="M169" i="1"/>
  <c r="K169" i="1"/>
  <c r="N169" i="1"/>
  <c r="O169" i="1"/>
  <c r="D157" i="1"/>
  <c r="D139" i="1"/>
  <c r="D126" i="1"/>
  <c r="D111" i="1"/>
  <c r="D97" i="1"/>
  <c r="D82" i="1"/>
  <c r="D69" i="1"/>
  <c r="D56" i="1"/>
  <c r="D4" i="1"/>
  <c r="D17" i="1"/>
  <c r="D43" i="1"/>
  <c r="D30" i="1"/>
  <c r="N136" i="1"/>
  <c r="L136" i="1"/>
  <c r="K136" i="1"/>
  <c r="O136" i="1"/>
  <c r="M136" i="1"/>
  <c r="N134" i="1"/>
  <c r="M134" i="1"/>
  <c r="L134" i="1"/>
  <c r="O134" i="1"/>
  <c r="K134" i="1"/>
  <c r="L54" i="1"/>
  <c r="O54" i="1"/>
  <c r="K54" i="1"/>
  <c r="N54" i="1"/>
  <c r="M54" i="1"/>
  <c r="L51" i="1"/>
  <c r="O51" i="1"/>
  <c r="K51" i="1"/>
  <c r="N51" i="1"/>
  <c r="M51" i="1"/>
  <c r="O120" i="1"/>
  <c r="K120" i="1"/>
  <c r="N120" i="1"/>
  <c r="M120" i="1"/>
  <c r="L120" i="1"/>
  <c r="M122" i="1"/>
  <c r="L122" i="1"/>
  <c r="K122" i="1"/>
  <c r="O122" i="1"/>
  <c r="N122" i="1"/>
  <c r="E96" i="1"/>
  <c r="M107" i="1"/>
  <c r="K107" i="1"/>
  <c r="O107" i="1"/>
  <c r="N107" i="1"/>
  <c r="L107" i="1"/>
  <c r="L102" i="1"/>
  <c r="N102" i="1"/>
  <c r="M102" i="1"/>
  <c r="K102" i="1"/>
  <c r="O102" i="1"/>
  <c r="O59" i="1"/>
  <c r="K59" i="1"/>
  <c r="N59" i="1"/>
  <c r="L59" i="1"/>
  <c r="M59" i="1"/>
  <c r="M61" i="1"/>
  <c r="L61" i="1"/>
  <c r="K61" i="1"/>
  <c r="O61" i="1"/>
  <c r="N61" i="1"/>
  <c r="L64" i="1"/>
  <c r="O64" i="1"/>
  <c r="K64" i="1"/>
  <c r="M64" i="1"/>
  <c r="N64" i="1"/>
  <c r="M202" i="1"/>
  <c r="O202" i="1"/>
  <c r="K202" i="1"/>
  <c r="L202" i="1"/>
  <c r="N202" i="1"/>
  <c r="O32" i="1"/>
  <c r="K32" i="1"/>
  <c r="N32" i="1"/>
  <c r="M32" i="1"/>
  <c r="L32" i="1"/>
  <c r="L41" i="1"/>
  <c r="O41" i="1"/>
  <c r="N41" i="1"/>
  <c r="K41" i="1"/>
  <c r="M41" i="1"/>
  <c r="N26" i="1"/>
  <c r="M26" i="1"/>
  <c r="K26" i="1"/>
  <c r="O26" i="1"/>
  <c r="L26" i="1"/>
  <c r="L20" i="1"/>
  <c r="O20" i="1"/>
  <c r="K20" i="1"/>
  <c r="N20" i="1"/>
  <c r="M20" i="1"/>
  <c r="N75" i="1"/>
  <c r="M75" i="1"/>
  <c r="O75" i="1"/>
  <c r="L75" i="1"/>
  <c r="K75" i="1"/>
  <c r="M87" i="1"/>
  <c r="L87" i="1"/>
  <c r="N87" i="1"/>
  <c r="K87" i="1"/>
  <c r="O87" i="1"/>
  <c r="O161" i="1"/>
  <c r="K161" i="1"/>
  <c r="N161" i="1"/>
  <c r="M161" i="1"/>
  <c r="L161" i="1"/>
  <c r="L171" i="1"/>
  <c r="K171" i="1"/>
  <c r="O171" i="1"/>
  <c r="N171" i="1"/>
  <c r="M171" i="1"/>
  <c r="L182" i="1"/>
  <c r="N182" i="1"/>
  <c r="M182" i="1"/>
  <c r="K182" i="1"/>
  <c r="O182" i="1"/>
  <c r="M162" i="1"/>
  <c r="L162" i="1"/>
  <c r="O162" i="1"/>
  <c r="N162" i="1"/>
  <c r="K162" i="1"/>
  <c r="N170" i="1"/>
  <c r="M170" i="1"/>
  <c r="L170" i="1"/>
  <c r="K170" i="1"/>
  <c r="O170" i="1"/>
  <c r="L188" i="1"/>
  <c r="N188" i="1"/>
  <c r="O188" i="1"/>
  <c r="M188" i="1"/>
  <c r="K188" i="1"/>
  <c r="E138" i="1"/>
  <c r="N79" i="1"/>
  <c r="M79" i="1"/>
  <c r="L79" i="1"/>
  <c r="K79" i="1"/>
  <c r="O79" i="1"/>
  <c r="M78" i="1"/>
  <c r="L78" i="1"/>
  <c r="K78" i="1"/>
  <c r="O78" i="1"/>
  <c r="N78" i="1"/>
  <c r="Q28" i="1" l="1"/>
  <c r="S27" i="1"/>
  <c r="R26" i="1"/>
  <c r="Q25" i="1"/>
  <c r="T24" i="1"/>
  <c r="P24" i="1"/>
  <c r="S23" i="1"/>
  <c r="R22" i="1"/>
  <c r="Q21" i="1"/>
  <c r="T20" i="1"/>
  <c r="P20" i="1"/>
  <c r="S19" i="1"/>
  <c r="R18" i="1"/>
  <c r="T28" i="1"/>
  <c r="P28" i="1"/>
  <c r="R27" i="1"/>
  <c r="Q26" i="1"/>
  <c r="T25" i="1"/>
  <c r="P25" i="1"/>
  <c r="S24" i="1"/>
  <c r="R23" i="1"/>
  <c r="Q22" i="1"/>
  <c r="T21" i="1"/>
  <c r="P21" i="1"/>
  <c r="S20" i="1"/>
  <c r="R19" i="1"/>
  <c r="Q18" i="1"/>
  <c r="S28" i="1"/>
  <c r="S26" i="1"/>
  <c r="R25" i="1"/>
  <c r="Q23" i="1"/>
  <c r="T27" i="1"/>
  <c r="T26" i="1"/>
  <c r="Q24" i="1"/>
  <c r="P22" i="1"/>
  <c r="R21" i="1"/>
  <c r="Q19" i="1"/>
  <c r="Q27" i="1"/>
  <c r="P26" i="1"/>
  <c r="P19" i="1"/>
  <c r="T18" i="1"/>
  <c r="R28" i="1"/>
  <c r="P27" i="1"/>
  <c r="S25" i="1"/>
  <c r="T23" i="1"/>
  <c r="T22" i="1"/>
  <c r="R20" i="1"/>
  <c r="S18" i="1"/>
  <c r="R24" i="1"/>
  <c r="P23" i="1"/>
  <c r="S22" i="1"/>
  <c r="S21" i="1"/>
  <c r="Q20" i="1"/>
  <c r="T19" i="1"/>
  <c r="P18" i="1"/>
  <c r="S150" i="1"/>
  <c r="T149" i="1"/>
  <c r="P149" i="1"/>
  <c r="R148" i="1"/>
  <c r="T147" i="1"/>
  <c r="P147" i="1"/>
  <c r="R146" i="1"/>
  <c r="T145" i="1"/>
  <c r="R150" i="1"/>
  <c r="S149" i="1"/>
  <c r="Q148" i="1"/>
  <c r="S147" i="1"/>
  <c r="Q146" i="1"/>
  <c r="S145" i="1"/>
  <c r="Q144" i="1"/>
  <c r="S143" i="1"/>
  <c r="Q142" i="1"/>
  <c r="S141" i="1"/>
  <c r="Q140" i="1"/>
  <c r="T150" i="1"/>
  <c r="P148" i="1"/>
  <c r="P146" i="1"/>
  <c r="P145" i="1"/>
  <c r="R144" i="1"/>
  <c r="T143" i="1"/>
  <c r="P142" i="1"/>
  <c r="R141" i="1"/>
  <c r="T140" i="1"/>
  <c r="Q150" i="1"/>
  <c r="P144" i="1"/>
  <c r="R143" i="1"/>
  <c r="T142" i="1"/>
  <c r="Q141" i="1"/>
  <c r="S140" i="1"/>
  <c r="S142" i="1"/>
  <c r="P150" i="1"/>
  <c r="R149" i="1"/>
  <c r="R147" i="1"/>
  <c r="T144" i="1"/>
  <c r="R142" i="1"/>
  <c r="T141" i="1"/>
  <c r="Q149" i="1"/>
  <c r="S148" i="1"/>
  <c r="Q147" i="1"/>
  <c r="S146" i="1"/>
  <c r="R145" i="1"/>
  <c r="P141" i="1"/>
  <c r="Q145" i="1"/>
  <c r="S144" i="1"/>
  <c r="R140" i="1"/>
  <c r="Q143" i="1"/>
  <c r="P140" i="1"/>
  <c r="T148" i="1"/>
  <c r="T146" i="1"/>
  <c r="P143" i="1"/>
  <c r="D209" i="1"/>
  <c r="R15" i="1"/>
  <c r="T14" i="1"/>
  <c r="P14" i="1"/>
  <c r="S13" i="1"/>
  <c r="R12" i="1"/>
  <c r="Q11" i="1"/>
  <c r="T10" i="1"/>
  <c r="P10" i="1"/>
  <c r="S9" i="1"/>
  <c r="R8" i="1"/>
  <c r="Q7" i="1"/>
  <c r="T6" i="1"/>
  <c r="P6" i="1"/>
  <c r="S5" i="1"/>
  <c r="Q15" i="1"/>
  <c r="S14" i="1"/>
  <c r="R13" i="1"/>
  <c r="Q12" i="1"/>
  <c r="T11" i="1"/>
  <c r="P11" i="1"/>
  <c r="S10" i="1"/>
  <c r="R9" i="1"/>
  <c r="Q8" i="1"/>
  <c r="T7" i="1"/>
  <c r="P7" i="1"/>
  <c r="S6" i="1"/>
  <c r="R5" i="1"/>
  <c r="S15" i="1"/>
  <c r="Q13" i="1"/>
  <c r="R10" i="1"/>
  <c r="S8" i="1"/>
  <c r="R7" i="1"/>
  <c r="Q5" i="1"/>
  <c r="P15" i="1"/>
  <c r="P13" i="1"/>
  <c r="T12" i="1"/>
  <c r="S11" i="1"/>
  <c r="Q10" i="1"/>
  <c r="T9" i="1"/>
  <c r="P8" i="1"/>
  <c r="P5" i="1"/>
  <c r="R14" i="1"/>
  <c r="S12" i="1"/>
  <c r="R11" i="1"/>
  <c r="Q9" i="1"/>
  <c r="R6" i="1"/>
  <c r="T15" i="1"/>
  <c r="Q14" i="1"/>
  <c r="S7" i="1"/>
  <c r="Q6" i="1"/>
  <c r="T5" i="1"/>
  <c r="T13" i="1"/>
  <c r="P12" i="1"/>
  <c r="P9" i="1"/>
  <c r="T8" i="1"/>
  <c r="Q109" i="1"/>
  <c r="R108" i="1"/>
  <c r="Q107" i="1"/>
  <c r="T106" i="1"/>
  <c r="P106" i="1"/>
  <c r="S105" i="1"/>
  <c r="R104" i="1"/>
  <c r="Q103" i="1"/>
  <c r="T102" i="1"/>
  <c r="P102" i="1"/>
  <c r="S101" i="1"/>
  <c r="R100" i="1"/>
  <c r="P109" i="1"/>
  <c r="Q108" i="1"/>
  <c r="P107" i="1"/>
  <c r="R105" i="1"/>
  <c r="P104" i="1"/>
  <c r="T103" i="1"/>
  <c r="S102" i="1"/>
  <c r="Q101" i="1"/>
  <c r="T100" i="1"/>
  <c r="R99" i="1"/>
  <c r="Q98" i="1"/>
  <c r="T109" i="1"/>
  <c r="P108" i="1"/>
  <c r="T107" i="1"/>
  <c r="S106" i="1"/>
  <c r="Q105" i="1"/>
  <c r="T104" i="1"/>
  <c r="S103" i="1"/>
  <c r="R102" i="1"/>
  <c r="P101" i="1"/>
  <c r="S100" i="1"/>
  <c r="Q99" i="1"/>
  <c r="T98" i="1"/>
  <c r="P98" i="1"/>
  <c r="S108" i="1"/>
  <c r="R107" i="1"/>
  <c r="R103" i="1"/>
  <c r="T101" i="1"/>
  <c r="S99" i="1"/>
  <c r="S98" i="1"/>
  <c r="S109" i="1"/>
  <c r="R106" i="1"/>
  <c r="S104" i="1"/>
  <c r="P103" i="1"/>
  <c r="R101" i="1"/>
  <c r="P99" i="1"/>
  <c r="R98" i="1"/>
  <c r="R109" i="1"/>
  <c r="Q106" i="1"/>
  <c r="T105" i="1"/>
  <c r="Q104" i="1"/>
  <c r="Q102" i="1"/>
  <c r="Q100" i="1"/>
  <c r="T108" i="1"/>
  <c r="S107" i="1"/>
  <c r="P105" i="1"/>
  <c r="P100" i="1"/>
  <c r="T99" i="1"/>
  <c r="T190" i="1"/>
  <c r="P190" i="1"/>
  <c r="R189" i="1"/>
  <c r="T188" i="1"/>
  <c r="P188" i="1"/>
  <c r="R187" i="1"/>
  <c r="T186" i="1"/>
  <c r="P186" i="1"/>
  <c r="R185" i="1"/>
  <c r="T184" i="1"/>
  <c r="P184" i="1"/>
  <c r="R183" i="1"/>
  <c r="T182" i="1"/>
  <c r="P182" i="1"/>
  <c r="R181" i="1"/>
  <c r="S180" i="1"/>
  <c r="Q179" i="1"/>
  <c r="S178" i="1"/>
  <c r="R190" i="1"/>
  <c r="T189" i="1"/>
  <c r="P189" i="1"/>
  <c r="R188" i="1"/>
  <c r="T187" i="1"/>
  <c r="P187" i="1"/>
  <c r="R186" i="1"/>
  <c r="T185" i="1"/>
  <c r="P185" i="1"/>
  <c r="R184" i="1"/>
  <c r="T183" i="1"/>
  <c r="P183" i="1"/>
  <c r="R182" i="1"/>
  <c r="T181" i="1"/>
  <c r="P181" i="1"/>
  <c r="Q180" i="1"/>
  <c r="S189" i="1"/>
  <c r="Q188" i="1"/>
  <c r="S185" i="1"/>
  <c r="Q184" i="1"/>
  <c r="S181" i="1"/>
  <c r="T180" i="1"/>
  <c r="T179" i="1"/>
  <c r="Q178" i="1"/>
  <c r="Q177" i="1"/>
  <c r="S176" i="1"/>
  <c r="S190" i="1"/>
  <c r="Q189" i="1"/>
  <c r="S186" i="1"/>
  <c r="Q185" i="1"/>
  <c r="S182" i="1"/>
  <c r="Q181" i="1"/>
  <c r="R180" i="1"/>
  <c r="S179" i="1"/>
  <c r="P178" i="1"/>
  <c r="T177" i="1"/>
  <c r="P177" i="1"/>
  <c r="R176" i="1"/>
  <c r="T175" i="1"/>
  <c r="P175" i="1"/>
  <c r="R174" i="1"/>
  <c r="T173" i="1"/>
  <c r="P173" i="1"/>
  <c r="R172" i="1"/>
  <c r="T171" i="1"/>
  <c r="P171" i="1"/>
  <c r="R170" i="1"/>
  <c r="T169" i="1"/>
  <c r="P169" i="1"/>
  <c r="S188" i="1"/>
  <c r="Q186" i="1"/>
  <c r="S183" i="1"/>
  <c r="R179" i="1"/>
  <c r="R178" i="1"/>
  <c r="P176" i="1"/>
  <c r="S175" i="1"/>
  <c r="P174" i="1"/>
  <c r="Q172" i="1"/>
  <c r="Q171" i="1"/>
  <c r="S170" i="1"/>
  <c r="R169" i="1"/>
  <c r="Q168" i="1"/>
  <c r="S167" i="1"/>
  <c r="Q166" i="1"/>
  <c r="S165" i="1"/>
  <c r="Q164" i="1"/>
  <c r="S163" i="1"/>
  <c r="Q162" i="1"/>
  <c r="S161" i="1"/>
  <c r="Q160" i="1"/>
  <c r="S159" i="1"/>
  <c r="Q158" i="1"/>
  <c r="Q183" i="1"/>
  <c r="P180" i="1"/>
  <c r="P179" i="1"/>
  <c r="S177" i="1"/>
  <c r="R175" i="1"/>
  <c r="T174" i="1"/>
  <c r="S173" i="1"/>
  <c r="P172" i="1"/>
  <c r="Q170" i="1"/>
  <c r="Q169" i="1"/>
  <c r="T168" i="1"/>
  <c r="P168" i="1"/>
  <c r="R167" i="1"/>
  <c r="T166" i="1"/>
  <c r="P166" i="1"/>
  <c r="R165" i="1"/>
  <c r="T164" i="1"/>
  <c r="P164" i="1"/>
  <c r="R163" i="1"/>
  <c r="T162" i="1"/>
  <c r="P162" i="1"/>
  <c r="R161" i="1"/>
  <c r="T160" i="1"/>
  <c r="P160" i="1"/>
  <c r="R159" i="1"/>
  <c r="T158" i="1"/>
  <c r="P158" i="1"/>
  <c r="Q187" i="1"/>
  <c r="Q176" i="1"/>
  <c r="Q174" i="1"/>
  <c r="T172" i="1"/>
  <c r="S171" i="1"/>
  <c r="Q167" i="1"/>
  <c r="Q165" i="1"/>
  <c r="Q163" i="1"/>
  <c r="Q161" i="1"/>
  <c r="Q159" i="1"/>
  <c r="S184" i="1"/>
  <c r="Q182" i="1"/>
  <c r="T178" i="1"/>
  <c r="Q175" i="1"/>
  <c r="R173" i="1"/>
  <c r="S172" i="1"/>
  <c r="R171" i="1"/>
  <c r="T170" i="1"/>
  <c r="P167" i="1"/>
  <c r="P165" i="1"/>
  <c r="P163" i="1"/>
  <c r="P161" i="1"/>
  <c r="P159" i="1"/>
  <c r="Q190" i="1"/>
  <c r="R177" i="1"/>
  <c r="T176" i="1"/>
  <c r="S169" i="1"/>
  <c r="S187" i="1"/>
  <c r="S168" i="1"/>
  <c r="S166" i="1"/>
  <c r="S164" i="1"/>
  <c r="S162" i="1"/>
  <c r="S160" i="1"/>
  <c r="S158" i="1"/>
  <c r="Q173" i="1"/>
  <c r="T165" i="1"/>
  <c r="R164" i="1"/>
  <c r="P170" i="1"/>
  <c r="T163" i="1"/>
  <c r="R162" i="1"/>
  <c r="R168" i="1"/>
  <c r="T161" i="1"/>
  <c r="R160" i="1"/>
  <c r="S174" i="1"/>
  <c r="R158" i="1"/>
  <c r="R166" i="1"/>
  <c r="T159" i="1"/>
  <c r="T167" i="1"/>
  <c r="T41" i="1"/>
  <c r="P41" i="1"/>
  <c r="R40" i="1"/>
  <c r="Q39" i="1"/>
  <c r="Q40" i="1"/>
  <c r="P39" i="1"/>
  <c r="Q38" i="1"/>
  <c r="T37" i="1"/>
  <c r="P37" i="1"/>
  <c r="S36" i="1"/>
  <c r="R35" i="1"/>
  <c r="Q34" i="1"/>
  <c r="T33" i="1"/>
  <c r="P33" i="1"/>
  <c r="S32" i="1"/>
  <c r="R31" i="1"/>
  <c r="S41" i="1"/>
  <c r="P40" i="1"/>
  <c r="T39" i="1"/>
  <c r="T38" i="1"/>
  <c r="P38" i="1"/>
  <c r="S37" i="1"/>
  <c r="R36" i="1"/>
  <c r="Q35" i="1"/>
  <c r="T34" i="1"/>
  <c r="P34" i="1"/>
  <c r="S33" i="1"/>
  <c r="R32" i="1"/>
  <c r="Q31" i="1"/>
  <c r="R41" i="1"/>
  <c r="S38" i="1"/>
  <c r="Q37" i="1"/>
  <c r="T36" i="1"/>
  <c r="P35" i="1"/>
  <c r="P32" i="1"/>
  <c r="T31" i="1"/>
  <c r="R34" i="1"/>
  <c r="Q33" i="1"/>
  <c r="Q32" i="1"/>
  <c r="S31" i="1"/>
  <c r="S39" i="1"/>
  <c r="R38" i="1"/>
  <c r="Q36" i="1"/>
  <c r="T35" i="1"/>
  <c r="P31" i="1"/>
  <c r="Q41" i="1"/>
  <c r="T40" i="1"/>
  <c r="R39" i="1"/>
  <c r="R37" i="1"/>
  <c r="P36" i="1"/>
  <c r="S35" i="1"/>
  <c r="S40" i="1"/>
  <c r="S34" i="1"/>
  <c r="R33" i="1"/>
  <c r="T32" i="1"/>
  <c r="T67" i="1"/>
  <c r="P67" i="1"/>
  <c r="R66" i="1"/>
  <c r="Q65" i="1"/>
  <c r="T64" i="1"/>
  <c r="P64" i="1"/>
  <c r="S63" i="1"/>
  <c r="R62" i="1"/>
  <c r="Q61" i="1"/>
  <c r="T60" i="1"/>
  <c r="P60" i="1"/>
  <c r="S59" i="1"/>
  <c r="R58" i="1"/>
  <c r="Q57" i="1"/>
  <c r="S67" i="1"/>
  <c r="Q66" i="1"/>
  <c r="T65" i="1"/>
  <c r="P65" i="1"/>
  <c r="S64" i="1"/>
  <c r="R63" i="1"/>
  <c r="Q62" i="1"/>
  <c r="T61" i="1"/>
  <c r="P61" i="1"/>
  <c r="S60" i="1"/>
  <c r="R59" i="1"/>
  <c r="Q58" i="1"/>
  <c r="T57" i="1"/>
  <c r="P57" i="1"/>
  <c r="P66" i="1"/>
  <c r="P63" i="1"/>
  <c r="T62" i="1"/>
  <c r="S61" i="1"/>
  <c r="Q60" i="1"/>
  <c r="T59" i="1"/>
  <c r="P58" i="1"/>
  <c r="R57" i="1"/>
  <c r="R67" i="1"/>
  <c r="S65" i="1"/>
  <c r="Q64" i="1"/>
  <c r="T63" i="1"/>
  <c r="P62" i="1"/>
  <c r="P59" i="1"/>
  <c r="R64" i="1"/>
  <c r="S62" i="1"/>
  <c r="R61" i="1"/>
  <c r="Q59" i="1"/>
  <c r="T66" i="1"/>
  <c r="T58" i="1"/>
  <c r="S57" i="1"/>
  <c r="Q67" i="1"/>
  <c r="Q63" i="1"/>
  <c r="R60" i="1"/>
  <c r="S66" i="1"/>
  <c r="R65" i="1"/>
  <c r="S58" i="1"/>
  <c r="Q124" i="1"/>
  <c r="R123" i="1"/>
  <c r="Q122" i="1"/>
  <c r="T121" i="1"/>
  <c r="P121" i="1"/>
  <c r="S120" i="1"/>
  <c r="R119" i="1"/>
  <c r="Q118" i="1"/>
  <c r="T117" i="1"/>
  <c r="P117" i="1"/>
  <c r="S116" i="1"/>
  <c r="R115" i="1"/>
  <c r="Q114" i="1"/>
  <c r="T113" i="1"/>
  <c r="P113" i="1"/>
  <c r="S112" i="1"/>
  <c r="T124" i="1"/>
  <c r="P124" i="1"/>
  <c r="Q123" i="1"/>
  <c r="T122" i="1"/>
  <c r="P122" i="1"/>
  <c r="S121" i="1"/>
  <c r="R120" i="1"/>
  <c r="Q119" i="1"/>
  <c r="T118" i="1"/>
  <c r="P118" i="1"/>
  <c r="S117" i="1"/>
  <c r="R116" i="1"/>
  <c r="Q115" i="1"/>
  <c r="T114" i="1"/>
  <c r="P114" i="1"/>
  <c r="S113" i="1"/>
  <c r="R112" i="1"/>
  <c r="S122" i="1"/>
  <c r="Q120" i="1"/>
  <c r="R117" i="1"/>
  <c r="S115" i="1"/>
  <c r="R114" i="1"/>
  <c r="Q112" i="1"/>
  <c r="S124" i="1"/>
  <c r="T123" i="1"/>
  <c r="R122" i="1"/>
  <c r="P120" i="1"/>
  <c r="T119" i="1"/>
  <c r="S118" i="1"/>
  <c r="Q117" i="1"/>
  <c r="T116" i="1"/>
  <c r="P115" i="1"/>
  <c r="P112" i="1"/>
  <c r="P123" i="1"/>
  <c r="T120" i="1"/>
  <c r="R118" i="1"/>
  <c r="Q116" i="1"/>
  <c r="R113" i="1"/>
  <c r="P116" i="1"/>
  <c r="Q113" i="1"/>
  <c r="R121" i="1"/>
  <c r="S119" i="1"/>
  <c r="T115" i="1"/>
  <c r="S114" i="1"/>
  <c r="T112" i="1"/>
  <c r="S123" i="1"/>
  <c r="Q121" i="1"/>
  <c r="R124" i="1"/>
  <c r="P119" i="1"/>
  <c r="Q206" i="1"/>
  <c r="R205" i="1"/>
  <c r="S204" i="1"/>
  <c r="T203" i="1"/>
  <c r="P203" i="1"/>
  <c r="Q202" i="1"/>
  <c r="R201" i="1"/>
  <c r="S200" i="1"/>
  <c r="S206" i="1"/>
  <c r="T205" i="1"/>
  <c r="P205" i="1"/>
  <c r="Q204" i="1"/>
  <c r="R203" i="1"/>
  <c r="S202" i="1"/>
  <c r="T201" i="1"/>
  <c r="P201" i="1"/>
  <c r="Q200" i="1"/>
  <c r="T206" i="1"/>
  <c r="Q203" i="1"/>
  <c r="R202" i="1"/>
  <c r="T200" i="1"/>
  <c r="R206" i="1"/>
  <c r="T204" i="1"/>
  <c r="P202" i="1"/>
  <c r="S201" i="1"/>
  <c r="R200" i="1"/>
  <c r="P206" i="1"/>
  <c r="Q205" i="1"/>
  <c r="P204" i="1"/>
  <c r="S203" i="1"/>
  <c r="P200" i="1"/>
  <c r="T202" i="1"/>
  <c r="Q201" i="1"/>
  <c r="S205" i="1"/>
  <c r="R204" i="1"/>
  <c r="T95" i="1"/>
  <c r="P95" i="1"/>
  <c r="R94" i="1"/>
  <c r="Q93" i="1"/>
  <c r="T92" i="1"/>
  <c r="P92" i="1"/>
  <c r="R91" i="1"/>
  <c r="T90" i="1"/>
  <c r="P90" i="1"/>
  <c r="S89" i="1"/>
  <c r="R88" i="1"/>
  <c r="Q87" i="1"/>
  <c r="T86" i="1"/>
  <c r="P86" i="1"/>
  <c r="S85" i="1"/>
  <c r="R84" i="1"/>
  <c r="S95" i="1"/>
  <c r="Q94" i="1"/>
  <c r="T93" i="1"/>
  <c r="P93" i="1"/>
  <c r="S92" i="1"/>
  <c r="Q91" i="1"/>
  <c r="S90" i="1"/>
  <c r="R89" i="1"/>
  <c r="Q88" i="1"/>
  <c r="T87" i="1"/>
  <c r="P87" i="1"/>
  <c r="S86" i="1"/>
  <c r="R85" i="1"/>
  <c r="Q84" i="1"/>
  <c r="R92" i="1"/>
  <c r="T91" i="1"/>
  <c r="Q89" i="1"/>
  <c r="R86" i="1"/>
  <c r="S84" i="1"/>
  <c r="R95" i="1"/>
  <c r="T94" i="1"/>
  <c r="S93" i="1"/>
  <c r="Q92" i="1"/>
  <c r="S91" i="1"/>
  <c r="P89" i="1"/>
  <c r="T88" i="1"/>
  <c r="S87" i="1"/>
  <c r="Q86" i="1"/>
  <c r="T85" i="1"/>
  <c r="P84" i="1"/>
  <c r="Q95" i="1"/>
  <c r="S94" i="1"/>
  <c r="R93" i="1"/>
  <c r="P91" i="1"/>
  <c r="R90" i="1"/>
  <c r="S88" i="1"/>
  <c r="R87" i="1"/>
  <c r="Q85" i="1"/>
  <c r="P94" i="1"/>
  <c r="P85" i="1"/>
  <c r="T84" i="1"/>
  <c r="Q90" i="1"/>
  <c r="T89" i="1"/>
  <c r="P88" i="1"/>
  <c r="T54" i="1"/>
  <c r="P54" i="1"/>
  <c r="R53" i="1"/>
  <c r="Q52" i="1"/>
  <c r="T51" i="1"/>
  <c r="P51" i="1"/>
  <c r="S50" i="1"/>
  <c r="S54" i="1"/>
  <c r="Q53" i="1"/>
  <c r="T52" i="1"/>
  <c r="P52" i="1"/>
  <c r="S51" i="1"/>
  <c r="R50" i="1"/>
  <c r="Q49" i="1"/>
  <c r="T48" i="1"/>
  <c r="P48" i="1"/>
  <c r="S47" i="1"/>
  <c r="R46" i="1"/>
  <c r="Q45" i="1"/>
  <c r="T44" i="1"/>
  <c r="P44" i="1"/>
  <c r="R54" i="1"/>
  <c r="T53" i="1"/>
  <c r="S52" i="1"/>
  <c r="Q51" i="1"/>
  <c r="T50" i="1"/>
  <c r="R49" i="1"/>
  <c r="Q48" i="1"/>
  <c r="T47" i="1"/>
  <c r="Q46" i="1"/>
  <c r="P45" i="1"/>
  <c r="Q54" i="1"/>
  <c r="S53" i="1"/>
  <c r="R52" i="1"/>
  <c r="Q50" i="1"/>
  <c r="P49" i="1"/>
  <c r="R47" i="1"/>
  <c r="P46" i="1"/>
  <c r="T45" i="1"/>
  <c r="S44" i="1"/>
  <c r="R51" i="1"/>
  <c r="S49" i="1"/>
  <c r="R48" i="1"/>
  <c r="S46" i="1"/>
  <c r="R45" i="1"/>
  <c r="Q47" i="1"/>
  <c r="R44" i="1"/>
  <c r="P50" i="1"/>
  <c r="S48" i="1"/>
  <c r="P47" i="1"/>
  <c r="S45" i="1"/>
  <c r="Q44" i="1"/>
  <c r="P53" i="1"/>
  <c r="T46" i="1"/>
  <c r="T49" i="1"/>
  <c r="T80" i="1"/>
  <c r="P80" i="1"/>
  <c r="R79" i="1"/>
  <c r="Q78" i="1"/>
  <c r="T77" i="1"/>
  <c r="P77" i="1"/>
  <c r="S76" i="1"/>
  <c r="R75" i="1"/>
  <c r="Q74" i="1"/>
  <c r="T73" i="1"/>
  <c r="P73" i="1"/>
  <c r="S72" i="1"/>
  <c r="R71" i="1"/>
  <c r="Q70" i="1"/>
  <c r="S80" i="1"/>
  <c r="Q79" i="1"/>
  <c r="T78" i="1"/>
  <c r="P78" i="1"/>
  <c r="S77" i="1"/>
  <c r="R76" i="1"/>
  <c r="Q75" i="1"/>
  <c r="T74" i="1"/>
  <c r="P74" i="1"/>
  <c r="S73" i="1"/>
  <c r="R72" i="1"/>
  <c r="Q71" i="1"/>
  <c r="T70" i="1"/>
  <c r="P70" i="1"/>
  <c r="R80" i="1"/>
  <c r="T79" i="1"/>
  <c r="S78" i="1"/>
  <c r="Q77" i="1"/>
  <c r="T76" i="1"/>
  <c r="P75" i="1"/>
  <c r="P72" i="1"/>
  <c r="T71" i="1"/>
  <c r="P76" i="1"/>
  <c r="T75" i="1"/>
  <c r="S74" i="1"/>
  <c r="Q80" i="1"/>
  <c r="S79" i="1"/>
  <c r="R78" i="1"/>
  <c r="Q76" i="1"/>
  <c r="R73" i="1"/>
  <c r="S71" i="1"/>
  <c r="S70" i="1"/>
  <c r="P79" i="1"/>
  <c r="Q73" i="1"/>
  <c r="T72" i="1"/>
  <c r="P71" i="1"/>
  <c r="R70" i="1"/>
  <c r="S75" i="1"/>
  <c r="R74" i="1"/>
  <c r="R77" i="1"/>
  <c r="Q72" i="1"/>
  <c r="Q137" i="1"/>
  <c r="R136" i="1"/>
  <c r="T135" i="1"/>
  <c r="P135" i="1"/>
  <c r="R134" i="1"/>
  <c r="T133" i="1"/>
  <c r="P133" i="1"/>
  <c r="P137" i="1"/>
  <c r="Q136" i="1"/>
  <c r="Q135" i="1"/>
  <c r="S134" i="1"/>
  <c r="R133" i="1"/>
  <c r="T132" i="1"/>
  <c r="P132" i="1"/>
  <c r="R131" i="1"/>
  <c r="T130" i="1"/>
  <c r="P130" i="1"/>
  <c r="R129" i="1"/>
  <c r="T128" i="1"/>
  <c r="P128" i="1"/>
  <c r="R127" i="1"/>
  <c r="T137" i="1"/>
  <c r="P136" i="1"/>
  <c r="Q134" i="1"/>
  <c r="Q133" i="1"/>
  <c r="S132" i="1"/>
  <c r="Q131" i="1"/>
  <c r="S130" i="1"/>
  <c r="Q129" i="1"/>
  <c r="S128" i="1"/>
  <c r="Q127" i="1"/>
  <c r="S137" i="1"/>
  <c r="R135" i="1"/>
  <c r="T134" i="1"/>
  <c r="R137" i="1"/>
  <c r="P134" i="1"/>
  <c r="S133" i="1"/>
  <c r="R132" i="1"/>
  <c r="T131" i="1"/>
  <c r="R130" i="1"/>
  <c r="T129" i="1"/>
  <c r="R128" i="1"/>
  <c r="T127" i="1"/>
  <c r="Q130" i="1"/>
  <c r="S127" i="1"/>
  <c r="S135" i="1"/>
  <c r="Q132" i="1"/>
  <c r="S129" i="1"/>
  <c r="P127" i="1"/>
  <c r="T136" i="1"/>
  <c r="S131" i="1"/>
  <c r="P129" i="1"/>
  <c r="P131" i="1"/>
  <c r="Q128" i="1"/>
  <c r="S136" i="1"/>
  <c r="U31" i="1" l="1"/>
  <c r="U129" i="1"/>
  <c r="U134" i="1"/>
  <c r="U70" i="1"/>
  <c r="U52" i="1"/>
  <c r="U94" i="1"/>
  <c r="U116" i="1"/>
  <c r="U114" i="1"/>
  <c r="U113" i="1"/>
  <c r="U63" i="1"/>
  <c r="U64" i="1"/>
  <c r="U38" i="1"/>
  <c r="U163" i="1"/>
  <c r="U182" i="1"/>
  <c r="U190" i="1"/>
  <c r="U105" i="1"/>
  <c r="U103" i="1"/>
  <c r="U12" i="1"/>
  <c r="U6" i="1"/>
  <c r="U47" i="1"/>
  <c r="U51" i="1"/>
  <c r="U204" i="1"/>
  <c r="U118" i="1"/>
  <c r="U124" i="1"/>
  <c r="U62" i="1"/>
  <c r="U179" i="1"/>
  <c r="U176" i="1"/>
  <c r="U106" i="1"/>
  <c r="U8" i="1"/>
  <c r="U140" i="1"/>
  <c r="U26" i="1"/>
  <c r="U172" i="1"/>
  <c r="U59" i="1"/>
  <c r="U19" i="1"/>
  <c r="U135" i="1"/>
  <c r="U45" i="1"/>
  <c r="U87" i="1"/>
  <c r="R209" i="1"/>
  <c r="C4" i="2" s="1"/>
  <c r="U120" i="1"/>
  <c r="U65" i="1"/>
  <c r="U37" i="1"/>
  <c r="U160" i="1"/>
  <c r="U168" i="1"/>
  <c r="U175" i="1"/>
  <c r="U183" i="1"/>
  <c r="U5" i="1"/>
  <c r="U7" i="1"/>
  <c r="U148" i="1"/>
  <c r="U21" i="1"/>
  <c r="U132" i="1"/>
  <c r="U79" i="1"/>
  <c r="U74" i="1"/>
  <c r="U73" i="1"/>
  <c r="U46" i="1"/>
  <c r="U91" i="1"/>
  <c r="U86" i="1"/>
  <c r="U95" i="1"/>
  <c r="T209" i="1"/>
  <c r="C6" i="2" s="1"/>
  <c r="Q209" i="1"/>
  <c r="C3" i="2" s="1"/>
  <c r="U203" i="1"/>
  <c r="U123" i="1"/>
  <c r="U117" i="1"/>
  <c r="U66" i="1"/>
  <c r="U165" i="1"/>
  <c r="U158" i="1"/>
  <c r="U166" i="1"/>
  <c r="U173" i="1"/>
  <c r="U178" i="1"/>
  <c r="U181" i="1"/>
  <c r="U189" i="1"/>
  <c r="U188" i="1"/>
  <c r="U108" i="1"/>
  <c r="U104" i="1"/>
  <c r="U109" i="1"/>
  <c r="U11" i="1"/>
  <c r="U10" i="1"/>
  <c r="U150" i="1"/>
  <c r="U18" i="1"/>
  <c r="U27" i="1"/>
  <c r="U22" i="1"/>
  <c r="U25" i="1"/>
  <c r="U28" i="1"/>
  <c r="U20" i="1"/>
  <c r="U130" i="1"/>
  <c r="U71" i="1"/>
  <c r="U75" i="1"/>
  <c r="U78" i="1"/>
  <c r="U77" i="1"/>
  <c r="U80" i="1"/>
  <c r="U53" i="1"/>
  <c r="U44" i="1"/>
  <c r="U89" i="1"/>
  <c r="U90" i="1"/>
  <c r="U202" i="1"/>
  <c r="U201" i="1"/>
  <c r="S209" i="1"/>
  <c r="C5" i="2" s="1"/>
  <c r="U119" i="1"/>
  <c r="U112" i="1"/>
  <c r="U122" i="1"/>
  <c r="U121" i="1"/>
  <c r="U57" i="1"/>
  <c r="U32" i="1"/>
  <c r="U159" i="1"/>
  <c r="U167" i="1"/>
  <c r="U164" i="1"/>
  <c r="U180" i="1"/>
  <c r="U171" i="1"/>
  <c r="U187" i="1"/>
  <c r="U186" i="1"/>
  <c r="U99" i="1"/>
  <c r="U98" i="1"/>
  <c r="U101" i="1"/>
  <c r="U13" i="1"/>
  <c r="U14" i="1"/>
  <c r="U143" i="1"/>
  <c r="U141" i="1"/>
  <c r="U145" i="1"/>
  <c r="U149" i="1"/>
  <c r="U23" i="1"/>
  <c r="U24" i="1"/>
  <c r="U67" i="1"/>
  <c r="U102" i="1"/>
  <c r="U133" i="1"/>
  <c r="U72" i="1"/>
  <c r="U54" i="1"/>
  <c r="U84" i="1"/>
  <c r="U92" i="1"/>
  <c r="U131" i="1"/>
  <c r="U127" i="1"/>
  <c r="U136" i="1"/>
  <c r="U128" i="1"/>
  <c r="U137" i="1"/>
  <c r="U76" i="1"/>
  <c r="U50" i="1"/>
  <c r="U49" i="1"/>
  <c r="U48" i="1"/>
  <c r="U88" i="1"/>
  <c r="U85" i="1"/>
  <c r="U93" i="1"/>
  <c r="P209" i="1"/>
  <c r="C2" i="2" s="1"/>
  <c r="U200" i="1"/>
  <c r="U206" i="1"/>
  <c r="U205" i="1"/>
  <c r="U115" i="1"/>
  <c r="U58" i="1"/>
  <c r="U61" i="1"/>
  <c r="U60" i="1"/>
  <c r="U36" i="1"/>
  <c r="U35" i="1"/>
  <c r="U34" i="1"/>
  <c r="U40" i="1"/>
  <c r="U33" i="1"/>
  <c r="U39" i="1"/>
  <c r="U41" i="1"/>
  <c r="U170" i="1"/>
  <c r="U161" i="1"/>
  <c r="U162" i="1"/>
  <c r="U174" i="1"/>
  <c r="U169" i="1"/>
  <c r="U177" i="1"/>
  <c r="U185" i="1"/>
  <c r="U184" i="1"/>
  <c r="U100" i="1"/>
  <c r="U107" i="1"/>
  <c r="U9" i="1"/>
  <c r="U15" i="1"/>
  <c r="U144" i="1"/>
  <c r="U142" i="1"/>
  <c r="U146" i="1"/>
  <c r="U147" i="1"/>
  <c r="C7" i="2" l="1"/>
  <c r="U209" i="1"/>
  <c r="H139" i="5" l="1"/>
  <c r="H136" i="5"/>
  <c r="H137" i="5"/>
  <c r="H140" i="5"/>
  <c r="H142" i="5"/>
  <c r="H143" i="5"/>
  <c r="H133" i="5" l="1"/>
  <c r="H134" i="5"/>
  <c r="H138" i="5"/>
  <c r="O126" i="5"/>
  <c r="H141" i="5"/>
  <c r="H135" i="5"/>
</calcChain>
</file>

<file path=xl/sharedStrings.xml><?xml version="1.0" encoding="utf-8"?>
<sst xmlns="http://schemas.openxmlformats.org/spreadsheetml/2006/main" count="2510" uniqueCount="490">
  <si>
    <r>
      <rPr>
        <b/>
        <u/>
        <sz val="11"/>
        <rFont val="Times New Roman"/>
        <family val="1"/>
      </rPr>
      <t>PART-A</t>
    </r>
    <r>
      <rPr>
        <b/>
        <sz val="11"/>
        <rFont val="Times New Roman"/>
        <family val="1"/>
      </rPr>
      <t xml:space="preserve">: </t>
    </r>
    <r>
      <rPr>
        <b/>
        <u/>
        <sz val="11"/>
        <rFont val="Times New Roman"/>
        <family val="1"/>
      </rPr>
      <t>COST OF BUILDING WORKS (Fully facilitated as per Scope, Design Basis</t>
    </r>
  </si>
  <si>
    <t>Weightage for the Item</t>
  </si>
  <si>
    <t>Weighatge Building Wise</t>
  </si>
  <si>
    <t>Weighatge for the project</t>
  </si>
  <si>
    <r>
      <rPr>
        <b/>
        <sz val="11"/>
        <rFont val="Times New Roman"/>
        <family val="1"/>
      </rPr>
      <t xml:space="preserve">Sr.
</t>
    </r>
    <r>
      <rPr>
        <b/>
        <sz val="11"/>
        <rFont val="Times New Roman"/>
        <family val="1"/>
      </rPr>
      <t>No.</t>
    </r>
  </si>
  <si>
    <r>
      <rPr>
        <b/>
        <sz val="11"/>
        <rFont val="Times New Roman"/>
        <family val="1"/>
      </rPr>
      <t>ITEM DESCRIPTION</t>
    </r>
  </si>
  <si>
    <t>Overall Weightage</t>
  </si>
  <si>
    <t>% breakup</t>
  </si>
  <si>
    <t>Preliminaries</t>
  </si>
  <si>
    <t xml:space="preserve">Design </t>
  </si>
  <si>
    <t>Procurement</t>
  </si>
  <si>
    <t>Construction</t>
  </si>
  <si>
    <t>T&amp;C</t>
  </si>
  <si>
    <t>Sum</t>
  </si>
  <si>
    <r>
      <rPr>
        <b/>
        <sz val="11"/>
        <rFont val="Times New Roman"/>
        <family val="1"/>
      </rPr>
      <t>1)</t>
    </r>
  </si>
  <si>
    <r>
      <rPr>
        <sz val="11"/>
        <rFont val="Times New Roman"/>
        <family val="1"/>
      </rPr>
      <t>a)</t>
    </r>
  </si>
  <si>
    <r>
      <rPr>
        <sz val="11"/>
        <rFont val="Times New Roman"/>
        <family val="1"/>
      </rPr>
      <t>=</t>
    </r>
  </si>
  <si>
    <r>
      <rPr>
        <sz val="11"/>
        <rFont val="Times New Roman"/>
        <family val="1"/>
      </rPr>
      <t>b)</t>
    </r>
  </si>
  <si>
    <r>
      <rPr>
        <sz val="11"/>
        <rFont val="Times New Roman"/>
        <family val="1"/>
      </rPr>
      <t>Internal Finishing including Acoustics and Special Finishes complete</t>
    </r>
  </si>
  <si>
    <r>
      <rPr>
        <sz val="11"/>
        <rFont val="Times New Roman"/>
        <family val="1"/>
      </rPr>
      <t>c)</t>
    </r>
  </si>
  <si>
    <r>
      <rPr>
        <sz val="11"/>
        <rFont val="Times New Roman"/>
        <family val="1"/>
      </rPr>
      <t>External Finishes including Façade, Special Finishes</t>
    </r>
  </si>
  <si>
    <r>
      <rPr>
        <sz val="11"/>
        <rFont val="Times New Roman"/>
        <family val="1"/>
      </rPr>
      <t>d)</t>
    </r>
  </si>
  <si>
    <r>
      <rPr>
        <sz val="11"/>
        <rFont val="Times New Roman"/>
        <family val="1"/>
      </rPr>
      <t>Plumbing works</t>
    </r>
  </si>
  <si>
    <r>
      <rPr>
        <sz val="11"/>
        <rFont val="Times New Roman"/>
        <family val="1"/>
      </rPr>
      <t>e)</t>
    </r>
  </si>
  <si>
    <r>
      <rPr>
        <sz val="11"/>
        <rFont val="Times New Roman"/>
        <family val="1"/>
      </rPr>
      <t>Electrical works</t>
    </r>
  </si>
  <si>
    <r>
      <rPr>
        <sz val="11"/>
        <rFont val="Times New Roman"/>
        <family val="1"/>
      </rPr>
      <t>f)</t>
    </r>
  </si>
  <si>
    <r>
      <rPr>
        <sz val="11"/>
        <rFont val="Times New Roman"/>
        <family val="1"/>
      </rPr>
      <t>Lift, Escalators &amp; travellators</t>
    </r>
  </si>
  <si>
    <r>
      <rPr>
        <sz val="11"/>
        <rFont val="Times New Roman"/>
        <family val="1"/>
      </rPr>
      <t>g)</t>
    </r>
  </si>
  <si>
    <r>
      <rPr>
        <sz val="11"/>
        <rFont val="Times New Roman"/>
        <family val="1"/>
      </rPr>
      <t>HVAC works</t>
    </r>
  </si>
  <si>
    <r>
      <rPr>
        <sz val="11"/>
        <rFont val="Times New Roman"/>
        <family val="1"/>
      </rPr>
      <t>h)</t>
    </r>
  </si>
  <si>
    <r>
      <rPr>
        <sz val="11"/>
        <rFont val="Times New Roman"/>
        <family val="1"/>
      </rPr>
      <t>Firefighting works</t>
    </r>
  </si>
  <si>
    <r>
      <rPr>
        <sz val="11"/>
        <rFont val="Times New Roman"/>
        <family val="1"/>
      </rPr>
      <t>i)</t>
    </r>
  </si>
  <si>
    <r>
      <rPr>
        <sz val="11"/>
        <rFont val="Times New Roman"/>
        <family val="1"/>
      </rPr>
      <t>ICT, AV system, Security &amp; Surveillance</t>
    </r>
  </si>
  <si>
    <r>
      <rPr>
        <sz val="11"/>
        <rFont val="Times New Roman"/>
        <family val="1"/>
      </rPr>
      <t>j)</t>
    </r>
  </si>
  <si>
    <r>
      <rPr>
        <sz val="11"/>
        <rFont val="Times New Roman"/>
        <family val="1"/>
      </rPr>
      <t>Lighting</t>
    </r>
  </si>
  <si>
    <r>
      <rPr>
        <sz val="11"/>
        <rFont val="Times New Roman"/>
        <family val="1"/>
      </rPr>
      <t>k)</t>
    </r>
  </si>
  <si>
    <r>
      <rPr>
        <sz val="11"/>
        <rFont val="Times New Roman"/>
        <family val="1"/>
      </rPr>
      <t>Misc. works</t>
    </r>
  </si>
  <si>
    <r>
      <rPr>
        <b/>
        <sz val="11"/>
        <rFont val="Times New Roman"/>
        <family val="1"/>
      </rPr>
      <t>SUB TOTAL 1</t>
    </r>
  </si>
  <si>
    <r>
      <rPr>
        <b/>
        <sz val="11"/>
        <rFont val="Times New Roman"/>
        <family val="1"/>
      </rPr>
      <t>2)</t>
    </r>
  </si>
  <si>
    <r>
      <rPr>
        <b/>
        <sz val="11"/>
        <rFont val="Times New Roman"/>
        <family val="1"/>
      </rPr>
      <t>Exhibition Hall No. 2</t>
    </r>
  </si>
  <si>
    <r>
      <rPr>
        <sz val="11"/>
        <rFont val="Times New Roman"/>
        <family val="1"/>
      </rPr>
      <t>Civil works including structural steel</t>
    </r>
  </si>
  <si>
    <r>
      <rPr>
        <sz val="11"/>
        <rFont val="Times New Roman"/>
        <family val="1"/>
      </rPr>
      <t>Internal Finishing including Acoustics and Special Finishes</t>
    </r>
  </si>
  <si>
    <r>
      <rPr>
        <sz val="11"/>
        <rFont val="Times New Roman"/>
        <family val="1"/>
      </rPr>
      <t>ICT  &amp; AV system</t>
    </r>
  </si>
  <si>
    <r>
      <rPr>
        <b/>
        <sz val="11"/>
        <rFont val="Times New Roman"/>
        <family val="1"/>
      </rPr>
      <t>SUB TOTAL 2</t>
    </r>
  </si>
  <si>
    <r>
      <rPr>
        <b/>
        <sz val="11"/>
        <rFont val="Times New Roman"/>
        <family val="1"/>
      </rPr>
      <t>3)</t>
    </r>
  </si>
  <si>
    <r>
      <rPr>
        <b/>
        <sz val="11"/>
        <rFont val="Times New Roman"/>
        <family val="1"/>
      </rPr>
      <t>SUB TOTAL 3</t>
    </r>
  </si>
  <si>
    <r>
      <rPr>
        <b/>
        <sz val="11"/>
        <rFont val="Times New Roman"/>
        <family val="1"/>
      </rPr>
      <t>4)</t>
    </r>
  </si>
  <si>
    <r>
      <rPr>
        <b/>
        <sz val="11"/>
        <rFont val="Times New Roman"/>
        <family val="1"/>
      </rPr>
      <t>Foyer including Basement in front of Exhibition Hall No. 2</t>
    </r>
  </si>
  <si>
    <r>
      <rPr>
        <sz val="11"/>
        <rFont val="Times New Roman"/>
        <family val="1"/>
      </rPr>
      <t>K)</t>
    </r>
  </si>
  <si>
    <r>
      <rPr>
        <b/>
        <sz val="11"/>
        <rFont val="Times New Roman"/>
        <family val="1"/>
      </rPr>
      <t>SUB TOTAL 4</t>
    </r>
  </si>
  <si>
    <r>
      <rPr>
        <b/>
        <sz val="11"/>
        <rFont val="Times New Roman"/>
        <family val="1"/>
      </rPr>
      <t>5)</t>
    </r>
  </si>
  <si>
    <r>
      <rPr>
        <b/>
        <sz val="11"/>
        <rFont val="Times New Roman"/>
        <family val="1"/>
      </rPr>
      <t>Convention Centre</t>
    </r>
  </si>
  <si>
    <r>
      <rPr>
        <b/>
        <sz val="11"/>
        <rFont val="Times New Roman"/>
        <family val="1"/>
      </rPr>
      <t>SUB TOTAL 5</t>
    </r>
  </si>
  <si>
    <r>
      <rPr>
        <b/>
        <sz val="11"/>
        <rFont val="Times New Roman"/>
        <family val="1"/>
      </rPr>
      <t>6)</t>
    </r>
  </si>
  <si>
    <r>
      <rPr>
        <b/>
        <sz val="11"/>
        <rFont val="Times New Roman"/>
        <family val="1"/>
      </rPr>
      <t>Exhibition hall -3 ( basement )</t>
    </r>
  </si>
  <si>
    <r>
      <rPr>
        <b/>
        <sz val="11"/>
        <rFont val="Times New Roman"/>
        <family val="1"/>
      </rPr>
      <t>SUB TOTAL 6</t>
    </r>
  </si>
  <si>
    <r>
      <rPr>
        <b/>
        <sz val="11"/>
        <rFont val="Times New Roman"/>
        <family val="1"/>
      </rPr>
      <t>7)</t>
    </r>
  </si>
  <si>
    <r>
      <rPr>
        <b/>
        <sz val="11"/>
        <rFont val="Times New Roman"/>
        <family val="1"/>
      </rPr>
      <t>Basement adjacent to Convention Centre</t>
    </r>
  </si>
  <si>
    <r>
      <rPr>
        <sz val="11"/>
        <rFont val="Times New Roman"/>
        <family val="1"/>
      </rPr>
      <t>Pneumatic Solid waste Plant</t>
    </r>
  </si>
  <si>
    <r>
      <rPr>
        <sz val="11"/>
        <rFont val="Times New Roman"/>
        <family val="1"/>
      </rPr>
      <t>l)</t>
    </r>
  </si>
  <si>
    <r>
      <rPr>
        <b/>
        <sz val="11"/>
        <rFont val="Times New Roman"/>
        <family val="1"/>
      </rPr>
      <t>SUB TOTAL 7</t>
    </r>
  </si>
  <si>
    <r>
      <rPr>
        <b/>
        <sz val="11"/>
        <rFont val="Times New Roman"/>
        <family val="1"/>
      </rPr>
      <t>8)</t>
    </r>
  </si>
  <si>
    <r>
      <rPr>
        <b/>
        <sz val="11"/>
        <rFont val="Times New Roman"/>
        <family val="1"/>
      </rPr>
      <t>Electrical Substation</t>
    </r>
  </si>
  <si>
    <r>
      <rPr>
        <sz val="11"/>
        <rFont val="Times New Roman"/>
        <family val="1"/>
      </rPr>
      <t>Transformers</t>
    </r>
  </si>
  <si>
    <r>
      <rPr>
        <b/>
        <sz val="11"/>
        <rFont val="Times New Roman"/>
        <family val="1"/>
      </rPr>
      <t>SUB TOTAL 8</t>
    </r>
  </si>
  <si>
    <r>
      <rPr>
        <b/>
        <sz val="11"/>
        <rFont val="Times New Roman"/>
        <family val="1"/>
      </rPr>
      <t>9)</t>
    </r>
  </si>
  <si>
    <r>
      <rPr>
        <b/>
        <sz val="11"/>
        <rFont val="Times New Roman"/>
        <family val="1"/>
      </rPr>
      <t>DG Building</t>
    </r>
  </si>
  <si>
    <r>
      <rPr>
        <sz val="11"/>
        <rFont val="Times New Roman"/>
        <family val="1"/>
      </rPr>
      <t>Diesel Generators</t>
    </r>
  </si>
  <si>
    <r>
      <rPr>
        <sz val="11"/>
        <rFont val="Times New Roman"/>
        <family val="1"/>
      </rPr>
      <t>Cooling Towers</t>
    </r>
  </si>
  <si>
    <r>
      <rPr>
        <sz val="11"/>
        <rFont val="Times New Roman"/>
        <family val="1"/>
      </rPr>
      <t>m)</t>
    </r>
  </si>
  <si>
    <r>
      <rPr>
        <b/>
        <sz val="11"/>
        <rFont val="Times New Roman"/>
        <family val="1"/>
      </rPr>
      <t>SUB TOTAL 9</t>
    </r>
  </si>
  <si>
    <r>
      <rPr>
        <b/>
        <sz val="11"/>
        <rFont val="Times New Roman"/>
        <family val="1"/>
      </rPr>
      <t>10)</t>
    </r>
  </si>
  <si>
    <r>
      <rPr>
        <b/>
        <sz val="11"/>
        <rFont val="Times New Roman"/>
        <family val="1"/>
      </rPr>
      <t>Fire Station &amp; Disaster Management Building including Medical Centre</t>
    </r>
  </si>
  <si>
    <r>
      <rPr>
        <b/>
        <sz val="11"/>
        <rFont val="Times New Roman"/>
        <family val="1"/>
      </rPr>
      <t>SUB TOTAL 10</t>
    </r>
  </si>
  <si>
    <r>
      <rPr>
        <b/>
        <sz val="11"/>
        <rFont val="Times New Roman"/>
        <family val="1"/>
      </rPr>
      <t>11)</t>
    </r>
  </si>
  <si>
    <r>
      <rPr>
        <b/>
        <sz val="11"/>
        <rFont val="Times New Roman"/>
        <family val="1"/>
      </rPr>
      <t>Plant Room &amp; Service Gallery</t>
    </r>
  </si>
  <si>
    <r>
      <rPr>
        <b/>
        <sz val="11"/>
        <rFont val="Times New Roman"/>
        <family val="1"/>
      </rPr>
      <t>SUB TOTAL 11</t>
    </r>
  </si>
  <si>
    <r>
      <rPr>
        <b/>
        <sz val="11"/>
        <rFont val="Times New Roman"/>
        <family val="1"/>
      </rPr>
      <t>GRAND TOTAL(A)</t>
    </r>
  </si>
  <si>
    <r>
      <rPr>
        <b/>
        <u/>
        <sz val="11"/>
        <rFont val="Times New Roman"/>
        <family val="1"/>
      </rPr>
      <t>PART-B</t>
    </r>
    <r>
      <rPr>
        <b/>
        <sz val="11"/>
        <rFont val="Times New Roman"/>
        <family val="1"/>
      </rPr>
      <t xml:space="preserve">: </t>
    </r>
    <r>
      <rPr>
        <b/>
        <u/>
        <sz val="11"/>
        <rFont val="Times New Roman"/>
        <family val="1"/>
      </rPr>
      <t>COST OF INFRASTRUCTURE (Fully facilitated as per Scope, Design Basis</t>
    </r>
  </si>
  <si>
    <r>
      <rPr>
        <b/>
        <sz val="11"/>
        <rFont val="Times New Roman"/>
        <family val="1"/>
      </rPr>
      <t>Service Gallery</t>
    </r>
  </si>
  <si>
    <t>Finishes</t>
  </si>
  <si>
    <r>
      <rPr>
        <sz val="11"/>
        <rFont val="Times New Roman"/>
        <family val="1"/>
      </rPr>
      <t>HSD Distribution line</t>
    </r>
  </si>
  <si>
    <r>
      <rPr>
        <sz val="11"/>
        <rFont val="Times New Roman"/>
        <family val="1"/>
      </rPr>
      <t>PNG line</t>
    </r>
  </si>
  <si>
    <t>Central Control &amp; Command Centre</t>
  </si>
  <si>
    <t>Electrical Equipment (High Side) including Cabling upto the buildings</t>
  </si>
  <si>
    <t>External Sewage System upto the STP</t>
  </si>
  <si>
    <t>External Storm Water drainage including Rain Water Harvesting System</t>
  </si>
  <si>
    <t>Pneumatic Solid Waste Management system including inlets and piping,</t>
  </si>
  <si>
    <t>Solid Waste Plant and Compost Plant including Transport Vehicles,</t>
  </si>
  <si>
    <t>STP and Pumps</t>
  </si>
  <si>
    <r>
      <rPr>
        <b/>
        <sz val="11"/>
        <rFont val="Times New Roman"/>
        <family val="1"/>
      </rPr>
      <t>12)</t>
    </r>
  </si>
  <si>
    <t>WTP and Pumps</t>
  </si>
  <si>
    <r>
      <rPr>
        <b/>
        <sz val="11"/>
        <rFont val="Times New Roman"/>
        <family val="1"/>
      </rPr>
      <t>13)</t>
    </r>
  </si>
  <si>
    <r>
      <rPr>
        <sz val="11"/>
        <rFont val="Times New Roman"/>
        <family val="1"/>
      </rPr>
      <t>water bodies, Fountain</t>
    </r>
  </si>
  <si>
    <r>
      <rPr>
        <sz val="11"/>
        <rFont val="Times New Roman"/>
        <family val="1"/>
      </rPr>
      <t>Plazas, Pergolas &amp; Canopies</t>
    </r>
  </si>
  <si>
    <r>
      <rPr>
        <sz val="11"/>
        <rFont val="Times New Roman"/>
        <family val="1"/>
      </rPr>
      <t>Street Furniture</t>
    </r>
  </si>
  <si>
    <r>
      <rPr>
        <b/>
        <sz val="11"/>
        <rFont val="Times New Roman"/>
        <family val="1"/>
      </rPr>
      <t>14)</t>
    </r>
  </si>
  <si>
    <r>
      <rPr>
        <sz val="11"/>
        <rFont val="Times New Roman"/>
        <family val="1"/>
      </rPr>
      <t>Pathways &amp; Walkway</t>
    </r>
  </si>
  <si>
    <r>
      <rPr>
        <b/>
        <sz val="11"/>
        <rFont val="Times New Roman"/>
        <family val="1"/>
      </rPr>
      <t>15)</t>
    </r>
  </si>
  <si>
    <r>
      <rPr>
        <sz val="11"/>
        <rFont val="Times New Roman"/>
        <family val="1"/>
      </rPr>
      <t>Open Exhibition Area</t>
    </r>
  </si>
  <si>
    <r>
      <rPr>
        <b/>
        <sz val="11"/>
        <rFont val="Times New Roman"/>
        <family val="1"/>
      </rPr>
      <t>16)</t>
    </r>
  </si>
  <si>
    <r>
      <rPr>
        <sz val="11"/>
        <rFont val="Times New Roman"/>
        <family val="1"/>
      </rPr>
      <t>Roads, Ramps, Tunnels</t>
    </r>
  </si>
  <si>
    <r>
      <rPr>
        <b/>
        <sz val="11"/>
        <rFont val="Times New Roman"/>
        <family val="1"/>
      </rPr>
      <t>17)</t>
    </r>
  </si>
  <si>
    <r>
      <rPr>
        <sz val="11"/>
        <rFont val="Times New Roman"/>
        <family val="1"/>
      </rPr>
      <t>External area Lighting</t>
    </r>
  </si>
  <si>
    <r>
      <rPr>
        <b/>
        <sz val="11"/>
        <rFont val="Times New Roman"/>
        <family val="1"/>
      </rPr>
      <t>GRAND TOTAL(B)</t>
    </r>
  </si>
  <si>
    <r>
      <rPr>
        <b/>
        <u/>
        <sz val="11"/>
        <rFont val="Times New Roman"/>
        <family val="1"/>
      </rPr>
      <t>PART-C</t>
    </r>
    <r>
      <rPr>
        <b/>
        <sz val="11"/>
        <rFont val="Times New Roman"/>
        <family val="1"/>
      </rPr>
      <t xml:space="preserve">: </t>
    </r>
    <r>
      <rPr>
        <b/>
        <u/>
        <sz val="11"/>
        <rFont val="Times New Roman"/>
        <family val="1"/>
      </rPr>
      <t>COST OF SPECIALISED WORKS (Fully facilitated as per Scope, Design Basis</t>
    </r>
  </si>
  <si>
    <r>
      <rPr>
        <b/>
        <u/>
        <sz val="11"/>
        <rFont val="Times New Roman"/>
        <family val="1"/>
      </rPr>
      <t>Report, Technical Specifications, Design Intent, Tender Drawings &amp; Tender </t>
    </r>
    <r>
      <rPr>
        <b/>
        <sz val="11"/>
        <rFont val="Times New Roman"/>
        <family val="1"/>
      </rPr>
      <t xml:space="preserve"> </t>
    </r>
    <r>
      <rPr>
        <b/>
        <u/>
        <sz val="11"/>
        <rFont val="Times New Roman"/>
        <family val="1"/>
      </rPr>
      <t>Documents in complete)</t>
    </r>
  </si>
  <si>
    <r>
      <rPr>
        <sz val="11"/>
        <rFont val="Times New Roman"/>
        <family val="1"/>
      </rPr>
      <t>Retractable seating (Automatic)</t>
    </r>
  </si>
  <si>
    <r>
      <rPr>
        <sz val="11"/>
        <rFont val="Times New Roman"/>
        <family val="1"/>
      </rPr>
      <t>Convention Centre</t>
    </r>
  </si>
  <si>
    <r>
      <rPr>
        <sz val="11"/>
        <rFont val="Times New Roman"/>
        <family val="1"/>
      </rPr>
      <t>Exhibition Hall</t>
    </r>
  </si>
  <si>
    <r>
      <rPr>
        <sz val="11"/>
        <rFont val="Times New Roman"/>
        <family val="1"/>
      </rPr>
      <t>LED on External Facade</t>
    </r>
  </si>
  <si>
    <t>Sliding folding / Vertical Partitions (Automatic)</t>
  </si>
  <si>
    <r>
      <rPr>
        <sz val="11"/>
        <rFont val="Times New Roman"/>
        <family val="1"/>
      </rPr>
      <t>Sliding/Folding Acoustic Partitions.</t>
    </r>
  </si>
  <si>
    <r>
      <rPr>
        <sz val="11"/>
        <rFont val="Times New Roman"/>
        <family val="1"/>
      </rPr>
      <t>Vertically Retractable Non Acoustic, Partitions</t>
    </r>
  </si>
  <si>
    <r>
      <rPr>
        <sz val="11"/>
        <rFont val="Times New Roman"/>
        <family val="1"/>
      </rPr>
      <t>Internal / External Signage</t>
    </r>
  </si>
  <si>
    <r>
      <rPr>
        <b/>
        <sz val="11"/>
        <rFont val="Times New Roman"/>
        <family val="1"/>
      </rPr>
      <t>GRAND TOTAL(C )</t>
    </r>
  </si>
  <si>
    <t>Check</t>
  </si>
  <si>
    <t>Project Fixed Preliminaries</t>
  </si>
  <si>
    <t>Total</t>
  </si>
  <si>
    <t>Sr. No.</t>
  </si>
  <si>
    <t>Item Description</t>
  </si>
  <si>
    <t>Solid Waste pipe Network</t>
  </si>
  <si>
    <t>ICT  &amp; AV system</t>
  </si>
  <si>
    <t>Lighting</t>
  </si>
  <si>
    <t>Misc. works</t>
  </si>
  <si>
    <r>
      <rPr>
        <sz val="11"/>
        <rFont val="Times New Roman"/>
        <family val="1"/>
      </rPr>
      <t>HVAC Equipments (High Side) including chilled
Water, hot Water and condenser Piping upto the buildings</t>
    </r>
  </si>
  <si>
    <r>
      <rPr>
        <sz val="11"/>
        <rFont val="Times New Roman"/>
        <family val="1"/>
      </rPr>
      <t>External  Plumbing  and  Mechanical  Equipment
including  Piping  upto  the  buildings  and  within complex</t>
    </r>
  </si>
  <si>
    <r>
      <rPr>
        <sz val="11"/>
        <rFont val="Times New Roman"/>
        <family val="1"/>
      </rPr>
      <t>External Fire-fighting and Mechanical Equipment
including  Piping  upto  the  buildings  and  within complex and Yard Hydrants for the whole complex</t>
    </r>
  </si>
  <si>
    <t>Landscaping</t>
  </si>
  <si>
    <t>Softscape &amp; Hard scape, Horticulture</t>
  </si>
  <si>
    <t>Irrigation &amp; drainage</t>
  </si>
  <si>
    <t>Price Bid Value
INR (Crore)</t>
  </si>
  <si>
    <t>Procurement Items Considered</t>
  </si>
  <si>
    <t>Str. Steel, Roofing</t>
  </si>
  <si>
    <t>Solar PV Systems</t>
  </si>
  <si>
    <t>VHT</t>
  </si>
  <si>
    <t>Transformer</t>
  </si>
  <si>
    <t>Gnrtr, Gas Ins. Swtch. Gr.</t>
  </si>
  <si>
    <t>Cooling Tower</t>
  </si>
  <si>
    <t>HT Panels</t>
  </si>
  <si>
    <t>Solid Pneumatic Waste</t>
  </si>
  <si>
    <t>STP</t>
  </si>
  <si>
    <t>WTP</t>
  </si>
  <si>
    <t>Retractible, Fixed Seating</t>
  </si>
  <si>
    <t>LED</t>
  </si>
  <si>
    <t>Sliding/Folding - Ver. Prtn.</t>
  </si>
  <si>
    <t>Chiller, AHU, V Fans, TFA</t>
  </si>
  <si>
    <t>LONG LEAD ITEMS</t>
  </si>
  <si>
    <t>Exhibition Hall No. 1</t>
  </si>
  <si>
    <t>Civil works including structural steel, roofing complete</t>
  </si>
  <si>
    <t xml:space="preserve">PROCUREMENT ITEM CONSIDERED  </t>
  </si>
  <si>
    <t>Structural steel, roofing</t>
  </si>
  <si>
    <t>PERCENTAGE</t>
  </si>
  <si>
    <t>ITEM NO</t>
  </si>
  <si>
    <t>1 a</t>
  </si>
  <si>
    <t>1 e</t>
  </si>
  <si>
    <t>Lift, Escalators &amp; travellators</t>
  </si>
  <si>
    <t>1 f</t>
  </si>
  <si>
    <t>1 g</t>
  </si>
  <si>
    <t>Exhibition Hall No. 2</t>
  </si>
  <si>
    <t>2 a</t>
  </si>
  <si>
    <t>2 e</t>
  </si>
  <si>
    <t>2 f</t>
  </si>
  <si>
    <t>2 g</t>
  </si>
  <si>
    <t>Foyer including Basement in front of Exhibition Hall No. 1</t>
  </si>
  <si>
    <t>FOYER 1</t>
  </si>
  <si>
    <t>3 a</t>
  </si>
  <si>
    <t>3 b</t>
  </si>
  <si>
    <t>FOYER 2</t>
  </si>
  <si>
    <t>4 a</t>
  </si>
  <si>
    <t>3 e</t>
  </si>
  <si>
    <t>3 f</t>
  </si>
  <si>
    <t>3 g</t>
  </si>
  <si>
    <t>4 e</t>
  </si>
  <si>
    <t>4 f</t>
  </si>
  <si>
    <t>4 g</t>
  </si>
  <si>
    <t>CONVENTION CENTER</t>
  </si>
  <si>
    <t>5 a</t>
  </si>
  <si>
    <t>5 e</t>
  </si>
  <si>
    <t>5 f</t>
  </si>
  <si>
    <t>5 g</t>
  </si>
  <si>
    <t>6 e</t>
  </si>
  <si>
    <t>6 g</t>
  </si>
  <si>
    <t>BASEMENT ADJACENT TO CONEVENTION CENTER</t>
  </si>
  <si>
    <t>7 g</t>
  </si>
  <si>
    <t>8 g</t>
  </si>
  <si>
    <t>8 k</t>
  </si>
  <si>
    <t>ELECTRICAL SUBSTATION</t>
  </si>
  <si>
    <t>DG BUILDING</t>
  </si>
  <si>
    <t>9 g</t>
  </si>
  <si>
    <t>9 k</t>
  </si>
  <si>
    <t>9 l</t>
  </si>
  <si>
    <t>11 g</t>
  </si>
  <si>
    <t>PLANT ROOM AND SERVICE GALLERY</t>
  </si>
  <si>
    <t>SERVICE GALLERY</t>
  </si>
  <si>
    <t>ELECTRICAL EQUIPMENTS</t>
  </si>
  <si>
    <t>SOLID WASTE PLANT</t>
  </si>
  <si>
    <t>1 b</t>
  </si>
  <si>
    <t>RETRACTABLE SEATING</t>
  </si>
  <si>
    <t>LED ON FAÇADE</t>
  </si>
  <si>
    <t>SLIDING FOLDING PARTITIONS</t>
  </si>
  <si>
    <t>PROCUREMENT COST</t>
  </si>
  <si>
    <t>COST OF PRICE BID ITEM</t>
  </si>
  <si>
    <t>BASEMENT EXHIBITION 3</t>
  </si>
  <si>
    <t>ACTUAL</t>
  </si>
  <si>
    <t>PROCUREMENT</t>
  </si>
  <si>
    <t>HT Panels, Grid sub stations</t>
  </si>
  <si>
    <t>CABLES</t>
  </si>
  <si>
    <t>ADDITIONAL COST ON SOLID WASTE MGMT</t>
  </si>
  <si>
    <t>CHLLAR PIPES @ 1200 DIAMETER</t>
  </si>
  <si>
    <t>X RAY MACHINES</t>
  </si>
  <si>
    <t>S.NO</t>
  </si>
  <si>
    <t>ITEM DESCRIPTION</t>
  </si>
  <si>
    <t>ST STEEL</t>
  </si>
  <si>
    <t>ROOFING</t>
  </si>
  <si>
    <t>SOLAR PV SYSTEM</t>
  </si>
  <si>
    <t>TRANSFORMER</t>
  </si>
  <si>
    <t>PRICE BID</t>
  </si>
  <si>
    <t>a</t>
  </si>
  <si>
    <t>b</t>
  </si>
  <si>
    <t>c</t>
  </si>
  <si>
    <t>EH 1 AND FOYER 1</t>
  </si>
  <si>
    <t>EH 2 AND FOYER 2</t>
  </si>
  <si>
    <t>CONVENTION</t>
  </si>
  <si>
    <t>CABLES HT</t>
  </si>
  <si>
    <t>AHU,V fans, TFA, PHE, CHW Pipes Etc</t>
  </si>
  <si>
    <t>HVAC</t>
  </si>
  <si>
    <t>d</t>
  </si>
  <si>
    <t>e</t>
  </si>
  <si>
    <t>V fans, CHW Pipes Etc</t>
  </si>
  <si>
    <t>Chillers, ring mains, Heat pumps</t>
  </si>
  <si>
    <t>CHW Pipes</t>
  </si>
  <si>
    <t>AHU</t>
  </si>
  <si>
    <t>V Fans</t>
  </si>
  <si>
    <t>TFA</t>
  </si>
  <si>
    <t>PHE</t>
  </si>
  <si>
    <t>BSMT 3</t>
  </si>
  <si>
    <t>V fans, Pumps, CHW Pipes Etc</t>
  </si>
  <si>
    <t>Pumps</t>
  </si>
  <si>
    <t>BSMT ADJACENT TO CC</t>
  </si>
  <si>
    <t>Chillar</t>
  </si>
  <si>
    <t>Ring mains</t>
  </si>
  <si>
    <t>Heat pumps</t>
  </si>
  <si>
    <t>BSMT E 3</t>
  </si>
  <si>
    <t>ELECT SUB STATION</t>
  </si>
  <si>
    <t>Generators</t>
  </si>
  <si>
    <t>Generator</t>
  </si>
  <si>
    <t>Cooling tower</t>
  </si>
  <si>
    <t>HT Panel</t>
  </si>
  <si>
    <t>Grid sub station</t>
  </si>
  <si>
    <t>SOLID WASTE</t>
  </si>
  <si>
    <t xml:space="preserve">Convention </t>
  </si>
  <si>
    <t>Exhibition halls</t>
  </si>
  <si>
    <t>SLIDING FOLDING</t>
  </si>
  <si>
    <t>ELECTRICAL WORKS</t>
  </si>
  <si>
    <t>QUANTITY</t>
  </si>
  <si>
    <t>UNIT</t>
  </si>
  <si>
    <t>MT</t>
  </si>
  <si>
    <t>SQM</t>
  </si>
  <si>
    <t>Nos</t>
  </si>
  <si>
    <t>KVA</t>
  </si>
  <si>
    <t>Main</t>
  </si>
  <si>
    <t>Service</t>
  </si>
  <si>
    <t>Ramps</t>
  </si>
  <si>
    <t>Escalator</t>
  </si>
  <si>
    <t>RATE IN RS</t>
  </si>
  <si>
    <t>Travellator</t>
  </si>
  <si>
    <t>MTS</t>
  </si>
  <si>
    <t>PLANT ROOM AND GALLERY</t>
  </si>
  <si>
    <t>TR</t>
  </si>
  <si>
    <t>EX 3</t>
  </si>
  <si>
    <t>Solar PV system,Transformer, HT Cables</t>
  </si>
  <si>
    <t>BSMT adjacent to CC</t>
  </si>
  <si>
    <t>f</t>
  </si>
  <si>
    <t>g</t>
  </si>
  <si>
    <t>h</t>
  </si>
  <si>
    <t>i</t>
  </si>
  <si>
    <t>Service GALLERY</t>
  </si>
  <si>
    <t>ESTIMATED COST</t>
  </si>
  <si>
    <t>PAYABLE COST AGAINST PRICE BID ITEMS( AT DELIVERY )</t>
  </si>
  <si>
    <t>Lot</t>
  </si>
  <si>
    <t>PEAC</t>
  </si>
  <si>
    <t>CHILLER</t>
  </si>
  <si>
    <t>HEAT PUMPS</t>
  </si>
  <si>
    <t>COOLING TOWER</t>
  </si>
  <si>
    <t>HT PANEL</t>
  </si>
  <si>
    <t>GRID SUB STATION</t>
  </si>
  <si>
    <t>STRUCTURAL STEEL</t>
  </si>
  <si>
    <t>LONG LEAD ITEMS - ECC DWARKA</t>
  </si>
  <si>
    <t>Passenger Lift</t>
  </si>
  <si>
    <t>Service Lift</t>
  </si>
  <si>
    <t>Material Description</t>
  </si>
  <si>
    <t>Discipline of Material</t>
  </si>
  <si>
    <t>Building / Zone</t>
  </si>
  <si>
    <t>Price Bid</t>
  </si>
  <si>
    <t>Percentage of Project Cost</t>
  </si>
  <si>
    <t>(blank)</t>
  </si>
  <si>
    <t>Grand Total</t>
  </si>
  <si>
    <t>Sum of ESTIMATED COST</t>
  </si>
  <si>
    <t>Exhibition Hall 3</t>
  </si>
  <si>
    <t>Convention Center</t>
  </si>
  <si>
    <t>DETAILED QUANTITIES - ECC DWARKA</t>
  </si>
  <si>
    <t>DESCRIPTION</t>
  </si>
  <si>
    <t>NOS</t>
  </si>
  <si>
    <t>LENGTH</t>
  </si>
  <si>
    <t>BREADTH</t>
  </si>
  <si>
    <t>HEIGHT</t>
  </si>
  <si>
    <t>ADD</t>
  </si>
  <si>
    <t>DEDUCT</t>
  </si>
  <si>
    <t>REFERENCE</t>
  </si>
  <si>
    <t>DRAWING NO.</t>
  </si>
  <si>
    <t>USED FOR</t>
  </si>
  <si>
    <t>GRC PANELS</t>
  </si>
  <si>
    <t>Exhibition hall 1</t>
  </si>
  <si>
    <t>North east façade elevations</t>
  </si>
  <si>
    <t>North east side elevation</t>
  </si>
  <si>
    <t>E1 - X - XX - 400 - 06</t>
  </si>
  <si>
    <t>GRC</t>
  </si>
  <si>
    <t>North west side elevation</t>
  </si>
  <si>
    <t>E1 - X - XX - 401 - 06</t>
  </si>
  <si>
    <t>South west side elevation</t>
  </si>
  <si>
    <t>E1 - X - XX - 402 - 06</t>
  </si>
  <si>
    <t>SUB TOTAL</t>
  </si>
  <si>
    <t>Exhibition hall 2</t>
  </si>
  <si>
    <t>E2 - X - XX - 400 - 06</t>
  </si>
  <si>
    <t>E2 - X - XX - 401 - 06</t>
  </si>
  <si>
    <t>E2 - X - XX - 402 - 06</t>
  </si>
  <si>
    <t>Convention center</t>
  </si>
  <si>
    <t>North west façade elevations</t>
  </si>
  <si>
    <t>CC Elevations</t>
  </si>
  <si>
    <t>CC - X - XX - 400 - 07</t>
  </si>
  <si>
    <t>South east façade elevations</t>
  </si>
  <si>
    <t>CC - X - XX - 401 - 07</t>
  </si>
  <si>
    <t>South west façade elevations</t>
  </si>
  <si>
    <t>CC - X - XX - 402 - 07</t>
  </si>
  <si>
    <t>Exhibition hall 1 &amp; GRAND FOYER</t>
  </si>
  <si>
    <t xml:space="preserve">False ceiling CE .09  V016 - V017 TO H026 - H027 </t>
  </si>
  <si>
    <t>CEILING FINISHES GF</t>
  </si>
  <si>
    <t>E1 - X - F0 - 620 - 07</t>
  </si>
  <si>
    <t>False ceiling CE .09  V017 - V026 TO H07</t>
  </si>
  <si>
    <t>False ceiling CE .09 V027 - V036 TO H07</t>
  </si>
  <si>
    <t>False ceiling CE .09 V037 - V050 TO H07</t>
  </si>
  <si>
    <t>False ceiling CE .09 V046 - V050 TO H07 - H08</t>
  </si>
  <si>
    <t>False ceiling CE .09 V046 - V047 TO H08 - H014</t>
  </si>
  <si>
    <t>False ceiling CE .09 V046 - V047 TO H014 - H015</t>
  </si>
  <si>
    <t>False ceiling CE .09 V046 - V050 TO H015 - H020</t>
  </si>
  <si>
    <t>False ceiling CE .09 V046 - V047 TO H020 - H021</t>
  </si>
  <si>
    <t>False ceiling CE .09 V046 - V047 TO H021 - H026</t>
  </si>
  <si>
    <t>False ceiling CE .09 V041 - V047 TO H027 ONWARDS</t>
  </si>
  <si>
    <t>False ceiling CE .09 V017 - V039 TO H027 - H026</t>
  </si>
  <si>
    <t>CEILING FINISHES SF</t>
  </si>
  <si>
    <t>E1 - X - F2 - 620 - 07</t>
  </si>
  <si>
    <t>Exhibition hall 2 &amp; GRAND FOYER</t>
  </si>
  <si>
    <t xml:space="preserve">False ceiling CE .09  V016 - V017 TO H031 - H052 </t>
  </si>
  <si>
    <t>E2 - X - F0 - 620 - 07</t>
  </si>
  <si>
    <t xml:space="preserve">False ceiling CE .09  V016 - V050 TO H026 - H032 </t>
  </si>
  <si>
    <t xml:space="preserve">False ceiling CE .09  V041 - V047 TO H036 - H051 </t>
  </si>
  <si>
    <t xml:space="preserve">False ceiling CE .09  V017 - V046 TO H051 - H052 </t>
  </si>
  <si>
    <t xml:space="preserve">False ceiling CE .09  V042 - V047 TO H036 - H047 </t>
  </si>
  <si>
    <t>CEILING FINISHES FF</t>
  </si>
  <si>
    <t>E2 - X - F1 - 620 - 07</t>
  </si>
  <si>
    <t xml:space="preserve">False ceiling CE .09  V017 - V047 TO H026 - H032 </t>
  </si>
  <si>
    <t xml:space="preserve">False ceiling CE .09  V36 - V047 TO H032 - H052 </t>
  </si>
  <si>
    <t>E2 - X - F2 - 620 - 07</t>
  </si>
  <si>
    <t xml:space="preserve">False ceiling CE .09  V16 - V036 TO H051 - H052 </t>
  </si>
  <si>
    <t xml:space="preserve">False ceiling CE .09  V16 - V017 TO H032 - H051 </t>
  </si>
  <si>
    <t xml:space="preserve">False ceiling CE .09 </t>
  </si>
  <si>
    <t>CC - X - F0 - 630 - 07</t>
  </si>
  <si>
    <t>CC - X - F1 - 630 - 07</t>
  </si>
  <si>
    <t>CC - X - F2 - 630 - 07</t>
  </si>
  <si>
    <t>CEILING FINISHES TF</t>
  </si>
  <si>
    <t>CC - X - F3 - 630 - 07</t>
  </si>
  <si>
    <t>CC - X - F4 - 630 - 07</t>
  </si>
  <si>
    <t>CC - X - F5 - 630 - 07</t>
  </si>
  <si>
    <t>CC - X - F7 - 630 - 07</t>
  </si>
  <si>
    <t>GRAND TOTAL</t>
  </si>
  <si>
    <t>LED SCREEN</t>
  </si>
  <si>
    <t>DOUBLE GLASS GLAZING</t>
  </si>
  <si>
    <t>DGU</t>
  </si>
  <si>
    <t>South west side elevation &amp; Foyer</t>
  </si>
  <si>
    <t>ACP</t>
  </si>
  <si>
    <t>COPPER SLATS</t>
  </si>
  <si>
    <t>Less doors</t>
  </si>
  <si>
    <t>Composite Rate</t>
  </si>
  <si>
    <t>GRC External</t>
  </si>
  <si>
    <t>GRC False Ceiling</t>
  </si>
  <si>
    <t>As per EE internal Calculation</t>
  </si>
  <si>
    <t>Solar PV Syst, Transformer</t>
  </si>
  <si>
    <t>Basement Convention Center</t>
  </si>
  <si>
    <t>Fire Protection System</t>
  </si>
  <si>
    <t>FIRE FIGHTING SYSTEM</t>
  </si>
  <si>
    <t>AREA</t>
  </si>
  <si>
    <t xml:space="preserve">PENDENT </t>
  </si>
  <si>
    <t>UPRIGHT</t>
  </si>
  <si>
    <t>TOTAL</t>
  </si>
  <si>
    <t>COST</t>
  </si>
  <si>
    <t>Basement 1</t>
  </si>
  <si>
    <t>Basement 2</t>
  </si>
  <si>
    <t>Ground floor</t>
  </si>
  <si>
    <t>First floor</t>
  </si>
  <si>
    <t>Second floor</t>
  </si>
  <si>
    <t>Third floor</t>
  </si>
  <si>
    <t>Fourth floor</t>
  </si>
  <si>
    <t>Fifth floor</t>
  </si>
  <si>
    <t>Sixth floor</t>
  </si>
  <si>
    <t>Seventh floor</t>
  </si>
  <si>
    <t>Eigth floor</t>
  </si>
  <si>
    <t>BASEMENT ADJACENT TO CONVENTION CENTER</t>
  </si>
  <si>
    <t>Basement 3</t>
  </si>
  <si>
    <t>Basement 4</t>
  </si>
  <si>
    <t>EXHIBITION HALL 1 AND FOYER 1</t>
  </si>
  <si>
    <t>Foyer GF</t>
  </si>
  <si>
    <t>Foyer FF</t>
  </si>
  <si>
    <t>BASEMENTS FOYER 1</t>
  </si>
  <si>
    <t>EXHIBITION HALL 2 AND FOYER 2</t>
  </si>
  <si>
    <t>Mezzanine floor</t>
  </si>
  <si>
    <t>BASEMENTS FOYER 2</t>
  </si>
  <si>
    <t xml:space="preserve">EXHIBITION HALL 3 </t>
  </si>
  <si>
    <t>MISCELLANEOUS BUILDINGS</t>
  </si>
  <si>
    <t>DG yard</t>
  </si>
  <si>
    <t>ESS</t>
  </si>
  <si>
    <t>Fire station</t>
  </si>
  <si>
    <t>Guard room</t>
  </si>
  <si>
    <t>Service gallery</t>
  </si>
  <si>
    <t>TOTAL PENDENT</t>
  </si>
  <si>
    <t>TOTAL UPRIGHT</t>
  </si>
  <si>
    <t>TOTAL SPRINKLER</t>
  </si>
  <si>
    <t>TOTAL AREA</t>
  </si>
  <si>
    <t>Fire Station</t>
  </si>
  <si>
    <t>Guard Room</t>
  </si>
  <si>
    <t>Special Items</t>
  </si>
  <si>
    <t>External Development Works</t>
  </si>
  <si>
    <t>Sub Total</t>
  </si>
  <si>
    <t>PUBLIC HEALTH ENGINEERING - PHE</t>
  </si>
  <si>
    <t>WC</t>
  </si>
  <si>
    <t>URINAL</t>
  </si>
  <si>
    <t>WASH BASIN</t>
  </si>
  <si>
    <t>TOTAL WC</t>
  </si>
  <si>
    <t>TOTAL URINAL</t>
  </si>
  <si>
    <t>TOTAL WASH BASIN</t>
  </si>
  <si>
    <t>TOTAL FIXTURE</t>
  </si>
  <si>
    <t>GRC Cladding &amp; ACM</t>
  </si>
  <si>
    <r>
      <t xml:space="preserve">EH 1 </t>
    </r>
    <r>
      <rPr>
        <sz val="11"/>
        <color rgb="FFFF0000"/>
        <rFont val="Calibri"/>
        <family val="2"/>
        <scheme val="minor"/>
      </rPr>
      <t>AND FOYER 1</t>
    </r>
  </si>
  <si>
    <r>
      <t xml:space="preserve">EH 2 </t>
    </r>
    <r>
      <rPr>
        <sz val="11"/>
        <color rgb="FFFF0000"/>
        <rFont val="Calibri"/>
        <family val="2"/>
      </rPr>
      <t>AND FOYER 2</t>
    </r>
  </si>
  <si>
    <r>
      <t xml:space="preserve">EH 1 </t>
    </r>
    <r>
      <rPr>
        <sz val="11"/>
        <color rgb="FFFF0000"/>
        <rFont val="Calibri"/>
        <family val="2"/>
      </rPr>
      <t>AND FOYER 1</t>
    </r>
  </si>
  <si>
    <t>Plate Heat Exchanger</t>
  </si>
  <si>
    <t>V Fans, Pumps</t>
  </si>
  <si>
    <t>AHU, V Fans, TFA, Plate Heat Exchanger</t>
  </si>
  <si>
    <t>Generators including Cooling Tower</t>
  </si>
  <si>
    <t>EXTERNAL DEVELOPMENT WORKS</t>
  </si>
  <si>
    <t>66KV HT Panel</t>
  </si>
  <si>
    <t xml:space="preserve">66KV Transformer </t>
  </si>
  <si>
    <t>66KV HT Panels, HT Cables, 66KV Transformer</t>
  </si>
  <si>
    <t>Chillar, Heat pumps</t>
  </si>
  <si>
    <t>Retractible, Fixed Seating - Convention Centre</t>
  </si>
  <si>
    <t>Retractible, Fixed Seating - Exhibition Hall</t>
  </si>
  <si>
    <t>Foyer including Basement in front of Exhibition Hall No. 2</t>
  </si>
  <si>
    <t>Convention Centre</t>
  </si>
  <si>
    <t>Exhibition hall -3 ( basement )</t>
  </si>
  <si>
    <t>Basement adjacent to Convention Centre</t>
  </si>
  <si>
    <t>Electrical Substation</t>
  </si>
  <si>
    <t>DG Building</t>
  </si>
  <si>
    <t>Fire Station &amp; Disaster Management Building including Medical Centre</t>
  </si>
  <si>
    <t>Service Gallery</t>
  </si>
  <si>
    <t>Exhibition Hall No. 1 &amp; Ramp</t>
  </si>
  <si>
    <t>Reinforcement</t>
  </si>
  <si>
    <t>REINFORCEMENT STEEL</t>
  </si>
  <si>
    <t>Roofing Works</t>
  </si>
  <si>
    <t>STRUCTURAL STEEL WORKS</t>
  </si>
  <si>
    <t>Sqm</t>
  </si>
  <si>
    <t>Single Material</t>
  </si>
  <si>
    <t>PHE Systems</t>
  </si>
  <si>
    <t>Pneumatic Solid Waste Management System</t>
  </si>
  <si>
    <t>LED on External Facade</t>
  </si>
  <si>
    <t>Plant Room And Gallery</t>
  </si>
  <si>
    <t>Structural Steel Works</t>
  </si>
  <si>
    <t>Reinforcement Steel</t>
  </si>
  <si>
    <t>Cables HT</t>
  </si>
  <si>
    <t>Solar PV System</t>
  </si>
  <si>
    <t>Retractable Seating</t>
  </si>
  <si>
    <t>Safety Equipments</t>
  </si>
  <si>
    <t>Structural Steel, Roofing, Reinforcement Steel, Safety Material</t>
  </si>
  <si>
    <t>LS</t>
  </si>
  <si>
    <t>KW</t>
  </si>
  <si>
    <t>Mobile Platform</t>
  </si>
  <si>
    <t>Eh</t>
  </si>
  <si>
    <t>Fy</t>
  </si>
  <si>
    <t>Old</t>
  </si>
  <si>
    <t>New</t>
  </si>
  <si>
    <t>To get from Rajib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</si>
</sst>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d/mmm/yy;@"/>
    <numFmt numFmtId="167" formatCode="0.00000"/>
    <numFmt numFmtId="168" formatCode="0.000000"/>
    <numFmt numFmtId="169" formatCode="_ * #,##0.00_ ;_ * \-#,##0.00_ ;_ * &quot;-&quot;??_ ;_ @_ "/>
    <numFmt numFmtId="170" formatCode="_ * #,##0_ ;_ * \-#,##0_ ;_ * &quot;-&quot;??_ ;_ 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0000"/>
      <name val="Times New Roman"/>
      <family val="1"/>
    </font>
    <font>
      <b/>
      <sz val="18"/>
      <color rgb="FF00610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8"/>
      <color rgb="FF000000"/>
      <name val="Times New Roman"/>
      <family val="1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Bookman Old Style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0" borderId="0"/>
    <xf numFmtId="166" fontId="12" fillId="0" borderId="0"/>
    <xf numFmtId="169" fontId="1" fillId="0" borderId="0" applyFont="0" applyFill="0" applyBorder="0" applyAlignment="0" applyProtection="0"/>
  </cellStyleXfs>
  <cellXfs count="273">
    <xf numFmtId="0" fontId="0" fillId="0" borderId="0" xfId="0"/>
    <xf numFmtId="0" fontId="5" fillId="0" borderId="0" xfId="6" applyFill="1" applyBorder="1" applyAlignment="1">
      <alignment horizontal="left" vertical="center"/>
    </xf>
    <xf numFmtId="0" fontId="5" fillId="0" borderId="0" xfId="6" applyFill="1" applyBorder="1" applyAlignment="1">
      <alignment horizontal="center" vertical="center"/>
    </xf>
    <xf numFmtId="0" fontId="0" fillId="0" borderId="2" xfId="0" applyBorder="1"/>
    <xf numFmtId="0" fontId="5" fillId="0" borderId="3" xfId="6" applyFill="1" applyBorder="1" applyAlignment="1">
      <alignment horizontal="center" vertical="center" wrapText="1"/>
    </xf>
    <xf numFmtId="0" fontId="7" fillId="0" borderId="3" xfId="6" applyFont="1" applyFill="1" applyBorder="1" applyAlignment="1">
      <alignment horizontal="center" vertical="center" wrapText="1"/>
    </xf>
    <xf numFmtId="0" fontId="8" fillId="0" borderId="4" xfId="6" applyFont="1" applyFill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/>
    </xf>
    <xf numFmtId="0" fontId="5" fillId="0" borderId="2" xfId="6" applyFill="1" applyBorder="1" applyAlignment="1">
      <alignment horizontal="center" vertical="center"/>
    </xf>
    <xf numFmtId="0" fontId="7" fillId="0" borderId="3" xfId="6" applyFont="1" applyFill="1" applyBorder="1" applyAlignment="1">
      <alignment horizontal="left" vertical="center" wrapText="1"/>
    </xf>
    <xf numFmtId="0" fontId="5" fillId="0" borderId="4" xfId="6" applyFill="1" applyBorder="1" applyAlignment="1">
      <alignment horizontal="left" vertical="center" wrapText="1"/>
    </xf>
    <xf numFmtId="10" fontId="5" fillId="6" borderId="2" xfId="6" applyNumberFormat="1" applyFill="1" applyBorder="1" applyAlignment="1">
      <alignment horizontal="center" vertical="center" wrapText="1"/>
    </xf>
    <xf numFmtId="0" fontId="5" fillId="0" borderId="2" xfId="6" applyFill="1" applyBorder="1" applyAlignment="1">
      <alignment horizontal="left" vertical="center"/>
    </xf>
    <xf numFmtId="0" fontId="10" fillId="0" borderId="3" xfId="6" applyFont="1" applyFill="1" applyBorder="1" applyAlignment="1">
      <alignment horizontal="left" vertical="center" wrapText="1"/>
    </xf>
    <xf numFmtId="0" fontId="10" fillId="0" borderId="4" xfId="6" applyFont="1" applyFill="1" applyBorder="1" applyAlignment="1">
      <alignment horizontal="center" vertical="center" wrapText="1"/>
    </xf>
    <xf numFmtId="0" fontId="10" fillId="0" borderId="2" xfId="6" applyFont="1" applyFill="1" applyBorder="1" applyAlignment="1">
      <alignment horizontal="center" vertical="center" wrapText="1"/>
    </xf>
    <xf numFmtId="10" fontId="5" fillId="0" borderId="2" xfId="2" applyNumberFormat="1" applyFont="1" applyFill="1" applyBorder="1" applyAlignment="1">
      <alignment horizontal="right" vertical="center"/>
    </xf>
    <xf numFmtId="9" fontId="5" fillId="0" borderId="2" xfId="2" applyFont="1" applyFill="1" applyBorder="1" applyAlignment="1">
      <alignment horizontal="left" vertical="center"/>
    </xf>
    <xf numFmtId="164" fontId="5" fillId="0" borderId="2" xfId="6" applyNumberFormat="1" applyFill="1" applyBorder="1" applyAlignment="1">
      <alignment horizontal="center" vertical="center"/>
    </xf>
    <xf numFmtId="10" fontId="5" fillId="0" borderId="2" xfId="2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5" fillId="0" borderId="3" xfId="6" applyFill="1" applyBorder="1" applyAlignment="1">
      <alignment horizontal="left" vertical="center" wrapText="1"/>
    </xf>
    <xf numFmtId="0" fontId="7" fillId="0" borderId="3" xfId="6" applyFont="1" applyFill="1" applyBorder="1" applyAlignment="1">
      <alignment horizontal="right" vertical="center" wrapText="1"/>
    </xf>
    <xf numFmtId="10" fontId="9" fillId="0" borderId="2" xfId="6" applyNumberFormat="1" applyFont="1" applyFill="1" applyBorder="1" applyAlignment="1">
      <alignment horizontal="right" vertical="center"/>
    </xf>
    <xf numFmtId="10" fontId="11" fillId="0" borderId="2" xfId="2" applyNumberFormat="1" applyFont="1" applyFill="1" applyBorder="1" applyAlignment="1">
      <alignment horizontal="left" vertical="center"/>
    </xf>
    <xf numFmtId="0" fontId="5" fillId="0" borderId="2" xfId="6" applyFill="1" applyBorder="1" applyAlignment="1">
      <alignment horizontal="left" vertical="center" wrapText="1"/>
    </xf>
    <xf numFmtId="164" fontId="5" fillId="0" borderId="2" xfId="2" applyNumberFormat="1" applyFont="1" applyFill="1" applyBorder="1" applyAlignment="1">
      <alignment horizontal="center" vertical="center"/>
    </xf>
    <xf numFmtId="10" fontId="5" fillId="0" borderId="2" xfId="6" applyNumberFormat="1" applyFill="1" applyBorder="1" applyAlignment="1">
      <alignment horizontal="center" vertical="center"/>
    </xf>
    <xf numFmtId="10" fontId="5" fillId="0" borderId="2" xfId="2" applyNumberFormat="1" applyFont="1" applyFill="1" applyBorder="1" applyAlignment="1">
      <alignment horizontal="left" vertical="center"/>
    </xf>
    <xf numFmtId="10" fontId="10" fillId="0" borderId="2" xfId="2" applyNumberFormat="1" applyFont="1" applyFill="1" applyBorder="1" applyAlignment="1">
      <alignment horizontal="left" vertical="center" wrapText="1"/>
    </xf>
    <xf numFmtId="10" fontId="0" fillId="0" borderId="2" xfId="2" applyNumberFormat="1" applyFont="1" applyBorder="1"/>
    <xf numFmtId="0" fontId="8" fillId="0" borderId="4" xfId="6" applyFont="1" applyFill="1" applyBorder="1" applyAlignment="1">
      <alignment horizontal="left" vertical="center" wrapText="1"/>
    </xf>
    <xf numFmtId="0" fontId="10" fillId="6" borderId="3" xfId="6" applyFont="1" applyFill="1" applyBorder="1" applyAlignment="1">
      <alignment horizontal="left" vertical="center" wrapText="1"/>
    </xf>
    <xf numFmtId="10" fontId="9" fillId="0" borderId="2" xfId="2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0" fillId="0" borderId="0" xfId="6" applyFont="1" applyFill="1" applyBorder="1" applyAlignment="1">
      <alignment horizontal="center" vertical="center" wrapText="1"/>
    </xf>
    <xf numFmtId="10" fontId="9" fillId="0" borderId="0" xfId="6" applyNumberFormat="1" applyFont="1" applyFill="1" applyBorder="1" applyAlignment="1">
      <alignment horizontal="right" vertical="center"/>
    </xf>
    <xf numFmtId="0" fontId="10" fillId="0" borderId="0" xfId="6" applyFont="1" applyFill="1" applyBorder="1" applyAlignment="1">
      <alignment horizontal="left" vertical="center"/>
    </xf>
    <xf numFmtId="0" fontId="5" fillId="0" borderId="0" xfId="6" applyFill="1" applyBorder="1" applyAlignment="1">
      <alignment horizontal="left" vertical="center" wrapText="1"/>
    </xf>
    <xf numFmtId="9" fontId="0" fillId="7" borderId="2" xfId="2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3" fillId="5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4" fontId="4" fillId="0" borderId="2" xfId="0" applyNumberFormat="1" applyFont="1" applyBorder="1"/>
    <xf numFmtId="4" fontId="0" fillId="0" borderId="2" xfId="0" applyNumberFormat="1" applyBorder="1"/>
    <xf numFmtId="0" fontId="0" fillId="0" borderId="7" xfId="0" applyBorder="1"/>
    <xf numFmtId="0" fontId="5" fillId="0" borderId="8" xfId="6" applyFill="1" applyBorder="1" applyAlignment="1">
      <alignment horizontal="left" vertical="center"/>
    </xf>
    <xf numFmtId="9" fontId="5" fillId="0" borderId="8" xfId="2" applyFont="1" applyFill="1" applyBorder="1" applyAlignment="1">
      <alignment horizontal="left" vertical="center"/>
    </xf>
    <xf numFmtId="10" fontId="11" fillId="0" borderId="8" xfId="2" applyNumberFormat="1" applyFont="1" applyFill="1" applyBorder="1" applyAlignment="1">
      <alignment horizontal="left" vertical="center"/>
    </xf>
    <xf numFmtId="0" fontId="0" fillId="0" borderId="8" xfId="0" applyBorder="1"/>
    <xf numFmtId="0" fontId="5" fillId="0" borderId="8" xfId="6" applyFill="1" applyBorder="1" applyAlignment="1">
      <alignment horizontal="center" vertical="center"/>
    </xf>
    <xf numFmtId="0" fontId="5" fillId="0" borderId="9" xfId="6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10" fontId="5" fillId="0" borderId="7" xfId="2" applyNumberFormat="1" applyFont="1" applyFill="1" applyBorder="1" applyAlignment="1">
      <alignment horizontal="center" vertical="center"/>
    </xf>
    <xf numFmtId="0" fontId="5" fillId="0" borderId="10" xfId="6" applyFill="1" applyBorder="1" applyAlignment="1">
      <alignment horizontal="center" vertical="center"/>
    </xf>
    <xf numFmtId="164" fontId="5" fillId="0" borderId="10" xfId="6" applyNumberFormat="1" applyFill="1" applyBorder="1" applyAlignment="1">
      <alignment horizontal="center" vertical="center"/>
    </xf>
    <xf numFmtId="164" fontId="5" fillId="0" borderId="8" xfId="6" applyNumberFormat="1" applyFill="1" applyBorder="1" applyAlignment="1">
      <alignment horizontal="center" vertical="center"/>
    </xf>
    <xf numFmtId="0" fontId="0" fillId="0" borderId="10" xfId="0" applyBorder="1"/>
    <xf numFmtId="0" fontId="5" fillId="0" borderId="10" xfId="6" applyFill="1" applyBorder="1" applyAlignment="1">
      <alignment horizontal="left" vertical="center"/>
    </xf>
    <xf numFmtId="0" fontId="5" fillId="0" borderId="11" xfId="6" applyFill="1" applyBorder="1" applyAlignment="1">
      <alignment horizontal="left" vertical="center"/>
    </xf>
    <xf numFmtId="0" fontId="0" fillId="0" borderId="11" xfId="0" applyBorder="1"/>
    <xf numFmtId="10" fontId="5" fillId="0" borderId="10" xfId="2" applyNumberFormat="1" applyFont="1" applyFill="1" applyBorder="1" applyAlignment="1">
      <alignment horizontal="center" vertical="center"/>
    </xf>
    <xf numFmtId="10" fontId="5" fillId="0" borderId="8" xfId="2" applyNumberFormat="1" applyFont="1" applyFill="1" applyBorder="1" applyAlignment="1">
      <alignment horizontal="center" vertical="center"/>
    </xf>
    <xf numFmtId="164" fontId="5" fillId="0" borderId="10" xfId="2" applyNumberFormat="1" applyFont="1" applyFill="1" applyBorder="1" applyAlignment="1">
      <alignment horizontal="center" vertical="center"/>
    </xf>
    <xf numFmtId="164" fontId="5" fillId="0" borderId="8" xfId="2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4" xfId="6" applyFont="1" applyFill="1" applyBorder="1" applyAlignment="1">
      <alignment horizontal="left" vertical="center" wrapText="1"/>
    </xf>
    <xf numFmtId="0" fontId="10" fillId="0" borderId="12" xfId="6" applyFont="1" applyFill="1" applyBorder="1" applyAlignment="1">
      <alignment horizontal="center" vertical="center" wrapText="1"/>
    </xf>
    <xf numFmtId="9" fontId="5" fillId="0" borderId="0" xfId="6" applyNumberFormat="1" applyFill="1" applyBorder="1" applyAlignment="1">
      <alignment horizontal="center" vertical="center"/>
    </xf>
    <xf numFmtId="9" fontId="5" fillId="0" borderId="11" xfId="6" applyNumberFormat="1" applyFill="1" applyBorder="1" applyAlignment="1">
      <alignment horizontal="center" vertical="center"/>
    </xf>
    <xf numFmtId="9" fontId="5" fillId="0" borderId="9" xfId="6" applyNumberFormat="1" applyFill="1" applyBorder="1" applyAlignment="1">
      <alignment horizontal="center" vertical="center"/>
    </xf>
    <xf numFmtId="0" fontId="5" fillId="0" borderId="11" xfId="6" applyFill="1" applyBorder="1" applyAlignment="1">
      <alignment horizontal="center" vertical="center"/>
    </xf>
    <xf numFmtId="0" fontId="5" fillId="0" borderId="9" xfId="6" applyFill="1" applyBorder="1" applyAlignment="1">
      <alignment horizontal="center" vertical="center"/>
    </xf>
    <xf numFmtId="10" fontId="4" fillId="8" borderId="10" xfId="2" applyNumberFormat="1" applyFont="1" applyFill="1" applyBorder="1" applyAlignment="1">
      <alignment horizontal="center" vertical="center"/>
    </xf>
    <xf numFmtId="164" fontId="4" fillId="8" borderId="2" xfId="2" applyNumberFormat="1" applyFont="1" applyFill="1" applyBorder="1" applyAlignment="1">
      <alignment horizontal="center" vertical="center"/>
    </xf>
    <xf numFmtId="164" fontId="4" fillId="8" borderId="8" xfId="2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textRotation="90"/>
    </xf>
    <xf numFmtId="0" fontId="16" fillId="5" borderId="8" xfId="0" applyFont="1" applyFill="1" applyBorder="1" applyAlignment="1">
      <alignment horizontal="center" textRotation="90"/>
    </xf>
    <xf numFmtId="0" fontId="16" fillId="5" borderId="10" xfId="0" applyFont="1" applyFill="1" applyBorder="1" applyAlignment="1">
      <alignment horizontal="center" textRotation="90"/>
    </xf>
    <xf numFmtId="0" fontId="16" fillId="0" borderId="0" xfId="0" applyFont="1"/>
    <xf numFmtId="0" fontId="17" fillId="0" borderId="2" xfId="0" applyFont="1" applyBorder="1" applyAlignment="1">
      <alignment horizontal="center" wrapText="1"/>
    </xf>
    <xf numFmtId="0" fontId="17" fillId="0" borderId="7" xfId="0" applyFont="1" applyBorder="1" applyAlignment="1">
      <alignment horizontal="center" textRotation="90"/>
    </xf>
    <xf numFmtId="0" fontId="4" fillId="0" borderId="7" xfId="0" applyFont="1" applyBorder="1"/>
    <xf numFmtId="10" fontId="4" fillId="0" borderId="7" xfId="0" applyNumberFormat="1" applyFont="1" applyBorder="1"/>
    <xf numFmtId="10" fontId="4" fillId="0" borderId="14" xfId="0" applyNumberFormat="1" applyFont="1" applyBorder="1"/>
    <xf numFmtId="10" fontId="4" fillId="0" borderId="17" xfId="0" applyNumberFormat="1" applyFont="1" applyBorder="1"/>
    <xf numFmtId="10" fontId="4" fillId="0" borderId="16" xfId="0" applyNumberFormat="1" applyFont="1" applyBorder="1"/>
    <xf numFmtId="10" fontId="4" fillId="0" borderId="0" xfId="0" applyNumberFormat="1" applyFont="1"/>
    <xf numFmtId="0" fontId="18" fillId="0" borderId="0" xfId="6" applyFont="1" applyFill="1" applyBorder="1" applyAlignment="1">
      <alignment horizontal="left" vertical="center"/>
    </xf>
    <xf numFmtId="10" fontId="4" fillId="0" borderId="0" xfId="0" applyNumberFormat="1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Fill="1" applyBorder="1"/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0" fontId="4" fillId="0" borderId="17" xfId="0" applyNumberFormat="1" applyFont="1" applyFill="1" applyBorder="1"/>
    <xf numFmtId="0" fontId="5" fillId="0" borderId="15" xfId="6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19" xfId="6" applyFill="1" applyBorder="1" applyAlignment="1">
      <alignment horizontal="center" vertical="center"/>
    </xf>
    <xf numFmtId="0" fontId="5" fillId="0" borderId="20" xfId="6" applyFill="1" applyBorder="1" applyAlignment="1">
      <alignment horizontal="center" vertical="center"/>
    </xf>
    <xf numFmtId="0" fontId="5" fillId="0" borderId="21" xfId="6" applyFill="1" applyBorder="1" applyAlignment="1">
      <alignment horizontal="center" vertical="center"/>
    </xf>
    <xf numFmtId="0" fontId="5" fillId="0" borderId="22" xfId="6" applyFill="1" applyBorder="1" applyAlignment="1">
      <alignment horizontal="center" vertical="center"/>
    </xf>
    <xf numFmtId="0" fontId="5" fillId="0" borderId="23" xfId="6" applyFill="1" applyBorder="1" applyAlignment="1">
      <alignment horizontal="center" vertical="center"/>
    </xf>
    <xf numFmtId="0" fontId="5" fillId="0" borderId="24" xfId="6" applyFill="1" applyBorder="1" applyAlignment="1">
      <alignment horizontal="center" vertical="center"/>
    </xf>
    <xf numFmtId="9" fontId="5" fillId="0" borderId="19" xfId="6" applyNumberFormat="1" applyFill="1" applyBorder="1" applyAlignment="1">
      <alignment horizontal="center" vertical="center"/>
    </xf>
    <xf numFmtId="9" fontId="5" fillId="0" borderId="20" xfId="6" applyNumberFormat="1" applyFill="1" applyBorder="1" applyAlignment="1">
      <alignment horizontal="center" vertical="center"/>
    </xf>
    <xf numFmtId="9" fontId="5" fillId="0" borderId="21" xfId="6" applyNumberFormat="1" applyFill="1" applyBorder="1" applyAlignment="1">
      <alignment horizontal="center" vertical="center"/>
    </xf>
    <xf numFmtId="0" fontId="5" fillId="0" borderId="19" xfId="6" applyFill="1" applyBorder="1" applyAlignment="1">
      <alignment horizontal="left" vertical="center"/>
    </xf>
    <xf numFmtId="0" fontId="5" fillId="0" borderId="20" xfId="6" applyFill="1" applyBorder="1" applyAlignment="1">
      <alignment horizontal="left" vertical="center"/>
    </xf>
    <xf numFmtId="0" fontId="5" fillId="0" borderId="21" xfId="6" applyFill="1" applyBorder="1" applyAlignment="1">
      <alignment horizontal="left" vertical="center"/>
    </xf>
    <xf numFmtId="0" fontId="5" fillId="0" borderId="22" xfId="6" applyFill="1" applyBorder="1" applyAlignment="1">
      <alignment horizontal="left" vertical="center"/>
    </xf>
    <xf numFmtId="0" fontId="5" fillId="0" borderId="23" xfId="6" applyFill="1" applyBorder="1" applyAlignment="1">
      <alignment horizontal="left" vertical="center"/>
    </xf>
    <xf numFmtId="0" fontId="5" fillId="0" borderId="24" xfId="6" applyFill="1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10" fontId="5" fillId="6" borderId="6" xfId="6" applyNumberFormat="1" applyFill="1" applyBorder="1" applyAlignment="1">
      <alignment horizontal="center" vertical="center" wrapText="1"/>
    </xf>
    <xf numFmtId="0" fontId="0" fillId="0" borderId="5" xfId="0" applyBorder="1"/>
    <xf numFmtId="0" fontId="5" fillId="0" borderId="5" xfId="6" applyFill="1" applyBorder="1" applyAlignment="1">
      <alignment horizontal="left" vertical="center"/>
    </xf>
    <xf numFmtId="0" fontId="9" fillId="0" borderId="5" xfId="6" applyFont="1" applyFill="1" applyBorder="1" applyAlignment="1">
      <alignment horizontal="center" vertical="center"/>
    </xf>
    <xf numFmtId="0" fontId="5" fillId="0" borderId="18" xfId="6" applyFill="1" applyBorder="1" applyAlignment="1">
      <alignment horizontal="center" vertical="center"/>
    </xf>
    <xf numFmtId="0" fontId="10" fillId="0" borderId="25" xfId="6" applyFont="1" applyFill="1" applyBorder="1" applyAlignment="1">
      <alignment horizontal="center" vertical="center" wrapText="1"/>
    </xf>
    <xf numFmtId="0" fontId="8" fillId="0" borderId="6" xfId="6" applyFont="1" applyFill="1" applyBorder="1" applyAlignment="1">
      <alignment horizontal="center" vertical="center" wrapText="1"/>
    </xf>
    <xf numFmtId="10" fontId="9" fillId="0" borderId="13" xfId="6" applyNumberFormat="1" applyFont="1" applyFill="1" applyBorder="1" applyAlignment="1">
      <alignment horizontal="right" vertical="center"/>
    </xf>
    <xf numFmtId="0" fontId="5" fillId="0" borderId="26" xfId="6" applyFill="1" applyBorder="1" applyAlignment="1">
      <alignment horizontal="left" vertical="center"/>
    </xf>
    <xf numFmtId="0" fontId="0" fillId="0" borderId="26" xfId="0" applyBorder="1"/>
    <xf numFmtId="0" fontId="9" fillId="0" borderId="26" xfId="6" applyFont="1" applyFill="1" applyBorder="1" applyAlignment="1">
      <alignment horizontal="center" vertical="center"/>
    </xf>
    <xf numFmtId="0" fontId="2" fillId="0" borderId="0" xfId="3" applyFill="1" applyBorder="1" applyAlignment="1">
      <alignment horizontal="center" vertical="center"/>
    </xf>
    <xf numFmtId="0" fontId="2" fillId="0" borderId="9" xfId="3" applyFill="1" applyBorder="1" applyAlignment="1">
      <alignment horizontal="center" vertical="center"/>
    </xf>
    <xf numFmtId="0" fontId="2" fillId="0" borderId="11" xfId="3" applyFill="1" applyBorder="1" applyAlignment="1">
      <alignment horizontal="center" vertical="center"/>
    </xf>
    <xf numFmtId="0" fontId="22" fillId="0" borderId="3" xfId="6" applyFont="1" applyFill="1" applyBorder="1" applyAlignment="1">
      <alignment horizontal="left" vertical="center" wrapText="1"/>
    </xf>
    <xf numFmtId="9" fontId="15" fillId="0" borderId="2" xfId="0" applyNumberFormat="1" applyFont="1" applyBorder="1"/>
    <xf numFmtId="0" fontId="2" fillId="0" borderId="0" xfId="3" applyFill="1" applyBorder="1" applyAlignment="1">
      <alignment vertical="center"/>
    </xf>
    <xf numFmtId="0" fontId="2" fillId="0" borderId="9" xfId="3" applyFill="1" applyBorder="1" applyAlignment="1">
      <alignment vertical="center"/>
    </xf>
    <xf numFmtId="9" fontId="13" fillId="0" borderId="2" xfId="0" applyNumberFormat="1" applyFont="1" applyBorder="1"/>
    <xf numFmtId="0" fontId="10" fillId="0" borderId="4" xfId="6" applyFont="1" applyFill="1" applyBorder="1" applyAlignment="1">
      <alignment horizontal="center" vertical="center"/>
    </xf>
    <xf numFmtId="0" fontId="10" fillId="0" borderId="0" xfId="6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0" fillId="0" borderId="0" xfId="0" applyFill="1"/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/>
    <xf numFmtId="0" fontId="0" fillId="0" borderId="11" xfId="0" applyFill="1" applyBorder="1"/>
    <xf numFmtId="10" fontId="4" fillId="0" borderId="0" xfId="0" applyNumberFormat="1" applyFont="1" applyFill="1"/>
    <xf numFmtId="4" fontId="4" fillId="0" borderId="2" xfId="0" applyNumberFormat="1" applyFont="1" applyFill="1" applyBorder="1"/>
    <xf numFmtId="0" fontId="18" fillId="0" borderId="0" xfId="6" applyFont="1" applyFill="1" applyBorder="1" applyAlignment="1">
      <alignment horizontal="center" vertical="center"/>
    </xf>
    <xf numFmtId="4" fontId="0" fillId="0" borderId="0" xfId="0" applyNumberFormat="1" applyFill="1" applyBorder="1"/>
    <xf numFmtId="43" fontId="0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1" applyNumberFormat="1" applyFont="1" applyAlignment="1"/>
    <xf numFmtId="43" fontId="0" fillId="0" borderId="0" xfId="0" applyNumberFormat="1" applyAlignment="1">
      <alignment horizontal="center"/>
    </xf>
    <xf numFmtId="43" fontId="0" fillId="0" borderId="0" xfId="0" applyNumberFormat="1" applyAlignment="1"/>
    <xf numFmtId="2" fontId="0" fillId="0" borderId="0" xfId="0" applyNumberFormat="1" applyAlignment="1">
      <alignment horizontal="right"/>
    </xf>
    <xf numFmtId="43" fontId="0" fillId="0" borderId="0" xfId="1" applyNumberFormat="1" applyFont="1" applyFill="1" applyAlignment="1"/>
    <xf numFmtId="0" fontId="0" fillId="9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2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0" fontId="4" fillId="10" borderId="0" xfId="0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10" borderId="0" xfId="0" applyNumberFormat="1" applyFont="1" applyFill="1" applyAlignment="1">
      <alignment horizontal="right"/>
    </xf>
    <xf numFmtId="43" fontId="4" fillId="9" borderId="0" xfId="0" applyNumberFormat="1" applyFont="1" applyFill="1" applyAlignment="1">
      <alignment horizontal="left"/>
    </xf>
    <xf numFmtId="2" fontId="0" fillId="0" borderId="0" xfId="0" applyNumberFormat="1" applyAlignment="1"/>
    <xf numFmtId="0" fontId="4" fillId="0" borderId="0" xfId="0" applyFont="1" applyAlignment="1"/>
    <xf numFmtId="165" fontId="24" fillId="0" borderId="0" xfId="1" applyNumberFormat="1" applyFont="1" applyAlignment="1">
      <alignment horizontal="center"/>
    </xf>
    <xf numFmtId="0" fontId="0" fillId="10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 indent="1"/>
    </xf>
    <xf numFmtId="0" fontId="4" fillId="11" borderId="0" xfId="0" applyFont="1" applyFill="1" applyAlignment="1">
      <alignment horizontal="center" vertical="center" wrapText="1"/>
    </xf>
    <xf numFmtId="165" fontId="4" fillId="11" borderId="0" xfId="1" applyNumberFormat="1" applyFont="1" applyFill="1" applyAlignment="1">
      <alignment horizontal="center" vertical="center" wrapText="1"/>
    </xf>
    <xf numFmtId="0" fontId="0" fillId="0" borderId="0" xfId="0" pivotButton="1"/>
    <xf numFmtId="43" fontId="0" fillId="0" borderId="0" xfId="0" applyNumberFormat="1"/>
    <xf numFmtId="0" fontId="25" fillId="12" borderId="2" xfId="0" applyFont="1" applyFill="1" applyBorder="1" applyAlignment="1">
      <alignment horizontal="center"/>
    </xf>
    <xf numFmtId="0" fontId="23" fillId="12" borderId="2" xfId="0" applyFont="1" applyFill="1" applyBorder="1"/>
    <xf numFmtId="0" fontId="26" fillId="0" borderId="2" xfId="0" applyFon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4" fillId="13" borderId="2" xfId="0" applyFont="1" applyFill="1" applyBorder="1"/>
    <xf numFmtId="2" fontId="4" fillId="13" borderId="2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2" xfId="0" applyFill="1" applyBorder="1"/>
    <xf numFmtId="2" fontId="0" fillId="1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4" borderId="0" xfId="0" applyFill="1"/>
    <xf numFmtId="165" fontId="0" fillId="14" borderId="0" xfId="1" applyNumberFormat="1" applyFont="1" applyFill="1"/>
    <xf numFmtId="0" fontId="0" fillId="14" borderId="0" xfId="0" applyFill="1" applyAlignment="1">
      <alignment horizontal="center"/>
    </xf>
    <xf numFmtId="0" fontId="25" fillId="12" borderId="2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9" fontId="0" fillId="0" borderId="2" xfId="8" applyFont="1" applyBorder="1" applyAlignment="1">
      <alignment horizontal="center"/>
    </xf>
    <xf numFmtId="1" fontId="4" fillId="13" borderId="2" xfId="0" applyNumberFormat="1" applyFont="1" applyFill="1" applyBorder="1" applyAlignment="1">
      <alignment horizontal="center"/>
    </xf>
    <xf numFmtId="169" fontId="4" fillId="13" borderId="2" xfId="8" applyFont="1" applyFill="1" applyBorder="1" applyAlignment="1">
      <alignment horizontal="center"/>
    </xf>
    <xf numFmtId="169" fontId="4" fillId="15" borderId="2" xfId="0" applyNumberFormat="1" applyFont="1" applyFill="1" applyBorder="1"/>
    <xf numFmtId="170" fontId="4" fillId="15" borderId="2" xfId="0" applyNumberFormat="1" applyFont="1" applyFill="1" applyBorder="1"/>
    <xf numFmtId="169" fontId="0" fillId="0" borderId="0" xfId="0" applyNumberFormat="1"/>
    <xf numFmtId="1" fontId="0" fillId="0" borderId="0" xfId="0" applyNumberFormat="1"/>
    <xf numFmtId="0" fontId="24" fillId="0" borderId="0" xfId="0" applyFont="1" applyAlignment="1">
      <alignment horizontal="center"/>
    </xf>
    <xf numFmtId="169" fontId="4" fillId="15" borderId="2" xfId="0" applyNumberFormat="1" applyFont="1" applyFill="1" applyBorder="1" applyAlignment="1"/>
    <xf numFmtId="1" fontId="28" fillId="13" borderId="2" xfId="0" applyNumberFormat="1" applyFont="1" applyFill="1" applyBorder="1" applyAlignment="1">
      <alignment horizontal="center"/>
    </xf>
    <xf numFmtId="0" fontId="30" fillId="0" borderId="0" xfId="0" applyFont="1"/>
    <xf numFmtId="2" fontId="4" fillId="6" borderId="2" xfId="0" applyNumberFormat="1" applyFont="1" applyFill="1" applyBorder="1" applyAlignment="1">
      <alignment horizontal="center"/>
    </xf>
    <xf numFmtId="43" fontId="0" fillId="9" borderId="0" xfId="0" applyNumberFormat="1" applyFill="1"/>
    <xf numFmtId="0" fontId="0" fillId="0" borderId="0" xfId="0" applyAlignment="1">
      <alignment horizontal="center" textRotation="90"/>
    </xf>
    <xf numFmtId="10" fontId="0" fillId="0" borderId="0" xfId="0" applyNumberFormat="1"/>
    <xf numFmtId="10" fontId="0" fillId="0" borderId="0" xfId="0" applyNumberFormat="1" applyFill="1"/>
    <xf numFmtId="43" fontId="4" fillId="0" borderId="0" xfId="0" applyNumberFormat="1" applyFont="1"/>
    <xf numFmtId="4" fontId="4" fillId="0" borderId="0" xfId="0" applyNumberFormat="1" applyFont="1"/>
    <xf numFmtId="10" fontId="0" fillId="9" borderId="0" xfId="0" applyNumberFormat="1" applyFill="1"/>
    <xf numFmtId="4" fontId="0" fillId="0" borderId="0" xfId="0" applyNumberFormat="1" applyBorder="1"/>
    <xf numFmtId="43" fontId="0" fillId="0" borderId="0" xfId="1" applyNumberFormat="1" applyFont="1"/>
    <xf numFmtId="0" fontId="0" fillId="0" borderId="0" xfId="0" applyNumberFormat="1" applyAlignment="1">
      <alignment horizontal="center"/>
    </xf>
    <xf numFmtId="43" fontId="31" fillId="0" borderId="0" xfId="0" applyNumberFormat="1" applyFont="1"/>
    <xf numFmtId="43" fontId="0" fillId="0" borderId="0" xfId="1" applyFont="1" applyAlignment="1">
      <alignment horizontal="center"/>
    </xf>
    <xf numFmtId="43" fontId="4" fillId="0" borderId="0" xfId="1" applyFont="1"/>
    <xf numFmtId="0" fontId="3" fillId="0" borderId="11" xfId="4" applyFill="1" applyBorder="1" applyAlignment="1">
      <alignment horizontal="center" vertical="center"/>
    </xf>
    <xf numFmtId="0" fontId="3" fillId="0" borderId="0" xfId="4" applyFill="1" applyBorder="1" applyAlignment="1">
      <alignment horizontal="center" vertical="center"/>
    </xf>
    <xf numFmtId="0" fontId="3" fillId="0" borderId="9" xfId="4" applyFill="1" applyBorder="1" applyAlignment="1">
      <alignment horizontal="center" vertical="center"/>
    </xf>
    <xf numFmtId="0" fontId="5" fillId="0" borderId="11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9" xfId="5" applyFont="1" applyFill="1" applyBorder="1" applyAlignment="1">
      <alignment horizontal="center" vertical="center"/>
    </xf>
    <xf numFmtId="0" fontId="19" fillId="2" borderId="2" xfId="3" applyFont="1" applyBorder="1" applyAlignment="1">
      <alignment horizontal="center" vertical="center"/>
    </xf>
    <xf numFmtId="0" fontId="19" fillId="2" borderId="8" xfId="3" applyFont="1" applyBorder="1" applyAlignment="1">
      <alignment horizontal="center" vertical="center"/>
    </xf>
    <xf numFmtId="0" fontId="20" fillId="3" borderId="10" xfId="4" applyFont="1" applyBorder="1" applyAlignment="1">
      <alignment horizontal="center" vertical="center"/>
    </xf>
    <xf numFmtId="0" fontId="20" fillId="3" borderId="2" xfId="4" applyFont="1" applyBorder="1" applyAlignment="1">
      <alignment horizontal="center" vertical="center"/>
    </xf>
    <xf numFmtId="0" fontId="20" fillId="3" borderId="8" xfId="4" applyFont="1" applyBorder="1" applyAlignment="1">
      <alignment horizontal="center" vertical="center"/>
    </xf>
    <xf numFmtId="0" fontId="21" fillId="4" borderId="10" xfId="5" applyFont="1" applyBorder="1" applyAlignment="1">
      <alignment horizontal="center" vertical="center"/>
    </xf>
    <xf numFmtId="0" fontId="21" fillId="4" borderId="2" xfId="5" applyFont="1" applyBorder="1" applyAlignment="1">
      <alignment horizontal="center" vertical="center"/>
    </xf>
    <xf numFmtId="0" fontId="21" fillId="4" borderId="8" xfId="5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5" fillId="12" borderId="2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0" fontId="27" fillId="15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9">
    <cellStyle name="Comma" xfId="1" builtinId="3"/>
    <cellStyle name="Comma 2" xfId="8"/>
    <cellStyle name="Good" xfId="3" builtinId="26"/>
    <cellStyle name="Neutral" xfId="4" builtinId="28"/>
    <cellStyle name="Normal" xfId="0" builtinId="0"/>
    <cellStyle name="Normal 117" xfId="6"/>
    <cellStyle name="Normal 2" xfId="7"/>
    <cellStyle name="Note" xfId="5" builtinId="10"/>
    <cellStyle name="Percent" xfId="2" builtinId="5"/>
  </cellStyles>
  <dxfs count="74">
    <dxf>
      <font>
        <color theme="0"/>
      </font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90" readingOrder="0"/>
    </dxf>
    <dxf>
      <fill>
        <patternFill patternType="solid">
          <bgColor rgb="FFFFC000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b/>
      </font>
    </dxf>
    <dxf>
      <numFmt numFmtId="35" formatCode="_(* #,##0.00_);_(* \(#,##0.0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ill>
        <patternFill patternType="solid">
          <bgColor rgb="FFFFC000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font>
        <b/>
      </font>
    </dxf>
    <dxf>
      <font>
        <b/>
      </font>
    </dxf>
    <dxf>
      <numFmt numFmtId="35" formatCode="_(* #,##0.00_);_(* \(#,##0.0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pivotCacheDefinition" Target="pivotCache/pivotCacheDefinition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DOCUME~1\shiva\LOCALS~1\Temp\Temporary%20Directory%202%20for%20BOQ%20APRICOT.xls-R11.zip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-sites.web.gs.com/TEMP/4QP_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-7\c\PRD\Surve\Link%20desig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z01\C\cwco\CWCOMAR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athura\My%20Documents\Palm%20District%20Cooling%20Documents\BOQ\TOWER\ITP38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-fs-01.me.cyrilsweett.com\group$\BHOOMESH\Tech%20Zone\Lt%20panels%20Quotes\PRASAD\Est%20HUDA%20Sports%20comple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Documents%20and%20Settings\mspl50\Local%20Settings\Temporary%20Internet%20Files\Content.IE5\AXH2BULG\Barsched%208666.xl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srr\AppData\Local\Microsoft\Windows\Temporary%20Internet%20Files\Content.Outlook\04LMAZDC\ACE%20REV%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AMB\UAE%202007\Emirates%20Bank%20International%20PJSC\Hor%20Al%20Anz\analysis\Documents%20and%20Settings\Administrator\Local%20Settings\Temp\Water%20Front\WINDOWS\TEMP\dubai%20marina\RATE%20ANALYSI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bhaskar\LOCALS~1\Temp\Temporary%20Directory%201%20for%20Consolidated%20Financials%20-%20Feb%2006%2006.zip\DOCUME~1\vishal\LOCALS~1\Temp\DOCUME~1\WADKAR~1.OBE\LOCALS~1\Temp\Oberoi%20Mal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v\Documents\My%20Received%20Files\Gowtham%20MC5\MC52010\MC5%20submission%2025%20Oct%202010\ACE%20REV%2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UHATI-PROJECT\Measurments\NRL-BOQ-%20ESTIMATE-17.01.08-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3\BANDF-ACTIVEPRJ\User\SMPY\Housing\Operating%20Jobs\Southcity%20at%20Siruseri\DESIGN%20FILES\Sumps\Wall%20and%20BASE%20Sla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7.56\Shared%20Folder\Shared\A.Shishir\AQ%20RESIDENCE\COM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LS\A.Budget%2002-03\A.Budget%2002-03%20expens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02\projects%20(e)\DATA\Projects\1997\200_299\97_207&amp;208%20Western%20PGU&amp;SECU\Contract%20admin\Cost%20reports\97_207COSRP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%20...I%20Mantri%20Swastic%20at%20Bengaluru\Implementation\Pre%20Contract\Swastik%20Metro%20BOQ%20for%20Civil%20&amp;%20Structural%20Works%20-Commercial%20buil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lalibej\LOCALS~1\Temp\10\Radisson%20Resort%20Parkway\WSC%20MODELS\CORRESP.WRK\HYALBB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e\CM\PROJ\TIC\Alex%20Hargreaves\13.08.09\Meeting%20in%20London\New%20Template%20WIP\Example\New%20Template%20WIP\cashflow%20TEST%20Ver%2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My%20Documents\OVERALL\Complex_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My%20Documents/mcp/commercial/cashflows/cashflow%20-%2021-0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IDC"/>
      <sheetName val="Misc. points"/>
      <sheetName val="qty abst"/>
      <sheetName val="Programe"/>
      <sheetName val="LABOUR"/>
      <sheetName val="Iron Steel &amp; handrails"/>
      <sheetName val="Top Sheet"/>
      <sheetName val="ANALYSIS"/>
      <sheetName val="Publicbui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Data"/>
      <sheetName val="4QP (Summary)"/>
      <sheetName val="4QP pg 2 (QTD)"/>
      <sheetName val="4QP pg 3 (MBD)"/>
      <sheetName val="4QP change"/>
      <sheetName val="4Q Projections"/>
      <sheetName val="EPS Analysis"/>
      <sheetName val="4QP pg 4 (vs budget)"/>
      <sheetName val="Module1"/>
      <sheetName val="xlMain"/>
      <sheetName val="xlTypeArray"/>
      <sheetName val="xlUserCreated"/>
      <sheetName val="Declarations"/>
      <sheetName val="Module2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집계표_OPTION_"/>
      <sheetName val="_REF"/>
      <sheetName val="당초"/>
      <sheetName val="단가(자재)"/>
      <sheetName val="단가(노임)"/>
      <sheetName val="기초목록"/>
      <sheetName val="노임단가"/>
      <sheetName val="???"/>
      <sheetName val="VC2 10.99"/>
      <sheetName val="예산"/>
      <sheetName val="inter"/>
      <sheetName val="Sheet1"/>
      <sheetName val="KP1590_E"/>
      <sheetName val="영업2"/>
      <sheetName val="1월"/>
      <sheetName val="영업3"/>
      <sheetName val="공문"/>
      <sheetName val="ERECIN"/>
      <sheetName val="INPUT DATA"/>
      <sheetName val="BQMPALOC"/>
      <sheetName val="금액내역서"/>
      <sheetName val="12CGOU"/>
      <sheetName val="경영혁신본부"/>
      <sheetName val="집계표 (25,26ဩ"/>
      <sheetName val="??"/>
      <sheetName val="BQ_Utl_Off"/>
      <sheetName val="연돌일위집계"/>
      <sheetName val="BD集計用"/>
      <sheetName val="95삼성급(본사)"/>
      <sheetName val="___"/>
      <sheetName val="»ê±Ù"/>
      <sheetName val="Final(1)summary"/>
      <sheetName val="수입"/>
      <sheetName val="DESCRIPTION"/>
      <sheetName val="갑지"/>
      <sheetName val="세금자료"/>
      <sheetName val="Form 0"/>
      <sheetName val="COVER"/>
      <sheetName val="General Data"/>
      <sheetName val="Form D-1"/>
      <sheetName val="Form B-1"/>
      <sheetName val="Form F-1"/>
      <sheetName val="Assist(B-1)"/>
      <sheetName val="Form 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__"/>
      <sheetName val="LABOR &amp; 자재"/>
      <sheetName val="제작도"/>
      <sheetName val="입출재고현황 (2)"/>
      <sheetName val="SANDAN"/>
      <sheetName val="뜃맟뭁돽띿맟?-BLDG"/>
      <sheetName val="DHEQSUPT"/>
      <sheetName val="SALA-002"/>
      <sheetName val="DRUM"/>
      <sheetName val="eq_data"/>
      <sheetName val="INPUT_DATA"/>
      <sheetName val="General_Data"/>
      <sheetName val="집계표_(25,26ဩ"/>
      <sheetName val="Form_0"/>
      <sheetName val="간접비 총괄"/>
      <sheetName val="CB"/>
      <sheetName val="주간기성"/>
      <sheetName val="M-EQPT-Z"/>
      <sheetName val="ESCON"/>
      <sheetName val="뜃맟뭁돽띿맟_-BLDG"/>
      <sheetName val="기성내역"/>
      <sheetName val="POWER"/>
      <sheetName val="TTL"/>
      <sheetName val="내역ࠜĀ_x0000_M4)"/>
      <sheetName val="3.공통공사대비"/>
      <sheetName val="???(OPTION)"/>
      <sheetName val="B"/>
      <sheetName val="당진1,2호기전선관설치및접지4차공사내역서-을지"/>
      <sheetName val="Price Schedule"/>
      <sheetName val="간접비내역-1"/>
      <sheetName val="Lup2"/>
      <sheetName val="노임단가표"/>
      <sheetName val="BOROUGE2"/>
      <sheetName val="h-013211-2"/>
      <sheetName val="내역서 耰&quot;_x0000__x0000_"/>
      <sheetName val="_x0008_"/>
      <sheetName val="비교검토"/>
      <sheetName val="合成単価作成表-BLDG"/>
      <sheetName val="INSTR"/>
      <sheetName val="CAL."/>
      <sheetName val="EQT-ESTN"/>
      <sheetName val="PRICES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Rate Analysis"/>
      <sheetName val="표지"/>
      <sheetName val="Q&amp;pl-V"/>
      <sheetName val="CTEMCOST"/>
      <sheetName val="IN"/>
      <sheetName val="6PILE  (돌출)"/>
      <sheetName val="Cash2"/>
      <sheetName val="Z"/>
      <sheetName val="WE'T"/>
      <sheetName val="A"/>
      <sheetName val="PBS"/>
      <sheetName val="내역ࠜĀ?M4)"/>
      <sheetName val="F4-F7"/>
      <sheetName val="내역서 耰&quot;??"/>
      <sheetName val="24V"/>
      <sheetName val="EQUIPMENT -2"/>
      <sheetName val="LEGEND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SOURCE"/>
      <sheetName val="실행"/>
      <sheetName val="EQUIP"/>
      <sheetName val="공사비 내역 (가)"/>
      <sheetName val="jobhist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Static Equip"/>
      <sheetName val="CAT_5"/>
      <sheetName val="Form A "/>
      <sheetName val="PROCURE"/>
      <sheetName val="당초내역서"/>
      <sheetName val="내역ࠜĀ"/>
      <sheetName val="___(OPTION)"/>
      <sheetName val="___¡§____"/>
      <sheetName val="____¢ç¢®¡¿____"/>
      <sheetName val="__________¢ç______"/>
      <sheetName val="_______¢ç¢®¢¯____"/>
      <sheetName val="_______®¡¿____"/>
      <sheetName val="__________________"/>
      <sheetName val="Sheet6"/>
      <sheetName val="갑지(추정)"/>
      <sheetName val="ELEC_DCI"/>
      <sheetName val="INST_DCI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01"/>
      <sheetName val="General_Data1"/>
      <sheetName val="Form_D-1"/>
      <sheetName val="Form_B-1"/>
      <sheetName val="Form_F-1"/>
      <sheetName val="Form_A"/>
      <sheetName val="LABOR_&amp;_자재"/>
      <sheetName val="입출재고현황_(2)"/>
      <sheetName val="3_공통공사대비"/>
      <sheetName val="Compare"/>
      <sheetName val="3.Breakdown Direct Paint"/>
      <sheetName val="Spl"/>
      <sheetName val="BID"/>
      <sheetName val="Quantity"/>
      <sheetName val="내역서 耰&quot;__"/>
      <sheetName val="Summary Sheets"/>
      <sheetName val="DATA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간접비_총괄"/>
      <sheetName val="Price_Schedule"/>
      <sheetName val="내역서_耰&quot;"/>
      <sheetName val=""/>
      <sheetName val="EQUIPMENT_-2"/>
      <sheetName val="CAL_"/>
      <sheetName val="Rate_Analysis"/>
      <sheetName val="내역서_耰&quot;??"/>
      <sheetName val="경영혁신본뷀"/>
      <sheetName val="electrical"/>
      <sheetName val="2.2 STAFF 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일위대가"/>
      <sheetName val="WTP"/>
      <sheetName val="structurewise"/>
      <sheetName val="balance Work"/>
      <sheetName val="balance_Work"/>
      <sheetName val="PROCTOR"/>
      <sheetName val="Evaluate"/>
      <sheetName val="SAP架設-2005.12.31"/>
      <sheetName val="LOCAL RATES"/>
      <sheetName val="SAP架設-2005_12_31"/>
      <sheetName val="BOQ"/>
      <sheetName val="S-Curve (2)"/>
      <sheetName val="Final Basic rate"/>
      <sheetName val="Labour"/>
      <sheetName val="Steel-Circular"/>
      <sheetName val="Coalmine"/>
      <sheetName val="월별"/>
      <sheetName val="Materials Cost"/>
      <sheetName val="REL"/>
      <sheetName val="Back"/>
      <sheetName val="공사비집계"/>
      <sheetName val="Material "/>
      <sheetName val="21-Rate Analysis-1"/>
      <sheetName val="SOR"/>
      <sheetName val="Analysis"/>
      <sheetName val="Process"/>
      <sheetName val="final abstract"/>
      <sheetName val="GC-15"/>
      <sheetName val="C &amp; G RHS"/>
      <sheetName val="data"/>
      <sheetName val="ICICI"/>
      <sheetName val="HDFC"/>
      <sheetName val="90101"/>
      <sheetName val="A"/>
      <sheetName val="Materials Cost(PCC)"/>
      <sheetName val="Bank Guarante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Original"/>
      <sheetName val="Closing"/>
      <sheetName val="Risk Te. Co."/>
      <sheetName val="Informa."/>
      <sheetName val="pile Fabric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00"/>
      <sheetName val="SEW4"/>
      <sheetName val="phasing"/>
      <sheetName val="extra"/>
      <sheetName val="Sheet1"/>
      <sheetName val="Alternatives"/>
      <sheetName val="Partwane(final)"/>
      <sheetName val="n"/>
      <sheetName val="Toran &amp; Fish(final)"/>
      <sheetName val="Billing"/>
      <sheetName val="Bedding(mmt final)"/>
      <sheetName val="Bedding(mmt final) (2)"/>
      <sheetName val="DSLP"/>
      <sheetName val="A1-Continuous"/>
      <sheetName val="Report"/>
      <sheetName val="TBAL9697 -group wise  sdpl"/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beam id's"/>
      <sheetName val="slab barnos"/>
      <sheetName val="Wall"/>
      <sheetName val="ge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MAR 03"/>
      <sheetName val="CWCO MAR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MAR03 LEDGER"/>
      <sheetName val="MAR03 LEDGER (2)"/>
      <sheetName val="FEB03 LEDGER (2)"/>
      <sheetName val="JAN 03 LEDGER (2)"/>
      <sheetName val="CP distribution for CEMA"/>
      <sheetName val="Sheet1"/>
      <sheetName val="CP FEB 03"/>
      <sheetName val="CWCO FEB 03"/>
      <sheetName val="FEB03 LEDGER"/>
      <sheetName val="BHANDUP"/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WPR-IV"/>
      <sheetName val="S1BOQ"/>
      <sheetName val="WAGES"/>
      <sheetName val="VENDOR CODE WO NO"/>
      <sheetName val="Master Item List"/>
      <sheetName val="VENDER DETAIL"/>
      <sheetName val="Steel Summary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In Door Stad"/>
      <sheetName val="Internet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  <sheetName val="LABOUR RATE"/>
      <sheetName val="Material Rate"/>
      <sheetName val="B'Sheet"/>
      <sheetName val="Asmp"/>
      <sheetName val="SUMMARY"/>
      <sheetName val="RA-markate"/>
    </sheetNames>
    <sheetDataSet>
      <sheetData sheetId="0">
        <row r="9">
          <cell r="BC9">
            <v>0</v>
          </cell>
          <cell r="BD9">
            <v>11</v>
          </cell>
          <cell r="BE9">
            <v>12</v>
          </cell>
          <cell r="BF9">
            <v>13</v>
          </cell>
          <cell r="BG9">
            <v>15</v>
          </cell>
          <cell r="BH9">
            <v>21</v>
          </cell>
          <cell r="BI9">
            <v>25</v>
          </cell>
          <cell r="BJ9">
            <v>26</v>
          </cell>
          <cell r="BK9">
            <v>31</v>
          </cell>
          <cell r="BL9">
            <v>33</v>
          </cell>
          <cell r="BM9">
            <v>41</v>
          </cell>
          <cell r="BN9">
            <v>44</v>
          </cell>
          <cell r="BO9">
            <v>46</v>
          </cell>
          <cell r="BP9">
            <v>51</v>
          </cell>
          <cell r="BQ9">
            <v>67</v>
          </cell>
          <cell r="BR9">
            <v>77</v>
          </cell>
          <cell r="BS9">
            <v>99</v>
          </cell>
        </row>
      </sheetData>
      <sheetData sheetId="1"/>
      <sheetData sheetId="2">
        <row r="7">
          <cell r="B7" t="str">
            <v>Example Job 1</v>
          </cell>
          <cell r="C7">
            <v>990001</v>
          </cell>
          <cell r="D7" t="str">
            <v>ABC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sign"/>
      <sheetName val="detail'02"/>
      <sheetName val="PointNo.5"/>
      <sheetName val="Stress Calculation"/>
      <sheetName val="banilad"/>
      <sheetName val="Mactan"/>
      <sheetName val="Mandaue"/>
      <sheetName val="GUT (2)"/>
      <sheetName val="ACE-OUT"/>
      <sheetName val="Detail"/>
      <sheetName val="PRECAST lightconc-II"/>
      <sheetName val="Tender Summary"/>
      <sheetName val=" Net Break Down"/>
      <sheetName val="BHANDUP"/>
      <sheetName val="Sheet1"/>
      <sheetName val="#REF"/>
      <sheetName val="Sheet3"/>
      <sheetName val="data"/>
      <sheetName val="SPT vs PHI"/>
      <sheetName val="K.Ajeet"/>
      <sheetName val="p&amp;m"/>
      <sheetName val="Civil-main_building2"/>
      <sheetName val="Civil-amenities_buildings2"/>
      <sheetName val="Roads-pavement-path_ways2"/>
      <sheetName val="C-Wall_BOQ2"/>
      <sheetName val="GR_slab-reinft2"/>
      <sheetName val="Civil-main_building"/>
      <sheetName val="Civil-amenities_buildings"/>
      <sheetName val="Roads-pavement-path_ways"/>
      <sheetName val="C-Wall_BOQ"/>
      <sheetName val="GR_slab-reinft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boq"/>
      <sheetName val="Labels"/>
      <sheetName val="Citrix"/>
      <sheetName val="Bill No 2 to 8 (Rev)"/>
      <sheetName val="Fill this out first..."/>
      <sheetName val="GF Columns"/>
      <sheetName val="Assumption Inputs"/>
      <sheetName val="Bill 3 - Site Works"/>
      <sheetName val="FINOLEX"/>
      <sheetName val="Labour"/>
      <sheetName val="VCH-SLC"/>
      <sheetName val="Supplier"/>
      <sheetName val="BSH num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SILICATE"/>
      <sheetName val="AutoOpen Stub Data"/>
      <sheetName val="공장별판관비배부"/>
      <sheetName val="4 Annex 1 Basic rate"/>
      <sheetName val="Fin Sum"/>
      <sheetName val="Build-up"/>
      <sheetName val="HPL"/>
      <sheetName val="Estimation"/>
      <sheetName val="INDIGINEOUS ITEMS "/>
      <sheetName val="07016, Master List-Major Minor"/>
      <sheetName val="Staff Acco."/>
      <sheetName val="PRECAST_lightconc-II"/>
      <sheetName val="PointNo_5"/>
      <sheetName val="PCC"/>
      <sheetName val="cidcoanalysis"/>
      <sheetName val="C Sum"/>
      <sheetName val="A Sum"/>
      <sheetName val="IO List"/>
      <sheetName val="labour coeff"/>
      <sheetName val="Flooring"/>
      <sheetName val="ELEC_BOQ"/>
      <sheetName val="Detail In Door Stad"/>
      <sheetName val="Bank Guarantee"/>
      <sheetName val="Bridges RB"/>
      <sheetName val="Analysis Justi "/>
      <sheetName val="Qty Esti -TCS"/>
      <sheetName val="INPUT"/>
      <sheetName val="Abst Jo"/>
      <sheetName val="Debits as on 12.04.08"/>
      <sheetName val="Vind-BtB"/>
      <sheetName val="Requirements"/>
      <sheetName val="Storage"/>
      <sheetName val="Financial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FORM7"/>
      <sheetName val="macros"/>
      <sheetName val="PROGRAMME"/>
      <sheetName val="PROG SUMMARY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Basis"/>
      <sheetName val="CLAY"/>
      <sheetName val="Ratio"/>
      <sheetName val="S &amp; A"/>
      <sheetName val="Groupings-final"/>
      <sheetName val="Sched"/>
      <sheetName val="Trial"/>
      <sheetName val="FA_Final"/>
      <sheetName val="Break up Sheet"/>
      <sheetName val="GBW"/>
      <sheetName val="Deduction of assets"/>
      <sheetName val="Assumptions"/>
      <sheetName val="매크로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Deckblatt"/>
      <sheetName val="Sludge Cal"/>
      <sheetName val="COLUMN"/>
      <sheetName val="5 NOT REQUIRED"/>
      <sheetName val="Introduction"/>
      <sheetName val="Old"/>
      <sheetName val="Operating Statistics"/>
      <sheetName val="Financials"/>
      <sheetName val="Rate analysis"/>
      <sheetName val="Machinery"/>
      <sheetName val="s"/>
      <sheetName val="NLD - Assum"/>
      <sheetName val="Capex-fixed"/>
      <sheetName val="Material"/>
      <sheetName val="RA"/>
      <sheetName val="3cd Annexure"/>
      <sheetName val="合成単価作成表-BLDG"/>
      <sheetName val="INDEX"/>
      <sheetName val="AREAS"/>
      <sheetName val="BLOCK-A (MEA.SHEET)"/>
      <sheetName val="Basement Budget"/>
      <sheetName val="strain"/>
      <sheetName val="keyword"/>
      <sheetName val="C-Wadl_BOQ2"/>
      <sheetName val="FITZ MORT 94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Makro1"/>
      <sheetName val="Balance sheet DCCDL Nov 06"/>
      <sheetName val=" COP 100%"/>
      <sheetName val="BOQ (2)"/>
      <sheetName val="NC-CM"/>
      <sheetName val="Ave.wtd.rates"/>
      <sheetName val="Material "/>
      <sheetName val="A.O.R r1Str"/>
      <sheetName val="A.O.R r1"/>
      <sheetName val="A.O.R (2)"/>
      <sheetName val="factors"/>
      <sheetName val="INPUT SHEET"/>
      <sheetName val="RES-PLANNING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IDCCALHYD-GOO"/>
      <sheetName val="Story Drift-Part 2"/>
      <sheetName val="Indices"/>
      <sheetName val="4_Annex_1_Basic_rate"/>
      <sheetName val="Detail_In_Door_Stad"/>
      <sheetName val="5_NOT_REQUIRED"/>
      <sheetName val="Bank_Guarantee"/>
      <sheetName val="Basic Rates"/>
      <sheetName val="PARAMETRES"/>
      <sheetName val="ecc_res"/>
      <sheetName val="jobhist"/>
      <sheetName val="Bechtel Norms"/>
      <sheetName val="CS PIPING"/>
      <sheetName val="TECH DATA"/>
      <sheetName val="SCHEDULE"/>
      <sheetName val="Database"/>
      <sheetName val="schedule nos"/>
      <sheetName val="RA-markate"/>
      <sheetName val="RCC,Ret. Wall"/>
      <sheetName val="hyperstatic"/>
      <sheetName val="ENCL9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A-Property"/>
      <sheetName val="lookups"/>
      <sheetName val="ref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Labour &amp; Plant"/>
      <sheetName val="9. Package split - Cost "/>
      <sheetName val="strand"/>
      <sheetName val="Annex"/>
      <sheetName val="Legend"/>
      <sheetName val="AoR Finishing"/>
      <sheetName val="DETAILED  BOQ"/>
      <sheetName val="Control"/>
      <sheetName val="HEAD"/>
      <sheetName val="CASHFLOWS"/>
      <sheetName val="Works - Quote Sheet"/>
      <sheetName val="LABOUR RATE"/>
      <sheetName val="Material Rate"/>
      <sheetName val="MASTER_RATE ANALYSIS"/>
      <sheetName val="PA- Consutant "/>
      <sheetName val="annx-1(Boq)"/>
      <sheetName val="IRP all H2s"/>
      <sheetName val="Allg. Angaben"/>
      <sheetName val="Auswahl"/>
    </sheetNames>
    <sheetDataSet>
      <sheetData sheetId="0"/>
      <sheetData sheetId="1"/>
      <sheetData sheetId="2"/>
      <sheetData sheetId="3"/>
      <sheetData sheetId="4">
        <row r="81">
          <cell r="H81">
            <v>222.566</v>
          </cell>
        </row>
      </sheetData>
      <sheetData sheetId="5"/>
      <sheetData sheetId="6"/>
      <sheetData sheetId="7"/>
      <sheetData sheetId="8">
        <row r="944">
          <cell r="H944">
            <v>439.20800000000003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>
        <row r="944">
          <cell r="H944">
            <v>439.20800000000003</v>
          </cell>
        </row>
      </sheetData>
      <sheetData sheetId="388">
        <row r="81">
          <cell r="H81">
            <v>222.566</v>
          </cell>
        </row>
      </sheetData>
      <sheetData sheetId="389">
        <row r="944">
          <cell r="H944">
            <v>439.20800000000003</v>
          </cell>
        </row>
      </sheetData>
      <sheetData sheetId="390">
        <row r="81">
          <cell r="H81">
            <v>222.566</v>
          </cell>
        </row>
      </sheetData>
      <sheetData sheetId="391">
        <row r="944">
          <cell r="H944">
            <v>439.20800000000003</v>
          </cell>
        </row>
      </sheetData>
      <sheetData sheetId="392">
        <row r="81">
          <cell r="H81">
            <v>222.566</v>
          </cell>
        </row>
      </sheetData>
      <sheetData sheetId="393">
        <row r="944">
          <cell r="H944">
            <v>439.20800000000003</v>
          </cell>
        </row>
      </sheetData>
      <sheetData sheetId="394"/>
      <sheetData sheetId="395">
        <row r="944">
          <cell r="H944">
            <v>439.20800000000003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  <sheetName val="Rate analysis"/>
      <sheetName val="Fee Rate Summary"/>
      <sheetName val="Basement Budget"/>
      <sheetName val="RECAPITULATION"/>
      <sheetName val="Old"/>
      <sheetName val="Materials Cost"/>
      <sheetName val="10. &amp; 11. Rate Code &amp; BQ"/>
      <sheetName val="Main-Material"/>
      <sheetName val="Break up Sheet"/>
      <sheetName val="COLUMN"/>
      <sheetName val="B &amp; C - M - ccp"/>
      <sheetName val="RES STEEL TO"/>
      <sheetName val="SUmmary-RMZ"/>
      <sheetName val="RMZ Summary"/>
      <sheetName val="Field Values"/>
      <sheetName val="sept-plan"/>
      <sheetName val="RA-markate"/>
      <sheetName val="Structure Bills Qty"/>
      <sheetName val="Fin Sum"/>
      <sheetName val="Fill this out first..."/>
      <sheetName val="Micro"/>
      <sheetName val="Macro"/>
      <sheetName val="Scaff-Rose"/>
      <sheetName val="Builtup Area"/>
      <sheetName val="analysis"/>
      <sheetName val="Headings"/>
      <sheetName val="MASTER_RATE ANALYSIS"/>
      <sheetName val="cubes_M20"/>
      <sheetName val="A"/>
      <sheetName val="Cop -VGN"/>
      <sheetName val="CASHFLOWS"/>
      <sheetName val="SUMMARY"/>
      <sheetName val="Site Dev BOQ"/>
      <sheetName val="Staff Forecast spread"/>
      <sheetName val="Sheet2"/>
      <sheetName val="dyes"/>
      <sheetName val="Sheet3"/>
      <sheetName val="UTILITY"/>
      <sheetName val="경비공통"/>
      <sheetName val="IO List"/>
      <sheetName val="BOQ_Direct_selling cost"/>
      <sheetName val="Stress Calculation"/>
      <sheetName val="Costing"/>
      <sheetName val="VIWSCo1"/>
      <sheetName val="database"/>
      <sheetName val="Input"/>
      <sheetName val="Activity"/>
      <sheetName val="Crew"/>
      <sheetName val="Piping"/>
      <sheetName val="Pipe Supports"/>
      <sheetName val="S1BOQ"/>
      <sheetName val="2gii"/>
      <sheetName val="Manpower"/>
      <sheetName val="HPL"/>
      <sheetName val="월선수금"/>
      <sheetName val="Materials "/>
      <sheetName val="strand"/>
      <sheetName val="MN T.B."/>
      <sheetName val="A1-Continuous"/>
      <sheetName val="Coalmine"/>
      <sheetName val="Preside"/>
      <sheetName val="Summary_Local"/>
      <sheetName val="factor sheet"/>
      <sheetName val="RA"/>
      <sheetName val="Factor_Sheet"/>
      <sheetName val="Exp."/>
      <sheetName val="Factors"/>
      <sheetName val="INDIGINEOUS ITEMS "/>
      <sheetName val="THK"/>
      <sheetName val="TBAL9697 -group wise  sdpl"/>
      <sheetName val="Data"/>
      <sheetName val="Lead"/>
      <sheetName val="Analy_7-10"/>
      <sheetName val="INDORAMA Group June 02"/>
      <sheetName val="starter"/>
      <sheetName val="BLK2"/>
      <sheetName val="BLK3"/>
      <sheetName val="E &amp; R"/>
      <sheetName val="radar"/>
      <sheetName val="UG"/>
      <sheetName val="Config"/>
      <sheetName val="Break Dw"/>
      <sheetName val="Load Details(B1)"/>
      <sheetName val="SPT vs PHI"/>
      <sheetName val="Civil Boq"/>
      <sheetName val="Design"/>
      <sheetName val="Debits as on 12.04.08"/>
      <sheetName val="FitOutConfCentre"/>
      <sheetName val="Sheet1"/>
      <sheetName val="MES-SEC"/>
      <sheetName val="For Bill-04 PS"/>
      <sheetName val="Build-up"/>
      <sheetName val="FORM7"/>
      <sheetName val="RCC,Ret. Wall"/>
      <sheetName val="RA 4 Challan Summary "/>
      <sheetName val="p&amp;m"/>
      <sheetName val="Labour productivity"/>
      <sheetName val="labour coeff"/>
      <sheetName val="COST"/>
      <sheetName val="Formulas"/>
      <sheetName val="BOQ (2)"/>
      <sheetName val="GBW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目录"/>
      <sheetName val="PART-I_(2)"/>
      <sheetName val="final_abstract"/>
      <sheetName val="PA- Consutant "/>
      <sheetName val="Sheet3 (2)"/>
      <sheetName val="ORDER BOO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asso"/>
      <sheetName val="Wd"/>
      <sheetName val="Ndcpl"/>
      <sheetName val="Oepl"/>
      <sheetName val="Rsedpl(119)"/>
      <sheetName val="Rsedpl(120)"/>
      <sheetName val="MJ47,48"/>
      <sheetName val="Gupta"/>
      <sheetName val="Ocpl-53"/>
      <sheetName val="Opd"/>
      <sheetName val="Curvature"/>
      <sheetName val="Cash Flow - OMPL"/>
      <sheetName val="OMPL"/>
      <sheetName val="beam-reinft-IIInd floor"/>
      <sheetName val="WORK"/>
      <sheetName val="Sheet3 (2)"/>
      <sheetName val="beam-reinft-machine rm"/>
      <sheetName val="fco"/>
      <sheetName val="Vind-BtB"/>
      <sheetName val="analysis"/>
      <sheetName val="Break_Up"/>
      <sheetName val="RESULT"/>
      <sheetName val="F1a-Pile"/>
      <sheetName val="Design"/>
      <sheetName val="Sheet 1"/>
      <sheetName val="Fin Sum"/>
      <sheetName val="GBW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BOQ"/>
      <sheetName val="BOQ_CHK_DA"/>
      <sheetName val="REV-EST"/>
      <sheetName val="EST-SER"/>
      <sheetName val="RA-MKT"/>
      <sheetName val="RA-MKT-REV"/>
      <sheetName val="RA-CPWD"/>
      <sheetName val="RA-CPWD-REV"/>
      <sheetName val="BOQ"/>
      <sheetName val="Meas.-FIN"/>
      <sheetName val="Meas.-STRUCT"/>
      <sheetName val="PILING-11.12.07"/>
      <sheetName val="SUB-STRUCT-11.12.07"/>
      <sheetName val="SUPER-STRUCT-11.12.07"/>
      <sheetName val="ESTIMATE"/>
      <sheetName val="Builtup Area"/>
      <sheetName val="Assumptions"/>
      <sheetName val="Lead"/>
      <sheetName val="Cash Flow Working"/>
      <sheetName val="BASIS -DEC 08"/>
      <sheetName val="BLOCK-A (MEA.SHEET)"/>
      <sheetName val="Headings"/>
      <sheetName val="Meas.-Hotel Part"/>
      <sheetName val="Door &amp; Window"/>
      <sheetName val="Cov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  <sheetName val="RA_markate"/>
      <sheetName val="Sheet3 (2)"/>
      <sheetName val="Portfolio Summary"/>
      <sheetName val="Builtup Area"/>
      <sheetName val="Inc.St.-Link"/>
      <sheetName val="MASTER_RATE ANALYSIS"/>
      <sheetName val="BLOCK-A (MEA.SHEET)"/>
      <sheetName val="MM"/>
      <sheetName val="Headings"/>
      <sheetName val="TBAL9697 -group wise  sdpl"/>
      <sheetName val="Names&amp;Cases"/>
      <sheetName val="COST"/>
      <sheetName val="Meas.-Hotel Part"/>
      <sheetName val="Results"/>
      <sheetName val="PLGroupings"/>
      <sheetName val="purpose&amp;input"/>
      <sheetName val="SCHEDULE"/>
      <sheetName val="BOQ"/>
      <sheetName val="VAL"/>
      <sheetName val="9. Package split - Cost "/>
      <sheetName val="10. &amp; 11. Rate Code &amp; BQ"/>
      <sheetName val="Pay_Sep06"/>
      <sheetName val="BASIS -DEC 08"/>
      <sheetName val="Fill this out first..."/>
      <sheetName val="TBAL9697 _group wise  sdpl"/>
      <sheetName val="Comparative_statement"/>
      <sheetName val="Staff Acco."/>
      <sheetName val="List"/>
      <sheetName val="Project Budget Worksheet"/>
      <sheetName val="Labor abs-NMR"/>
      <sheetName val="Labour productivity"/>
      <sheetName val="nVision"/>
      <sheetName val="(Basement to 2nd)-BUA"/>
      <sheetName val="oresreqsum"/>
      <sheetName val="BOQ_Direct_selling cost"/>
      <sheetName val="Desgn(zone I)"/>
      <sheetName val="7 Other Costs"/>
      <sheetName val="RECAPITULATION"/>
      <sheetName val="A-General"/>
      <sheetName val="Break up Sheet"/>
      <sheetName val="Field Values"/>
      <sheetName val="Cashflow"/>
      <sheetName val="BLOCK_A _MEA_SHEET_"/>
      <sheetName val="RA_EIL"/>
      <sheetName val="RA_MKT_QUOTE"/>
      <sheetName val="SILICATE"/>
      <sheetName val="PRECAST lightconc-II"/>
      <sheetName val="factors"/>
      <sheetName val="Contract Night Staff"/>
      <sheetName val="Contract Day Staff"/>
      <sheetName val="Day Shift"/>
      <sheetName val="Night Shift"/>
      <sheetName val="Cat A Change Control"/>
      <sheetName val="2nd "/>
      <sheetName val="Build-up"/>
      <sheetName val="Quotation"/>
      <sheetName val="Rate_Analysis"/>
      <sheetName val="PCC"/>
      <sheetName val="conc-foot-gradeslab"/>
      <sheetName val="AK-Offertstammblatt"/>
      <sheetName val="Approved MTD Proj #'s"/>
      <sheetName val="Abstract Sheet"/>
      <sheetName val="COLUMN"/>
      <sheetName val="Pile cap"/>
      <sheetName val="lmp &amp; salse"/>
      <sheetName val="ord-lost_98&amp;99"/>
      <sheetName val="REVENUES &amp; BS"/>
      <sheetName val="bs BP 04 SA"/>
      <sheetName val="Fin Sum"/>
      <sheetName val="Sheet1"/>
    </sheetNames>
    <sheetDataSet>
      <sheetData sheetId="0">
        <row r="389">
          <cell r="A389" t="str">
            <v>SECTION</v>
          </cell>
        </row>
      </sheetData>
      <sheetData sheetId="1" refreshError="1"/>
      <sheetData sheetId="2">
        <row r="389">
          <cell r="A389" t="str">
            <v>SECTION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ure"/>
      <sheetName val="Wall"/>
      <sheetName val="BASE"/>
      <sheetName val="Crackwidth at base"/>
      <sheetName val="Crackwidth at midsection"/>
      <sheetName val="Basic Rate"/>
      <sheetName val="INFLUENCES ON GM"/>
      <sheetName val="acevsSp (ABC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(2)"/>
      <sheetName val="Fin Sum"/>
      <sheetName val="final abstract"/>
      <sheetName val="RA-markate"/>
      <sheetName val="Rate analysis"/>
      <sheetName val="BOQ_Direct_selling cost"/>
      <sheetName val="RA_markate"/>
      <sheetName val="Cul_detail"/>
      <sheetName val="CABLE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Break up Sheet"/>
      <sheetName val="Form 6"/>
      <sheetName val="WORK TABLE"/>
      <sheetName val="BOQ_Direct_selling cost"/>
      <sheetName val="RCC,Ret. Wall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Main-Material"/>
      <sheetName val="Detailed Summary (5)"/>
      <sheetName val="Mat.-Rates"/>
      <sheetName val="SUMMARY"/>
      <sheetName val="Boq"/>
      <sheetName val="WWR"/>
      <sheetName val="BOQ_SERENO"/>
      <sheetName val="Aseet1998"/>
      <sheetName val="SITE OVERHEADS"/>
      <sheetName val="Labour"/>
      <sheetName val="Site Dev BOQ"/>
      <sheetName val="Sheet2"/>
      <sheetName val="Rate analysis"/>
      <sheetName val="calcul"/>
      <sheetName val="labour coeff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seT"/>
      <sheetName val="Fin Sum"/>
      <sheetName val="Break up Sheet"/>
      <sheetName val="est"/>
      <sheetName val="Boq_ structure "/>
      <sheetName val="wordsdata"/>
      <sheetName val="細目"/>
      <sheetName val="Analy_7-10"/>
      <sheetName val="Pile cap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Wag&amp;Sal"/>
      <sheetName val="Quote Sheet"/>
      <sheetName val="Totowa commitment"/>
      <sheetName val="Sheet1"/>
      <sheetName val="Load Details(B1)"/>
      <sheetName val="analysis-superstructure"/>
      <sheetName val="keyword"/>
      <sheetName val="Parametry"/>
      <sheetName val="RateAnalysis"/>
      <sheetName val="Data sheet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Steel Summary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int hire"/>
      <sheetName val="Abs Sheet(Fuel oil area)JAN"/>
      <sheetName val="WDA_Sept'13"/>
      <sheetName val="Basis"/>
      <sheetName val="STAFFSCHED "/>
      <sheetName val="Sheet2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Ph 1 -ESM Pipe, Bitumen"/>
      <sheetName val="ETC Panorama"/>
      <sheetName val="RA Format"/>
      <sheetName val="Measurement-ID works"/>
      <sheetName val="1"/>
      <sheetName val="sept-plan"/>
      <sheetName val="Data"/>
      <sheetName val="Site Dev BOQ"/>
      <sheetName val="Ref_Lists_SER"/>
      <sheetName val="pol-60"/>
      <sheetName val="Progress"/>
      <sheetName val="MORGACTS"/>
      <sheetName val="IO List"/>
      <sheetName val="PRECAST lightconc-II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Sludge Cal"/>
      <sheetName val="Stress Calculation"/>
      <sheetName val="2gii"/>
      <sheetName val="Assumption Inputs"/>
      <sheetName val="Rates"/>
      <sheetName val="Lead"/>
      <sheetName val="dummy"/>
      <sheetName val="Unit Rat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Rehab podium footing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Input"/>
      <sheetName val="合成単価作成表-BLDG"/>
      <sheetName val="MLAP"/>
      <sheetName val="Sheet1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Design"/>
      <sheetName val="gen"/>
      <sheetName val="ABP inputs"/>
      <sheetName val="Synergy Sales Budget"/>
      <sheetName val="ABSTRACT"/>
      <sheetName val="Staff Forecast spread"/>
      <sheetName val="Recon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Main-Material"/>
      <sheetName val="AoR Finishing"/>
      <sheetName val="P4-B"/>
      <sheetName val="d-safe DELUXE"/>
      <sheetName val="Calc_ISC"/>
      <sheetName val="std.wt."/>
      <sheetName val="RATE ANALYSIS."/>
      <sheetName val="COMPLEXALL"/>
      <sheetName val=""/>
      <sheetName val="Build-up"/>
      <sheetName val="SPT vs PHI"/>
      <sheetName val="omm-add"/>
      <sheetName val="Breakdown"/>
      <sheetName val="Cover"/>
      <sheetName val="Total Amount"/>
      <sheetName val="Revised Summary"/>
      <sheetName val="RMC April 16"/>
      <sheetName val="Assumption_Inputs"/>
      <sheetName val="Code"/>
      <sheetName val="Assumption_Inputs1"/>
      <sheetName val="Stress_Calculation1"/>
      <sheetName val="STAFFSCHED_2"/>
      <sheetName val="Drain_Work2"/>
      <sheetName val="Non-BOQ_summary2"/>
      <sheetName val="Curing_Bund_for_Sep'132"/>
      <sheetName val="Assumption_Inputs2"/>
      <sheetName val="Stress_Calculation2"/>
      <sheetName val="Misc__points6"/>
      <sheetName val="qty_abst6"/>
      <sheetName val="basic_6"/>
      <sheetName val="Rate_Analysis6"/>
      <sheetName val="Top_Sheet6"/>
      <sheetName val="Iron_Steel_&amp;_handrails6"/>
      <sheetName val="STAFFSCHED_3"/>
      <sheetName val="IS_Summary3"/>
      <sheetName val="Work_Done_Bill_(2)3"/>
      <sheetName val="VENDOR_CODE_WO_NO3"/>
      <sheetName val="Master_Item_List3"/>
      <sheetName val="VENDER_DETAIL3"/>
      <sheetName val="General_preliminaries3"/>
      <sheetName val="Drain_Work3"/>
      <sheetName val="Non-BOQ_summary3"/>
      <sheetName val="Curing_Bund_for_Sep'133"/>
      <sheetName val="Site_Dev_BOQ3"/>
      <sheetName val="Assumption_Inputs3"/>
      <sheetName val="Stress_Calculation3"/>
      <sheetName val="Name Manager"/>
      <sheetName val="Input Rates"/>
      <sheetName val="Detailed Areas"/>
      <sheetName val="Misc__points7"/>
      <sheetName val="qty_abst7"/>
      <sheetName val="basic_7"/>
      <sheetName val="Rate_Analysis7"/>
      <sheetName val="Top_Sheet7"/>
      <sheetName val="Iron_Steel_&amp;_handrails7"/>
      <sheetName val="STAFFSCHED_4"/>
      <sheetName val="IS_Summary4"/>
      <sheetName val="Civil_Boq4"/>
      <sheetName val="Work_Done_Bill_(2)4"/>
      <sheetName val="VENDOR_CODE_WO_NO4"/>
      <sheetName val="Master_Item_List4"/>
      <sheetName val="VENDER_DETAIL4"/>
      <sheetName val="Main_Summary4"/>
      <sheetName val="Summary_(G_H_Bachlor_C)4"/>
      <sheetName val="General_preliminaries4"/>
      <sheetName val="Drain_Work4"/>
      <sheetName val="Non-BOQ_summary4"/>
      <sheetName val="Curing_Bund_for_Sep'134"/>
      <sheetName val="Site_Dev_BOQ4"/>
      <sheetName val="Assumption_Inputs4"/>
      <sheetName val="Stress_Calculation4"/>
      <sheetName val="Ph_1_-ESM_Pipe,_Bitumen"/>
      <sheetName val="RA_Format"/>
      <sheetName val="Measurement-ID_works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Civil_Boq5"/>
      <sheetName val="Work_Done_Bill_(2)5"/>
      <sheetName val="VENDOR_CODE_WO_NO5"/>
      <sheetName val="Master_Item_List5"/>
      <sheetName val="VENDER_DETAIL5"/>
      <sheetName val="Main_Summary5"/>
      <sheetName val="Summary_(G_H_Bachlor_C)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h_1_-ESM_Pipe,_Bitumen1"/>
      <sheetName val="RA_Format1"/>
      <sheetName val="Measurement-ID_works1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Basic_Rate3"/>
      <sheetName val="INFLUENCES_ON_GM3"/>
      <sheetName val="acevsSp_(ABC)3"/>
      <sheetName val="Legal_Risk_Analysis2"/>
      <sheetName val="Steel_Summary3"/>
      <sheetName val="RA_Format2"/>
      <sheetName val="Measurement-ID_works2"/>
      <sheetName val="int_hire2"/>
      <sheetName val="IO_List2"/>
      <sheetName val="major_qty2"/>
      <sheetName val="Major_P&amp;M_deployment2"/>
      <sheetName val="p&amp;m_L&amp;T_Hire2"/>
      <sheetName val="PRECAST_lightconc-II3"/>
      <sheetName val="Unit_Rate2"/>
      <sheetName val="PointNo_52"/>
      <sheetName val="Monthly_Format_ATH_(ro)revised3"/>
      <sheetName val="Abs_Sheet(Fuel_oil_area)JAN3"/>
      <sheetName val="BOQ_Direct_selling_cost2"/>
      <sheetName val="Drop_Down_(Fixed)2"/>
      <sheetName val="Drop_Down2"/>
      <sheetName val="E_&amp;_R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d-safe_DELUXE2"/>
      <sheetName val="ABP_inputs2"/>
      <sheetName val="Synergy_Sales_Budget2"/>
      <sheetName val="upa"/>
      <sheetName val="P+M - Tower Crane"/>
      <sheetName val="Voucher"/>
      <sheetName val="20 mm aggregates "/>
      <sheetName val="3cd Annexure"/>
      <sheetName val="LMR PF"/>
      <sheetName val="REL"/>
      <sheetName val="Process"/>
      <sheetName val="On-Costs"/>
      <sheetName val="beam-reinft-IIInd flo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IN_BUD"/>
      <sheetName val="RawMat"/>
      <sheetName val="Excise"/>
      <sheetName val="dyes "/>
      <sheetName val="Stors"/>
      <sheetName val="Utility"/>
      <sheetName val="Wag&amp;Sal"/>
      <sheetName val="Man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 t="str">
            <v>Direct Wages</v>
          </cell>
          <cell r="K2" t="str">
            <v>Indirect Wages</v>
          </cell>
          <cell r="Q2" t="str">
            <v>Clerical Salaries</v>
          </cell>
          <cell r="V2" t="str">
            <v>Mgt.&amp; Super.Salaries</v>
          </cell>
          <cell r="AB2" t="str">
            <v>GRAND TOTAL</v>
          </cell>
        </row>
        <row r="4">
          <cell r="I4" t="str">
            <v>Fringe</v>
          </cell>
          <cell r="O4" t="str">
            <v>Fringe</v>
          </cell>
          <cell r="T4" t="str">
            <v>Fringe</v>
          </cell>
          <cell r="Y4" t="str">
            <v>Fringe</v>
          </cell>
        </row>
        <row r="5">
          <cell r="E5" t="str">
            <v>Nos</v>
          </cell>
          <cell r="F5" t="str">
            <v>Basic</v>
          </cell>
          <cell r="G5" t="str">
            <v>V.D.F.A</v>
          </cell>
          <cell r="H5" t="str">
            <v>HWP</v>
          </cell>
          <cell r="I5" t="str">
            <v>Benefits</v>
          </cell>
          <cell r="J5" t="str">
            <v>Total</v>
          </cell>
          <cell r="K5" t="str">
            <v>Nos</v>
          </cell>
          <cell r="L5" t="str">
            <v>Basic</v>
          </cell>
          <cell r="M5" t="str">
            <v>V.D.F.A</v>
          </cell>
          <cell r="N5" t="str">
            <v>HWP</v>
          </cell>
          <cell r="O5" t="str">
            <v>Benefits</v>
          </cell>
          <cell r="P5" t="str">
            <v>Total</v>
          </cell>
          <cell r="Q5" t="str">
            <v>Nos</v>
          </cell>
          <cell r="R5" t="str">
            <v>Basic</v>
          </cell>
          <cell r="S5" t="str">
            <v>V.D.F.A</v>
          </cell>
          <cell r="T5" t="str">
            <v>Benefits</v>
          </cell>
          <cell r="V5" t="str">
            <v>Nos</v>
          </cell>
          <cell r="W5" t="str">
            <v>Basic</v>
          </cell>
          <cell r="X5" t="str">
            <v>V.D.F.A</v>
          </cell>
          <cell r="Y5" t="str">
            <v>Benefits</v>
          </cell>
          <cell r="AB5" t="str">
            <v>Nos</v>
          </cell>
        </row>
        <row r="7">
          <cell r="E7">
            <v>1282</v>
          </cell>
          <cell r="F7">
            <v>18.97467</v>
          </cell>
          <cell r="G7">
            <v>73.976680000000002</v>
          </cell>
          <cell r="H7">
            <v>7.0271220599999999</v>
          </cell>
          <cell r="I7">
            <v>40.991173544599995</v>
          </cell>
          <cell r="J7">
            <v>140.9696456046</v>
          </cell>
          <cell r="K7">
            <v>680</v>
          </cell>
          <cell r="L7">
            <v>9.5829799999999992</v>
          </cell>
          <cell r="M7">
            <v>38.567300000000003</v>
          </cell>
          <cell r="N7">
            <v>3.6401611679999997</v>
          </cell>
          <cell r="O7">
            <v>21.404080878880002</v>
          </cell>
          <cell r="P7">
            <v>73.194522046879996</v>
          </cell>
          <cell r="Q7">
            <v>46</v>
          </cell>
          <cell r="R7">
            <v>1.5146999999999999</v>
          </cell>
          <cell r="S7">
            <v>3.0414500000000002</v>
          </cell>
          <cell r="T7">
            <v>2.3754375350000001</v>
          </cell>
          <cell r="V7">
            <v>120</v>
          </cell>
          <cell r="W7">
            <v>6.9354500000000003</v>
          </cell>
          <cell r="X7">
            <v>4.51288</v>
          </cell>
          <cell r="Y7">
            <v>9.5881406649999992</v>
          </cell>
          <cell r="AB7">
            <v>2128</v>
          </cell>
        </row>
        <row r="8">
          <cell r="E8">
            <v>1295</v>
          </cell>
          <cell r="F8">
            <v>18.941880000000001</v>
          </cell>
          <cell r="G8">
            <v>73.113749999999996</v>
          </cell>
          <cell r="H8">
            <v>6.9594056279999998</v>
          </cell>
          <cell r="I8">
            <v>40.596164607479999</v>
          </cell>
          <cell r="J8">
            <v>139.61120023548</v>
          </cell>
          <cell r="K8">
            <v>689</v>
          </cell>
          <cell r="L8">
            <v>9.2866599999999995</v>
          </cell>
          <cell r="M8">
            <v>37.179569999999998</v>
          </cell>
          <cell r="N8">
            <v>3.5128469880000002</v>
          </cell>
          <cell r="O8">
            <v>20.661421565080001</v>
          </cell>
          <cell r="P8">
            <v>70.640498553079993</v>
          </cell>
          <cell r="Q8">
            <v>48</v>
          </cell>
          <cell r="R8">
            <v>1.5793299999999999</v>
          </cell>
          <cell r="S8">
            <v>3.19401</v>
          </cell>
          <cell r="T8">
            <v>2.4581652060000003</v>
          </cell>
          <cell r="V8">
            <v>120</v>
          </cell>
          <cell r="W8">
            <v>6.9430899999999998</v>
          </cell>
          <cell r="X8">
            <v>4.5462499999999997</v>
          </cell>
          <cell r="Y8">
            <v>9.6121250979999981</v>
          </cell>
          <cell r="AB8">
            <v>2152</v>
          </cell>
        </row>
        <row r="9">
          <cell r="E9">
            <v>1285</v>
          </cell>
          <cell r="F9">
            <v>19.649360000000001</v>
          </cell>
          <cell r="G9">
            <v>76.143950000000004</v>
          </cell>
          <cell r="H9">
            <v>7.2419742359999999</v>
          </cell>
          <cell r="I9">
            <v>42.244466536759994</v>
          </cell>
          <cell r="J9">
            <v>145.27975077276</v>
          </cell>
          <cell r="K9">
            <v>691</v>
          </cell>
          <cell r="L9">
            <v>9.4815500000000004</v>
          </cell>
          <cell r="M9">
            <v>38.140160000000002</v>
          </cell>
          <cell r="N9">
            <v>3.6002012759999995</v>
          </cell>
          <cell r="O9">
            <v>21.170983623160005</v>
          </cell>
          <cell r="P9">
            <v>72.392894899160012</v>
          </cell>
          <cell r="Q9">
            <v>46</v>
          </cell>
          <cell r="R9">
            <v>1.52356</v>
          </cell>
          <cell r="S9">
            <v>3.0819999999999999</v>
          </cell>
          <cell r="T9">
            <v>2.394257804</v>
          </cell>
          <cell r="V9">
            <v>120</v>
          </cell>
          <cell r="W9">
            <v>6.9441300000000004</v>
          </cell>
          <cell r="X9">
            <v>4.5720299999999998</v>
          </cell>
          <cell r="Y9">
            <v>9.6269136880000001</v>
          </cell>
          <cell r="AB9">
            <v>2142</v>
          </cell>
        </row>
        <row r="10">
          <cell r="E10">
            <v>1292</v>
          </cell>
          <cell r="F10">
            <v>19.163329999999998</v>
          </cell>
          <cell r="G10">
            <v>74.576639999999998</v>
          </cell>
          <cell r="H10">
            <v>7.0867417319999992</v>
          </cell>
          <cell r="I10">
            <v>41.338951810120001</v>
          </cell>
          <cell r="J10">
            <v>142.16566354212</v>
          </cell>
          <cell r="K10">
            <v>684</v>
          </cell>
          <cell r="L10">
            <v>9.3144200000000001</v>
          </cell>
          <cell r="M10">
            <v>37.623890000000003</v>
          </cell>
          <cell r="N10">
            <v>3.5485362360000003</v>
          </cell>
          <cell r="O10">
            <v>20.869606956760002</v>
          </cell>
          <cell r="P10">
            <v>71.35645319276</v>
          </cell>
          <cell r="Q10">
            <v>48</v>
          </cell>
          <cell r="R10">
            <v>1.60514</v>
          </cell>
          <cell r="S10">
            <v>3.2513299999999998</v>
          </cell>
          <cell r="T10">
            <v>2.4898294229999998</v>
          </cell>
          <cell r="V10">
            <v>120</v>
          </cell>
          <cell r="W10">
            <v>6.9451599999999996</v>
          </cell>
          <cell r="X10">
            <v>4.59781</v>
          </cell>
          <cell r="Y10">
            <v>9.6416940410000009</v>
          </cell>
          <cell r="AB10">
            <v>2144</v>
          </cell>
        </row>
        <row r="11">
          <cell r="E11">
            <v>1288.5</v>
          </cell>
          <cell r="F11">
            <v>19.182310000000001</v>
          </cell>
          <cell r="G11">
            <v>74.452754999999996</v>
          </cell>
          <cell r="H11">
            <v>7.078810914</v>
          </cell>
          <cell r="I11">
            <v>41.292689124739994</v>
          </cell>
          <cell r="J11">
            <v>142.00656503874001</v>
          </cell>
          <cell r="K11">
            <v>686</v>
          </cell>
          <cell r="L11">
            <v>9.4164024999999985</v>
          </cell>
          <cell r="M11">
            <v>37.87773</v>
          </cell>
          <cell r="N11">
            <v>3.5754364170000001</v>
          </cell>
          <cell r="O11">
            <v>21.026523255970002</v>
          </cell>
          <cell r="P11">
            <v>71.89609217297</v>
          </cell>
          <cell r="Q11">
            <v>47</v>
          </cell>
          <cell r="R11">
            <v>1.5556825000000001</v>
          </cell>
          <cell r="S11">
            <v>3.1421975</v>
          </cell>
          <cell r="T11">
            <v>2.429422492</v>
          </cell>
          <cell r="V11">
            <v>120</v>
          </cell>
          <cell r="W11">
            <v>6.9419575000000009</v>
          </cell>
          <cell r="X11">
            <v>4.5572425000000001</v>
          </cell>
          <cell r="Y11">
            <v>9.617218373</v>
          </cell>
          <cell r="AB11">
            <v>2141.5</v>
          </cell>
        </row>
        <row r="13">
          <cell r="E13">
            <v>605</v>
          </cell>
          <cell r="F13">
            <v>8.2568300000000008</v>
          </cell>
          <cell r="G13">
            <v>39.243980000000001</v>
          </cell>
          <cell r="H13">
            <v>3.5910612359999998</v>
          </cell>
          <cell r="I13">
            <v>20.646225166467602</v>
          </cell>
          <cell r="J13">
            <v>71.738096402467605</v>
          </cell>
          <cell r="K13">
            <v>412</v>
          </cell>
          <cell r="L13">
            <v>4.4533100000000001</v>
          </cell>
          <cell r="M13">
            <v>24.766660000000002</v>
          </cell>
          <cell r="N13">
            <v>2.2090297319999999</v>
          </cell>
          <cell r="O13">
            <v>12.910458791701201</v>
          </cell>
          <cell r="P13">
            <v>44.339458523701204</v>
          </cell>
          <cell r="Q13">
            <v>28</v>
          </cell>
          <cell r="R13">
            <v>0.90805999999999998</v>
          </cell>
          <cell r="S13">
            <v>1.9350400000000001</v>
          </cell>
          <cell r="T13">
            <v>1.18218216</v>
          </cell>
          <cell r="V13">
            <v>103</v>
          </cell>
          <cell r="W13">
            <v>5.1599500000000003</v>
          </cell>
          <cell r="X13">
            <v>4.2183700000000002</v>
          </cell>
          <cell r="Y13">
            <v>6.755198107</v>
          </cell>
          <cell r="AB13">
            <v>1148</v>
          </cell>
        </row>
        <row r="14">
          <cell r="E14">
            <v>612</v>
          </cell>
          <cell r="F14">
            <v>8.0204199999999997</v>
          </cell>
          <cell r="G14">
            <v>38.455329999999996</v>
          </cell>
          <cell r="H14">
            <v>3.5135666999999997</v>
          </cell>
          <cell r="I14">
            <v>20.200682878470001</v>
          </cell>
          <cell r="J14">
            <v>70.189999578469994</v>
          </cell>
          <cell r="K14">
            <v>419</v>
          </cell>
          <cell r="L14">
            <v>4.3928599999999998</v>
          </cell>
          <cell r="M14">
            <v>24.673179999999999</v>
          </cell>
          <cell r="N14">
            <v>2.1973926239999999</v>
          </cell>
          <cell r="O14">
            <v>12.843553123358401</v>
          </cell>
          <cell r="P14">
            <v>44.106985747358394</v>
          </cell>
          <cell r="Q14">
            <v>28</v>
          </cell>
          <cell r="R14">
            <v>0.91449000000000003</v>
          </cell>
          <cell r="S14">
            <v>1.94981</v>
          </cell>
          <cell r="T14">
            <v>1.1901024800000002</v>
          </cell>
          <cell r="V14">
            <v>103</v>
          </cell>
          <cell r="W14">
            <v>5.1599000000000004</v>
          </cell>
          <cell r="X14">
            <v>4.2531400000000001</v>
          </cell>
          <cell r="Y14">
            <v>6.774974619</v>
          </cell>
          <cell r="AB14">
            <v>1162</v>
          </cell>
        </row>
        <row r="15">
          <cell r="E15">
            <v>648</v>
          </cell>
          <cell r="F15">
            <v>8.6844400000000004</v>
          </cell>
          <cell r="G15">
            <v>42.314149999999998</v>
          </cell>
          <cell r="H15">
            <v>3.8554934039999997</v>
          </cell>
          <cell r="I15">
            <v>22.166535103556402</v>
          </cell>
          <cell r="J15">
            <v>77.020618507556406</v>
          </cell>
          <cell r="K15">
            <v>416</v>
          </cell>
          <cell r="L15">
            <v>4.5053099999999997</v>
          </cell>
          <cell r="M15">
            <v>25.391719999999999</v>
          </cell>
          <cell r="N15">
            <v>2.2602154680000002</v>
          </cell>
          <cell r="O15">
            <v>13.204742893618802</v>
          </cell>
          <cell r="P15">
            <v>45.361988361618799</v>
          </cell>
          <cell r="Q15">
            <v>28</v>
          </cell>
          <cell r="R15">
            <v>0.92152999999999996</v>
          </cell>
          <cell r="S15">
            <v>1.96089</v>
          </cell>
          <cell r="T15">
            <v>1.1968721119999999</v>
          </cell>
          <cell r="V15">
            <v>103</v>
          </cell>
          <cell r="W15">
            <v>5.1598100000000002</v>
          </cell>
          <cell r="X15">
            <v>4.3013899999999996</v>
          </cell>
          <cell r="Y15">
            <v>6.802406555000001</v>
          </cell>
          <cell r="AB15">
            <v>1195</v>
          </cell>
        </row>
        <row r="16">
          <cell r="E16">
            <v>650</v>
          </cell>
          <cell r="F16">
            <v>8.5004299999999997</v>
          </cell>
          <cell r="G16">
            <v>41.658230000000003</v>
          </cell>
          <cell r="H16">
            <v>3.7919946959999997</v>
          </cell>
          <cell r="I16">
            <v>21.801459562653601</v>
          </cell>
          <cell r="J16">
            <v>75.752114258653606</v>
          </cell>
          <cell r="K16">
            <v>418</v>
          </cell>
          <cell r="L16">
            <v>4.4026500000000004</v>
          </cell>
          <cell r="M16">
            <v>24.952220000000001</v>
          </cell>
          <cell r="N16">
            <v>2.2192281719999998</v>
          </cell>
          <cell r="O16">
            <v>12.969093071305201</v>
          </cell>
          <cell r="P16">
            <v>44.543191243305202</v>
          </cell>
          <cell r="Q16">
            <v>28</v>
          </cell>
          <cell r="R16">
            <v>0.93803000000000003</v>
          </cell>
          <cell r="S16">
            <v>1.97661</v>
          </cell>
          <cell r="T16">
            <v>1.2089095039999997</v>
          </cell>
          <cell r="V16">
            <v>103</v>
          </cell>
          <cell r="W16">
            <v>5.1596399999999996</v>
          </cell>
          <cell r="X16">
            <v>4.2625400000000004</v>
          </cell>
          <cell r="Y16">
            <v>6.7801807630000006</v>
          </cell>
          <cell r="AB16">
            <v>1199</v>
          </cell>
        </row>
        <row r="17">
          <cell r="E17">
            <v>628.75</v>
          </cell>
          <cell r="F17">
            <v>8.3655300000000015</v>
          </cell>
          <cell r="G17">
            <v>40.417922500000003</v>
          </cell>
          <cell r="H17">
            <v>3.6880290090000001</v>
          </cell>
          <cell r="I17">
            <v>21.203725677786903</v>
          </cell>
          <cell r="J17">
            <v>73.675207186786906</v>
          </cell>
          <cell r="K17">
            <v>416.25</v>
          </cell>
          <cell r="L17">
            <v>4.4385325</v>
          </cell>
          <cell r="M17">
            <v>24.945944999999998</v>
          </cell>
          <cell r="N17">
            <v>2.2214664989999999</v>
          </cell>
          <cell r="O17">
            <v>12.981961969995901</v>
          </cell>
          <cell r="P17">
            <v>44.587905968995898</v>
          </cell>
          <cell r="Q17">
            <v>28</v>
          </cell>
          <cell r="R17">
            <v>0.92052750000000005</v>
          </cell>
          <cell r="S17">
            <v>1.9555875</v>
          </cell>
          <cell r="T17">
            <v>1.1945165639999999</v>
          </cell>
          <cell r="V17">
            <v>103</v>
          </cell>
          <cell r="W17">
            <v>5.1598249999999997</v>
          </cell>
          <cell r="X17">
            <v>4.2588600000000003</v>
          </cell>
          <cell r="Y17">
            <v>6.7781900110000004</v>
          </cell>
          <cell r="AB17">
            <v>1176</v>
          </cell>
        </row>
        <row r="19">
          <cell r="E19">
            <v>583.33300000000008</v>
          </cell>
          <cell r="F19">
            <v>5.3954152046571195</v>
          </cell>
          <cell r="G19">
            <v>27.61565582067378</v>
          </cell>
          <cell r="H19">
            <v>2.0672530278917387</v>
          </cell>
          <cell r="I19">
            <v>15.590842002369783</v>
          </cell>
          <cell r="J19">
            <v>50.66916605559242</v>
          </cell>
          <cell r="K19">
            <v>290</v>
          </cell>
          <cell r="L19">
            <v>2.6948178003218684</v>
          </cell>
          <cell r="M19">
            <v>13.813841192361554</v>
          </cell>
          <cell r="N19">
            <v>1.1592555215473865</v>
          </cell>
          <cell r="O19">
            <v>7.723399082294172</v>
          </cell>
          <cell r="P19">
            <v>25.391313596524981</v>
          </cell>
          <cell r="Q19">
            <v>48</v>
          </cell>
          <cell r="R19">
            <v>1.1822165000000002</v>
          </cell>
          <cell r="S19">
            <v>2.8398788000000001</v>
          </cell>
          <cell r="T19">
            <v>1.8734669123317418</v>
          </cell>
          <cell r="V19">
            <v>114</v>
          </cell>
          <cell r="W19">
            <v>7.9582242076388887</v>
          </cell>
          <cell r="X19">
            <v>3.7906274391865082</v>
          </cell>
          <cell r="Y19">
            <v>6.9252844165817447</v>
          </cell>
          <cell r="AB19">
            <v>1035.3330000000001</v>
          </cell>
        </row>
        <row r="20">
          <cell r="E20">
            <v>625.33299999999997</v>
          </cell>
          <cell r="F20">
            <v>5.7734104312937431</v>
          </cell>
          <cell r="G20">
            <v>29.781807344534212</v>
          </cell>
          <cell r="H20">
            <v>2.2569513587001238</v>
          </cell>
          <cell r="I20">
            <v>16.774621630885143</v>
          </cell>
          <cell r="J20">
            <v>54.58679076541322</v>
          </cell>
          <cell r="K20">
            <v>290</v>
          </cell>
          <cell r="L20">
            <v>2.6948178003218684</v>
          </cell>
          <cell r="M20">
            <v>13.919098924874783</v>
          </cell>
          <cell r="N20">
            <v>1.1666563545323743</v>
          </cell>
          <cell r="O20">
            <v>7.7726372034826587</v>
          </cell>
          <cell r="P20">
            <v>25.553210283211687</v>
          </cell>
          <cell r="Q20">
            <v>48</v>
          </cell>
          <cell r="R20">
            <v>1.1822165000000002</v>
          </cell>
          <cell r="S20">
            <v>2.8615162999999999</v>
          </cell>
          <cell r="T20">
            <v>1.8835455249184641</v>
          </cell>
          <cell r="V20">
            <v>114</v>
          </cell>
          <cell r="W20">
            <v>7.9582242076388887</v>
          </cell>
          <cell r="X20">
            <v>3.8195082246031746</v>
          </cell>
          <cell r="Y20">
            <v>6.9420574557063865</v>
          </cell>
          <cell r="AB20">
            <v>1077.3330000000001</v>
          </cell>
        </row>
        <row r="21">
          <cell r="E21">
            <v>722.33299999999997</v>
          </cell>
          <cell r="F21">
            <v>6.6463994070973751</v>
          </cell>
          <cell r="G21">
            <v>34.492966428300335</v>
          </cell>
          <cell r="H21">
            <v>2.6772690085536874</v>
          </cell>
          <cell r="I21">
            <v>19.370585948105621</v>
          </cell>
          <cell r="J21">
            <v>63.187220792057019</v>
          </cell>
          <cell r="K21">
            <v>290</v>
          </cell>
          <cell r="L21">
            <v>2.6948178003218684</v>
          </cell>
          <cell r="M21">
            <v>13.998042024259707</v>
          </cell>
          <cell r="N21">
            <v>1.1722069792711149</v>
          </cell>
          <cell r="O21">
            <v>7.8095656925770287</v>
          </cell>
          <cell r="P21">
            <v>25.674632496429719</v>
          </cell>
          <cell r="Q21">
            <v>48</v>
          </cell>
          <cell r="R21">
            <v>1.1822165000000002</v>
          </cell>
          <cell r="S21">
            <v>2.8777442</v>
          </cell>
          <cell r="T21">
            <v>1.891104379554909</v>
          </cell>
          <cell r="V21">
            <v>114</v>
          </cell>
          <cell r="W21">
            <v>7.9582242076388887</v>
          </cell>
          <cell r="X21">
            <v>3.8411691470238094</v>
          </cell>
          <cell r="Y21">
            <v>6.9546374286536414</v>
          </cell>
          <cell r="AB21">
            <v>1174.3330000000001</v>
          </cell>
        </row>
        <row r="22">
          <cell r="E22">
            <v>674.33299999999997</v>
          </cell>
          <cell r="F22">
            <v>6.2144048623698041</v>
          </cell>
          <cell r="G22">
            <v>32.427218983443275</v>
          </cell>
          <cell r="H22">
            <v>2.4862980244109467</v>
          </cell>
          <cell r="I22">
            <v>18.211171350847124</v>
          </cell>
          <cell r="J22">
            <v>59.339093221071153</v>
          </cell>
          <cell r="K22">
            <v>290</v>
          </cell>
          <cell r="L22">
            <v>2.6948178003218684</v>
          </cell>
          <cell r="M22">
            <v>14.076985123644629</v>
          </cell>
          <cell r="N22">
            <v>1.1777576040098556</v>
          </cell>
          <cell r="O22">
            <v>7.8464941816713996</v>
          </cell>
          <cell r="P22">
            <v>25.796054709647752</v>
          </cell>
          <cell r="Q22">
            <v>48</v>
          </cell>
          <cell r="R22">
            <v>1.1822165000000002</v>
          </cell>
          <cell r="S22">
            <v>2.8939718999999999</v>
          </cell>
          <cell r="T22">
            <v>1.8986631410326011</v>
          </cell>
          <cell r="V22">
            <v>114</v>
          </cell>
          <cell r="W22">
            <v>7.9582242076388887</v>
          </cell>
          <cell r="X22">
            <v>3.8628296770833335</v>
          </cell>
          <cell r="Y22">
            <v>6.9672171737300763</v>
          </cell>
          <cell r="AB22">
            <v>1126.3330000000001</v>
          </cell>
        </row>
        <row r="23">
          <cell r="E23">
            <v>651.33300000000008</v>
          </cell>
          <cell r="F23">
            <v>6.0074074763545102</v>
          </cell>
          <cell r="G23">
            <v>31.079412144237899</v>
          </cell>
          <cell r="H23">
            <v>2.3719428548891242</v>
          </cell>
          <cell r="I23">
            <v>17.486805233051918</v>
          </cell>
          <cell r="J23">
            <v>56.945567708533453</v>
          </cell>
          <cell r="K23">
            <v>290</v>
          </cell>
          <cell r="L23">
            <v>2.6948178003218684</v>
          </cell>
          <cell r="M23">
            <v>13.951991816285169</v>
          </cell>
          <cell r="N23">
            <v>1.1689691148401828</v>
          </cell>
          <cell r="O23">
            <v>7.7880240400063148</v>
          </cell>
          <cell r="P23">
            <v>25.603802771453534</v>
          </cell>
          <cell r="Q23">
            <v>48</v>
          </cell>
          <cell r="R23">
            <v>1.1822165000000002</v>
          </cell>
          <cell r="S23">
            <v>2.8682778</v>
          </cell>
          <cell r="T23">
            <v>1.8866949894594289</v>
          </cell>
          <cell r="V23">
            <v>114</v>
          </cell>
          <cell r="W23">
            <v>7.9582242076388887</v>
          </cell>
          <cell r="X23">
            <v>3.8285336219742061</v>
          </cell>
          <cell r="Y23">
            <v>6.9472991186679627</v>
          </cell>
          <cell r="AB23">
            <v>1103.3330000000001</v>
          </cell>
        </row>
        <row r="25">
          <cell r="E25">
            <v>30</v>
          </cell>
          <cell r="F25">
            <v>0.27941653241021908</v>
          </cell>
          <cell r="G25">
            <v>1.414993686094691</v>
          </cell>
          <cell r="I25">
            <v>0.73198521439412101</v>
          </cell>
          <cell r="J25">
            <v>2.4263954328990311</v>
          </cell>
          <cell r="K25">
            <v>30</v>
          </cell>
          <cell r="L25">
            <v>0.86250000000000004</v>
          </cell>
          <cell r="P25">
            <v>0.86250000000000004</v>
          </cell>
          <cell r="Q25">
            <v>60</v>
          </cell>
          <cell r="R25">
            <v>0.60268859999999991</v>
          </cell>
          <cell r="S25">
            <v>3.51864</v>
          </cell>
          <cell r="T25">
            <v>1.9301495915399995</v>
          </cell>
          <cell r="V25">
            <v>297</v>
          </cell>
          <cell r="W25">
            <v>34.938650000000003</v>
          </cell>
          <cell r="X25">
            <v>0</v>
          </cell>
          <cell r="Y25">
            <v>48.263823691999995</v>
          </cell>
          <cell r="AB25">
            <v>417</v>
          </cell>
        </row>
        <row r="26">
          <cell r="E26">
            <v>30</v>
          </cell>
          <cell r="F26">
            <v>0.27941653241021908</v>
          </cell>
          <cell r="G26">
            <v>1.4250113405095204</v>
          </cell>
          <cell r="I26">
            <v>0.73631284110132755</v>
          </cell>
          <cell r="J26">
            <v>2.4407407140210671</v>
          </cell>
          <cell r="K26">
            <v>27</v>
          </cell>
          <cell r="L26">
            <v>0.64583333333333337</v>
          </cell>
          <cell r="P26">
            <v>0.64583333333333337</v>
          </cell>
          <cell r="Q26">
            <v>60</v>
          </cell>
          <cell r="R26">
            <v>0.64583333333333337</v>
          </cell>
          <cell r="S26">
            <v>3.51864</v>
          </cell>
          <cell r="T26">
            <v>1.9301495915400002</v>
          </cell>
          <cell r="V26">
            <v>307</v>
          </cell>
          <cell r="W26">
            <v>35.847650000000002</v>
          </cell>
          <cell r="X26">
            <v>0</v>
          </cell>
          <cell r="Y26">
            <v>51.731544569777768</v>
          </cell>
          <cell r="AB26">
            <v>424</v>
          </cell>
        </row>
        <row r="27">
          <cell r="E27">
            <v>30</v>
          </cell>
          <cell r="F27">
            <v>0.27941653241021908</v>
          </cell>
          <cell r="G27">
            <v>1.4325245813206426</v>
          </cell>
          <cell r="I27">
            <v>0.73955856113173224</v>
          </cell>
          <cell r="J27">
            <v>2.4514996748625939</v>
          </cell>
          <cell r="K27">
            <v>38</v>
          </cell>
          <cell r="L27">
            <v>0.71583333333333332</v>
          </cell>
          <cell r="P27">
            <v>0.71583333333333332</v>
          </cell>
          <cell r="Q27">
            <v>60</v>
          </cell>
          <cell r="R27">
            <v>0.71583333333333332</v>
          </cell>
          <cell r="S27">
            <v>3.51864</v>
          </cell>
          <cell r="T27">
            <v>1.9301495915400002</v>
          </cell>
          <cell r="V27">
            <v>307</v>
          </cell>
          <cell r="W27">
            <v>35.847650000000002</v>
          </cell>
          <cell r="X27">
            <v>0</v>
          </cell>
          <cell r="Y27">
            <v>51.736544569777777</v>
          </cell>
          <cell r="AB27">
            <v>435</v>
          </cell>
        </row>
        <row r="28">
          <cell r="E28">
            <v>30</v>
          </cell>
          <cell r="F28">
            <v>0.27941653241021908</v>
          </cell>
          <cell r="G28">
            <v>1.4400378221317649</v>
          </cell>
          <cell r="I28">
            <v>0.74280428116213715</v>
          </cell>
          <cell r="J28">
            <v>2.4622586357041212</v>
          </cell>
          <cell r="K28">
            <v>27</v>
          </cell>
          <cell r="L28">
            <v>0.52183333333333337</v>
          </cell>
          <cell r="P28">
            <v>0.52183333333333337</v>
          </cell>
          <cell r="Q28">
            <v>60</v>
          </cell>
          <cell r="R28">
            <v>0.52183333333333337</v>
          </cell>
          <cell r="S28">
            <v>3.5314899999999998</v>
          </cell>
          <cell r="T28">
            <v>1.9482217616666666</v>
          </cell>
          <cell r="V28">
            <v>307</v>
          </cell>
          <cell r="W28">
            <v>35.847650000000002</v>
          </cell>
          <cell r="X28">
            <v>0</v>
          </cell>
          <cell r="Y28">
            <v>51.736544569777777</v>
          </cell>
          <cell r="AB28">
            <v>424</v>
          </cell>
        </row>
        <row r="29">
          <cell r="E29">
            <v>30</v>
          </cell>
          <cell r="F29">
            <v>0.27941653241021908</v>
          </cell>
          <cell r="G29">
            <v>1.4281418575141547</v>
          </cell>
          <cell r="I29">
            <v>0.73766522444732952</v>
          </cell>
          <cell r="J29">
            <v>2.4452236143717032</v>
          </cell>
          <cell r="K29">
            <v>30.5</v>
          </cell>
          <cell r="L29">
            <v>0.6865</v>
          </cell>
          <cell r="P29">
            <v>0.6865</v>
          </cell>
          <cell r="Q29">
            <v>60</v>
          </cell>
          <cell r="R29">
            <v>0.62154715000000005</v>
          </cell>
          <cell r="S29">
            <v>3.5218525000000001</v>
          </cell>
          <cell r="T29">
            <v>1.9346676340716666</v>
          </cell>
          <cell r="V29">
            <v>304.5</v>
          </cell>
          <cell r="W29">
            <v>35.620400000000004</v>
          </cell>
          <cell r="X29">
            <v>0</v>
          </cell>
          <cell r="Y29">
            <v>50.867114350333331</v>
          </cell>
          <cell r="AB29">
            <v>425</v>
          </cell>
        </row>
        <row r="31">
          <cell r="E31">
            <v>2500.3330000000001</v>
          </cell>
          <cell r="F31">
            <v>32.90633173706734</v>
          </cell>
          <cell r="G31">
            <v>142.25130950676851</v>
          </cell>
          <cell r="H31">
            <v>12.685436323891739</v>
          </cell>
          <cell r="I31">
            <v>77.960225927831488</v>
          </cell>
          <cell r="J31">
            <v>265.80330349555908</v>
          </cell>
          <cell r="K31">
            <v>1412</v>
          </cell>
          <cell r="L31">
            <v>17.59360780032187</v>
          </cell>
          <cell r="M31">
            <v>77.147801192361555</v>
          </cell>
          <cell r="N31">
            <v>7.0084464215473865</v>
          </cell>
          <cell r="O31">
            <v>42.037938752875377</v>
          </cell>
          <cell r="P31">
            <v>143.7877941671062</v>
          </cell>
          <cell r="Q31">
            <v>182</v>
          </cell>
          <cell r="R31">
            <v>4.2076650999999998</v>
          </cell>
          <cell r="S31">
            <v>11.335008800000001</v>
          </cell>
          <cell r="T31">
            <v>7.3612361988717412</v>
          </cell>
          <cell r="V31">
            <v>634</v>
          </cell>
          <cell r="W31">
            <v>54.992274207638893</v>
          </cell>
          <cell r="X31">
            <v>12.521877439186508</v>
          </cell>
          <cell r="Y31">
            <v>71.532446880581745</v>
          </cell>
          <cell r="AB31">
            <v>4728.3330000000005</v>
          </cell>
        </row>
        <row r="32">
          <cell r="E32">
            <v>2562.3330000000001</v>
          </cell>
          <cell r="F32">
            <v>33.015126963703956</v>
          </cell>
          <cell r="G32">
            <v>142.7758986850437</v>
          </cell>
          <cell r="H32">
            <v>12.729923686700122</v>
          </cell>
          <cell r="I32">
            <v>78.30778195793647</v>
          </cell>
          <cell r="J32">
            <v>266.82873129338429</v>
          </cell>
          <cell r="K32">
            <v>1425</v>
          </cell>
          <cell r="L32">
            <v>17.0201711336552</v>
          </cell>
          <cell r="M32">
            <v>75.771848924874789</v>
          </cell>
          <cell r="N32">
            <v>6.8768959665323752</v>
          </cell>
          <cell r="O32">
            <v>41.277611891921062</v>
          </cell>
          <cell r="P32">
            <v>140.94652791698343</v>
          </cell>
          <cell r="Q32">
            <v>184</v>
          </cell>
          <cell r="R32">
            <v>4.3218698333333334</v>
          </cell>
          <cell r="S32">
            <v>11.523976299999999</v>
          </cell>
          <cell r="T32">
            <v>7.4619628024584648</v>
          </cell>
          <cell r="V32">
            <v>644</v>
          </cell>
          <cell r="W32">
            <v>55.908864207638892</v>
          </cell>
          <cell r="X32">
            <v>12.618898224603173</v>
          </cell>
          <cell r="Y32">
            <v>75.060701742484156</v>
          </cell>
          <cell r="AB32">
            <v>4815.3330000000005</v>
          </cell>
        </row>
        <row r="33">
          <cell r="E33">
            <v>2685.3330000000001</v>
          </cell>
          <cell r="F33">
            <v>35.259615939507597</v>
          </cell>
          <cell r="G33">
            <v>154.383591009621</v>
          </cell>
          <cell r="H33">
            <v>13.774736648553688</v>
          </cell>
          <cell r="I33">
            <v>84.521146149553743</v>
          </cell>
          <cell r="J33">
            <v>287.93908974723604</v>
          </cell>
          <cell r="K33">
            <v>1435</v>
          </cell>
          <cell r="L33">
            <v>17.3975111336552</v>
          </cell>
          <cell r="M33">
            <v>77.529922024259704</v>
          </cell>
          <cell r="N33">
            <v>7.0326237232711151</v>
          </cell>
          <cell r="O33">
            <v>42.185292209355836</v>
          </cell>
          <cell r="P33">
            <v>144.14534909054186</v>
          </cell>
          <cell r="Q33">
            <v>182</v>
          </cell>
          <cell r="R33">
            <v>4.3431398333333338</v>
          </cell>
          <cell r="S33">
            <v>11.4392742</v>
          </cell>
          <cell r="T33">
            <v>7.4123838870949088</v>
          </cell>
          <cell r="V33">
            <v>644</v>
          </cell>
          <cell r="W33">
            <v>55.909814207638888</v>
          </cell>
          <cell r="X33">
            <v>12.714589147023808</v>
          </cell>
          <cell r="Y33">
            <v>75.12050224143141</v>
          </cell>
          <cell r="AB33">
            <v>4946.3330000000005</v>
          </cell>
        </row>
        <row r="34">
          <cell r="E34">
            <v>2646.3330000000001</v>
          </cell>
          <cell r="F34">
            <v>34.157581394780017</v>
          </cell>
          <cell r="G34">
            <v>150.10212680557504</v>
          </cell>
          <cell r="H34">
            <v>13.365034452410946</v>
          </cell>
          <cell r="I34">
            <v>82.09438700478286</v>
          </cell>
          <cell r="J34">
            <v>279.71912965754888</v>
          </cell>
          <cell r="K34">
            <v>1419</v>
          </cell>
          <cell r="L34">
            <v>16.933721133655201</v>
          </cell>
          <cell r="M34">
            <v>76.653095123644633</v>
          </cell>
          <cell r="N34">
            <v>6.9455220120098549</v>
          </cell>
          <cell r="O34">
            <v>41.685194209736608</v>
          </cell>
          <cell r="P34">
            <v>142.21753247904627</v>
          </cell>
          <cell r="Q34">
            <v>184</v>
          </cell>
          <cell r="R34">
            <v>4.2472198333333333</v>
          </cell>
          <cell r="S34">
            <v>11.6534019</v>
          </cell>
          <cell r="T34">
            <v>7.5456238296992675</v>
          </cell>
          <cell r="V34">
            <v>644</v>
          </cell>
          <cell r="W34">
            <v>55.910674207638891</v>
          </cell>
          <cell r="X34">
            <v>12.723179677083333</v>
          </cell>
          <cell r="Y34">
            <v>75.125636547507852</v>
          </cell>
          <cell r="AB34">
            <v>4893.3330000000005</v>
          </cell>
        </row>
        <row r="35">
          <cell r="E35">
            <v>2598.5830000000001</v>
          </cell>
          <cell r="F35">
            <v>33.834664008764726</v>
          </cell>
          <cell r="G35">
            <v>147.37823150175205</v>
          </cell>
          <cell r="H35">
            <v>13.138782777889125</v>
          </cell>
          <cell r="I35">
            <v>80.720885260026137</v>
          </cell>
          <cell r="J35">
            <v>275.07256354843207</v>
          </cell>
          <cell r="K35">
            <v>1422.75</v>
          </cell>
          <cell r="L35">
            <v>17.236252800321868</v>
          </cell>
          <cell r="M35">
            <v>76.775666816285167</v>
          </cell>
          <cell r="N35">
            <v>6.9658720308401829</v>
          </cell>
          <cell r="O35">
            <v>41.796509265972219</v>
          </cell>
          <cell r="P35">
            <v>142.77430091341944</v>
          </cell>
          <cell r="Q35">
            <v>183</v>
          </cell>
          <cell r="R35">
            <v>4.2799736500000005</v>
          </cell>
          <cell r="S35">
            <v>11.487915299999999</v>
          </cell>
          <cell r="T35">
            <v>7.4453016795310951</v>
          </cell>
          <cell r="V35">
            <v>641.5</v>
          </cell>
          <cell r="W35">
            <v>55.680406707638888</v>
          </cell>
          <cell r="X35">
            <v>12.644636121974205</v>
          </cell>
          <cell r="Y35">
            <v>74.209821853001287</v>
          </cell>
          <cell r="AB35">
            <v>4845.8330000000005</v>
          </cell>
        </row>
        <row r="37">
          <cell r="J37" t="str">
            <v>Wages</v>
          </cell>
          <cell r="K37" t="str">
            <v>pm</v>
          </cell>
          <cell r="P37" t="str">
            <v>pa</v>
          </cell>
        </row>
        <row r="38">
          <cell r="J38" t="str">
            <v>Direct</v>
          </cell>
          <cell r="K38">
            <v>275.07256354843207</v>
          </cell>
          <cell r="P38">
            <v>3300.8707625811849</v>
          </cell>
        </row>
        <row r="39">
          <cell r="J39" t="str">
            <v>Indirect</v>
          </cell>
          <cell r="K39">
            <v>142.77430091341944</v>
          </cell>
          <cell r="P39">
            <v>1713.2916109610333</v>
          </cell>
        </row>
        <row r="40">
          <cell r="K40">
            <v>417.84686446185151</v>
          </cell>
          <cell r="P40">
            <v>5014.1623735422181</v>
          </cell>
        </row>
        <row r="41">
          <cell r="J41" t="str">
            <v>Clerks</v>
          </cell>
          <cell r="K41">
            <v>23.213190629531098</v>
          </cell>
          <cell r="P41">
            <v>278.55828755437318</v>
          </cell>
        </row>
        <row r="42">
          <cell r="J42" t="str">
            <v>Tech/Sup</v>
          </cell>
          <cell r="K42">
            <v>142.5348646826144</v>
          </cell>
          <cell r="P42">
            <v>1710.4183761913728</v>
          </cell>
        </row>
        <row r="43">
          <cell r="J43" t="str">
            <v>Contract</v>
          </cell>
          <cell r="K43">
            <v>25.534461166666667</v>
          </cell>
          <cell r="P43">
            <v>306.41353400000003</v>
          </cell>
        </row>
        <row r="44">
          <cell r="J44" t="str">
            <v>Total</v>
          </cell>
          <cell r="K44">
            <v>609.12938094066362</v>
          </cell>
          <cell r="P44">
            <v>7309.5525712879644</v>
          </cell>
        </row>
      </sheetData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CASHFLOWS"/>
      <sheetName val="VARIATIONS"/>
      <sheetName val="PROV SUMS"/>
      <sheetName val="PROV QUANTITIES"/>
      <sheetName val="RES STEEL TO"/>
      <sheetName val="Data sheet"/>
      <sheetName val="Door"/>
      <sheetName val="Per Unit"/>
      <sheetName val="Window"/>
      <sheetName val="97_207COSRP11"/>
      <sheetName val="Fin Sum"/>
      <sheetName val="MG"/>
      <sheetName val="SPT vs PHI"/>
      <sheetName val="girder"/>
      <sheetName val="analysis"/>
      <sheetName val="PROV_SUMS"/>
      <sheetName val="PROV_QUANTITIES"/>
      <sheetName val="RES_STEEL_TO"/>
      <sheetName val="Fin_Sum"/>
      <sheetName val="EB2"/>
      <sheetName val="CABLES"/>
      <sheetName val="Switch &amp; Sockets"/>
      <sheetName val="25mm PVC Conduit"/>
      <sheetName val="FLOOR JB"/>
      <sheetName val="Light Fittings"/>
      <sheetName val="CABLE TRAY"/>
      <sheetName val="32MM PVC CONDUIT"/>
      <sheetName val="Point Wiring"/>
      <sheetName val="3RX2.5SQMM WIRE"/>
      <sheetName val="3CX2.5SQMM WIRES"/>
      <sheetName val="3CX4.00SQMM"/>
      <sheetName val="FitOutConfCentre"/>
      <sheetName val="PROCTOR"/>
      <sheetName val="concrete"/>
      <sheetName val="Pay_Sep06"/>
      <sheetName val="Rate analysis"/>
      <sheetName val="Assumptions"/>
      <sheetName val="PPA Summary"/>
      <sheetName val="Rocker"/>
      <sheetName val="Wire"/>
      <sheetName val="98Price"/>
      <sheetName val="beam-reinft-IIInd floor"/>
      <sheetName val="upa"/>
      <sheetName val="Main-Material"/>
      <sheetName val="R20_R30_work"/>
      <sheetName val="India F&amp;S Template"/>
      <sheetName val="Materials Cost(PCC)"/>
      <sheetName val="Design"/>
      <sheetName val="COLUMN"/>
      <sheetName val="MASTER_RATE ANALYSIS"/>
      <sheetName val="PRECAST lightconc-II"/>
      <sheetName val="Sheet2"/>
      <sheetName val="Synergy Sales Budget"/>
      <sheetName val="Break up Sheet"/>
      <sheetName val="PROV_SUMS1"/>
      <sheetName val="PROV_QUANTITIES1"/>
      <sheetName val="RES_STEEL_TO1"/>
      <sheetName val="Data_sheet"/>
      <sheetName val="Per_Unit"/>
      <sheetName val="Fin_Sum1"/>
      <sheetName val="SPT_vs_PHI"/>
      <sheetName val="Switch_&amp;_Sockets"/>
      <sheetName val="25mm_PVC_Conduit"/>
      <sheetName val="FLOOR_JB"/>
      <sheetName val="Light_Fittings"/>
      <sheetName val="CABLE_TRAY"/>
      <sheetName val="32MM_PVC_CONDUIT"/>
      <sheetName val="Point_Wiring"/>
      <sheetName val="3RX2_5SQMM_WIRE"/>
      <sheetName val="3CX2_5SQMM_WIRES"/>
      <sheetName val="3CX4_00SQMM"/>
      <sheetName val="Rate_analysis"/>
      <sheetName val="PPA_Summary"/>
      <sheetName val="beam-reinft-IIInd_floor"/>
      <sheetName val="India_F&amp;S_Template"/>
      <sheetName val="Materials_Cost(PCC)"/>
      <sheetName val="Paym. Recom"/>
      <sheetName val="DC - DB &amp; MCB"/>
      <sheetName val="inst. - Pt Wr (cl-2)"/>
      <sheetName val="Su. - Pt Wr"/>
      <sheetName val="Su. Pwr Wr"/>
      <sheetName val="Inst. Pwr Wr (cl-2)"/>
      <sheetName val="Su. - Cor"/>
      <sheetName val="Ins - Cor "/>
      <sheetName val="Earth strip&amp; fittings"/>
      <sheetName val="DC. S &amp; So"/>
      <sheetName val="Install.LIFT SHAFT "/>
      <sheetName val="Su.solar.pt"/>
      <sheetName val="SU.LIFT SHAFT"/>
      <sheetName val="DC -Conduit"/>
      <sheetName val="DC.wiring"/>
    </sheetNames>
    <sheetDataSet>
      <sheetData sheetId="0">
        <row r="15">
          <cell r="B15" t="str">
            <v>To Jun 98</v>
          </cell>
        </row>
      </sheetData>
      <sheetData sheetId="1"/>
      <sheetData sheetId="2" refreshError="1">
        <row r="15">
          <cell r="B15" t="str">
            <v>To Jun 98</v>
          </cell>
        </row>
        <row r="16">
          <cell r="B16">
            <v>35977</v>
          </cell>
        </row>
        <row r="17">
          <cell r="B17">
            <v>36008</v>
          </cell>
        </row>
        <row r="18">
          <cell r="B18">
            <v>36039</v>
          </cell>
        </row>
        <row r="19">
          <cell r="B19">
            <v>36070</v>
          </cell>
        </row>
        <row r="20">
          <cell r="B20">
            <v>36101</v>
          </cell>
        </row>
        <row r="21">
          <cell r="B21">
            <v>36132</v>
          </cell>
        </row>
        <row r="22">
          <cell r="B22">
            <v>36163</v>
          </cell>
        </row>
        <row r="23">
          <cell r="B23">
            <v>36194</v>
          </cell>
        </row>
        <row r="24">
          <cell r="B24">
            <v>36225</v>
          </cell>
        </row>
        <row r="25">
          <cell r="B25">
            <v>36256</v>
          </cell>
        </row>
        <row r="26">
          <cell r="B26">
            <v>36287</v>
          </cell>
        </row>
        <row r="27">
          <cell r="B27">
            <v>36318</v>
          </cell>
        </row>
        <row r="28">
          <cell r="B28">
            <v>36348</v>
          </cell>
        </row>
        <row r="29">
          <cell r="B29">
            <v>36379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mer-Sub Str BOQ-1"/>
      <sheetName val="Com-Sub Str-BOQ-2 "/>
      <sheetName val="Commer-Super Str BOQ -1"/>
      <sheetName val="Com-Sup Str-BOQ-2"/>
      <sheetName val="CASHFLOWS"/>
      <sheetName val="Fill this out first..."/>
      <sheetName val="labour coeff"/>
      <sheetName val="p&amp;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value"/>
      <sheetName val="hist&amp;proj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D20">
            <v>71000</v>
          </cell>
          <cell r="I20">
            <v>67400</v>
          </cell>
        </row>
        <row r="21">
          <cell r="B21">
            <v>39203</v>
          </cell>
          <cell r="D21">
            <v>187000</v>
          </cell>
          <cell r="I21">
            <v>110200</v>
          </cell>
        </row>
        <row r="22">
          <cell r="B22">
            <v>39234</v>
          </cell>
          <cell r="D22">
            <v>335000</v>
          </cell>
          <cell r="I22">
            <v>140600</v>
          </cell>
        </row>
        <row r="23">
          <cell r="B23">
            <v>39264</v>
          </cell>
          <cell r="D23">
            <v>503000</v>
          </cell>
          <cell r="I23">
            <v>159600</v>
          </cell>
        </row>
        <row r="24">
          <cell r="B24">
            <v>39295</v>
          </cell>
          <cell r="D24">
            <v>679000</v>
          </cell>
          <cell r="I24">
            <v>167200</v>
          </cell>
        </row>
        <row r="25">
          <cell r="B25">
            <v>39326</v>
          </cell>
          <cell r="D25">
            <v>849000</v>
          </cell>
          <cell r="I25">
            <v>161500</v>
          </cell>
        </row>
        <row r="26">
          <cell r="B26">
            <v>39356</v>
          </cell>
          <cell r="D26">
            <v>1003000</v>
          </cell>
          <cell r="I26">
            <v>146300</v>
          </cell>
        </row>
        <row r="27">
          <cell r="B27">
            <v>39387</v>
          </cell>
          <cell r="D27">
            <v>1126000</v>
          </cell>
          <cell r="I27">
            <v>116900</v>
          </cell>
        </row>
        <row r="28">
          <cell r="B28">
            <v>39417</v>
          </cell>
          <cell r="D28">
            <v>1208000</v>
          </cell>
          <cell r="I28">
            <v>77900</v>
          </cell>
        </row>
        <row r="29">
          <cell r="B29">
            <v>39448</v>
          </cell>
          <cell r="D29">
            <v>1234567</v>
          </cell>
          <cell r="I29">
            <v>56117</v>
          </cell>
        </row>
        <row r="30">
          <cell r="B30">
            <v>39479</v>
          </cell>
          <cell r="D30">
            <v>0</v>
          </cell>
          <cell r="I30">
            <v>0</v>
          </cell>
        </row>
        <row r="31">
          <cell r="B31">
            <v>39508</v>
          </cell>
          <cell r="D31">
            <v>0</v>
          </cell>
          <cell r="I31">
            <v>0</v>
          </cell>
        </row>
        <row r="32">
          <cell r="B32">
            <v>39539</v>
          </cell>
          <cell r="I32">
            <v>0</v>
          </cell>
        </row>
        <row r="33">
          <cell r="B33">
            <v>39569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ALL"/>
      <sheetName val="FitOutConfCentre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Graph Cumulative"/>
      <sheetName val="Data"/>
      <sheetName val="Project Detai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pta, Vikram" refreshedDate="43288.819884490738" createdVersion="5" refreshedVersion="5" minRefreshableVersion="3" recordCount="166">
  <cacheSource type="worksheet">
    <worksheetSource ref="A1:M167" sheet="LL 2 "/>
  </cacheSource>
  <cacheFields count="13">
    <cacheField name="S.NO" numFmtId="0">
      <sharedItems containsBlank="1" containsMixedTypes="1" containsNumber="1" containsInteger="1" minValue="1" maxValue="15"/>
    </cacheField>
    <cacheField name="ITEM DESCRIPTION" numFmtId="0">
      <sharedItems containsBlank="1"/>
    </cacheField>
    <cacheField name="Single Material" numFmtId="0">
      <sharedItems containsBlank="1" count="35">
        <m/>
        <s v="Solar PV System"/>
        <s v="Transformer"/>
        <s v="Cables HT"/>
        <s v="VHT"/>
        <s v="AHU"/>
        <s v="V Fans"/>
        <s v="TFA"/>
        <s v="Plate Heat Exchanger"/>
        <s v="CHW Pipes"/>
        <s v="Pumps"/>
        <s v="Chillar"/>
        <s v="Heat pumps"/>
        <s v="Ring mains"/>
        <s v="66KV Transformer "/>
        <s v="Generators including Cooling Tower"/>
        <s v="66KV HT Panel"/>
        <s v="Pneumatic Solid Waste Management System"/>
        <s v="STP"/>
        <s v="WTP"/>
        <s v="Retractable Seating"/>
        <s v="LED on External Facade"/>
        <s v="Sliding/Folding - Ver. Prtn."/>
        <s v="GRC Cladding &amp; ACM"/>
        <s v="GRC False Ceiling"/>
        <s v="Fire Protection System"/>
        <s v="PHE Systems"/>
        <s v="Structural Steel Works"/>
        <s v="Roofing Works"/>
        <s v="Reinforcement Steel"/>
        <s v="Safety Equipments"/>
        <s v="PHE" u="1"/>
        <s v="SOLID WASTE" u="1"/>
        <s v="LED ON FAÇADE" u="1"/>
        <s v="SLIDING FOLDING" u="1"/>
      </sharedItems>
    </cacheField>
    <cacheField name="Material Description" numFmtId="0">
      <sharedItems containsBlank="1" containsMixedTypes="1" containsNumber="1" containsInteger="1" minValue="248000000" maxValue="248000000" count="26">
        <m/>
        <s v="Solar PV Syst, Transformer"/>
        <s v="66KV HT Panels, HT Cables, 66KV Transformer"/>
        <s v="VHT"/>
        <s v="AHU, V Fans, TFA, Plate Heat Exchanger"/>
        <s v="CHW Pipes"/>
        <s v="V Fans, Pumps"/>
        <s v="V Fans"/>
        <s v="Chillar, Heat pumps"/>
        <s v="Ring mains"/>
        <s v="Transformer"/>
        <s v="Generators including Cooling Tower"/>
        <s v="Pneumatic Solid Waste Management System"/>
        <s v="STP"/>
        <s v="WTP"/>
        <s v="Retractible, Fixed Seating - Convention Centre"/>
        <s v="Retractible, Fixed Seating - Exhibition Hall"/>
        <s v="LED on External Facade"/>
        <s v="Sliding/Folding - Ver. Prtn."/>
        <s v="GRC Cladding &amp; ACM"/>
        <s v="GRC False Ceiling"/>
        <s v="Fire Protection System"/>
        <s v="PHE Systems"/>
        <s v="Structural Steel, Roofing, Reinforcement Steel, Safety Material"/>
        <s v="Reinforcement"/>
        <n v="248000000"/>
      </sharedItems>
    </cacheField>
    <cacheField name="Discipline of Material" numFmtId="0">
      <sharedItems containsBlank="1"/>
    </cacheField>
    <cacheField name="Building / Zone" numFmtId="0">
      <sharedItems containsBlank="1" count="33">
        <m/>
        <s v="EH 1 AND FOYER 1"/>
        <s v="EH 2 AND FOYER 2"/>
        <s v="Convention Center"/>
        <s v="External Development Works"/>
        <s v="Exhibition Hall 3"/>
        <s v="Basement Convention Center"/>
        <s v="DG BUILDING"/>
        <s v="Plant Room And Gallery"/>
        <s v="SERVICE GALLERY"/>
        <s v="Special Items"/>
        <s v="ELECTRICAL SUBSTATION"/>
        <s v="Fire Station"/>
        <s v="Guard Room"/>
        <s v="Exhibition hall 1" u="1"/>
        <s v="Exhibition hall 1 &amp; GRAND FOYER" u="1"/>
        <s v="Exhibition hall 2 &amp; GRAND FOYER" u="1"/>
        <s v="ELECT SUB STATION" u="1"/>
        <s v="Exhibition Halls" u="1"/>
        <s v="All" u="1"/>
        <s v="Exhibition Hall" u="1"/>
        <s v="BSMT 3" u="1"/>
        <s v="ELECTRICAL EQUIPMENTS" u="1"/>
        <s v="CONVENTION" u="1"/>
        <s v="Zone 10" u="1"/>
        <s v="Electrical Equipment (High Side) including Cabling upto the buildings" u="1"/>
        <s v="WTP and Pumps" u="1"/>
        <s v="BSMT adjacent to CC" u="1"/>
        <s v="Grid sub station" u="1"/>
        <s v="BSMT E 3" u="1"/>
        <s v="Exhibition hall 2" u="1"/>
        <s v="EX 3" u="1"/>
        <s v="STP and Pumps" u="1"/>
      </sharedItems>
    </cacheField>
    <cacheField name="Price Bid" numFmtId="0">
      <sharedItems containsNonDate="0" containsString="0" containsBlank="1"/>
    </cacheField>
    <cacheField name="QUANTITY" numFmtId="0">
      <sharedItems containsString="0" containsBlank="1" containsNumber="1" minValue="0" maxValue="102921"/>
    </cacheField>
    <cacheField name="UNIT" numFmtId="0">
      <sharedItems containsBlank="1"/>
    </cacheField>
    <cacheField name="RATE IN RS" numFmtId="0">
      <sharedItems containsBlank="1" containsMixedTypes="1" containsNumber="1" minValue="1.3396620859999999" maxValue="26000000"/>
    </cacheField>
    <cacheField name="ESTIMATED COST" numFmtId="0">
      <sharedItems containsString="0" containsBlank="1" containsNumber="1" minValue="0" maxValue="152"/>
    </cacheField>
    <cacheField name="PAYABLE COST AGAINST PRICE BID ITEMS( AT DELIVERY )" numFmtId="0">
      <sharedItems containsString="0" containsBlank="1" containsNumber="1" minValue="0.28000000000000003" maxValue="571.00404916000002"/>
    </cacheField>
    <cacheField name="Percentage of Project Cost" numFmtId="0">
      <sharedItems containsString="0" containsBlank="1" containsNumber="1" minValue="1.0032246506628449E-2" maxValue="20.458762062343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n v="1"/>
    <s v="ST STEEL"/>
    <x v="0"/>
    <x v="0"/>
    <m/>
    <x v="0"/>
    <m/>
    <n v="30000"/>
    <s v="MT"/>
    <n v="50000"/>
    <n v="150"/>
    <n v="150"/>
    <n v="5.3744177714080976"/>
  </r>
  <r>
    <n v="2"/>
    <s v="ROOFING"/>
    <x v="0"/>
    <x v="0"/>
    <m/>
    <x v="0"/>
    <m/>
    <n v="102921"/>
    <s v="SQM"/>
    <n v="3150"/>
    <n v="32.42"/>
    <n v="32.42"/>
    <n v="1.1615908276603368"/>
  </r>
  <r>
    <m/>
    <s v="ELECTRICAL WORKS"/>
    <x v="0"/>
    <x v="0"/>
    <m/>
    <x v="0"/>
    <m/>
    <m/>
    <m/>
    <m/>
    <m/>
    <m/>
    <m/>
  </r>
  <r>
    <n v="3"/>
    <s v="SOLAR PV SYSTEM"/>
    <x v="0"/>
    <x v="0"/>
    <m/>
    <x v="0"/>
    <m/>
    <m/>
    <m/>
    <m/>
    <n v="26.823999999999998"/>
    <m/>
    <m/>
  </r>
  <r>
    <s v="a"/>
    <s v="EH 1 AND FOYER 1"/>
    <x v="1"/>
    <x v="1"/>
    <s v="ELECTRICAL WORKS"/>
    <x v="1"/>
    <m/>
    <n v="1532"/>
    <s v="Nos"/>
    <n v="60000"/>
    <n v="9.19"/>
    <n v="9.1532400000000003"/>
    <n v="0.32795557147975635"/>
  </r>
  <r>
    <s v="b"/>
    <s v="EH 2 AND FOYER 2"/>
    <x v="1"/>
    <x v="1"/>
    <s v="ELECTRICAL WORKS"/>
    <x v="2"/>
    <m/>
    <n v="1275"/>
    <s v="Nos"/>
    <n v="60000"/>
    <n v="7.65"/>
    <n v="7.5474900000000007"/>
    <n v="0.27042242923683268"/>
  </r>
  <r>
    <s v="c"/>
    <s v="CONVENTION"/>
    <x v="1"/>
    <x v="1"/>
    <s v="ELECTRICAL WORKS"/>
    <x v="3"/>
    <m/>
    <n v="1664"/>
    <s v="Nos"/>
    <n v="60000"/>
    <n v="9.984"/>
    <n v="10.010557440000001"/>
    <n v="0.3586727853815837"/>
  </r>
  <r>
    <n v="4"/>
    <s v="TRANSFORMER"/>
    <x v="0"/>
    <x v="0"/>
    <m/>
    <x v="0"/>
    <m/>
    <m/>
    <m/>
    <m/>
    <n v="3.65"/>
    <m/>
    <m/>
  </r>
  <r>
    <s v="a"/>
    <s v="EH 1 AND FOYER 1"/>
    <x v="2"/>
    <x v="1"/>
    <s v="ELECTRICAL WORKS"/>
    <x v="1"/>
    <m/>
    <n v="9100"/>
    <s v="KVA"/>
    <n v="1300"/>
    <n v="1.18"/>
    <n v="1.1752799999999999"/>
    <n v="4.2109638122536722E-2"/>
  </r>
  <r>
    <s v="b"/>
    <s v="EH 2 AND FOYER 2"/>
    <x v="2"/>
    <x v="1"/>
    <s v="ELECTRICAL WORKS"/>
    <x v="2"/>
    <m/>
    <n v="9100"/>
    <s v="KVA"/>
    <n v="1300"/>
    <n v="1.1830000000000001"/>
    <n v="1.1671478000000002"/>
    <n v="4.1818265854532431E-2"/>
  </r>
  <r>
    <s v="c"/>
    <s v="CONVENTION"/>
    <x v="2"/>
    <x v="1"/>
    <s v="ELECTRICAL WORKS"/>
    <x v="3"/>
    <m/>
    <n v="7400"/>
    <s v="KVA"/>
    <n v="1300"/>
    <n v="1.2869999999999999"/>
    <n v="1.29042342"/>
    <n v="4.6235163740594769E-2"/>
  </r>
  <r>
    <n v="5"/>
    <s v="CABLES HT"/>
    <x v="0"/>
    <x v="0"/>
    <m/>
    <x v="0"/>
    <m/>
    <m/>
    <m/>
    <m/>
    <n v="21.572699999999998"/>
    <m/>
    <m/>
  </r>
  <r>
    <s v="a"/>
    <s v="EH 1 AND FOYER 1"/>
    <x v="3"/>
    <x v="2"/>
    <m/>
    <x v="4"/>
    <m/>
    <n v="50000"/>
    <s v="MTS"/>
    <n v="600"/>
    <n v="3"/>
    <n v="4.8600000000000003"/>
    <n v="0.17413113579362238"/>
  </r>
  <r>
    <s v="b"/>
    <s v="EH 2 AND FOYER 2"/>
    <x v="3"/>
    <x v="2"/>
    <m/>
    <x v="4"/>
    <m/>
    <n v="71455"/>
    <s v="MTS"/>
    <n v="600"/>
    <n v="4.2873000000000001"/>
    <n v="6.14"/>
    <n v="0.2199928341096381"/>
  </r>
  <r>
    <s v="c"/>
    <s v="CONVENTION"/>
    <x v="3"/>
    <x v="2"/>
    <m/>
    <x v="4"/>
    <m/>
    <n v="80455"/>
    <s v="MTS"/>
    <n v="600"/>
    <n v="4.8273000000000001"/>
    <n v="0.99"/>
    <n v="3.5471157291293444E-2"/>
  </r>
  <r>
    <s v="d"/>
    <s v="EX 3"/>
    <x v="3"/>
    <x v="2"/>
    <m/>
    <x v="4"/>
    <m/>
    <n v="56091"/>
    <s v="MTS"/>
    <n v="600"/>
    <n v="3.3654600000000001"/>
    <n v="1.27"/>
    <n v="4.5503403797921893E-2"/>
  </r>
  <r>
    <s v="e"/>
    <s v="BSMT adjacent to CC"/>
    <x v="3"/>
    <x v="2"/>
    <m/>
    <x v="4"/>
    <m/>
    <n v="24818"/>
    <s v="MTS"/>
    <n v="600"/>
    <n v="1.48908"/>
    <n v="3.74"/>
    <n v="0.13400214976710859"/>
  </r>
  <r>
    <s v="f"/>
    <s v="ELECTRICAL SUBSTATION"/>
    <x v="3"/>
    <x v="2"/>
    <m/>
    <x v="4"/>
    <m/>
    <n v="9091"/>
    <s v="MTS"/>
    <n v="600"/>
    <n v="0.54545999999999994"/>
    <n v="1.01"/>
    <n v="3.6187746327481188E-2"/>
  </r>
  <r>
    <s v="g"/>
    <s v="DG BUILDING"/>
    <x v="3"/>
    <x v="2"/>
    <m/>
    <x v="4"/>
    <m/>
    <n v="39545"/>
    <s v="MTS"/>
    <n v="600"/>
    <n v="2.3727"/>
    <n v="4.3499999999999996"/>
    <n v="0.15585811537083483"/>
  </r>
  <r>
    <s v="h"/>
    <s v="PLANT ROOM AND GALLERY"/>
    <x v="3"/>
    <x v="2"/>
    <m/>
    <x v="4"/>
    <m/>
    <n v="18545"/>
    <s v="MTS"/>
    <n v="600"/>
    <n v="1.1127"/>
    <n v="2.04"/>
    <n v="7.3092081691150126E-2"/>
  </r>
  <r>
    <s v="i"/>
    <s v="Service GALLERY"/>
    <x v="3"/>
    <x v="2"/>
    <m/>
    <x v="4"/>
    <m/>
    <n v="9545"/>
    <s v="MTS"/>
    <n v="600"/>
    <n v="0.57269999999999999"/>
    <n v="1.05"/>
    <n v="3.7620924399856689E-2"/>
  </r>
  <r>
    <n v="6"/>
    <s v="VHT"/>
    <x v="0"/>
    <x v="0"/>
    <m/>
    <x v="0"/>
    <m/>
    <m/>
    <m/>
    <m/>
    <n v="46.8"/>
    <m/>
    <m/>
  </r>
  <r>
    <s v="a"/>
    <s v="EH 1 AND FOYER 1"/>
    <x v="0"/>
    <x v="0"/>
    <m/>
    <x v="0"/>
    <m/>
    <m/>
    <m/>
    <m/>
    <n v="11.73"/>
    <n v="5.5699905000000003"/>
    <n v="0.19956970619849518"/>
  </r>
  <r>
    <m/>
    <s v="Passenger Lift"/>
    <x v="4"/>
    <x v="3"/>
    <m/>
    <x v="1"/>
    <m/>
    <n v="10"/>
    <s v="Nos"/>
    <n v="4500000"/>
    <n v="4.5"/>
    <m/>
    <m/>
  </r>
  <r>
    <m/>
    <s v="Service Lift"/>
    <x v="4"/>
    <x v="3"/>
    <m/>
    <x v="1"/>
    <m/>
    <n v="5"/>
    <s v="Nos"/>
    <n v="5500000"/>
    <n v="2.75"/>
    <m/>
    <m/>
  </r>
  <r>
    <m/>
    <s v="Escalator"/>
    <x v="4"/>
    <x v="3"/>
    <m/>
    <x v="1"/>
    <m/>
    <n v="6"/>
    <s v="Nos"/>
    <n v="5800000"/>
    <n v="3.48"/>
    <m/>
    <m/>
  </r>
  <r>
    <m/>
    <s v="Ramps"/>
    <x v="4"/>
    <x v="3"/>
    <m/>
    <x v="1"/>
    <m/>
    <n v="2"/>
    <s v="Nos"/>
    <n v="5000000"/>
    <n v="1"/>
    <m/>
    <m/>
  </r>
  <r>
    <s v="b"/>
    <s v="EH 2 AND FOYER 2"/>
    <x v="0"/>
    <x v="0"/>
    <m/>
    <x v="0"/>
    <m/>
    <m/>
    <m/>
    <m/>
    <n v="11.2"/>
    <n v="7.8299200000000004"/>
    <n v="0.28054174131135795"/>
  </r>
  <r>
    <m/>
    <s v="Passenger Lift"/>
    <x v="4"/>
    <x v="3"/>
    <m/>
    <x v="2"/>
    <m/>
    <n v="14"/>
    <s v="Nos"/>
    <n v="4500000"/>
    <n v="6.3"/>
    <m/>
    <m/>
  </r>
  <r>
    <m/>
    <s v="Service Lift"/>
    <x v="4"/>
    <x v="3"/>
    <m/>
    <x v="2"/>
    <m/>
    <n v="6"/>
    <s v="Nos"/>
    <n v="5500000"/>
    <n v="3.3"/>
    <m/>
    <m/>
  </r>
  <r>
    <m/>
    <s v="Travellator"/>
    <x v="4"/>
    <x v="3"/>
    <m/>
    <x v="2"/>
    <m/>
    <n v="1"/>
    <s v="Nos"/>
    <n v="16000000"/>
    <n v="1.6"/>
    <m/>
    <m/>
  </r>
  <r>
    <s v="c"/>
    <s v="CONVENTION"/>
    <x v="0"/>
    <x v="0"/>
    <m/>
    <x v="0"/>
    <m/>
    <m/>
    <m/>
    <m/>
    <n v="23.869999999999997"/>
    <n v="15.84"/>
    <n v="0.5675385166606951"/>
  </r>
  <r>
    <m/>
    <s v="Passenger Lift"/>
    <x v="4"/>
    <x v="3"/>
    <m/>
    <x v="3"/>
    <m/>
    <n v="16"/>
    <s v="Nos"/>
    <n v="4500000"/>
    <n v="7.2"/>
    <m/>
    <m/>
  </r>
  <r>
    <m/>
    <s v="Service Lift"/>
    <x v="4"/>
    <x v="3"/>
    <m/>
    <x v="3"/>
    <m/>
    <n v="5"/>
    <s v="Nos"/>
    <n v="5500000"/>
    <n v="2.75"/>
    <m/>
    <m/>
  </r>
  <r>
    <m/>
    <s v="Escalator"/>
    <x v="4"/>
    <x v="3"/>
    <m/>
    <x v="3"/>
    <m/>
    <n v="24"/>
    <s v="Nos"/>
    <n v="5800000"/>
    <n v="13.92"/>
    <m/>
    <m/>
  </r>
  <r>
    <n v="7"/>
    <s v="HVAC"/>
    <x v="0"/>
    <x v="0"/>
    <m/>
    <x v="0"/>
    <m/>
    <m/>
    <m/>
    <m/>
    <m/>
    <m/>
    <m/>
  </r>
  <r>
    <m/>
    <s v="EH 1 AND FOYER 1"/>
    <x v="0"/>
    <x v="0"/>
    <m/>
    <x v="0"/>
    <m/>
    <m/>
    <m/>
    <m/>
    <n v="9.77"/>
    <n v="8.32"/>
    <n v="0.29810103905410251"/>
  </r>
  <r>
    <s v="a"/>
    <s v="AHU"/>
    <x v="5"/>
    <x v="4"/>
    <s v="HVAC"/>
    <x v="1"/>
    <m/>
    <n v="21"/>
    <s v="Nos"/>
    <n v="700000"/>
    <n v="1.47"/>
    <m/>
    <m/>
  </r>
  <r>
    <s v="b"/>
    <s v="V Fans"/>
    <x v="6"/>
    <x v="4"/>
    <s v="HVAC"/>
    <x v="1"/>
    <m/>
    <n v="20"/>
    <s v="Nos"/>
    <n v="250000"/>
    <n v="0.5"/>
    <m/>
    <m/>
  </r>
  <r>
    <s v="c"/>
    <s v="TFA"/>
    <x v="7"/>
    <x v="4"/>
    <s v="HVAC"/>
    <x v="1"/>
    <m/>
    <n v="20"/>
    <s v="Nos"/>
    <n v="400000"/>
    <n v="0.8"/>
    <m/>
    <m/>
  </r>
  <r>
    <s v="d"/>
    <s v="Plate Heat Exchanger"/>
    <x v="8"/>
    <x v="4"/>
    <s v="HVAC"/>
    <x v="1"/>
    <m/>
    <n v="2"/>
    <s v="Nos"/>
    <n v="5000000"/>
    <n v="1"/>
    <m/>
    <m/>
  </r>
  <r>
    <s v="e"/>
    <s v="CHW Pipes"/>
    <x v="9"/>
    <x v="5"/>
    <s v="HVAC"/>
    <x v="4"/>
    <m/>
    <n v="1200"/>
    <s v="MTS"/>
    <n v="50000"/>
    <n v="6"/>
    <m/>
    <m/>
  </r>
  <r>
    <m/>
    <s v="EH 2 AND FOYER 2"/>
    <x v="0"/>
    <x v="0"/>
    <m/>
    <x v="0"/>
    <m/>
    <m/>
    <m/>
    <m/>
    <n v="8.77"/>
    <n v="7.5"/>
    <n v="0.26872088857040488"/>
  </r>
  <r>
    <s v="a"/>
    <s v="AHU"/>
    <x v="5"/>
    <x v="4"/>
    <s v="HVAC"/>
    <x v="2"/>
    <m/>
    <n v="21"/>
    <s v="Nos"/>
    <n v="700000"/>
    <n v="1.47"/>
    <m/>
    <m/>
  </r>
  <r>
    <s v="b"/>
    <s v="V Fans"/>
    <x v="6"/>
    <x v="4"/>
    <s v="HVAC"/>
    <x v="2"/>
    <m/>
    <n v="20"/>
    <s v="Nos"/>
    <n v="250000"/>
    <n v="0.5"/>
    <m/>
    <m/>
  </r>
  <r>
    <s v="c"/>
    <s v="TFA"/>
    <x v="7"/>
    <x v="4"/>
    <s v="HVAC"/>
    <x v="2"/>
    <m/>
    <n v="20"/>
    <s v="Nos"/>
    <n v="400000"/>
    <n v="0.8"/>
    <m/>
    <m/>
  </r>
  <r>
    <s v="d"/>
    <s v="Plate Heat Exchanger"/>
    <x v="8"/>
    <x v="4"/>
    <s v="HVAC"/>
    <x v="2"/>
    <m/>
    <n v="2"/>
    <s v="Nos"/>
    <n v="5000000"/>
    <n v="1"/>
    <m/>
    <m/>
  </r>
  <r>
    <s v="e"/>
    <s v="CHW Pipes"/>
    <x v="9"/>
    <x v="5"/>
    <s v="HVAC"/>
    <x v="4"/>
    <m/>
    <n v="1000"/>
    <s v="MTS"/>
    <n v="50000"/>
    <n v="5"/>
    <m/>
    <m/>
  </r>
  <r>
    <m/>
    <s v="CONVENTION"/>
    <x v="0"/>
    <x v="0"/>
    <m/>
    <x v="0"/>
    <m/>
    <m/>
    <m/>
    <m/>
    <n v="13.835000000000001"/>
    <n v="11.06"/>
    <n v="0.39627373701182372"/>
  </r>
  <r>
    <s v="a"/>
    <s v="AHU"/>
    <x v="5"/>
    <x v="4"/>
    <s v="HVAC"/>
    <x v="3"/>
    <m/>
    <n v="53"/>
    <s v="Nos"/>
    <n v="700000"/>
    <n v="3.71"/>
    <m/>
    <m/>
  </r>
  <r>
    <s v="b"/>
    <s v="V Fans"/>
    <x v="6"/>
    <x v="4"/>
    <s v="HVAC"/>
    <x v="3"/>
    <m/>
    <n v="25"/>
    <s v="Nos"/>
    <n v="250000"/>
    <n v="0.625"/>
    <m/>
    <m/>
  </r>
  <r>
    <s v="c"/>
    <s v="TFA"/>
    <x v="7"/>
    <x v="4"/>
    <s v="HVAC"/>
    <x v="3"/>
    <m/>
    <n v="25"/>
    <s v="Nos"/>
    <n v="400000"/>
    <n v="1"/>
    <m/>
    <m/>
  </r>
  <r>
    <s v="d"/>
    <s v="Plate Heat Exchanger"/>
    <x v="8"/>
    <x v="4"/>
    <s v="HVAC"/>
    <x v="3"/>
    <m/>
    <n v="3"/>
    <s v="Nos"/>
    <n v="5000000"/>
    <n v="1.5"/>
    <m/>
    <m/>
  </r>
  <r>
    <s v="e"/>
    <s v="CHW Pipes"/>
    <x v="9"/>
    <x v="5"/>
    <s v="HVAC"/>
    <x v="4"/>
    <m/>
    <n v="1400"/>
    <s v="MTS"/>
    <n v="50000"/>
    <n v="7"/>
    <m/>
    <m/>
  </r>
  <r>
    <m/>
    <s v="BSMT 3"/>
    <x v="0"/>
    <x v="0"/>
    <m/>
    <x v="0"/>
    <m/>
    <m/>
    <m/>
    <m/>
    <n v="2.2250000000000001"/>
    <n v="2.1"/>
    <n v="7.5241848799713379E-2"/>
  </r>
  <r>
    <s v="a"/>
    <s v="V Fans"/>
    <x v="6"/>
    <x v="6"/>
    <s v="HVAC"/>
    <x v="5"/>
    <m/>
    <n v="25"/>
    <s v="Nos"/>
    <n v="250000"/>
    <n v="0.625"/>
    <m/>
    <m/>
  </r>
  <r>
    <s v="b"/>
    <s v="Pumps"/>
    <x v="10"/>
    <x v="6"/>
    <s v="HVAC"/>
    <x v="5"/>
    <m/>
    <n v="5"/>
    <s v="Nos"/>
    <n v="1000000"/>
    <n v="0.5"/>
    <m/>
    <m/>
  </r>
  <r>
    <s v="c"/>
    <s v="CHW Pipes"/>
    <x v="9"/>
    <x v="5"/>
    <s v="HVAC"/>
    <x v="4"/>
    <m/>
    <n v="220"/>
    <s v="MTS"/>
    <n v="50000"/>
    <n v="1.1000000000000001"/>
    <m/>
    <m/>
  </r>
  <r>
    <m/>
    <s v="BSMT adjacent to CC"/>
    <x v="0"/>
    <x v="0"/>
    <m/>
    <x v="0"/>
    <m/>
    <m/>
    <m/>
    <m/>
    <n v="2.75"/>
    <n v="2.74"/>
    <n v="9.8172697957721253E-2"/>
  </r>
  <r>
    <s v="a"/>
    <s v="V Fans"/>
    <x v="6"/>
    <x v="7"/>
    <s v="HVAC"/>
    <x v="6"/>
    <m/>
    <n v="30"/>
    <s v="Nos"/>
    <n v="250000"/>
    <n v="0.75"/>
    <m/>
    <m/>
  </r>
  <r>
    <s v="b"/>
    <s v="CHW Pipes"/>
    <x v="9"/>
    <x v="5"/>
    <s v="HVAC"/>
    <x v="4"/>
    <m/>
    <n v="400"/>
    <s v="MTS"/>
    <n v="50000"/>
    <n v="2"/>
    <m/>
    <m/>
  </r>
  <r>
    <m/>
    <s v="ELECTRICAL SUBSTATION"/>
    <x v="0"/>
    <x v="0"/>
    <m/>
    <x v="0"/>
    <m/>
    <m/>
    <m/>
    <m/>
    <n v="2"/>
    <n v="1.8"/>
    <n v="6.4493013256897172E-2"/>
  </r>
  <r>
    <s v="a"/>
    <s v="CHW Pipes"/>
    <x v="9"/>
    <x v="5"/>
    <s v="HVAC"/>
    <x v="4"/>
    <m/>
    <n v="50"/>
    <s v="MTS"/>
    <n v="50000"/>
    <n v="0.25"/>
    <m/>
    <m/>
  </r>
  <r>
    <m/>
    <s v="DG BUILDING"/>
    <x v="0"/>
    <x v="0"/>
    <m/>
    <x v="0"/>
    <m/>
    <m/>
    <m/>
    <m/>
    <n v="1.75"/>
    <n v="1.7"/>
    <n v="6.0910068075958432E-2"/>
  </r>
  <r>
    <s v="a"/>
    <s v="V Fans"/>
    <x v="6"/>
    <x v="7"/>
    <s v="HVAC"/>
    <x v="7"/>
    <m/>
    <n v="10"/>
    <s v="Nos"/>
    <n v="250000"/>
    <n v="0.25"/>
    <m/>
    <m/>
  </r>
  <r>
    <s v="b"/>
    <s v="CHW Pipes"/>
    <x v="9"/>
    <x v="5"/>
    <s v="HVAC"/>
    <x v="4"/>
    <m/>
    <n v="300"/>
    <s v="MTS"/>
    <n v="50000"/>
    <n v="1.5"/>
    <m/>
    <m/>
  </r>
  <r>
    <m/>
    <s v="PLANT ROOM AND GALLERY"/>
    <x v="0"/>
    <x v="0"/>
    <m/>
    <x v="0"/>
    <m/>
    <m/>
    <m/>
    <m/>
    <n v="17.600000000000001"/>
    <n v="19.149999999999999"/>
    <n v="0.68613400214976705"/>
  </r>
  <r>
    <s v="a"/>
    <s v="Chillar"/>
    <x v="11"/>
    <x v="8"/>
    <s v="HVAC"/>
    <x v="8"/>
    <m/>
    <n v="6"/>
    <s v="Nos"/>
    <n v="26000000"/>
    <n v="15.6"/>
    <m/>
    <m/>
  </r>
  <r>
    <s v="b"/>
    <s v="Ring mains"/>
    <x v="0"/>
    <x v="0"/>
    <s v="HVAC"/>
    <x v="8"/>
    <m/>
    <n v="0"/>
    <s v="MTS"/>
    <n v="50000"/>
    <n v="0"/>
    <m/>
    <m/>
  </r>
  <r>
    <s v="c"/>
    <s v="Heat pumps"/>
    <x v="12"/>
    <x v="8"/>
    <s v="HVAC"/>
    <x v="8"/>
    <m/>
    <n v="8"/>
    <s v="Nos"/>
    <n v="2500000"/>
    <n v="2"/>
    <m/>
    <m/>
  </r>
  <r>
    <m/>
    <s v="SERVICE GALLERY"/>
    <x v="0"/>
    <x v="0"/>
    <m/>
    <x v="9"/>
    <m/>
    <m/>
    <m/>
    <m/>
    <m/>
    <m/>
    <m/>
  </r>
  <r>
    <s v="a"/>
    <s v="Ring mains"/>
    <x v="13"/>
    <x v="9"/>
    <m/>
    <x v="9"/>
    <m/>
    <n v="160"/>
    <s v="MTS"/>
    <n v="50000"/>
    <n v="0.8"/>
    <n v="0.65"/>
    <n v="2.3289143676101756E-2"/>
  </r>
  <r>
    <m/>
    <s v="BSMT E 3"/>
    <x v="0"/>
    <x v="0"/>
    <m/>
    <x v="5"/>
    <m/>
    <m/>
    <m/>
    <m/>
    <m/>
    <m/>
    <m/>
  </r>
  <r>
    <s v="a"/>
    <s v="Transformer"/>
    <x v="2"/>
    <x v="10"/>
    <m/>
    <x v="5"/>
    <m/>
    <n v="10000"/>
    <s v="KVA"/>
    <n v="1300"/>
    <n v="1.3"/>
    <n v="1.31"/>
    <n v="4.6936581870297388E-2"/>
  </r>
  <r>
    <m/>
    <s v="EXTERNAL DEVELOPMENT WORKS"/>
    <x v="0"/>
    <x v="0"/>
    <m/>
    <x v="0"/>
    <m/>
    <m/>
    <m/>
    <m/>
    <m/>
    <m/>
    <m/>
  </r>
  <r>
    <s v="a"/>
    <s v="66KV Transformer "/>
    <x v="14"/>
    <x v="2"/>
    <m/>
    <x v="4"/>
    <m/>
    <n v="2"/>
    <s v="Nos"/>
    <n v="20000000"/>
    <n v="4"/>
    <n v="3.66"/>
    <n v="0.13113579362235758"/>
  </r>
  <r>
    <m/>
    <s v="DG BUILDING"/>
    <x v="0"/>
    <x v="0"/>
    <m/>
    <x v="0"/>
    <m/>
    <m/>
    <m/>
    <m/>
    <m/>
    <m/>
    <m/>
  </r>
  <r>
    <s v="a"/>
    <s v="Generator"/>
    <x v="15"/>
    <x v="11"/>
    <m/>
    <x v="7"/>
    <m/>
    <n v="36000"/>
    <s v="KVA"/>
    <n v="8000"/>
    <n v="28.8"/>
    <n v="24.91"/>
    <n v="0.89251164457183807"/>
  </r>
  <r>
    <s v="b"/>
    <s v="Cooling tower"/>
    <x v="15"/>
    <x v="11"/>
    <m/>
    <x v="7"/>
    <m/>
    <n v="14400"/>
    <s v="TR"/>
    <n v="700"/>
    <n v="1.008"/>
    <n v="1.22"/>
    <n v="4.371193120745253E-2"/>
  </r>
  <r>
    <m/>
    <s v="ELECTRICAL EQUIPMENTS"/>
    <x v="0"/>
    <x v="0"/>
    <m/>
    <x v="0"/>
    <m/>
    <m/>
    <m/>
    <m/>
    <n v="24"/>
    <n v="20.29"/>
    <n v="0.72697957721246864"/>
  </r>
  <r>
    <s v="a"/>
    <s v="66KV HT Panel"/>
    <x v="16"/>
    <x v="2"/>
    <s v="ELECTRICAL EQUIPMENTS"/>
    <x v="4"/>
    <m/>
    <n v="1"/>
    <s v="Nos"/>
    <m/>
    <n v="4"/>
    <m/>
    <m/>
  </r>
  <r>
    <s v="b"/>
    <m/>
    <x v="0"/>
    <x v="0"/>
    <m/>
    <x v="0"/>
    <m/>
    <n v="2"/>
    <s v="Nos"/>
    <m/>
    <n v="20"/>
    <m/>
    <m/>
  </r>
  <r>
    <m/>
    <s v="SOLID WASTE"/>
    <x v="17"/>
    <x v="12"/>
    <m/>
    <x v="4"/>
    <m/>
    <m/>
    <m/>
    <m/>
    <n v="35"/>
    <n v="3.07"/>
    <n v="0.10999641705481905"/>
  </r>
  <r>
    <m/>
    <s v="STP"/>
    <x v="18"/>
    <x v="13"/>
    <m/>
    <x v="4"/>
    <m/>
    <m/>
    <m/>
    <m/>
    <n v="8"/>
    <n v="5.7"/>
    <n v="0.20422787531350772"/>
  </r>
  <r>
    <m/>
    <s v="WTP"/>
    <x v="19"/>
    <x v="14"/>
    <m/>
    <x v="4"/>
    <m/>
    <m/>
    <m/>
    <m/>
    <n v="0.5"/>
    <n v="0.28000000000000003"/>
    <n v="1.0032246506628449E-2"/>
  </r>
  <r>
    <m/>
    <s v="RETRACTABLE SEATING"/>
    <x v="0"/>
    <x v="0"/>
    <m/>
    <x v="0"/>
    <m/>
    <m/>
    <m/>
    <m/>
    <m/>
    <m/>
    <m/>
  </r>
  <r>
    <m/>
    <s v="Convention "/>
    <x v="20"/>
    <x v="15"/>
    <m/>
    <x v="10"/>
    <m/>
    <m/>
    <m/>
    <m/>
    <n v="65.19"/>
    <n v="64.650000000000006"/>
    <n v="2.3163740594768902"/>
  </r>
  <r>
    <m/>
    <s v="Exhibition halls"/>
    <x v="20"/>
    <x v="16"/>
    <m/>
    <x v="10"/>
    <m/>
    <m/>
    <m/>
    <m/>
    <n v="60.9"/>
    <n v="16.23"/>
    <n v="0.58151200286635618"/>
  </r>
  <r>
    <m/>
    <s v="LED ON FAÇADE"/>
    <x v="21"/>
    <x v="17"/>
    <m/>
    <x v="10"/>
    <m/>
    <n v="8800"/>
    <s v="SQM"/>
    <n v="100000"/>
    <n v="88"/>
    <n v="88.18"/>
    <n v="3.1594410605517735"/>
  </r>
  <r>
    <m/>
    <s v="SLIDING FOLDING"/>
    <x v="22"/>
    <x v="18"/>
    <m/>
    <x v="10"/>
    <m/>
    <n v="1"/>
    <s v="Lot"/>
    <s v="PEAC"/>
    <n v="23"/>
    <n v="19.03"/>
    <n v="0.68183446793264069"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n v="8"/>
    <s v="GRC External"/>
    <x v="0"/>
    <x v="0"/>
    <m/>
    <x v="0"/>
    <m/>
    <m/>
    <m/>
    <m/>
    <m/>
    <m/>
    <m/>
  </r>
  <r>
    <m/>
    <s v="Exhibition hall 1"/>
    <x v="23"/>
    <x v="19"/>
    <m/>
    <x v="1"/>
    <m/>
    <n v="3929.8707000000004"/>
    <m/>
    <n v="23500"/>
    <n v="9.2351961449999997"/>
    <n v="9.2351961449999997"/>
    <m/>
  </r>
  <r>
    <m/>
    <s v="Exhibition hall 2"/>
    <x v="23"/>
    <x v="19"/>
    <m/>
    <x v="2"/>
    <m/>
    <n v="5575.3450000000003"/>
    <m/>
    <n v="23500"/>
    <n v="13.10206075"/>
    <n v="13.10206075"/>
    <m/>
  </r>
  <r>
    <m/>
    <s v="Convention center"/>
    <x v="23"/>
    <x v="19"/>
    <m/>
    <x v="3"/>
    <m/>
    <n v="6941.624499999999"/>
    <m/>
    <n v="23500"/>
    <n v="16.312817574999997"/>
    <n v="16.312817574999997"/>
    <m/>
  </r>
  <r>
    <n v="9"/>
    <s v="GRC False Ceiling"/>
    <x v="0"/>
    <x v="0"/>
    <m/>
    <x v="0"/>
    <m/>
    <m/>
    <m/>
    <m/>
    <m/>
    <m/>
    <m/>
  </r>
  <r>
    <m/>
    <s v="Exhibition hall 1 &amp; GRAND FOYER"/>
    <x v="24"/>
    <x v="20"/>
    <m/>
    <x v="1"/>
    <m/>
    <n v="14215.79"/>
    <m/>
    <n v="7500"/>
    <n v="10.661842500000001"/>
    <n v="10.661842500000001"/>
    <m/>
  </r>
  <r>
    <m/>
    <s v="Exhibition hall 2 &amp; GRAND FOYER"/>
    <x v="24"/>
    <x v="20"/>
    <m/>
    <x v="2"/>
    <m/>
    <n v="24640"/>
    <m/>
    <n v="7500"/>
    <n v="18.48"/>
    <n v="18.48"/>
    <m/>
  </r>
  <r>
    <m/>
    <s v="Convention center"/>
    <x v="24"/>
    <x v="20"/>
    <m/>
    <x v="3"/>
    <m/>
    <n v="11243.255999999999"/>
    <m/>
    <n v="7500"/>
    <n v="8.432442"/>
    <n v="8.432442"/>
    <m/>
  </r>
  <r>
    <n v="10"/>
    <s v="Fire Protection System"/>
    <x v="0"/>
    <x v="0"/>
    <m/>
    <x v="0"/>
    <m/>
    <m/>
    <m/>
    <m/>
    <m/>
    <m/>
    <m/>
  </r>
  <r>
    <m/>
    <s v="Exhibition hall 1 &amp; GRAND FOYER"/>
    <x v="25"/>
    <x v="21"/>
    <m/>
    <x v="1"/>
    <m/>
    <n v="11355.3"/>
    <m/>
    <n v="4000"/>
    <n v="4.5421199999999997"/>
    <m/>
    <m/>
  </r>
  <r>
    <m/>
    <s v="Exhibition hall 2 &amp; GRAND FOYER"/>
    <x v="25"/>
    <x v="21"/>
    <m/>
    <x v="2"/>
    <m/>
    <n v="9944.9"/>
    <m/>
    <n v="4000"/>
    <n v="3.9779599999999999"/>
    <m/>
    <m/>
  </r>
  <r>
    <m/>
    <s v="Convention center"/>
    <x v="25"/>
    <x v="21"/>
    <m/>
    <x v="3"/>
    <m/>
    <n v="11743.900000000003"/>
    <m/>
    <n v="4000"/>
    <n v="4.6975600000000011"/>
    <m/>
    <m/>
  </r>
  <r>
    <m/>
    <s v="Basement Convention Center"/>
    <x v="25"/>
    <x v="21"/>
    <m/>
    <x v="6"/>
    <m/>
    <n v="4442.8"/>
    <m/>
    <n v="4000"/>
    <n v="1.77712"/>
    <m/>
    <m/>
  </r>
  <r>
    <m/>
    <s v="Exhibition Hall 3"/>
    <x v="25"/>
    <x v="21"/>
    <m/>
    <x v="5"/>
    <m/>
    <n v="5651.5"/>
    <m/>
    <n v="4000"/>
    <n v="2.2606000000000002"/>
    <m/>
    <m/>
  </r>
  <r>
    <m/>
    <s v="DG yard"/>
    <x v="25"/>
    <x v="21"/>
    <m/>
    <x v="7"/>
    <m/>
    <n v="1072"/>
    <m/>
    <n v="4000"/>
    <n v="0.42880000000000001"/>
    <m/>
    <m/>
  </r>
  <r>
    <m/>
    <s v="ESS"/>
    <x v="25"/>
    <x v="21"/>
    <m/>
    <x v="11"/>
    <m/>
    <n v="406.7"/>
    <m/>
    <n v="4000"/>
    <n v="0.16267999999999999"/>
    <m/>
    <m/>
  </r>
  <r>
    <m/>
    <s v="Fire station"/>
    <x v="25"/>
    <x v="21"/>
    <m/>
    <x v="12"/>
    <m/>
    <n v="136"/>
    <m/>
    <n v="4000"/>
    <n v="5.4399999999999997E-2"/>
    <m/>
    <m/>
  </r>
  <r>
    <m/>
    <s v="Guard room"/>
    <x v="25"/>
    <x v="21"/>
    <m/>
    <x v="13"/>
    <m/>
    <n v="8.5"/>
    <m/>
    <n v="4000"/>
    <n v="3.3999999999999998E-3"/>
    <m/>
    <m/>
  </r>
  <r>
    <m/>
    <s v="Service gallery"/>
    <x v="25"/>
    <x v="21"/>
    <m/>
    <x v="9"/>
    <m/>
    <n v="6354.5"/>
    <m/>
    <n v="4000"/>
    <n v="2.5417999999999998"/>
    <m/>
    <m/>
  </r>
  <r>
    <n v="11"/>
    <s v="PHE"/>
    <x v="0"/>
    <x v="0"/>
    <m/>
    <x v="0"/>
    <m/>
    <m/>
    <m/>
    <m/>
    <m/>
    <m/>
    <m/>
  </r>
  <r>
    <m/>
    <s v="Exhibition hall 1 &amp; GRAND FOYER"/>
    <x v="26"/>
    <x v="22"/>
    <m/>
    <x v="1"/>
    <m/>
    <m/>
    <m/>
    <m/>
    <n v="1.4675"/>
    <n v="1.4675"/>
    <m/>
  </r>
  <r>
    <m/>
    <s v="Exhibition hall 2 &amp; GRAND FOYER"/>
    <x v="26"/>
    <x v="22"/>
    <m/>
    <x v="2"/>
    <m/>
    <m/>
    <m/>
    <m/>
    <n v="2.7549999999999999"/>
    <n v="2.7549999999999999"/>
    <m/>
  </r>
  <r>
    <m/>
    <s v="Convention center"/>
    <x v="26"/>
    <x v="22"/>
    <m/>
    <x v="3"/>
    <m/>
    <m/>
    <m/>
    <m/>
    <n v="2.11"/>
    <n v="2.11"/>
    <m/>
  </r>
  <r>
    <n v="12"/>
    <s v="STRUCTURAL STEEL WORKS"/>
    <x v="0"/>
    <x v="0"/>
    <m/>
    <x v="0"/>
    <m/>
    <m/>
    <m/>
    <m/>
    <m/>
    <m/>
    <m/>
  </r>
  <r>
    <m/>
    <s v="Exhibition Hall No. 1 &amp; Ramp"/>
    <x v="27"/>
    <x v="23"/>
    <m/>
    <x v="1"/>
    <m/>
    <n v="5787.0869946910134"/>
    <s v="MT"/>
    <n v="50000"/>
    <n v="28.935434973455067"/>
    <m/>
    <m/>
  </r>
  <r>
    <m/>
    <s v="Exhibition Hall No. 2"/>
    <x v="27"/>
    <x v="23"/>
    <m/>
    <x v="2"/>
    <m/>
    <n v="5482.8959385019043"/>
    <s v="MT"/>
    <n v="50000"/>
    <n v="27.41447969250952"/>
    <m/>
    <m/>
  </r>
  <r>
    <m/>
    <s v="Foyer including Basement in front of Exhibition Hall No. 1"/>
    <x v="27"/>
    <x v="23"/>
    <m/>
    <x v="1"/>
    <m/>
    <n v="5498.5732354363499"/>
    <s v="MT"/>
    <n v="50000"/>
    <n v="27.49286617718175"/>
    <m/>
    <m/>
  </r>
  <r>
    <m/>
    <s v="Foyer including Basement in front of Exhibition Hall No. 2"/>
    <x v="27"/>
    <x v="23"/>
    <m/>
    <x v="2"/>
    <m/>
    <n v="5311.496931942319"/>
    <s v="MT"/>
    <n v="50000"/>
    <n v="26.557484659711594"/>
    <m/>
    <m/>
  </r>
  <r>
    <m/>
    <s v="Convention Centre"/>
    <x v="27"/>
    <x v="23"/>
    <m/>
    <x v="3"/>
    <m/>
    <n v="8319.9468994284125"/>
    <s v="MT"/>
    <n v="50000"/>
    <n v="41.599734497142066"/>
    <m/>
    <m/>
  </r>
  <r>
    <m/>
    <m/>
    <x v="0"/>
    <x v="0"/>
    <m/>
    <x v="0"/>
    <m/>
    <m/>
    <m/>
    <m/>
    <n v="152"/>
    <m/>
    <m/>
  </r>
  <r>
    <m/>
    <m/>
    <x v="0"/>
    <x v="0"/>
    <m/>
    <x v="0"/>
    <m/>
    <m/>
    <m/>
    <m/>
    <m/>
    <m/>
    <m/>
  </r>
  <r>
    <n v="13"/>
    <s v="Roofing Works"/>
    <x v="0"/>
    <x v="0"/>
    <m/>
    <x v="0"/>
    <m/>
    <m/>
    <m/>
    <m/>
    <m/>
    <m/>
    <m/>
  </r>
  <r>
    <m/>
    <s v="Exhibition Hall No. 1 &amp; Ramp"/>
    <x v="28"/>
    <x v="23"/>
    <m/>
    <x v="1"/>
    <m/>
    <n v="20349.986833304913"/>
    <s v="SQM"/>
    <n v="2800"/>
    <n v="5.6979963133253753"/>
    <m/>
    <m/>
  </r>
  <r>
    <m/>
    <s v="Exhibition Hall No. 2"/>
    <x v="28"/>
    <x v="23"/>
    <m/>
    <x v="2"/>
    <m/>
    <n v="19280.314994271492"/>
    <s v="SQM"/>
    <n v="2800"/>
    <n v="5.3984881983960182"/>
    <m/>
    <m/>
  </r>
  <r>
    <m/>
    <s v="Foyer including Basement in front of Exhibition Hall No. 1"/>
    <x v="28"/>
    <x v="23"/>
    <m/>
    <x v="1"/>
    <m/>
    <n v="19335.443383820584"/>
    <s v="SQM"/>
    <n v="2800"/>
    <n v="5.4139241474697632"/>
    <m/>
    <m/>
  </r>
  <r>
    <m/>
    <s v="Foyer including Basement in front of Exhibition Hall No. 2"/>
    <x v="28"/>
    <x v="23"/>
    <m/>
    <x v="2"/>
    <m/>
    <n v="18677.59940870506"/>
    <s v="SQM"/>
    <n v="2800"/>
    <n v="5.2297278344374174"/>
    <m/>
    <m/>
  </r>
  <r>
    <m/>
    <s v="Convention Centre"/>
    <x v="28"/>
    <x v="23"/>
    <m/>
    <x v="3"/>
    <m/>
    <n v="29256.655379897937"/>
    <s v="SQM"/>
    <n v="2800"/>
    <n v="8.1918635063714227"/>
    <m/>
    <m/>
  </r>
  <r>
    <m/>
    <m/>
    <x v="0"/>
    <x v="0"/>
    <m/>
    <x v="0"/>
    <m/>
    <m/>
    <m/>
    <m/>
    <n v="29.931999999999999"/>
    <m/>
    <m/>
  </r>
  <r>
    <n v="14"/>
    <s v="REINFORCEMENT STEEL"/>
    <x v="0"/>
    <x v="0"/>
    <m/>
    <x v="0"/>
    <m/>
    <m/>
    <m/>
    <m/>
    <m/>
    <m/>
    <m/>
  </r>
  <r>
    <m/>
    <s v="Exhibition Hall No. 1 &amp; Ramp"/>
    <x v="29"/>
    <x v="23"/>
    <m/>
    <x v="1"/>
    <m/>
    <n v="5006.0179995634389"/>
    <s v="MT"/>
    <n v="35000"/>
    <n v="17.521062998472036"/>
    <m/>
    <m/>
  </r>
  <r>
    <m/>
    <s v="Exhibition Hall No. 2"/>
    <x v="29"/>
    <x v="23"/>
    <m/>
    <x v="2"/>
    <m/>
    <n v="4742.8828671581587"/>
    <s v="MT"/>
    <n v="35000"/>
    <n v="16.600090035053555"/>
    <m/>
    <m/>
  </r>
  <r>
    <m/>
    <s v="Foyer including Basement in front of Exhibition Hall No. 1"/>
    <x v="29"/>
    <x v="23"/>
    <m/>
    <x v="1"/>
    <m/>
    <n v="4756.4442376214556"/>
    <s v="MT"/>
    <n v="35000"/>
    <n v="16.647554831675095"/>
    <m/>
    <m/>
  </r>
  <r>
    <m/>
    <s v="Foyer including Basement in front of Exhibition Hall No. 2"/>
    <x v="29"/>
    <x v="23"/>
    <m/>
    <x v="2"/>
    <m/>
    <n v="4594.6171658248768"/>
    <s v="MT"/>
    <n v="35000"/>
    <n v="16.081160080387068"/>
    <m/>
    <m/>
  </r>
  <r>
    <m/>
    <s v="Convention Centre"/>
    <x v="29"/>
    <x v="23"/>
    <m/>
    <x v="3"/>
    <m/>
    <n v="7197.0239901628511"/>
    <s v="MT"/>
    <n v="35000"/>
    <n v="25.18958396556998"/>
    <m/>
    <m/>
  </r>
  <r>
    <m/>
    <s v="Exhibition hall -3 ( basement )"/>
    <x v="29"/>
    <x v="24"/>
    <m/>
    <x v="5"/>
    <m/>
    <n v="2959.2638794870454"/>
    <s v="MT"/>
    <n v="35000"/>
    <n v="10.357423578204658"/>
    <m/>
    <m/>
  </r>
  <r>
    <m/>
    <s v="Basement adjacent to Convention Centre"/>
    <x v="29"/>
    <x v="24"/>
    <m/>
    <x v="6"/>
    <m/>
    <n v="1394.7206616810201"/>
    <s v="MT"/>
    <n v="35000"/>
    <n v="4.8815223158835703"/>
    <m/>
    <m/>
  </r>
  <r>
    <m/>
    <s v="Electrical Substation"/>
    <x v="29"/>
    <x v="24"/>
    <m/>
    <x v="11"/>
    <m/>
    <n v="219.65557160648788"/>
    <s v="MT"/>
    <n v="35000"/>
    <n v="0.7687945006227076"/>
    <m/>
    <m/>
  </r>
  <r>
    <m/>
    <s v="DG Building"/>
    <x v="29"/>
    <x v="24"/>
    <m/>
    <x v="7"/>
    <m/>
    <n v="714.53938478811733"/>
    <s v="MT"/>
    <n v="35000"/>
    <n v="2.5008878467584106"/>
    <m/>
    <m/>
  </r>
  <r>
    <m/>
    <s v="Fire Station &amp; Disaster Management Building including Medical Centre"/>
    <x v="29"/>
    <x v="24"/>
    <m/>
    <x v="12"/>
    <m/>
    <n v="47.961282772639755"/>
    <s v="MT"/>
    <n v="35000"/>
    <n v="0.16786448970423914"/>
    <m/>
    <m/>
  </r>
  <r>
    <m/>
    <s v="Service Gallery"/>
    <x v="29"/>
    <x v="24"/>
    <m/>
    <x v="9"/>
    <m/>
    <n v="2963.8729593339108"/>
    <s v="MT"/>
    <n v="35000"/>
    <n v="10.373555357668687"/>
    <m/>
    <m/>
  </r>
  <r>
    <m/>
    <m/>
    <x v="0"/>
    <x v="0"/>
    <m/>
    <x v="0"/>
    <m/>
    <m/>
    <m/>
    <m/>
    <n v="121.0895"/>
    <m/>
    <m/>
  </r>
  <r>
    <n v="15"/>
    <s v="Safety Equipments"/>
    <x v="0"/>
    <x v="0"/>
    <m/>
    <x v="0"/>
    <m/>
    <m/>
    <m/>
    <m/>
    <m/>
    <m/>
    <m/>
  </r>
  <r>
    <m/>
    <s v="Exhibition Hall No. 1"/>
    <x v="30"/>
    <x v="23"/>
    <m/>
    <x v="1"/>
    <m/>
    <n v="1"/>
    <s v="LS"/>
    <n v="2.9192301660000002"/>
    <n v="2.9192301660000002"/>
    <m/>
    <m/>
  </r>
  <r>
    <m/>
    <s v="Exhibition Hall No. 2"/>
    <x v="30"/>
    <x v="23"/>
    <m/>
    <x v="2"/>
    <m/>
    <n v="1"/>
    <s v="LS"/>
    <n v="2.7657844499999999"/>
    <n v="2.7657844499999999"/>
    <m/>
    <m/>
  </r>
  <r>
    <m/>
    <s v="Foyer including Basement in front of Exhibition Hall No. 1"/>
    <x v="30"/>
    <x v="23"/>
    <m/>
    <x v="1"/>
    <m/>
    <n v="1"/>
    <s v="LS"/>
    <n v="1.3868463419999999"/>
    <n v="1.3868463419999999"/>
    <m/>
    <m/>
  </r>
  <r>
    <m/>
    <s v="Foyer including Basement in front of Exhibition Hall No. 2"/>
    <x v="30"/>
    <x v="23"/>
    <m/>
    <x v="2"/>
    <m/>
    <n v="1"/>
    <s v="LS"/>
    <n v="1.3396620859999999"/>
    <n v="1.3396620859999999"/>
    <m/>
    <m/>
  </r>
  <r>
    <m/>
    <s v="Convention Centre"/>
    <x v="30"/>
    <x v="23"/>
    <m/>
    <x v="3"/>
    <m/>
    <n v="1"/>
    <s v="LS"/>
    <n v="2.0984512579999999"/>
    <n v="2.0984512579999999"/>
    <m/>
    <m/>
  </r>
  <r>
    <m/>
    <m/>
    <x v="0"/>
    <x v="0"/>
    <m/>
    <x v="0"/>
    <m/>
    <m/>
    <m/>
    <m/>
    <n v="10.509974302"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0"/>
    <m/>
    <x v="0"/>
    <m/>
    <m/>
    <m/>
    <m/>
    <m/>
    <m/>
    <m/>
  </r>
  <r>
    <m/>
    <m/>
    <x v="0"/>
    <x v="25"/>
    <m/>
    <x v="0"/>
    <m/>
    <m/>
    <m/>
    <m/>
    <m/>
    <n v="571.00404916000002"/>
    <n v="20.458762062343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74" firstHeaderRow="2" firstDataRow="2" firstDataCol="2"/>
  <pivotFields count="13">
    <pivotField compact="0" outline="0" showAll="0"/>
    <pivotField compact="0" outline="0" showAll="0"/>
    <pivotField compact="0" outline="0" showAll="0" defaultSubtotal="0"/>
    <pivotField axis="axisRow" compact="0" outline="0" showAll="0">
      <items count="27">
        <item x="5"/>
        <item x="24"/>
        <item x="9"/>
        <item x="13"/>
        <item x="10"/>
        <item x="7"/>
        <item x="23"/>
        <item x="3"/>
        <item x="14"/>
        <item x="19"/>
        <item x="20"/>
        <item x="1"/>
        <item x="21"/>
        <item x="0"/>
        <item x="6"/>
        <item x="4"/>
        <item x="11"/>
        <item x="2"/>
        <item x="8"/>
        <item x="15"/>
        <item x="16"/>
        <item x="25"/>
        <item x="22"/>
        <item x="12"/>
        <item x="17"/>
        <item x="18"/>
        <item t="default"/>
      </items>
    </pivotField>
    <pivotField compact="0" outline="0" showAll="0"/>
    <pivotField axis="axisRow" subtotalCaption="Sub Total" compact="0" outline="0" showAll="0">
      <items count="34">
        <item m="1" x="19"/>
        <item m="1" x="21"/>
        <item m="1" x="18"/>
        <item x="1"/>
        <item x="2"/>
        <item x="5"/>
        <item x="3"/>
        <item m="1" x="27"/>
        <item m="1" x="29"/>
        <item m="1" x="23"/>
        <item x="6"/>
        <item x="11"/>
        <item x="7"/>
        <item m="1" x="17"/>
        <item x="12"/>
        <item m="1" x="22"/>
        <item m="1" x="31"/>
        <item m="1" x="28"/>
        <item x="13"/>
        <item x="8"/>
        <item x="9"/>
        <item h="1" x="0"/>
        <item m="1" x="24"/>
        <item m="1" x="32"/>
        <item m="1" x="26"/>
        <item m="1" x="20"/>
        <item m="1" x="25"/>
        <item m="1" x="14"/>
        <item m="1" x="30"/>
        <item m="1" x="15"/>
        <item m="1" x="16"/>
        <item x="4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5"/>
    <field x="3"/>
  </rowFields>
  <rowItems count="70">
    <i>
      <x v="3"/>
      <x v="6"/>
    </i>
    <i r="1">
      <x v="7"/>
    </i>
    <i r="1">
      <x v="9"/>
    </i>
    <i r="1">
      <x v="10"/>
    </i>
    <i r="1">
      <x v="11"/>
    </i>
    <i r="1">
      <x v="12"/>
    </i>
    <i r="1">
      <x v="15"/>
    </i>
    <i r="1">
      <x v="22"/>
    </i>
    <i t="default">
      <x v="3"/>
    </i>
    <i>
      <x v="4"/>
      <x v="6"/>
    </i>
    <i r="1">
      <x v="7"/>
    </i>
    <i r="1">
      <x v="9"/>
    </i>
    <i r="1">
      <x v="10"/>
    </i>
    <i r="1">
      <x v="11"/>
    </i>
    <i r="1">
      <x v="12"/>
    </i>
    <i r="1">
      <x v="15"/>
    </i>
    <i r="1">
      <x v="22"/>
    </i>
    <i t="default">
      <x v="4"/>
    </i>
    <i>
      <x v="5"/>
      <x v="1"/>
    </i>
    <i r="1">
      <x v="4"/>
    </i>
    <i r="1">
      <x v="12"/>
    </i>
    <i r="1">
      <x v="13"/>
    </i>
    <i r="1">
      <x v="14"/>
    </i>
    <i t="default">
      <x v="5"/>
    </i>
    <i>
      <x v="6"/>
      <x v="6"/>
    </i>
    <i r="1">
      <x v="7"/>
    </i>
    <i r="1">
      <x v="9"/>
    </i>
    <i r="1">
      <x v="10"/>
    </i>
    <i r="1">
      <x v="11"/>
    </i>
    <i r="1">
      <x v="12"/>
    </i>
    <i r="1">
      <x v="15"/>
    </i>
    <i r="1">
      <x v="22"/>
    </i>
    <i t="default">
      <x v="6"/>
    </i>
    <i>
      <x v="10"/>
      <x v="1"/>
    </i>
    <i r="1">
      <x v="5"/>
    </i>
    <i r="1">
      <x v="12"/>
    </i>
    <i t="default">
      <x v="10"/>
    </i>
    <i>
      <x v="11"/>
      <x v="1"/>
    </i>
    <i r="1">
      <x v="12"/>
    </i>
    <i t="default">
      <x v="11"/>
    </i>
    <i>
      <x v="12"/>
      <x v="1"/>
    </i>
    <i r="1">
      <x v="5"/>
    </i>
    <i r="1">
      <x v="12"/>
    </i>
    <i r="1">
      <x v="16"/>
    </i>
    <i t="default">
      <x v="12"/>
    </i>
    <i>
      <x v="14"/>
      <x v="1"/>
    </i>
    <i r="1">
      <x v="12"/>
    </i>
    <i t="default">
      <x v="14"/>
    </i>
    <i>
      <x v="18"/>
      <x v="12"/>
    </i>
    <i t="default">
      <x v="18"/>
    </i>
    <i>
      <x v="19"/>
      <x v="13"/>
    </i>
    <i r="1">
      <x v="18"/>
    </i>
    <i t="default">
      <x v="19"/>
    </i>
    <i>
      <x v="20"/>
      <x v="1"/>
    </i>
    <i r="1">
      <x v="2"/>
    </i>
    <i r="1">
      <x v="12"/>
    </i>
    <i r="1">
      <x v="13"/>
    </i>
    <i t="default">
      <x v="20"/>
    </i>
    <i>
      <x v="31"/>
      <x/>
    </i>
    <i r="1">
      <x v="3"/>
    </i>
    <i r="1">
      <x v="8"/>
    </i>
    <i r="1">
      <x v="17"/>
    </i>
    <i r="1">
      <x v="23"/>
    </i>
    <i t="default">
      <x v="31"/>
    </i>
    <i>
      <x v="32"/>
      <x v="19"/>
    </i>
    <i r="1">
      <x v="20"/>
    </i>
    <i r="1">
      <x v="24"/>
    </i>
    <i r="1">
      <x v="25"/>
    </i>
    <i t="default">
      <x v="32"/>
    </i>
    <i t="grand">
      <x/>
    </i>
  </rowItems>
  <colItems count="1">
    <i/>
  </colItems>
  <dataFields count="1">
    <dataField name="Sum of ESTIMATED COST" fld="10" baseField="2" baseItem="17" numFmtId="43"/>
  </dataFields>
  <formats count="33">
    <format dxfId="7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2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71">
      <pivotArea dataOnly="0" labelOnly="1" outline="0" fieldPosition="0">
        <references count="1">
          <reference field="5" count="1" defaultSubtotal="1">
            <x v="8"/>
          </reference>
        </references>
      </pivotArea>
    </format>
    <format dxfId="70">
      <pivotArea dataOnly="0" labelOnly="1" outline="0" fieldPosition="0">
        <references count="1">
          <reference field="5" count="1" defaultSubtotal="1">
            <x v="9"/>
          </reference>
        </references>
      </pivotArea>
    </format>
    <format dxfId="69">
      <pivotArea outline="0" fieldPosition="0">
        <references count="1">
          <reference field="5" count="13" selected="0" defaultSubtotal="1">
            <x v="0"/>
            <x v="2"/>
            <x v="3"/>
            <x v="4"/>
            <x v="7"/>
            <x v="9"/>
            <x v="11"/>
            <x v="12"/>
            <x v="13"/>
            <x v="15"/>
            <x v="17"/>
            <x v="19"/>
            <x v="20"/>
          </reference>
        </references>
      </pivotArea>
    </format>
    <format dxfId="68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67">
      <pivotArea dataOnly="0" labelOnly="1" outline="0" fieldPosition="0">
        <references count="1">
          <reference field="5" count="1" defaultSubtotal="1">
            <x v="7"/>
          </reference>
        </references>
      </pivotArea>
    </format>
    <format dxfId="66">
      <pivotArea dataOnly="0" labelOnly="1" outline="0" fieldPosition="0">
        <references count="1">
          <reference field="5" count="1" defaultSubtotal="1">
            <x v="12"/>
          </reference>
        </references>
      </pivotArea>
    </format>
    <format dxfId="65">
      <pivotArea dataOnly="0" labelOnly="1" outline="0" fieldPosition="0">
        <references count="1">
          <reference field="5" count="1" defaultSubtotal="1">
            <x v="13"/>
          </reference>
        </references>
      </pivotArea>
    </format>
    <format dxfId="64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63">
      <pivotArea dataOnly="0" labelOnly="1" outline="0" fieldPosition="0">
        <references count="1">
          <reference field="5" count="1" defaultSubtotal="1">
            <x v="15"/>
          </reference>
        </references>
      </pivotArea>
    </format>
    <format dxfId="62">
      <pivotArea dataOnly="0" labelOnly="1" outline="0" fieldPosition="0">
        <references count="1">
          <reference field="5" count="1" defaultSubtotal="1">
            <x v="11"/>
          </reference>
        </references>
      </pivotArea>
    </format>
    <format dxfId="61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60">
      <pivotArea dataOnly="0" labelOnly="1" outline="0" fieldPosition="0">
        <references count="1">
          <reference field="5" count="1" defaultSubtotal="1">
            <x v="17"/>
          </reference>
        </references>
      </pivotArea>
    </format>
    <format dxfId="59">
      <pivotArea dataOnly="0" labelOnly="1" outline="0" fieldPosition="0">
        <references count="1">
          <reference field="5" count="1" defaultSubtotal="1">
            <x v="19"/>
          </reference>
        </references>
      </pivotArea>
    </format>
    <format dxfId="58">
      <pivotArea dataOnly="0" labelOnly="1" outline="0" fieldPosition="0">
        <references count="1">
          <reference field="5" count="1" defaultSubtotal="1">
            <x v="20"/>
          </reference>
        </references>
      </pivotArea>
    </format>
    <format dxfId="57">
      <pivotArea outline="0" fieldPosition="0">
        <references count="1">
          <reference field="5" count="14" selected="0" defaultSubtotal="1">
            <x v="0"/>
            <x v="2"/>
            <x v="3"/>
            <x v="4"/>
            <x v="5"/>
            <x v="6"/>
            <x v="7"/>
            <x v="11"/>
            <x v="12"/>
            <x v="13"/>
            <x v="15"/>
            <x v="17"/>
            <x v="19"/>
            <x v="20"/>
          </reference>
        </references>
      </pivotArea>
    </format>
    <format dxfId="56">
      <pivotArea dataOnly="0" labelOnly="1" outline="0" fieldPosition="0">
        <references count="2">
          <reference field="3" count="1">
            <x v="5"/>
          </reference>
          <reference field="5" count="1" selected="0">
            <x v="3"/>
          </reference>
        </references>
      </pivotArea>
    </format>
    <format dxfId="55">
      <pivotArea dataOnly="0" labelOnly="1" outline="0" fieldPosition="0">
        <references count="2">
          <reference field="3" count="1">
            <x v="0"/>
          </reference>
          <reference field="5" count="1" selected="0">
            <x v="3"/>
          </reference>
        </references>
      </pivotArea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5" count="1" defaultSubtotal="1">
            <x v="10"/>
          </reference>
        </references>
      </pivotArea>
    </format>
    <format dxfId="52">
      <pivotArea dataOnly="0" labelOnly="1" outline="0" fieldPosition="0">
        <references count="1">
          <reference field="5" count="1" defaultSubtotal="1">
            <x v="6"/>
          </reference>
        </references>
      </pivotArea>
    </format>
    <format dxfId="51">
      <pivotArea dataOnly="0" labelOnly="1" outline="0" fieldPosition="0">
        <references count="1">
          <reference field="5" count="1" defaultSubtotal="1">
            <x v="5"/>
          </reference>
        </references>
      </pivotArea>
    </format>
    <format dxfId="50">
      <pivotArea dataOnly="0" labelOnly="1" outline="0" fieldPosition="0">
        <references count="1">
          <reference field="5" count="1" defaultSubtotal="1">
            <x v="23"/>
          </reference>
        </references>
      </pivotArea>
    </format>
    <format dxfId="49">
      <pivotArea dataOnly="0" labelOnly="1" outline="0" fieldPosition="0">
        <references count="1">
          <reference field="5" count="1" defaultSubtotal="1">
            <x v="24"/>
          </reference>
        </references>
      </pivotArea>
    </format>
    <format dxfId="48">
      <pivotArea dataOnly="0" labelOnly="1" outline="0" fieldPosition="0">
        <references count="1">
          <reference field="5" count="1" defaultSubtotal="1">
            <x v="26"/>
          </reference>
        </references>
      </pivotArea>
    </format>
    <format dxfId="47">
      <pivotArea dataOnly="0" labelOnly="1" outline="0" fieldPosition="0">
        <references count="1">
          <reference field="5" count="1" defaultSubtotal="1">
            <x v="14"/>
          </reference>
        </references>
      </pivotArea>
    </format>
    <format dxfId="46">
      <pivotArea dataOnly="0" labelOnly="1" outline="0" fieldPosition="0">
        <references count="1">
          <reference field="5" count="1" defaultSubtotal="1">
            <x v="18"/>
          </reference>
        </references>
      </pivotArea>
    </format>
    <format dxfId="45">
      <pivotArea dataOnly="0" labelOnly="1" outline="0" fieldPosition="0">
        <references count="1">
          <reference field="5" count="1" defaultSubtotal="1">
            <x v="32"/>
          </reference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5" count="1" defaultSubtotal="1">
            <x v="22"/>
          </reference>
        </references>
      </pivotArea>
    </format>
    <format dxfId="42">
      <pivotArea dataOnly="0" labelOnly="1" outline="0" fieldPosition="0">
        <references count="1">
          <reference field="5" count="1" defaultSubtotal="1">
            <x v="31"/>
          </reference>
        </references>
      </pivotArea>
    </format>
    <format dxfId="41">
      <pivotArea outline="0" fieldPosition="0">
        <references count="2">
          <reference field="3" count="1" selected="0">
            <x v="14"/>
          </reference>
          <reference field="5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gridDropZones="1" multipleFieldFilters="0">
  <location ref="A3:AG58" firstHeaderRow="1" firstDataRow="2" firstDataCol="2"/>
  <pivotFields count="13">
    <pivotField compact="0" outline="0" showAll="0"/>
    <pivotField compact="0" outline="0" showAll="0"/>
    <pivotField axis="axisCol" compact="0" outline="0" showAll="0" defaultSubtotal="0">
      <items count="35">
        <item x="29"/>
        <item x="27"/>
        <item x="28"/>
        <item x="30"/>
        <item x="5"/>
        <item x="6"/>
        <item x="10"/>
        <item x="7"/>
        <item x="8"/>
        <item x="25"/>
        <item x="24"/>
        <item x="23"/>
        <item m="1" x="31"/>
        <item x="1"/>
        <item x="2"/>
        <item x="4"/>
        <item x="15"/>
        <item x="11"/>
        <item x="12"/>
        <item x="13"/>
        <item x="16"/>
        <item x="3"/>
        <item x="14"/>
        <item m="1" x="32"/>
        <item x="9"/>
        <item x="19"/>
        <item x="18"/>
        <item m="1" x="33"/>
        <item x="20"/>
        <item m="1" x="34"/>
        <item x="0"/>
        <item x="26"/>
        <item x="17"/>
        <item x="21"/>
        <item x="22"/>
      </items>
    </pivotField>
    <pivotField axis="axisRow" compact="0" outline="0" showAll="0">
      <items count="27">
        <item x="2"/>
        <item x="5"/>
        <item x="24"/>
        <item x="23"/>
        <item x="4"/>
        <item x="7"/>
        <item x="6"/>
        <item x="21"/>
        <item x="20"/>
        <item x="19"/>
        <item x="9"/>
        <item x="15"/>
        <item x="16"/>
        <item x="17"/>
        <item x="14"/>
        <item x="13"/>
        <item x="10"/>
        <item x="22"/>
        <item x="1"/>
        <item x="3"/>
        <item h="1" x="0"/>
        <item x="11"/>
        <item x="8"/>
        <item x="25"/>
        <item x="12"/>
        <item x="18"/>
        <item t="default"/>
      </items>
    </pivotField>
    <pivotField compact="0" outline="0" showAll="0"/>
    <pivotField axis="axisRow" subtotalCaption="Sub Total" compact="0" outline="0" showAll="0" defaultSubtotal="0">
      <items count="33">
        <item m="1" x="19"/>
        <item m="1" x="21"/>
        <item m="1" x="18"/>
        <item x="1"/>
        <item x="2"/>
        <item x="5"/>
        <item x="3"/>
        <item m="1" x="27"/>
        <item m="1" x="29"/>
        <item m="1" x="23"/>
        <item x="6"/>
        <item x="11"/>
        <item x="7"/>
        <item m="1" x="17"/>
        <item x="12"/>
        <item m="1" x="22"/>
        <item m="1" x="31"/>
        <item m="1" x="28"/>
        <item x="13"/>
        <item x="8"/>
        <item x="9"/>
        <item h="1" x="0"/>
        <item m="1" x="24"/>
        <item m="1" x="32"/>
        <item m="1" x="26"/>
        <item m="1" x="20"/>
        <item m="1" x="25"/>
        <item m="1" x="14"/>
        <item m="1" x="30"/>
        <item m="1" x="15"/>
        <item m="1" x="16"/>
        <item x="4"/>
        <item x="1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5"/>
    <field x="3"/>
  </rowFields>
  <rowItems count="54">
    <i>
      <x v="3"/>
      <x v="3"/>
    </i>
    <i r="1">
      <x v="4"/>
    </i>
    <i r="1">
      <x v="7"/>
    </i>
    <i r="1">
      <x v="8"/>
    </i>
    <i r="1">
      <x v="9"/>
    </i>
    <i r="1">
      <x v="17"/>
    </i>
    <i r="1">
      <x v="18"/>
    </i>
    <i r="1">
      <x v="19"/>
    </i>
    <i>
      <x v="4"/>
      <x v="3"/>
    </i>
    <i r="1">
      <x v="4"/>
    </i>
    <i r="1">
      <x v="7"/>
    </i>
    <i r="1">
      <x v="8"/>
    </i>
    <i r="1">
      <x v="9"/>
    </i>
    <i r="1">
      <x v="17"/>
    </i>
    <i r="1">
      <x v="18"/>
    </i>
    <i r="1">
      <x v="19"/>
    </i>
    <i>
      <x v="5"/>
      <x v="2"/>
    </i>
    <i r="1">
      <x v="6"/>
    </i>
    <i r="1">
      <x v="7"/>
    </i>
    <i r="1">
      <x v="16"/>
    </i>
    <i>
      <x v="6"/>
      <x v="3"/>
    </i>
    <i r="1">
      <x v="4"/>
    </i>
    <i r="1">
      <x v="7"/>
    </i>
    <i r="1">
      <x v="8"/>
    </i>
    <i r="1">
      <x v="9"/>
    </i>
    <i r="1">
      <x v="17"/>
    </i>
    <i r="1">
      <x v="18"/>
    </i>
    <i r="1">
      <x v="19"/>
    </i>
    <i>
      <x v="10"/>
      <x v="2"/>
    </i>
    <i r="1">
      <x v="5"/>
    </i>
    <i r="1">
      <x v="7"/>
    </i>
    <i>
      <x v="11"/>
      <x v="2"/>
    </i>
    <i r="1">
      <x v="7"/>
    </i>
    <i>
      <x v="12"/>
      <x v="2"/>
    </i>
    <i r="1">
      <x v="5"/>
    </i>
    <i r="1">
      <x v="7"/>
    </i>
    <i r="1">
      <x v="21"/>
    </i>
    <i>
      <x v="14"/>
      <x v="2"/>
    </i>
    <i r="1">
      <x v="7"/>
    </i>
    <i>
      <x v="18"/>
      <x v="7"/>
    </i>
    <i>
      <x v="19"/>
      <x v="22"/>
    </i>
    <i>
      <x v="20"/>
      <x v="2"/>
    </i>
    <i r="1">
      <x v="7"/>
    </i>
    <i r="1">
      <x v="10"/>
    </i>
    <i>
      <x v="31"/>
      <x/>
    </i>
    <i r="1">
      <x v="1"/>
    </i>
    <i r="1">
      <x v="14"/>
    </i>
    <i r="1">
      <x v="15"/>
    </i>
    <i r="1">
      <x v="24"/>
    </i>
    <i>
      <x v="32"/>
      <x v="11"/>
    </i>
    <i r="1">
      <x v="12"/>
    </i>
    <i r="1">
      <x v="13"/>
    </i>
    <i r="1">
      <x v="25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8"/>
    </i>
    <i>
      <x v="31"/>
    </i>
    <i>
      <x v="32"/>
    </i>
    <i>
      <x v="33"/>
    </i>
    <i>
      <x v="34"/>
    </i>
    <i t="grand">
      <x/>
    </i>
  </colItems>
  <dataFields count="1">
    <dataField name="Sum of ESTIMATED COST" fld="10" showDataAs="percentOfRow" baseField="3" baseItem="5" numFmtId="10"/>
  </dataFields>
  <formats count="40">
    <format dxfId="4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8">
      <pivotArea dataOnly="0" labelOnly="1" outline="0" fieldPosition="0">
        <references count="1">
          <reference field="5" count="1" defaultSubtotal="1">
            <x v="8"/>
          </reference>
        </references>
      </pivotArea>
    </format>
    <format dxfId="37">
      <pivotArea dataOnly="0" labelOnly="1" outline="0" fieldPosition="0">
        <references count="1">
          <reference field="5" count="1" defaultSubtotal="1">
            <x v="9"/>
          </reference>
        </references>
      </pivotArea>
    </format>
    <format dxfId="36">
      <pivotArea outline="0" fieldPosition="0">
        <references count="1">
          <reference field="5" count="13" selected="0" defaultSubtotal="1">
            <x v="0"/>
            <x v="2"/>
            <x v="3"/>
            <x v="4"/>
            <x v="7"/>
            <x v="9"/>
            <x v="11"/>
            <x v="12"/>
            <x v="13"/>
            <x v="15"/>
            <x v="17"/>
            <x v="19"/>
            <x v="20"/>
          </reference>
        </references>
      </pivotArea>
    </format>
    <format dxfId="35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34">
      <pivotArea dataOnly="0" labelOnly="1" outline="0" fieldPosition="0">
        <references count="1">
          <reference field="5" count="1" defaultSubtotal="1">
            <x v="7"/>
          </reference>
        </references>
      </pivotArea>
    </format>
    <format dxfId="33">
      <pivotArea dataOnly="0" labelOnly="1" outline="0" fieldPosition="0">
        <references count="1">
          <reference field="5" count="1" defaultSubtotal="1">
            <x v="12"/>
          </reference>
        </references>
      </pivotArea>
    </format>
    <format dxfId="32">
      <pivotArea dataOnly="0" labelOnly="1" outline="0" fieldPosition="0">
        <references count="1">
          <reference field="5" count="1" defaultSubtotal="1">
            <x v="13"/>
          </reference>
        </references>
      </pivotArea>
    </format>
    <format dxfId="31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30">
      <pivotArea dataOnly="0" labelOnly="1" outline="0" fieldPosition="0">
        <references count="1">
          <reference field="5" count="1" defaultSubtotal="1">
            <x v="15"/>
          </reference>
        </references>
      </pivotArea>
    </format>
    <format dxfId="29">
      <pivotArea dataOnly="0" labelOnly="1" outline="0" fieldPosition="0">
        <references count="1">
          <reference field="5" count="1" defaultSubtotal="1">
            <x v="11"/>
          </reference>
        </references>
      </pivotArea>
    </format>
    <format dxfId="28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27">
      <pivotArea dataOnly="0" labelOnly="1" outline="0" fieldPosition="0">
        <references count="1">
          <reference field="5" count="1" defaultSubtotal="1">
            <x v="17"/>
          </reference>
        </references>
      </pivotArea>
    </format>
    <format dxfId="26">
      <pivotArea dataOnly="0" labelOnly="1" outline="0" fieldPosition="0">
        <references count="1">
          <reference field="5" count="1" defaultSubtotal="1">
            <x v="19"/>
          </reference>
        </references>
      </pivotArea>
    </format>
    <format dxfId="25">
      <pivotArea dataOnly="0" labelOnly="1" outline="0" fieldPosition="0">
        <references count="1">
          <reference field="5" count="1" defaultSubtotal="1">
            <x v="20"/>
          </reference>
        </references>
      </pivotArea>
    </format>
    <format dxfId="24">
      <pivotArea outline="0" fieldPosition="0">
        <references count="1">
          <reference field="5" count="14" selected="0" defaultSubtotal="1">
            <x v="0"/>
            <x v="2"/>
            <x v="3"/>
            <x v="4"/>
            <x v="5"/>
            <x v="6"/>
            <x v="7"/>
            <x v="11"/>
            <x v="12"/>
            <x v="13"/>
            <x v="15"/>
            <x v="17"/>
            <x v="19"/>
            <x v="20"/>
          </reference>
        </references>
      </pivotArea>
    </format>
    <format dxfId="23">
      <pivotArea dataOnly="0" labelOnly="1" outline="0" fieldPosition="0">
        <references count="2">
          <reference field="3" count="1">
            <x v="5"/>
          </reference>
          <reference field="5" count="1" selected="0">
            <x v="3"/>
          </reference>
        </references>
      </pivotArea>
    </format>
    <format dxfId="22">
      <pivotArea dataOnly="0" labelOnly="1" outline="0" fieldPosition="0">
        <references count="2">
          <reference field="3" count="1">
            <x v="1"/>
          </reference>
          <reference field="5" count="1" selected="0">
            <x v="3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6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5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3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4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6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14"/>
          </reference>
        </references>
      </pivotArea>
    </format>
    <format dxfId="14">
      <pivotArea dataOnly="0" labelOnly="1" outline="0" fieldPosition="0">
        <references count="1">
          <reference field="5" count="1" defaultSubtotal="1">
            <x v="18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32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5" count="1" defaultSubtotal="1">
            <x v="22"/>
          </reference>
        </references>
      </pivotArea>
    </format>
    <format dxfId="10">
      <pivotArea dataOnly="0" labelOnly="1" outline="0" fieldPosition="0">
        <references count="1">
          <reference field="5" count="1" defaultSubtotal="1">
            <x v="31"/>
          </reference>
        </references>
      </pivotArea>
    </format>
    <format dxfId="9">
      <pivotArea outline="0" fieldPosition="0">
        <references count="2">
          <reference field="3" count="1" selected="0">
            <x v="6"/>
          </reference>
          <reference field="5" count="1" selected="0">
            <x v="5"/>
          </reference>
        </references>
      </pivotArea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grandCol="1" outline="0" fieldPosition="0"/>
    </format>
    <format dxfId="4">
      <pivotArea outline="0" fieldPosition="0">
        <references count="3">
          <reference field="2" count="29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3" count="1" selected="0">
            <x v="6"/>
          </reference>
          <reference field="5" count="1" selected="0">
            <x v="5"/>
          </reference>
        </references>
      </pivotArea>
    </format>
    <format dxfId="3">
      <pivotArea field="5" grandCol="1" outline="0" axis="axisRow" fieldPosition="0">
        <references count="2">
          <reference field="3" count="1" selected="0">
            <x v="6"/>
          </reference>
          <reference field="5" count="1" selected="0">
            <x v="5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"/>
    </sheetView>
  </sheetViews>
  <sheetFormatPr defaultRowHeight="14.4" x14ac:dyDescent="0.3"/>
  <cols>
    <col min="1" max="1" width="11" customWidth="1"/>
    <col min="2" max="2" width="36.88671875" customWidth="1"/>
    <col min="3" max="3" width="18" customWidth="1"/>
  </cols>
  <sheetData>
    <row r="1" spans="1:3" ht="54" x14ac:dyDescent="0.3">
      <c r="A1" s="42" t="s">
        <v>119</v>
      </c>
      <c r="B1" s="41" t="s">
        <v>120</v>
      </c>
      <c r="C1" s="42" t="s">
        <v>3</v>
      </c>
    </row>
    <row r="2" spans="1:3" ht="15.6" x14ac:dyDescent="0.3">
      <c r="A2" s="43">
        <v>1</v>
      </c>
      <c r="B2" s="44" t="s">
        <v>8</v>
      </c>
      <c r="C2" s="146">
        <f>Working!$P$209</f>
        <v>9.9999999999999985E-3</v>
      </c>
    </row>
    <row r="3" spans="1:3" ht="15.6" x14ac:dyDescent="0.3">
      <c r="A3" s="43">
        <f>A2+ 1</f>
        <v>2</v>
      </c>
      <c r="B3" s="44" t="s">
        <v>9</v>
      </c>
      <c r="C3" s="146">
        <f>Working!$Q$209</f>
        <v>2.985653699104264E-2</v>
      </c>
    </row>
    <row r="4" spans="1:3" ht="15.6" x14ac:dyDescent="0.3">
      <c r="A4" s="43">
        <f t="shared" ref="A4:A6" si="0">A3+ 1</f>
        <v>3</v>
      </c>
      <c r="B4" s="44" t="s">
        <v>10</v>
      </c>
      <c r="C4" s="146">
        <f>Working!$R$209</f>
        <v>0.15973643824758152</v>
      </c>
    </row>
    <row r="5" spans="1:3" ht="15.6" x14ac:dyDescent="0.3">
      <c r="A5" s="43">
        <f t="shared" si="0"/>
        <v>4</v>
      </c>
      <c r="B5" s="44" t="s">
        <v>11</v>
      </c>
      <c r="C5" s="146">
        <f>Working!$S$209</f>
        <v>0.75070027197205336</v>
      </c>
    </row>
    <row r="6" spans="1:3" ht="15.6" x14ac:dyDescent="0.3">
      <c r="A6" s="43">
        <f t="shared" si="0"/>
        <v>5</v>
      </c>
      <c r="B6" s="44" t="s">
        <v>12</v>
      </c>
      <c r="C6" s="146">
        <f>Working!$T$209</f>
        <v>4.9706752789322829E-2</v>
      </c>
    </row>
    <row r="7" spans="1:3" ht="15.6" x14ac:dyDescent="0.3">
      <c r="A7" s="43"/>
      <c r="B7" s="45" t="s">
        <v>118</v>
      </c>
      <c r="C7" s="143">
        <f>SUM($C$2:$C$6)</f>
        <v>1.0000000000000004</v>
      </c>
    </row>
  </sheetData>
  <printOptions horizontalCentered="1"/>
  <pageMargins left="0.7" right="0.7" top="0.75" bottom="0.75" header="0.3" footer="0.3"/>
  <pageSetup orientation="portrait" r:id="rId1"/>
  <headerFooter>
    <oddHeader>&amp;LAECOM&amp;CWEIGHTAGES SUMMARY
IICC, DWARKA&amp;R04 APR 18</oddHeader>
    <oddFooter>&amp;R&amp;P  OF  &amp;N</oddFooter>
  </headerFooter>
  <cellWatches>
    <cellWatch r="C2"/>
    <cellWatch r="C3"/>
    <cellWatch r="C4"/>
    <cellWatch r="C5"/>
    <cellWatch r="C6"/>
    <cellWatch r="C7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6" sqref="B6"/>
    </sheetView>
  </sheetViews>
  <sheetFormatPr defaultRowHeight="14.4" x14ac:dyDescent="0.3"/>
  <cols>
    <col min="2" max="2" width="46.6640625" bestFit="1" customWidth="1"/>
    <col min="4" max="4" width="10.88671875" bestFit="1" customWidth="1"/>
    <col min="5" max="5" width="12.5546875" bestFit="1" customWidth="1"/>
    <col min="6" max="6" width="10.44140625" bestFit="1" customWidth="1"/>
    <col min="7" max="7" width="10.109375" customWidth="1"/>
    <col min="8" max="8" width="12.33203125" customWidth="1"/>
    <col min="9" max="9" width="23.6640625" bestFit="1" customWidth="1"/>
    <col min="10" max="10" width="18.33203125" bestFit="1" customWidth="1"/>
    <col min="11" max="11" width="13.6640625" bestFit="1" customWidth="1"/>
  </cols>
  <sheetData>
    <row r="1" spans="1:11" x14ac:dyDescent="0.3">
      <c r="A1" s="267" t="s">
        <v>301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x14ac:dyDescent="0.3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1" x14ac:dyDescent="0.3">
      <c r="A3" s="210" t="s">
        <v>211</v>
      </c>
      <c r="B3" s="210" t="s">
        <v>302</v>
      </c>
      <c r="C3" s="210" t="s">
        <v>303</v>
      </c>
      <c r="D3" s="210" t="s">
        <v>304</v>
      </c>
      <c r="E3" s="210" t="s">
        <v>305</v>
      </c>
      <c r="F3" s="210" t="s">
        <v>306</v>
      </c>
      <c r="G3" s="210" t="s">
        <v>307</v>
      </c>
      <c r="H3" s="210" t="s">
        <v>308</v>
      </c>
      <c r="I3" s="210" t="s">
        <v>309</v>
      </c>
      <c r="J3" s="210" t="s">
        <v>310</v>
      </c>
      <c r="K3" s="210" t="s">
        <v>311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5">
        <v>4</v>
      </c>
      <c r="B5" s="211" t="s">
        <v>376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3"/>
      <c r="B7" s="212" t="s">
        <v>327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3"/>
      <c r="B8" s="3" t="s">
        <v>328</v>
      </c>
      <c r="C8" s="213">
        <v>1</v>
      </c>
      <c r="D8" s="213">
        <v>135</v>
      </c>
      <c r="E8" s="213"/>
      <c r="F8" s="213">
        <v>21</v>
      </c>
      <c r="G8" s="213">
        <f>F8*D8*C8</f>
        <v>2835</v>
      </c>
      <c r="H8" s="3"/>
      <c r="I8" s="3" t="s">
        <v>329</v>
      </c>
      <c r="J8" s="35" t="s">
        <v>330</v>
      </c>
      <c r="K8" s="35" t="s">
        <v>144</v>
      </c>
    </row>
    <row r="9" spans="1:1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3"/>
      <c r="B10" s="3" t="s">
        <v>331</v>
      </c>
      <c r="C10" s="213">
        <v>1</v>
      </c>
      <c r="D10" s="213">
        <v>135</v>
      </c>
      <c r="E10" s="213"/>
      <c r="F10" s="213">
        <v>21</v>
      </c>
      <c r="G10" s="213">
        <f t="shared" ref="G10:G12" si="0">F10*D10*C10</f>
        <v>2835</v>
      </c>
      <c r="H10" s="3"/>
      <c r="I10" s="3" t="s">
        <v>329</v>
      </c>
      <c r="J10" s="35" t="s">
        <v>330</v>
      </c>
      <c r="K10" s="35" t="s">
        <v>144</v>
      </c>
    </row>
    <row r="11" spans="1:11" x14ac:dyDescent="0.3">
      <c r="A11" s="3"/>
      <c r="B11" s="3"/>
      <c r="C11" s="213"/>
      <c r="D11" s="213"/>
      <c r="E11" s="213"/>
      <c r="F11" s="213"/>
      <c r="G11" s="213"/>
      <c r="H11" s="3"/>
      <c r="I11" s="3"/>
      <c r="J11" s="35"/>
      <c r="K11" s="35"/>
    </row>
    <row r="12" spans="1:11" x14ac:dyDescent="0.3">
      <c r="A12" s="3"/>
      <c r="B12" s="3" t="s">
        <v>314</v>
      </c>
      <c r="C12" s="213">
        <v>1</v>
      </c>
      <c r="D12" s="213">
        <f>(103+74)/2</f>
        <v>88.5</v>
      </c>
      <c r="E12" s="213"/>
      <c r="F12" s="213">
        <v>21</v>
      </c>
      <c r="G12" s="213">
        <f t="shared" si="0"/>
        <v>1858.5</v>
      </c>
      <c r="H12" s="3"/>
      <c r="I12" s="3" t="s">
        <v>329</v>
      </c>
      <c r="J12" s="35" t="s">
        <v>332</v>
      </c>
      <c r="K12" s="35" t="s">
        <v>144</v>
      </c>
    </row>
    <row r="13" spans="1:11" x14ac:dyDescent="0.3">
      <c r="A13" s="3"/>
      <c r="B13" s="3"/>
      <c r="C13" s="213"/>
      <c r="D13" s="213"/>
      <c r="E13" s="213"/>
      <c r="F13" s="213"/>
      <c r="G13" s="213"/>
      <c r="H13" s="3"/>
      <c r="I13" s="3"/>
      <c r="J13" s="35"/>
      <c r="K13" s="35"/>
    </row>
    <row r="14" spans="1:11" x14ac:dyDescent="0.3">
      <c r="A14" s="3"/>
      <c r="B14" s="3" t="s">
        <v>333</v>
      </c>
      <c r="C14" s="213">
        <v>1</v>
      </c>
      <c r="D14" s="213">
        <f>(103+74)/2</f>
        <v>88.5</v>
      </c>
      <c r="E14" s="213"/>
      <c r="F14" s="213">
        <v>21</v>
      </c>
      <c r="G14" s="213">
        <f t="shared" ref="G14" si="1">F14*D14*C14</f>
        <v>1858.5</v>
      </c>
      <c r="H14" s="3"/>
      <c r="I14" s="3" t="s">
        <v>329</v>
      </c>
      <c r="J14" s="35" t="s">
        <v>334</v>
      </c>
      <c r="K14" s="35" t="s">
        <v>144</v>
      </c>
    </row>
    <row r="15" spans="1:11" x14ac:dyDescent="0.3">
      <c r="A15" s="3"/>
      <c r="B15" s="3"/>
      <c r="C15" s="213"/>
      <c r="D15" s="213"/>
      <c r="E15" s="213"/>
      <c r="F15" s="213"/>
      <c r="G15" s="213"/>
      <c r="H15" s="3"/>
      <c r="I15" s="3"/>
      <c r="J15" s="35"/>
      <c r="K15" s="35"/>
    </row>
    <row r="16" spans="1:11" x14ac:dyDescent="0.3">
      <c r="A16" s="215"/>
      <c r="B16" s="215" t="s">
        <v>375</v>
      </c>
      <c r="C16" s="215"/>
      <c r="D16" s="215"/>
      <c r="E16" s="215"/>
      <c r="F16" s="215"/>
      <c r="G16" s="216">
        <f>SUM(G8:G14)</f>
        <v>9387</v>
      </c>
      <c r="H16" s="215"/>
      <c r="I16" s="215"/>
      <c r="J16" s="215"/>
      <c r="K16" s="215"/>
    </row>
  </sheetData>
  <mergeCells count="2">
    <mergeCell ref="A1:K1"/>
    <mergeCell ref="A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B29" sqref="B29"/>
    </sheetView>
  </sheetViews>
  <sheetFormatPr defaultRowHeight="14.4" x14ac:dyDescent="0.3"/>
  <cols>
    <col min="2" max="2" width="31.88671875" bestFit="1" customWidth="1"/>
    <col min="4" max="4" width="16.44140625" customWidth="1"/>
    <col min="5" max="5" width="13.88671875" customWidth="1"/>
    <col min="7" max="7" width="12.5546875" customWidth="1"/>
    <col min="9" max="9" width="24.33203125" bestFit="1" customWidth="1"/>
    <col min="10" max="10" width="18.33203125" bestFit="1" customWidth="1"/>
  </cols>
  <sheetData>
    <row r="1" spans="1:11" x14ac:dyDescent="0.3">
      <c r="A1" s="267" t="s">
        <v>301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x14ac:dyDescent="0.3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1" x14ac:dyDescent="0.3">
      <c r="A3" s="210" t="s">
        <v>211</v>
      </c>
      <c r="B3" s="210" t="s">
        <v>302</v>
      </c>
      <c r="C3" s="210" t="s">
        <v>303</v>
      </c>
      <c r="D3" s="210" t="s">
        <v>304</v>
      </c>
      <c r="E3" s="210" t="s">
        <v>305</v>
      </c>
      <c r="F3" s="210" t="s">
        <v>306</v>
      </c>
      <c r="G3" s="210" t="s">
        <v>307</v>
      </c>
      <c r="H3" s="210" t="s">
        <v>308</v>
      </c>
      <c r="I3" s="210" t="s">
        <v>309</v>
      </c>
      <c r="J3" s="210" t="s">
        <v>310</v>
      </c>
      <c r="K3" s="210" t="s">
        <v>311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5">
        <v>3</v>
      </c>
      <c r="B5" s="211" t="s">
        <v>377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3"/>
      <c r="B6" s="3"/>
      <c r="C6" s="218"/>
      <c r="D6" s="218"/>
      <c r="E6" s="218"/>
      <c r="F6" s="218"/>
      <c r="G6" s="218"/>
      <c r="H6" s="3"/>
      <c r="I6" s="3"/>
      <c r="J6" s="3"/>
      <c r="K6" s="3"/>
    </row>
    <row r="7" spans="1:11" x14ac:dyDescent="0.3">
      <c r="A7" s="3"/>
      <c r="B7" s="212" t="s">
        <v>313</v>
      </c>
      <c r="C7" s="218"/>
      <c r="D7" s="218"/>
      <c r="E7" s="218"/>
      <c r="F7" s="218"/>
      <c r="G7" s="218"/>
      <c r="H7" s="3"/>
      <c r="I7" s="3"/>
      <c r="J7" s="3"/>
      <c r="K7" s="3"/>
    </row>
    <row r="8" spans="1:11" x14ac:dyDescent="0.3">
      <c r="A8" s="3"/>
      <c r="B8" s="3" t="s">
        <v>314</v>
      </c>
      <c r="C8" s="219">
        <v>1</v>
      </c>
      <c r="D8" s="219">
        <v>47.75</v>
      </c>
      <c r="E8" s="219"/>
      <c r="F8" s="219">
        <v>15</v>
      </c>
      <c r="G8" s="219">
        <f>F8*D8*C8</f>
        <v>716.25</v>
      </c>
      <c r="H8" s="3"/>
      <c r="I8" s="3" t="s">
        <v>315</v>
      </c>
      <c r="J8" s="35" t="s">
        <v>316</v>
      </c>
      <c r="K8" s="35" t="s">
        <v>378</v>
      </c>
    </row>
    <row r="9" spans="1:11" x14ac:dyDescent="0.3">
      <c r="A9" s="3"/>
      <c r="B9" s="3"/>
      <c r="C9" s="219">
        <v>1</v>
      </c>
      <c r="D9" s="219">
        <v>24</v>
      </c>
      <c r="E9" s="219"/>
      <c r="F9" s="219">
        <v>5.8</v>
      </c>
      <c r="G9" s="219">
        <f>F9*D9*C9</f>
        <v>139.19999999999999</v>
      </c>
      <c r="H9" s="3"/>
      <c r="I9" s="3" t="s">
        <v>315</v>
      </c>
      <c r="J9" s="35" t="s">
        <v>316</v>
      </c>
      <c r="K9" s="35" t="s">
        <v>378</v>
      </c>
    </row>
    <row r="10" spans="1:11" x14ac:dyDescent="0.3">
      <c r="A10" s="3"/>
      <c r="B10" s="3"/>
      <c r="C10" s="219">
        <v>2</v>
      </c>
      <c r="D10" s="219">
        <v>72</v>
      </c>
      <c r="E10" s="219"/>
      <c r="F10" s="219">
        <v>5.8</v>
      </c>
      <c r="G10" s="219">
        <f>F10*D10*C10</f>
        <v>835.19999999999993</v>
      </c>
      <c r="H10" s="3"/>
      <c r="I10" s="3" t="s">
        <v>315</v>
      </c>
      <c r="J10" s="35" t="s">
        <v>316</v>
      </c>
      <c r="K10" s="35" t="s">
        <v>378</v>
      </c>
    </row>
    <row r="11" spans="1:11" x14ac:dyDescent="0.3">
      <c r="A11" s="3"/>
      <c r="B11" s="3"/>
      <c r="C11" s="220"/>
      <c r="D11" s="220"/>
      <c r="E11" s="220"/>
      <c r="F11" s="220"/>
      <c r="G11" s="220"/>
      <c r="H11" s="213"/>
      <c r="I11" s="3"/>
      <c r="J11" s="35"/>
      <c r="K11" s="35"/>
    </row>
    <row r="12" spans="1:11" x14ac:dyDescent="0.3">
      <c r="A12" s="3"/>
      <c r="B12" s="3" t="s">
        <v>318</v>
      </c>
      <c r="C12" s="219">
        <v>2</v>
      </c>
      <c r="D12" s="219">
        <v>72</v>
      </c>
      <c r="E12" s="219"/>
      <c r="F12" s="219">
        <v>5.8</v>
      </c>
      <c r="G12" s="219">
        <f>F12*D12*C12</f>
        <v>835.19999999999993</v>
      </c>
      <c r="H12" s="213"/>
      <c r="I12" s="3" t="s">
        <v>318</v>
      </c>
      <c r="J12" s="35" t="s">
        <v>319</v>
      </c>
      <c r="K12" s="35" t="s">
        <v>378</v>
      </c>
    </row>
    <row r="13" spans="1:11" x14ac:dyDescent="0.3">
      <c r="A13" s="3"/>
      <c r="B13" s="3"/>
      <c r="C13" s="213"/>
      <c r="D13" s="213"/>
      <c r="E13" s="213"/>
      <c r="F13" s="213"/>
      <c r="G13" s="213"/>
      <c r="H13" s="213"/>
      <c r="I13" s="3"/>
      <c r="J13" s="35"/>
      <c r="K13" s="35"/>
    </row>
    <row r="14" spans="1:11" x14ac:dyDescent="0.3">
      <c r="A14" s="3"/>
      <c r="B14" s="3" t="s">
        <v>320</v>
      </c>
      <c r="C14" s="219">
        <v>2</v>
      </c>
      <c r="D14" s="219">
        <v>72</v>
      </c>
      <c r="E14" s="219"/>
      <c r="F14" s="219">
        <v>5.8</v>
      </c>
      <c r="G14" s="219">
        <f>F14*D14*C14</f>
        <v>835.19999999999993</v>
      </c>
      <c r="H14" s="213"/>
      <c r="I14" s="3" t="s">
        <v>320</v>
      </c>
      <c r="J14" s="35" t="s">
        <v>321</v>
      </c>
      <c r="K14" s="35" t="s">
        <v>378</v>
      </c>
    </row>
    <row r="15" spans="1:11" x14ac:dyDescent="0.3">
      <c r="A15" s="3"/>
      <c r="B15" s="3"/>
      <c r="C15" s="219">
        <v>1</v>
      </c>
      <c r="D15" s="219">
        <v>104</v>
      </c>
      <c r="E15" s="219"/>
      <c r="F15" s="219">
        <v>15</v>
      </c>
      <c r="G15" s="219">
        <f>F15*D15*C15</f>
        <v>1560</v>
      </c>
      <c r="H15" s="213"/>
      <c r="I15" s="3" t="s">
        <v>320</v>
      </c>
      <c r="J15" s="35" t="s">
        <v>321</v>
      </c>
      <c r="K15" s="35" t="s">
        <v>378</v>
      </c>
    </row>
    <row r="16" spans="1:11" x14ac:dyDescent="0.3">
      <c r="A16" s="3"/>
      <c r="B16" s="3"/>
      <c r="C16" s="3"/>
      <c r="D16" s="3"/>
      <c r="E16" s="3"/>
      <c r="F16" s="3"/>
      <c r="G16" s="213"/>
      <c r="H16" s="213"/>
      <c r="I16" s="214"/>
      <c r="J16" s="3"/>
      <c r="K16" s="3"/>
    </row>
    <row r="17" spans="1:11" x14ac:dyDescent="0.3">
      <c r="A17" s="215"/>
      <c r="B17" s="215" t="s">
        <v>322</v>
      </c>
      <c r="C17" s="215"/>
      <c r="D17" s="215"/>
      <c r="E17" s="215"/>
      <c r="F17" s="215"/>
      <c r="G17" s="216">
        <f>SUM(G8:G16)</f>
        <v>4921.0499999999993</v>
      </c>
      <c r="H17" s="215"/>
      <c r="I17" s="215"/>
      <c r="J17" s="215"/>
      <c r="K17" s="215"/>
    </row>
    <row r="18" spans="1:11" x14ac:dyDescent="0.3">
      <c r="A18" s="3"/>
      <c r="B18" s="212" t="s">
        <v>323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3"/>
      <c r="B19" s="3" t="s">
        <v>328</v>
      </c>
      <c r="C19" s="219">
        <v>2</v>
      </c>
      <c r="D19" s="219">
        <v>72</v>
      </c>
      <c r="E19" s="219"/>
      <c r="F19" s="219">
        <v>5.8</v>
      </c>
      <c r="G19" s="219">
        <f>F19*D19*C19</f>
        <v>835.19999999999993</v>
      </c>
      <c r="H19" s="3"/>
      <c r="I19" s="3" t="s">
        <v>318</v>
      </c>
      <c r="J19" s="35" t="s">
        <v>324</v>
      </c>
      <c r="K19" s="35" t="s">
        <v>378</v>
      </c>
    </row>
    <row r="20" spans="1:11" x14ac:dyDescent="0.3">
      <c r="A20" s="3"/>
      <c r="B20" s="3"/>
      <c r="C20" s="213"/>
      <c r="D20" s="213"/>
      <c r="E20" s="213"/>
      <c r="F20" s="213"/>
      <c r="G20" s="213"/>
      <c r="H20" s="3"/>
      <c r="I20" s="3"/>
      <c r="J20" s="35"/>
      <c r="K20" s="35"/>
    </row>
    <row r="21" spans="1:11" x14ac:dyDescent="0.3">
      <c r="A21" s="3"/>
      <c r="B21" s="3" t="s">
        <v>314</v>
      </c>
      <c r="C21" s="219">
        <v>2</v>
      </c>
      <c r="D21" s="219">
        <v>72</v>
      </c>
      <c r="E21" s="219"/>
      <c r="F21" s="219">
        <v>5.8</v>
      </c>
      <c r="G21" s="219">
        <f>F21*D21*C21</f>
        <v>835.19999999999993</v>
      </c>
      <c r="H21" s="3"/>
      <c r="I21" s="3" t="s">
        <v>315</v>
      </c>
      <c r="J21" s="35" t="s">
        <v>325</v>
      </c>
      <c r="K21" s="35" t="s">
        <v>378</v>
      </c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/>
      <c r="B23" s="3" t="s">
        <v>379</v>
      </c>
      <c r="C23" s="219">
        <v>2</v>
      </c>
      <c r="D23" s="219">
        <v>72</v>
      </c>
      <c r="E23" s="219"/>
      <c r="F23" s="219">
        <v>5.8</v>
      </c>
      <c r="G23" s="219">
        <f>F23*D23*C23</f>
        <v>835.19999999999993</v>
      </c>
      <c r="H23" s="3"/>
      <c r="I23" s="3" t="s">
        <v>320</v>
      </c>
      <c r="J23" s="35" t="s">
        <v>326</v>
      </c>
      <c r="K23" s="35" t="s">
        <v>378</v>
      </c>
    </row>
    <row r="24" spans="1:11" x14ac:dyDescent="0.3">
      <c r="A24" s="3"/>
      <c r="B24" s="3"/>
      <c r="C24" s="219">
        <v>2</v>
      </c>
      <c r="D24" s="219">
        <v>32</v>
      </c>
      <c r="E24" s="219"/>
      <c r="F24" s="219">
        <v>15</v>
      </c>
      <c r="G24" s="219">
        <f>F24*D24*C24</f>
        <v>960</v>
      </c>
      <c r="H24" s="3"/>
      <c r="I24" s="3" t="s">
        <v>320</v>
      </c>
      <c r="J24" s="35" t="s">
        <v>326</v>
      </c>
      <c r="K24" s="35" t="s">
        <v>378</v>
      </c>
    </row>
    <row r="25" spans="1:11" x14ac:dyDescent="0.3">
      <c r="A25" s="3"/>
      <c r="B25" s="3"/>
      <c r="C25" s="213"/>
      <c r="D25" s="213"/>
      <c r="E25" s="213"/>
      <c r="F25" s="213"/>
      <c r="G25" s="213"/>
      <c r="H25" s="3"/>
      <c r="I25" s="3" t="s">
        <v>320</v>
      </c>
      <c r="J25" s="35" t="s">
        <v>326</v>
      </c>
      <c r="K25" s="35" t="s">
        <v>378</v>
      </c>
    </row>
    <row r="26" spans="1:11" x14ac:dyDescent="0.3">
      <c r="A26" s="215"/>
      <c r="B26" s="215" t="s">
        <v>322</v>
      </c>
      <c r="C26" s="215"/>
      <c r="D26" s="215"/>
      <c r="E26" s="215"/>
      <c r="F26" s="215"/>
      <c r="G26" s="216">
        <f>SUM(G19:G25)</f>
        <v>3465.6</v>
      </c>
      <c r="H26" s="215"/>
      <c r="I26" s="215"/>
      <c r="J26" s="215"/>
      <c r="K26" s="215"/>
    </row>
    <row r="27" spans="1:1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3"/>
      <c r="B28" s="212" t="s">
        <v>327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3"/>
      <c r="B29" s="3" t="s">
        <v>328</v>
      </c>
      <c r="C29" s="219">
        <v>1</v>
      </c>
      <c r="D29" s="219">
        <v>100</v>
      </c>
      <c r="E29" s="219"/>
      <c r="F29" s="219">
        <v>4.6500000000000004</v>
      </c>
      <c r="G29" s="219">
        <f>F29*D29*C29</f>
        <v>465.00000000000006</v>
      </c>
      <c r="H29" s="3"/>
      <c r="I29" s="3" t="s">
        <v>329</v>
      </c>
      <c r="J29" s="35" t="s">
        <v>330</v>
      </c>
      <c r="K29" s="35" t="s">
        <v>378</v>
      </c>
    </row>
    <row r="30" spans="1:11" x14ac:dyDescent="0.3">
      <c r="A30" s="3"/>
      <c r="B30" s="3"/>
      <c r="C30" s="219">
        <v>1</v>
      </c>
      <c r="D30" s="219">
        <v>25.5</v>
      </c>
      <c r="E30" s="219"/>
      <c r="F30" s="219">
        <v>9.25</v>
      </c>
      <c r="G30" s="219">
        <f>F30*D30*C30</f>
        <v>235.875</v>
      </c>
      <c r="H30" s="3"/>
      <c r="I30" s="3" t="s">
        <v>329</v>
      </c>
      <c r="J30" s="35" t="s">
        <v>330</v>
      </c>
      <c r="K30" s="35" t="s">
        <v>378</v>
      </c>
    </row>
    <row r="31" spans="1:1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3"/>
      <c r="B32" s="3" t="s">
        <v>331</v>
      </c>
      <c r="C32" s="219">
        <v>1</v>
      </c>
      <c r="D32" s="219">
        <v>20.8</v>
      </c>
      <c r="E32" s="219"/>
      <c r="F32" s="219">
        <v>9.3699999999999992</v>
      </c>
      <c r="G32" s="219">
        <f>F32*D32*C32</f>
        <v>194.89599999999999</v>
      </c>
      <c r="H32" s="3"/>
      <c r="I32" s="3" t="s">
        <v>329</v>
      </c>
      <c r="J32" s="35" t="s">
        <v>330</v>
      </c>
      <c r="K32" s="35" t="s">
        <v>378</v>
      </c>
    </row>
    <row r="33" spans="1:11" x14ac:dyDescent="0.3">
      <c r="A33" s="3"/>
      <c r="B33" s="3" t="s">
        <v>331</v>
      </c>
      <c r="C33" s="219">
        <f>0.5*2</f>
        <v>1</v>
      </c>
      <c r="D33" s="219">
        <v>11.21</v>
      </c>
      <c r="E33" s="219"/>
      <c r="F33" s="219">
        <v>6.48</v>
      </c>
      <c r="G33" s="219">
        <f>F33*D33*C33</f>
        <v>72.640800000000013</v>
      </c>
      <c r="H33" s="3"/>
      <c r="I33" s="3" t="s">
        <v>329</v>
      </c>
      <c r="J33" s="35" t="s">
        <v>330</v>
      </c>
      <c r="K33" s="35" t="s">
        <v>378</v>
      </c>
    </row>
    <row r="34" spans="1:11" x14ac:dyDescent="0.3">
      <c r="A34" s="3"/>
      <c r="B34" s="3" t="s">
        <v>331</v>
      </c>
      <c r="C34" s="219">
        <v>1</v>
      </c>
      <c r="D34" s="219">
        <v>21</v>
      </c>
      <c r="E34" s="219"/>
      <c r="F34" s="219">
        <v>4.5</v>
      </c>
      <c r="G34" s="219">
        <f>F34*D34*C34</f>
        <v>94.5</v>
      </c>
      <c r="H34" s="3"/>
      <c r="I34" s="3" t="s">
        <v>329</v>
      </c>
      <c r="J34" s="35" t="s">
        <v>330</v>
      </c>
      <c r="K34" s="35" t="s">
        <v>378</v>
      </c>
    </row>
    <row r="35" spans="1:11" x14ac:dyDescent="0.3">
      <c r="A35" s="3"/>
      <c r="B35" s="3" t="s">
        <v>331</v>
      </c>
      <c r="C35" s="219">
        <v>1</v>
      </c>
      <c r="D35" s="219">
        <v>21</v>
      </c>
      <c r="E35" s="219"/>
      <c r="F35" s="219">
        <v>4.5</v>
      </c>
      <c r="G35" s="219">
        <f>F35*D35*C35</f>
        <v>94.5</v>
      </c>
      <c r="H35" s="3"/>
      <c r="I35" s="3" t="s">
        <v>329</v>
      </c>
      <c r="J35" s="35" t="s">
        <v>330</v>
      </c>
      <c r="K35" s="35" t="s">
        <v>378</v>
      </c>
    </row>
    <row r="36" spans="1:11" x14ac:dyDescent="0.3">
      <c r="A36" s="3"/>
      <c r="B36" s="3" t="s">
        <v>331</v>
      </c>
      <c r="C36" s="219">
        <v>1</v>
      </c>
      <c r="D36" s="219">
        <v>58</v>
      </c>
      <c r="E36" s="219"/>
      <c r="F36" s="219">
        <v>6.25</v>
      </c>
      <c r="G36" s="219">
        <f>F36*D36*C36</f>
        <v>362.5</v>
      </c>
      <c r="H36" s="3"/>
      <c r="I36" s="3" t="s">
        <v>329</v>
      </c>
      <c r="J36" s="35" t="s">
        <v>330</v>
      </c>
      <c r="K36" s="35" t="s">
        <v>378</v>
      </c>
    </row>
    <row r="37" spans="1:11" x14ac:dyDescent="0.3">
      <c r="A37" s="3"/>
      <c r="B37" s="3"/>
      <c r="C37" s="213"/>
      <c r="D37" s="213"/>
      <c r="E37" s="213"/>
      <c r="F37" s="213"/>
      <c r="G37" s="213"/>
      <c r="H37" s="3"/>
      <c r="I37" s="3"/>
      <c r="J37" s="35"/>
      <c r="K37" s="35"/>
    </row>
    <row r="38" spans="1:11" x14ac:dyDescent="0.3">
      <c r="A38" s="3"/>
      <c r="B38" s="3" t="s">
        <v>314</v>
      </c>
      <c r="C38" s="219">
        <v>2</v>
      </c>
      <c r="D38" s="219">
        <v>8</v>
      </c>
      <c r="E38" s="219"/>
      <c r="F38" s="219">
        <v>9.5</v>
      </c>
      <c r="G38" s="219">
        <f>F38*D38*C38</f>
        <v>152</v>
      </c>
      <c r="H38" s="3"/>
      <c r="I38" s="3" t="s">
        <v>329</v>
      </c>
      <c r="J38" s="35" t="s">
        <v>332</v>
      </c>
      <c r="K38" s="35" t="s">
        <v>378</v>
      </c>
    </row>
    <row r="39" spans="1:11" x14ac:dyDescent="0.3">
      <c r="A39" s="3"/>
      <c r="B39" s="3"/>
      <c r="C39" s="213"/>
      <c r="D39" s="213"/>
      <c r="E39" s="213"/>
      <c r="F39" s="213"/>
      <c r="G39" s="213"/>
      <c r="H39" s="3"/>
      <c r="I39" s="3"/>
      <c r="J39" s="35"/>
      <c r="K39" s="35"/>
    </row>
    <row r="40" spans="1:11" x14ac:dyDescent="0.3">
      <c r="A40" s="3"/>
      <c r="B40" s="3" t="s">
        <v>333</v>
      </c>
      <c r="C40" s="219">
        <v>1</v>
      </c>
      <c r="D40" s="219">
        <v>73</v>
      </c>
      <c r="E40" s="219"/>
      <c r="F40" s="219">
        <v>4.6500000000000004</v>
      </c>
      <c r="G40" s="219">
        <f>F40*D40*C40</f>
        <v>339.45000000000005</v>
      </c>
      <c r="H40" s="3"/>
      <c r="I40" s="3" t="s">
        <v>329</v>
      </c>
      <c r="J40" s="35" t="s">
        <v>334</v>
      </c>
      <c r="K40" s="35" t="s">
        <v>378</v>
      </c>
    </row>
    <row r="41" spans="1:11" x14ac:dyDescent="0.3">
      <c r="A41" s="3"/>
      <c r="B41" s="3"/>
      <c r="C41" s="213"/>
      <c r="D41" s="213"/>
      <c r="E41" s="213"/>
      <c r="F41" s="213"/>
      <c r="G41" s="213"/>
      <c r="H41" s="3"/>
      <c r="I41" s="3"/>
      <c r="J41" s="35"/>
      <c r="K41" s="35"/>
    </row>
    <row r="42" spans="1:11" x14ac:dyDescent="0.3">
      <c r="A42" s="215"/>
      <c r="B42" s="215" t="s">
        <v>322</v>
      </c>
      <c r="C42" s="215"/>
      <c r="D42" s="215"/>
      <c r="E42" s="215"/>
      <c r="F42" s="215"/>
      <c r="G42" s="216">
        <f>SUM(G29:G41)</f>
        <v>2011.3617999999999</v>
      </c>
      <c r="H42" s="215"/>
      <c r="I42" s="215"/>
      <c r="J42" s="215"/>
      <c r="K42" s="215"/>
    </row>
    <row r="43" spans="1:11" x14ac:dyDescent="0.3">
      <c r="A43" s="215"/>
      <c r="B43" s="215" t="s">
        <v>375</v>
      </c>
      <c r="C43" s="215"/>
      <c r="D43" s="215"/>
      <c r="E43" s="215"/>
      <c r="F43" s="215"/>
      <c r="G43" s="216">
        <f>G42+G26+G17</f>
        <v>10398.0118</v>
      </c>
      <c r="H43" s="215"/>
      <c r="I43" s="215"/>
      <c r="J43" s="215"/>
      <c r="K43" s="215"/>
    </row>
  </sheetData>
  <mergeCells count="2">
    <mergeCell ref="A1:K1"/>
    <mergeCell ref="A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35" workbookViewId="0">
      <selection activeCell="B39" sqref="B39"/>
    </sheetView>
  </sheetViews>
  <sheetFormatPr defaultRowHeight="14.4" x14ac:dyDescent="0.3"/>
  <cols>
    <col min="2" max="2" width="46.6640625" bestFit="1" customWidth="1"/>
    <col min="4" max="4" width="10.88671875" bestFit="1" customWidth="1"/>
    <col min="5" max="5" width="12.5546875" bestFit="1" customWidth="1"/>
    <col min="6" max="6" width="10.44140625" bestFit="1" customWidth="1"/>
    <col min="7" max="7" width="10.109375" customWidth="1"/>
    <col min="8" max="8" width="12.33203125" customWidth="1"/>
    <col min="9" max="9" width="23.6640625" bestFit="1" customWidth="1"/>
    <col min="10" max="10" width="18.33203125" bestFit="1" customWidth="1"/>
    <col min="11" max="11" width="13.6640625" bestFit="1" customWidth="1"/>
  </cols>
  <sheetData>
    <row r="1" spans="1:11" x14ac:dyDescent="0.3">
      <c r="A1" s="267" t="s">
        <v>301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x14ac:dyDescent="0.3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1" x14ac:dyDescent="0.3">
      <c r="A3" s="210" t="s">
        <v>211</v>
      </c>
      <c r="B3" s="210" t="s">
        <v>302</v>
      </c>
      <c r="C3" s="210" t="s">
        <v>303</v>
      </c>
      <c r="D3" s="210" t="s">
        <v>304</v>
      </c>
      <c r="E3" s="210" t="s">
        <v>305</v>
      </c>
      <c r="F3" s="210" t="s">
        <v>306</v>
      </c>
      <c r="G3" s="210" t="s">
        <v>307</v>
      </c>
      <c r="H3" s="210" t="s">
        <v>308</v>
      </c>
      <c r="I3" s="210" t="s">
        <v>309</v>
      </c>
      <c r="J3" s="210" t="s">
        <v>310</v>
      </c>
      <c r="K3" s="210" t="s">
        <v>311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5">
        <v>2</v>
      </c>
      <c r="B5" s="211" t="s">
        <v>380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3"/>
      <c r="B7" s="212" t="s">
        <v>313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3"/>
      <c r="B8" s="3" t="s">
        <v>314</v>
      </c>
      <c r="C8" s="219">
        <v>1</v>
      </c>
      <c r="D8" s="219">
        <v>24</v>
      </c>
      <c r="E8" s="219"/>
      <c r="F8" s="219">
        <v>9.17</v>
      </c>
      <c r="G8" s="219">
        <f t="shared" ref="G8:G12" si="0">F8*D8*C8</f>
        <v>220.07999999999998</v>
      </c>
      <c r="H8" s="221"/>
      <c r="I8" s="3" t="s">
        <v>315</v>
      </c>
      <c r="J8" s="35" t="s">
        <v>316</v>
      </c>
      <c r="K8" s="35" t="s">
        <v>381</v>
      </c>
    </row>
    <row r="9" spans="1:11" x14ac:dyDescent="0.3">
      <c r="A9" s="3"/>
      <c r="B9" s="3"/>
      <c r="C9" s="219">
        <v>2</v>
      </c>
      <c r="D9" s="219">
        <v>72</v>
      </c>
      <c r="E9" s="219"/>
      <c r="F9" s="219">
        <v>9.17</v>
      </c>
      <c r="G9" s="219">
        <f t="shared" si="0"/>
        <v>1320.48</v>
      </c>
      <c r="H9" s="221"/>
      <c r="I9" s="3" t="s">
        <v>315</v>
      </c>
      <c r="J9" s="35" t="s">
        <v>316</v>
      </c>
      <c r="K9" s="35" t="s">
        <v>381</v>
      </c>
    </row>
    <row r="10" spans="1:11" x14ac:dyDescent="0.3">
      <c r="A10" s="3"/>
      <c r="B10" s="3" t="s">
        <v>382</v>
      </c>
      <c r="C10" s="219">
        <v>4</v>
      </c>
      <c r="D10" s="219">
        <v>8</v>
      </c>
      <c r="E10" s="219"/>
      <c r="F10" s="219">
        <v>6.5</v>
      </c>
      <c r="G10" s="219"/>
      <c r="H10" s="219">
        <f>F10*D10*C10</f>
        <v>208</v>
      </c>
      <c r="I10" s="3" t="s">
        <v>315</v>
      </c>
      <c r="J10" s="35" t="s">
        <v>316</v>
      </c>
      <c r="K10" s="35" t="s">
        <v>381</v>
      </c>
    </row>
    <row r="11" spans="1:11" x14ac:dyDescent="0.3">
      <c r="A11" s="3"/>
      <c r="B11" s="3"/>
      <c r="C11" s="213"/>
      <c r="D11" s="213"/>
      <c r="E11" s="213"/>
      <c r="F11" s="213"/>
      <c r="G11" s="213"/>
      <c r="H11" s="213"/>
      <c r="I11" s="3"/>
      <c r="J11" s="35"/>
      <c r="K11" s="35"/>
    </row>
    <row r="12" spans="1:11" x14ac:dyDescent="0.3">
      <c r="A12" s="3"/>
      <c r="B12" s="3" t="s">
        <v>318</v>
      </c>
      <c r="C12" s="219">
        <v>2</v>
      </c>
      <c r="D12" s="219">
        <v>72</v>
      </c>
      <c r="E12" s="219"/>
      <c r="F12" s="219">
        <v>9.25</v>
      </c>
      <c r="G12" s="219">
        <f t="shared" si="0"/>
        <v>1332</v>
      </c>
      <c r="H12" s="219"/>
      <c r="I12" s="3" t="s">
        <v>318</v>
      </c>
      <c r="J12" s="35" t="s">
        <v>319</v>
      </c>
      <c r="K12" s="35" t="s">
        <v>381</v>
      </c>
    </row>
    <row r="13" spans="1:11" x14ac:dyDescent="0.3">
      <c r="A13" s="3"/>
      <c r="B13" s="3" t="s">
        <v>382</v>
      </c>
      <c r="C13" s="219">
        <v>4</v>
      </c>
      <c r="D13" s="219">
        <v>8</v>
      </c>
      <c r="E13" s="219"/>
      <c r="F13" s="219">
        <v>6.5</v>
      </c>
      <c r="G13" s="219"/>
      <c r="H13" s="219">
        <f>F13*D13*C13</f>
        <v>208</v>
      </c>
      <c r="I13" s="3" t="s">
        <v>315</v>
      </c>
      <c r="J13" s="35" t="s">
        <v>316</v>
      </c>
      <c r="K13" s="35" t="s">
        <v>381</v>
      </c>
    </row>
    <row r="14" spans="1:11" x14ac:dyDescent="0.3">
      <c r="A14" s="3"/>
      <c r="B14" s="3"/>
      <c r="C14" s="213"/>
      <c r="D14" s="213"/>
      <c r="E14" s="213"/>
      <c r="F14" s="213"/>
      <c r="G14" s="213"/>
      <c r="H14" s="213"/>
      <c r="I14" s="3"/>
      <c r="J14" s="35"/>
      <c r="K14" s="35"/>
    </row>
    <row r="15" spans="1:11" x14ac:dyDescent="0.3">
      <c r="A15" s="3"/>
      <c r="B15" s="3" t="s">
        <v>379</v>
      </c>
      <c r="C15" s="219">
        <v>1</v>
      </c>
      <c r="D15" s="219">
        <v>72</v>
      </c>
      <c r="E15" s="219"/>
      <c r="F15" s="219">
        <v>9.25</v>
      </c>
      <c r="G15" s="219">
        <f t="shared" ref="G15:G18" si="1">F15*D15*C15</f>
        <v>666</v>
      </c>
      <c r="H15" s="213"/>
      <c r="I15" s="3" t="s">
        <v>320</v>
      </c>
      <c r="J15" s="35" t="s">
        <v>321</v>
      </c>
      <c r="K15" s="35" t="s">
        <v>381</v>
      </c>
    </row>
    <row r="16" spans="1:11" x14ac:dyDescent="0.3">
      <c r="A16" s="3"/>
      <c r="B16" s="3"/>
      <c r="C16" s="219">
        <v>1</v>
      </c>
      <c r="D16" s="219">
        <v>56</v>
      </c>
      <c r="E16" s="219"/>
      <c r="F16" s="219">
        <v>9.25</v>
      </c>
      <c r="G16" s="219">
        <f t="shared" si="1"/>
        <v>518</v>
      </c>
      <c r="H16" s="213"/>
      <c r="I16" s="3" t="s">
        <v>320</v>
      </c>
      <c r="J16" s="35" t="s">
        <v>321</v>
      </c>
      <c r="K16" s="35" t="s">
        <v>381</v>
      </c>
    </row>
    <row r="17" spans="1:11" x14ac:dyDescent="0.3">
      <c r="A17" s="3"/>
      <c r="B17" s="3"/>
      <c r="C17" s="219">
        <v>1</v>
      </c>
      <c r="D17" s="219">
        <v>16</v>
      </c>
      <c r="E17" s="219"/>
      <c r="F17" s="219">
        <v>2.75</v>
      </c>
      <c r="G17" s="219">
        <f t="shared" si="1"/>
        <v>44</v>
      </c>
      <c r="H17" s="213"/>
      <c r="I17" s="3" t="s">
        <v>320</v>
      </c>
      <c r="J17" s="35" t="s">
        <v>321</v>
      </c>
      <c r="K17" s="35" t="s">
        <v>381</v>
      </c>
    </row>
    <row r="18" spans="1:11" x14ac:dyDescent="0.3">
      <c r="A18" s="3"/>
      <c r="B18" s="3"/>
      <c r="C18" s="219">
        <v>1</v>
      </c>
      <c r="D18" s="219">
        <v>4.5</v>
      </c>
      <c r="E18" s="219"/>
      <c r="F18" s="219">
        <v>9</v>
      </c>
      <c r="G18" s="219">
        <f t="shared" si="1"/>
        <v>40.5</v>
      </c>
      <c r="H18" s="213"/>
      <c r="I18" s="3" t="s">
        <v>320</v>
      </c>
      <c r="J18" s="35" t="s">
        <v>321</v>
      </c>
      <c r="K18" s="35" t="s">
        <v>381</v>
      </c>
    </row>
    <row r="19" spans="1:11" x14ac:dyDescent="0.3">
      <c r="A19" s="3"/>
      <c r="B19" s="3" t="s">
        <v>382</v>
      </c>
      <c r="C19" s="219">
        <v>4</v>
      </c>
      <c r="D19" s="219">
        <v>8</v>
      </c>
      <c r="E19" s="219"/>
      <c r="F19" s="219">
        <v>6.5</v>
      </c>
      <c r="G19" s="219"/>
      <c r="H19" s="219">
        <f>F19*D19*C19</f>
        <v>208</v>
      </c>
      <c r="I19" s="3" t="s">
        <v>315</v>
      </c>
      <c r="J19" s="35" t="s">
        <v>316</v>
      </c>
      <c r="K19" s="35" t="s">
        <v>381</v>
      </c>
    </row>
    <row r="20" spans="1:11" x14ac:dyDescent="0.3">
      <c r="A20" s="3"/>
      <c r="B20" s="3"/>
      <c r="C20" s="3"/>
      <c r="D20" s="3"/>
      <c r="E20" s="3"/>
      <c r="F20" s="3"/>
      <c r="G20" s="213">
        <f>SUM(G8:G19)</f>
        <v>4141.0599999999995</v>
      </c>
      <c r="H20" s="213">
        <f>SUM(H8:H19)</f>
        <v>624</v>
      </c>
      <c r="I20" s="214"/>
      <c r="J20" s="3"/>
      <c r="K20" s="3"/>
    </row>
    <row r="21" spans="1:11" x14ac:dyDescent="0.3">
      <c r="A21" s="215"/>
      <c r="B21" s="215" t="s">
        <v>322</v>
      </c>
      <c r="C21" s="215"/>
      <c r="D21" s="215"/>
      <c r="E21" s="215"/>
      <c r="F21" s="215"/>
      <c r="G21" s="216">
        <f>G20-H20</f>
        <v>3517.0599999999995</v>
      </c>
      <c r="H21" s="215"/>
      <c r="I21" s="215"/>
      <c r="J21" s="215"/>
      <c r="K21" s="215"/>
    </row>
    <row r="22" spans="1:11" x14ac:dyDescent="0.3">
      <c r="A22" s="3"/>
      <c r="B22" s="212" t="s">
        <v>323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/>
      <c r="B23" s="3" t="s">
        <v>328</v>
      </c>
      <c r="C23" s="219">
        <v>2</v>
      </c>
      <c r="D23" s="219">
        <v>72</v>
      </c>
      <c r="E23" s="219"/>
      <c r="F23" s="219">
        <v>9.25</v>
      </c>
      <c r="G23" s="219">
        <f t="shared" ref="G23" si="2">F23*D23*C23</f>
        <v>1332</v>
      </c>
      <c r="H23" s="221"/>
      <c r="I23" s="3" t="s">
        <v>318</v>
      </c>
      <c r="J23" s="35" t="s">
        <v>324</v>
      </c>
      <c r="K23" s="35" t="s">
        <v>381</v>
      </c>
    </row>
    <row r="24" spans="1:11" x14ac:dyDescent="0.3">
      <c r="A24" s="3"/>
      <c r="B24" s="3" t="s">
        <v>382</v>
      </c>
      <c r="C24" s="219">
        <v>4</v>
      </c>
      <c r="D24" s="219">
        <v>8</v>
      </c>
      <c r="E24" s="219"/>
      <c r="F24" s="219">
        <v>6.5</v>
      </c>
      <c r="G24" s="219"/>
      <c r="H24" s="219">
        <f>F24*D24*C24</f>
        <v>208</v>
      </c>
      <c r="I24" s="3" t="s">
        <v>315</v>
      </c>
      <c r="J24" s="35" t="s">
        <v>316</v>
      </c>
      <c r="K24" s="35" t="s">
        <v>381</v>
      </c>
    </row>
    <row r="25" spans="1:11" x14ac:dyDescent="0.3">
      <c r="A25" s="3"/>
      <c r="B25" s="3"/>
      <c r="C25" s="213"/>
      <c r="D25" s="213"/>
      <c r="E25" s="213"/>
      <c r="F25" s="213"/>
      <c r="G25" s="213"/>
      <c r="H25" s="3"/>
      <c r="I25" s="3"/>
      <c r="J25" s="35"/>
      <c r="K25" s="35"/>
    </row>
    <row r="26" spans="1:11" x14ac:dyDescent="0.3">
      <c r="A26" s="3"/>
      <c r="B26" s="3" t="s">
        <v>314</v>
      </c>
      <c r="C26" s="219">
        <v>2</v>
      </c>
      <c r="D26" s="219">
        <v>72</v>
      </c>
      <c r="E26" s="219"/>
      <c r="F26" s="219">
        <v>9.25</v>
      </c>
      <c r="G26" s="219">
        <f t="shared" ref="G26" si="3">F26*D26*C26</f>
        <v>1332</v>
      </c>
      <c r="H26" s="221"/>
      <c r="I26" s="3" t="s">
        <v>315</v>
      </c>
      <c r="J26" s="35" t="s">
        <v>325</v>
      </c>
      <c r="K26" s="35" t="s">
        <v>381</v>
      </c>
    </row>
    <row r="27" spans="1:11" x14ac:dyDescent="0.3">
      <c r="A27" s="3"/>
      <c r="B27" s="3"/>
      <c r="C27" s="219">
        <v>4</v>
      </c>
      <c r="D27" s="219">
        <v>8</v>
      </c>
      <c r="E27" s="219"/>
      <c r="F27" s="219">
        <v>6.5</v>
      </c>
      <c r="G27" s="219"/>
      <c r="H27" s="219">
        <f>F27*D27*C27</f>
        <v>208</v>
      </c>
      <c r="I27" s="3" t="s">
        <v>315</v>
      </c>
      <c r="J27" s="35" t="s">
        <v>325</v>
      </c>
      <c r="K27" s="35" t="s">
        <v>381</v>
      </c>
    </row>
    <row r="28" spans="1:1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3"/>
      <c r="B29" s="3" t="s">
        <v>379</v>
      </c>
      <c r="C29" s="219">
        <v>2</v>
      </c>
      <c r="D29" s="219">
        <v>72</v>
      </c>
      <c r="E29" s="219"/>
      <c r="F29" s="219">
        <v>9.25</v>
      </c>
      <c r="G29" s="219">
        <f t="shared" ref="G29:G30" si="4">F29*D29*C29</f>
        <v>1332</v>
      </c>
      <c r="H29" s="221"/>
      <c r="I29" s="3" t="s">
        <v>320</v>
      </c>
      <c r="J29" s="35" t="s">
        <v>326</v>
      </c>
      <c r="K29" s="35" t="s">
        <v>381</v>
      </c>
    </row>
    <row r="30" spans="1:11" x14ac:dyDescent="0.3">
      <c r="A30" s="3"/>
      <c r="B30" s="3"/>
      <c r="C30" s="219">
        <v>1</v>
      </c>
      <c r="D30" s="219">
        <v>4.5</v>
      </c>
      <c r="E30" s="219"/>
      <c r="F30" s="219">
        <v>9.25</v>
      </c>
      <c r="G30" s="219">
        <f t="shared" si="4"/>
        <v>41.625</v>
      </c>
      <c r="H30" s="221"/>
      <c r="I30" s="3"/>
      <c r="J30" s="35"/>
      <c r="K30" s="35"/>
    </row>
    <row r="31" spans="1:11" x14ac:dyDescent="0.3">
      <c r="A31" s="3"/>
      <c r="B31" s="3" t="s">
        <v>382</v>
      </c>
      <c r="C31" s="219">
        <v>4</v>
      </c>
      <c r="D31" s="219">
        <v>8</v>
      </c>
      <c r="E31" s="219"/>
      <c r="F31" s="219">
        <v>6.5</v>
      </c>
      <c r="G31" s="219"/>
      <c r="H31" s="219">
        <f>F31*D31*C31</f>
        <v>208</v>
      </c>
      <c r="I31" s="3" t="s">
        <v>320</v>
      </c>
      <c r="J31" s="35" t="s">
        <v>326</v>
      </c>
      <c r="K31" s="35" t="s">
        <v>381</v>
      </c>
    </row>
    <row r="32" spans="1:11" x14ac:dyDescent="0.3">
      <c r="A32" s="3"/>
      <c r="B32" s="3"/>
      <c r="C32" s="213"/>
      <c r="D32" s="213"/>
      <c r="E32" s="213"/>
      <c r="F32" s="213"/>
      <c r="G32" s="213">
        <f>SUM(G23:G31)</f>
        <v>4037.625</v>
      </c>
      <c r="H32" s="213">
        <f>SUM(H23:H31)</f>
        <v>624</v>
      </c>
      <c r="I32" s="3" t="s">
        <v>320</v>
      </c>
      <c r="J32" s="35" t="s">
        <v>326</v>
      </c>
      <c r="K32" s="35" t="s">
        <v>381</v>
      </c>
    </row>
    <row r="33" spans="1:11" x14ac:dyDescent="0.3">
      <c r="A33" s="215"/>
      <c r="B33" s="215" t="s">
        <v>322</v>
      </c>
      <c r="C33" s="215"/>
      <c r="D33" s="215"/>
      <c r="E33" s="215"/>
      <c r="F33" s="215"/>
      <c r="G33" s="216">
        <f>G32-H32</f>
        <v>3413.625</v>
      </c>
      <c r="H33" s="215"/>
      <c r="I33" s="215"/>
      <c r="J33" s="215"/>
      <c r="K33" s="215"/>
    </row>
    <row r="34" spans="1:11" x14ac:dyDescent="0.3">
      <c r="A34" s="215"/>
      <c r="B34" s="215" t="s">
        <v>375</v>
      </c>
      <c r="C34" s="215"/>
      <c r="D34" s="215"/>
      <c r="E34" s="215"/>
      <c r="F34" s="215"/>
      <c r="G34" s="216">
        <f>G33+G21</f>
        <v>6930.6849999999995</v>
      </c>
      <c r="H34" s="215"/>
      <c r="I34" s="215"/>
      <c r="J34" s="215"/>
      <c r="K34" s="215"/>
    </row>
  </sheetData>
  <mergeCells count="2">
    <mergeCell ref="A1:K1"/>
    <mergeCell ref="A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" zoomScaleNormal="100" workbookViewId="0">
      <selection activeCell="G24" sqref="G24"/>
    </sheetView>
  </sheetViews>
  <sheetFormatPr defaultRowHeight="14.4" x14ac:dyDescent="0.3"/>
  <cols>
    <col min="2" max="2" width="46.6640625" bestFit="1" customWidth="1"/>
    <col min="3" max="3" width="9.5546875" bestFit="1" customWidth="1"/>
    <col min="4" max="4" width="12.88671875" bestFit="1" customWidth="1"/>
    <col min="5" max="5" width="12.5546875" bestFit="1" customWidth="1"/>
    <col min="6" max="6" width="10.44140625" bestFit="1" customWidth="1"/>
    <col min="7" max="7" width="15.33203125" bestFit="1" customWidth="1"/>
    <col min="8" max="8" width="11.5546875" bestFit="1" customWidth="1"/>
  </cols>
  <sheetData>
    <row r="1" spans="1:7" x14ac:dyDescent="0.3">
      <c r="A1" s="267" t="s">
        <v>301</v>
      </c>
      <c r="B1" s="267"/>
      <c r="C1" s="267"/>
      <c r="D1" s="267"/>
      <c r="E1" s="267"/>
      <c r="F1" s="267"/>
      <c r="G1" s="267"/>
    </row>
    <row r="2" spans="1:7" ht="18" x14ac:dyDescent="0.35">
      <c r="A2" s="270" t="s">
        <v>390</v>
      </c>
      <c r="B2" s="270"/>
      <c r="C2" s="270"/>
      <c r="D2" s="270"/>
      <c r="E2" s="270"/>
      <c r="F2" s="270"/>
      <c r="G2" s="270"/>
    </row>
    <row r="3" spans="1:7" x14ac:dyDescent="0.3">
      <c r="A3" s="210" t="s">
        <v>211</v>
      </c>
      <c r="B3" s="210" t="s">
        <v>302</v>
      </c>
      <c r="C3" s="210" t="s">
        <v>391</v>
      </c>
      <c r="D3" s="210" t="s">
        <v>392</v>
      </c>
      <c r="E3" s="210" t="s">
        <v>393</v>
      </c>
      <c r="F3" s="210" t="s">
        <v>394</v>
      </c>
      <c r="G3" s="210" t="s">
        <v>395</v>
      </c>
    </row>
    <row r="4" spans="1:7" x14ac:dyDescent="0.3">
      <c r="A4" s="3"/>
      <c r="B4" s="3"/>
      <c r="C4" s="3"/>
      <c r="D4" s="3"/>
      <c r="E4" s="3"/>
      <c r="F4" s="3"/>
      <c r="G4" s="3"/>
    </row>
    <row r="5" spans="1:7" x14ac:dyDescent="0.3">
      <c r="A5" s="3"/>
      <c r="B5" s="212" t="s">
        <v>176</v>
      </c>
      <c r="C5" s="3"/>
      <c r="D5" s="3"/>
      <c r="E5" s="3"/>
      <c r="F5" s="3"/>
      <c r="G5" s="3"/>
    </row>
    <row r="6" spans="1:7" x14ac:dyDescent="0.3">
      <c r="A6" s="3"/>
      <c r="B6" s="3" t="s">
        <v>396</v>
      </c>
      <c r="C6" s="213">
        <v>13979</v>
      </c>
      <c r="D6" s="226">
        <f>C6/10</f>
        <v>1397.9</v>
      </c>
      <c r="E6" s="213">
        <v>0</v>
      </c>
      <c r="F6" s="226">
        <f>D6+E6</f>
        <v>1397.9</v>
      </c>
      <c r="G6" s="227">
        <f>D6*4000</f>
        <v>5591600</v>
      </c>
    </row>
    <row r="7" spans="1:7" x14ac:dyDescent="0.3">
      <c r="A7" s="3"/>
      <c r="B7" s="3" t="s">
        <v>397</v>
      </c>
      <c r="C7" s="213">
        <v>10672</v>
      </c>
      <c r="D7" s="226">
        <f>C7/10</f>
        <v>1067.2</v>
      </c>
      <c r="E7" s="213">
        <v>0</v>
      </c>
      <c r="F7" s="226">
        <f t="shared" ref="F7:F16" si="0">D7+E7</f>
        <v>1067.2</v>
      </c>
      <c r="G7" s="227">
        <f t="shared" ref="G7:G16" si="1">D7*4000</f>
        <v>4268800</v>
      </c>
    </row>
    <row r="8" spans="1:7" x14ac:dyDescent="0.3">
      <c r="A8" s="3"/>
      <c r="B8" s="3" t="s">
        <v>398</v>
      </c>
      <c r="C8" s="213">
        <v>19225</v>
      </c>
      <c r="D8" s="226">
        <f>C8/10</f>
        <v>1922.5</v>
      </c>
      <c r="E8" s="226">
        <f>C8/10</f>
        <v>1922.5</v>
      </c>
      <c r="F8" s="226">
        <f t="shared" si="0"/>
        <v>3845</v>
      </c>
      <c r="G8" s="227">
        <f t="shared" si="1"/>
        <v>7690000</v>
      </c>
    </row>
    <row r="9" spans="1:7" x14ac:dyDescent="0.3">
      <c r="A9" s="3"/>
      <c r="B9" s="3" t="s">
        <v>399</v>
      </c>
      <c r="C9" s="213">
        <v>12323</v>
      </c>
      <c r="D9" s="226">
        <f t="shared" ref="D9:D16" si="2">C9/10</f>
        <v>1232.3</v>
      </c>
      <c r="E9" s="226">
        <f t="shared" ref="E9:E16" si="3">C9/10</f>
        <v>1232.3</v>
      </c>
      <c r="F9" s="226">
        <f t="shared" si="0"/>
        <v>2464.6</v>
      </c>
      <c r="G9" s="227">
        <f t="shared" si="1"/>
        <v>4929200</v>
      </c>
    </row>
    <row r="10" spans="1:7" x14ac:dyDescent="0.3">
      <c r="A10" s="3"/>
      <c r="B10" s="3" t="s">
        <v>400</v>
      </c>
      <c r="C10" s="213">
        <v>11673</v>
      </c>
      <c r="D10" s="226">
        <f t="shared" si="2"/>
        <v>1167.3</v>
      </c>
      <c r="E10" s="226">
        <f t="shared" si="3"/>
        <v>1167.3</v>
      </c>
      <c r="F10" s="226">
        <f t="shared" si="0"/>
        <v>2334.6</v>
      </c>
      <c r="G10" s="227">
        <f t="shared" si="1"/>
        <v>4669200</v>
      </c>
    </row>
    <row r="11" spans="1:7" x14ac:dyDescent="0.3">
      <c r="A11" s="3"/>
      <c r="B11" s="3" t="s">
        <v>401</v>
      </c>
      <c r="C11" s="213">
        <v>8851</v>
      </c>
      <c r="D11" s="226">
        <f t="shared" si="2"/>
        <v>885.1</v>
      </c>
      <c r="E11" s="226">
        <f t="shared" si="3"/>
        <v>885.1</v>
      </c>
      <c r="F11" s="226">
        <f t="shared" si="0"/>
        <v>1770.2</v>
      </c>
      <c r="G11" s="227">
        <f t="shared" si="1"/>
        <v>3540400</v>
      </c>
    </row>
    <row r="12" spans="1:7" x14ac:dyDescent="0.3">
      <c r="A12" s="3"/>
      <c r="B12" s="3" t="s">
        <v>402</v>
      </c>
      <c r="C12" s="213">
        <v>8712</v>
      </c>
      <c r="D12" s="226">
        <f t="shared" si="2"/>
        <v>871.2</v>
      </c>
      <c r="E12" s="226">
        <f t="shared" si="3"/>
        <v>871.2</v>
      </c>
      <c r="F12" s="226">
        <f t="shared" si="0"/>
        <v>1742.4</v>
      </c>
      <c r="G12" s="227">
        <f t="shared" si="1"/>
        <v>3484800</v>
      </c>
    </row>
    <row r="13" spans="1:7" x14ac:dyDescent="0.3">
      <c r="A13" s="3"/>
      <c r="B13" s="3" t="s">
        <v>403</v>
      </c>
      <c r="C13" s="213">
        <v>10220</v>
      </c>
      <c r="D13" s="226">
        <f t="shared" si="2"/>
        <v>1022</v>
      </c>
      <c r="E13" s="226">
        <f t="shared" si="3"/>
        <v>1022</v>
      </c>
      <c r="F13" s="226">
        <f t="shared" si="0"/>
        <v>2044</v>
      </c>
      <c r="G13" s="227">
        <f t="shared" si="1"/>
        <v>4088000</v>
      </c>
    </row>
    <row r="14" spans="1:7" x14ac:dyDescent="0.3">
      <c r="A14" s="3"/>
      <c r="B14" s="3" t="s">
        <v>404</v>
      </c>
      <c r="C14" s="213">
        <v>8712</v>
      </c>
      <c r="D14" s="226">
        <f t="shared" si="2"/>
        <v>871.2</v>
      </c>
      <c r="E14" s="226">
        <f t="shared" si="3"/>
        <v>871.2</v>
      </c>
      <c r="F14" s="226">
        <f t="shared" si="0"/>
        <v>1742.4</v>
      </c>
      <c r="G14" s="227">
        <f t="shared" si="1"/>
        <v>3484800</v>
      </c>
    </row>
    <row r="15" spans="1:7" x14ac:dyDescent="0.3">
      <c r="A15" s="3"/>
      <c r="B15" s="3" t="s">
        <v>405</v>
      </c>
      <c r="C15" s="213">
        <v>8715</v>
      </c>
      <c r="D15" s="226">
        <f t="shared" si="2"/>
        <v>871.5</v>
      </c>
      <c r="E15" s="226">
        <f t="shared" si="3"/>
        <v>871.5</v>
      </c>
      <c r="F15" s="226">
        <f t="shared" si="0"/>
        <v>1743</v>
      </c>
      <c r="G15" s="227">
        <f t="shared" si="1"/>
        <v>3486000</v>
      </c>
    </row>
    <row r="16" spans="1:7" x14ac:dyDescent="0.3">
      <c r="A16" s="3"/>
      <c r="B16" s="3" t="s">
        <v>406</v>
      </c>
      <c r="C16" s="213">
        <v>4357</v>
      </c>
      <c r="D16" s="226">
        <f t="shared" si="2"/>
        <v>435.7</v>
      </c>
      <c r="E16" s="226">
        <f t="shared" si="3"/>
        <v>435.7</v>
      </c>
      <c r="F16" s="226">
        <f t="shared" si="0"/>
        <v>871.4</v>
      </c>
      <c r="G16" s="227">
        <f t="shared" si="1"/>
        <v>1742800</v>
      </c>
    </row>
    <row r="17" spans="1:8" x14ac:dyDescent="0.3">
      <c r="A17" s="215"/>
      <c r="B17" s="215" t="s">
        <v>322</v>
      </c>
      <c r="C17" s="216">
        <f>SUM(C6:C16)</f>
        <v>117439</v>
      </c>
      <c r="D17" s="228">
        <f>SUM(D6:D16)</f>
        <v>11743.900000000003</v>
      </c>
      <c r="E17" s="228">
        <f>SUM(E6:E16)</f>
        <v>9278.8000000000011</v>
      </c>
      <c r="F17" s="228">
        <f>SUM(F6:F16)</f>
        <v>21022.700000000004</v>
      </c>
      <c r="G17" s="229">
        <f>SUM(G6:G16)</f>
        <v>46975600</v>
      </c>
      <c r="H17" s="217"/>
    </row>
    <row r="18" spans="1:8" x14ac:dyDescent="0.3">
      <c r="A18" s="3"/>
      <c r="B18" s="3"/>
      <c r="C18" s="3"/>
      <c r="D18" s="3"/>
      <c r="E18" s="3"/>
      <c r="F18" s="3"/>
      <c r="G18" s="3"/>
    </row>
    <row r="19" spans="1:8" x14ac:dyDescent="0.3">
      <c r="A19" s="3"/>
      <c r="B19" s="212" t="s">
        <v>407</v>
      </c>
      <c r="C19" s="3"/>
      <c r="D19" s="3"/>
      <c r="E19" s="3"/>
      <c r="F19" s="3"/>
      <c r="G19" s="3"/>
    </row>
    <row r="20" spans="1:8" x14ac:dyDescent="0.3">
      <c r="A20" s="3"/>
      <c r="B20" s="3" t="s">
        <v>396</v>
      </c>
      <c r="C20" s="213">
        <v>11073</v>
      </c>
      <c r="D20" s="226">
        <f>C20/10</f>
        <v>1107.3</v>
      </c>
      <c r="E20" s="213">
        <v>0</v>
      </c>
      <c r="F20" s="226">
        <f>D20+E20</f>
        <v>1107.3</v>
      </c>
      <c r="G20" s="227">
        <f>D20*4000</f>
        <v>4429200</v>
      </c>
    </row>
    <row r="21" spans="1:8" x14ac:dyDescent="0.3">
      <c r="A21" s="3"/>
      <c r="B21" s="3" t="s">
        <v>397</v>
      </c>
      <c r="C21" s="213">
        <v>11485</v>
      </c>
      <c r="D21" s="226">
        <f>C21/10</f>
        <v>1148.5</v>
      </c>
      <c r="E21" s="213">
        <v>0</v>
      </c>
      <c r="F21" s="226">
        <f t="shared" ref="F21:F23" si="4">D21+E21</f>
        <v>1148.5</v>
      </c>
      <c r="G21" s="227">
        <f t="shared" ref="G21:G23" si="5">D21*4000</f>
        <v>4594000</v>
      </c>
    </row>
    <row r="22" spans="1:8" x14ac:dyDescent="0.3">
      <c r="A22" s="3"/>
      <c r="B22" s="3" t="s">
        <v>408</v>
      </c>
      <c r="C22" s="213">
        <v>10935</v>
      </c>
      <c r="D22" s="226">
        <f>C22/10</f>
        <v>1093.5</v>
      </c>
      <c r="E22" s="213">
        <v>0</v>
      </c>
      <c r="F22" s="226">
        <f t="shared" si="4"/>
        <v>1093.5</v>
      </c>
      <c r="G22" s="227">
        <f t="shared" si="5"/>
        <v>4374000</v>
      </c>
    </row>
    <row r="23" spans="1:8" x14ac:dyDescent="0.3">
      <c r="A23" s="3"/>
      <c r="B23" s="3" t="s">
        <v>409</v>
      </c>
      <c r="C23" s="213">
        <v>10935</v>
      </c>
      <c r="D23" s="226">
        <f t="shared" ref="D23" si="6">C23/10</f>
        <v>1093.5</v>
      </c>
      <c r="E23" s="213">
        <v>0</v>
      </c>
      <c r="F23" s="226">
        <f t="shared" si="4"/>
        <v>1093.5</v>
      </c>
      <c r="G23" s="227">
        <f t="shared" si="5"/>
        <v>4374000</v>
      </c>
    </row>
    <row r="24" spans="1:8" x14ac:dyDescent="0.3">
      <c r="A24" s="215"/>
      <c r="B24" s="215" t="s">
        <v>322</v>
      </c>
      <c r="C24" s="216">
        <f>SUM(C20:C23)</f>
        <v>44428</v>
      </c>
      <c r="D24" s="228">
        <f>SUM(D20:D23)</f>
        <v>4442.8</v>
      </c>
      <c r="E24" s="216">
        <f>SUM(E20:E23)</f>
        <v>0</v>
      </c>
      <c r="F24" s="228">
        <f>SUM(F20:F23)</f>
        <v>4442.8</v>
      </c>
      <c r="G24" s="229">
        <f>SUM(G20:G23)</f>
        <v>17771200</v>
      </c>
      <c r="H24" s="217"/>
    </row>
    <row r="25" spans="1:8" x14ac:dyDescent="0.3">
      <c r="A25" s="3"/>
      <c r="B25" s="3"/>
      <c r="C25" s="3"/>
      <c r="D25" s="3"/>
      <c r="E25" s="3"/>
      <c r="F25" s="3"/>
      <c r="G25" s="3"/>
    </row>
    <row r="26" spans="1:8" x14ac:dyDescent="0.3">
      <c r="A26" s="3"/>
      <c r="B26" s="212" t="s">
        <v>410</v>
      </c>
      <c r="C26" s="3"/>
      <c r="D26" s="3"/>
      <c r="E26" s="3"/>
      <c r="F26" s="3"/>
      <c r="G26" s="3"/>
    </row>
    <row r="27" spans="1:8" x14ac:dyDescent="0.3">
      <c r="A27" s="3"/>
      <c r="B27" s="3" t="s">
        <v>398</v>
      </c>
      <c r="C27" s="213">
        <v>36852</v>
      </c>
      <c r="D27" s="226">
        <f>C27/10</f>
        <v>3685.2</v>
      </c>
      <c r="E27" s="226">
        <f>C27/10</f>
        <v>3685.2</v>
      </c>
      <c r="F27" s="226">
        <f>D27+E27</f>
        <v>7370.4</v>
      </c>
      <c r="G27" s="227">
        <f>D27*4000</f>
        <v>14740800</v>
      </c>
    </row>
    <row r="28" spans="1:8" x14ac:dyDescent="0.3">
      <c r="A28" s="3"/>
      <c r="B28" s="3" t="s">
        <v>399</v>
      </c>
      <c r="C28" s="213">
        <v>3229</v>
      </c>
      <c r="D28" s="226">
        <f>C28/10</f>
        <v>322.89999999999998</v>
      </c>
      <c r="E28" s="226">
        <f>C28/10</f>
        <v>322.89999999999998</v>
      </c>
      <c r="F28" s="226">
        <f t="shared" ref="F28:F31" si="7">D28+E28</f>
        <v>645.79999999999995</v>
      </c>
      <c r="G28" s="227">
        <f t="shared" ref="G28:G31" si="8">D28*4000</f>
        <v>1291600</v>
      </c>
    </row>
    <row r="29" spans="1:8" x14ac:dyDescent="0.3">
      <c r="A29" s="3"/>
      <c r="B29" s="3" t="s">
        <v>400</v>
      </c>
      <c r="C29" s="213">
        <v>776</v>
      </c>
      <c r="D29" s="226">
        <f>C29/10</f>
        <v>77.599999999999994</v>
      </c>
      <c r="E29" s="226">
        <f>C29/10</f>
        <v>77.599999999999994</v>
      </c>
      <c r="F29" s="226">
        <f t="shared" si="7"/>
        <v>155.19999999999999</v>
      </c>
      <c r="G29" s="227">
        <f t="shared" si="8"/>
        <v>310400</v>
      </c>
    </row>
    <row r="30" spans="1:8" x14ac:dyDescent="0.3">
      <c r="A30" s="3"/>
      <c r="B30" s="3" t="s">
        <v>411</v>
      </c>
      <c r="C30" s="213">
        <v>14085</v>
      </c>
      <c r="D30" s="226">
        <f t="shared" ref="D30:D31" si="9">C30/10</f>
        <v>1408.5</v>
      </c>
      <c r="E30" s="226">
        <f t="shared" ref="E30:E31" si="10">C30/10</f>
        <v>1408.5</v>
      </c>
      <c r="F30" s="226">
        <f t="shared" si="7"/>
        <v>2817</v>
      </c>
      <c r="G30" s="227">
        <f t="shared" si="8"/>
        <v>5634000</v>
      </c>
    </row>
    <row r="31" spans="1:8" x14ac:dyDescent="0.3">
      <c r="A31" s="3"/>
      <c r="B31" s="3" t="s">
        <v>412</v>
      </c>
      <c r="C31" s="213">
        <v>1285</v>
      </c>
      <c r="D31" s="226">
        <f t="shared" si="9"/>
        <v>128.5</v>
      </c>
      <c r="E31" s="226">
        <f t="shared" si="10"/>
        <v>128.5</v>
      </c>
      <c r="F31" s="226">
        <f t="shared" si="7"/>
        <v>257</v>
      </c>
      <c r="G31" s="227">
        <f t="shared" si="8"/>
        <v>514000</v>
      </c>
    </row>
    <row r="32" spans="1:8" x14ac:dyDescent="0.3">
      <c r="A32" s="215"/>
      <c r="B32" s="215" t="s">
        <v>322</v>
      </c>
      <c r="C32" s="216">
        <f>SUM(C27:C31)</f>
        <v>56227</v>
      </c>
      <c r="D32" s="236">
        <f>SUM(D27:D31)</f>
        <v>5622.7</v>
      </c>
      <c r="E32" s="228">
        <f>SUM(E27:E31)</f>
        <v>5622.7</v>
      </c>
      <c r="F32" s="228">
        <f>SUM(F27:F31)</f>
        <v>11245.4</v>
      </c>
      <c r="G32" s="229">
        <f>SUM(G27:G31)</f>
        <v>22490800</v>
      </c>
      <c r="H32" s="217"/>
    </row>
    <row r="33" spans="1:8" x14ac:dyDescent="0.3">
      <c r="A33" s="3"/>
      <c r="B33" s="3"/>
      <c r="C33" s="3"/>
      <c r="D33" s="3"/>
      <c r="E33" s="3"/>
      <c r="F33" s="3"/>
      <c r="G33" s="3"/>
    </row>
    <row r="34" spans="1:8" x14ac:dyDescent="0.3">
      <c r="A34" s="3"/>
      <c r="B34" s="212" t="s">
        <v>413</v>
      </c>
      <c r="C34" s="3"/>
      <c r="D34" s="3"/>
      <c r="E34" s="3"/>
      <c r="F34" s="3"/>
      <c r="G34" s="3"/>
    </row>
    <row r="35" spans="1:8" x14ac:dyDescent="0.3">
      <c r="A35" s="3"/>
      <c r="B35" s="3" t="s">
        <v>396</v>
      </c>
      <c r="C35" s="213">
        <v>21658</v>
      </c>
      <c r="D35" s="226">
        <f>C35/10</f>
        <v>2165.8000000000002</v>
      </c>
      <c r="E35" s="213">
        <v>0</v>
      </c>
      <c r="F35" s="226">
        <f>D35+E35</f>
        <v>2165.8000000000002</v>
      </c>
      <c r="G35" s="227">
        <f>D35*4000</f>
        <v>8663200</v>
      </c>
    </row>
    <row r="36" spans="1:8" x14ac:dyDescent="0.3">
      <c r="A36" s="3"/>
      <c r="B36" s="3" t="s">
        <v>397</v>
      </c>
      <c r="C36" s="213">
        <v>17834</v>
      </c>
      <c r="D36" s="226">
        <f>C36/10</f>
        <v>1783.4</v>
      </c>
      <c r="E36" s="213">
        <v>0</v>
      </c>
      <c r="F36" s="226">
        <f t="shared" ref="F36:F37" si="11">D36+E36</f>
        <v>1783.4</v>
      </c>
      <c r="G36" s="227">
        <f t="shared" ref="G36:G37" si="12">D36*4000</f>
        <v>7133600</v>
      </c>
    </row>
    <row r="37" spans="1:8" x14ac:dyDescent="0.3">
      <c r="A37" s="3"/>
      <c r="B37" s="3" t="s">
        <v>408</v>
      </c>
      <c r="C37" s="213">
        <v>17834</v>
      </c>
      <c r="D37" s="226">
        <f>C37/10</f>
        <v>1783.4</v>
      </c>
      <c r="E37" s="213">
        <v>0</v>
      </c>
      <c r="F37" s="226">
        <f t="shared" si="11"/>
        <v>1783.4</v>
      </c>
      <c r="G37" s="227">
        <f t="shared" si="12"/>
        <v>7133600</v>
      </c>
    </row>
    <row r="38" spans="1:8" x14ac:dyDescent="0.3">
      <c r="A38" s="215"/>
      <c r="B38" s="215" t="s">
        <v>322</v>
      </c>
      <c r="C38" s="216">
        <f>SUM(C35:C37)</f>
        <v>57326</v>
      </c>
      <c r="D38" s="236">
        <f>SUM(D35:D37)</f>
        <v>5732.6</v>
      </c>
      <c r="E38" s="216">
        <f>SUM(E35:E37)</f>
        <v>0</v>
      </c>
      <c r="F38" s="228">
        <f>SUM(F35:F37)</f>
        <v>5732.6</v>
      </c>
      <c r="G38" s="229">
        <f>SUM(G35:G37)</f>
        <v>22930400</v>
      </c>
      <c r="H38" s="217"/>
    </row>
    <row r="39" spans="1:8" x14ac:dyDescent="0.3">
      <c r="A39" s="3"/>
      <c r="B39" s="3"/>
      <c r="C39" s="3"/>
      <c r="D39" s="3"/>
      <c r="E39" s="3"/>
      <c r="F39" s="3"/>
      <c r="G39" s="3"/>
    </row>
    <row r="40" spans="1:8" x14ac:dyDescent="0.3">
      <c r="A40" s="3"/>
      <c r="B40" s="212" t="s">
        <v>414</v>
      </c>
      <c r="C40" s="3"/>
      <c r="D40" s="3"/>
      <c r="E40" s="3"/>
      <c r="F40" s="3"/>
      <c r="G40" s="3"/>
    </row>
    <row r="41" spans="1:8" x14ac:dyDescent="0.3">
      <c r="A41" s="3"/>
      <c r="B41" s="3" t="s">
        <v>398</v>
      </c>
      <c r="C41" s="213">
        <v>32372</v>
      </c>
      <c r="D41" s="226">
        <f>C41/10</f>
        <v>3237.2</v>
      </c>
      <c r="E41" s="226">
        <f>C41/10</f>
        <v>3237.2</v>
      </c>
      <c r="F41" s="226">
        <f>D41+E41</f>
        <v>6474.4</v>
      </c>
      <c r="G41" s="227">
        <f>D41*4000</f>
        <v>12948800</v>
      </c>
    </row>
    <row r="42" spans="1:8" x14ac:dyDescent="0.3">
      <c r="A42" s="3"/>
      <c r="B42" s="3" t="s">
        <v>399</v>
      </c>
      <c r="C42" s="213">
        <v>718</v>
      </c>
      <c r="D42" s="226">
        <f>C42/10</f>
        <v>71.8</v>
      </c>
      <c r="E42" s="226">
        <f>C42/10</f>
        <v>71.8</v>
      </c>
      <c r="F42" s="226">
        <f t="shared" ref="F42:F44" si="13">D42+E42</f>
        <v>143.6</v>
      </c>
      <c r="G42" s="227">
        <f t="shared" ref="G42:G44" si="14">D42*4000</f>
        <v>287200</v>
      </c>
    </row>
    <row r="43" spans="1:8" x14ac:dyDescent="0.3">
      <c r="A43" s="3"/>
      <c r="B43" s="3" t="s">
        <v>415</v>
      </c>
      <c r="C43" s="213">
        <v>718</v>
      </c>
      <c r="D43" s="226">
        <f>C43/10</f>
        <v>71.8</v>
      </c>
      <c r="E43" s="226">
        <f>C43/10</f>
        <v>71.8</v>
      </c>
      <c r="F43" s="226">
        <f t="shared" si="13"/>
        <v>143.6</v>
      </c>
      <c r="G43" s="227">
        <f t="shared" si="14"/>
        <v>287200</v>
      </c>
    </row>
    <row r="44" spans="1:8" x14ac:dyDescent="0.3">
      <c r="A44" s="3"/>
      <c r="B44" s="3" t="s">
        <v>411</v>
      </c>
      <c r="C44" s="213">
        <v>15247</v>
      </c>
      <c r="D44" s="226">
        <f t="shared" ref="D44" si="15">C44/10</f>
        <v>1524.7</v>
      </c>
      <c r="E44" s="226">
        <f t="shared" ref="E44" si="16">C44/10</f>
        <v>1524.7</v>
      </c>
      <c r="F44" s="226">
        <f t="shared" si="13"/>
        <v>3049.4</v>
      </c>
      <c r="G44" s="227">
        <f t="shared" si="14"/>
        <v>6098800</v>
      </c>
    </row>
    <row r="45" spans="1:8" x14ac:dyDescent="0.3">
      <c r="A45" s="215"/>
      <c r="B45" s="215" t="s">
        <v>322</v>
      </c>
      <c r="C45" s="216">
        <f>SUM(C41:C44)</f>
        <v>49055</v>
      </c>
      <c r="D45" s="228">
        <f>SUM(D41:D44)</f>
        <v>4905.5</v>
      </c>
      <c r="E45" s="228">
        <f>SUM(E41:E44)</f>
        <v>4905.5</v>
      </c>
      <c r="F45" s="228">
        <f>SUM(F41:F44)</f>
        <v>9811</v>
      </c>
      <c r="G45" s="229">
        <f>SUM(G41:G44)</f>
        <v>19622000</v>
      </c>
      <c r="H45" s="217"/>
    </row>
    <row r="46" spans="1:8" x14ac:dyDescent="0.3">
      <c r="A46" s="3"/>
      <c r="B46" s="3"/>
      <c r="C46" s="3"/>
      <c r="D46" s="3"/>
      <c r="E46" s="3"/>
      <c r="F46" s="3"/>
      <c r="G46" s="3"/>
    </row>
    <row r="47" spans="1:8" x14ac:dyDescent="0.3">
      <c r="A47" s="3"/>
      <c r="B47" s="212" t="s">
        <v>416</v>
      </c>
      <c r="C47" s="3"/>
      <c r="D47" s="3"/>
      <c r="E47" s="3"/>
      <c r="F47" s="3"/>
      <c r="G47" s="3"/>
    </row>
    <row r="48" spans="1:8" x14ac:dyDescent="0.3">
      <c r="A48" s="3"/>
      <c r="B48" s="3" t="s">
        <v>396</v>
      </c>
      <c r="C48" s="213">
        <v>19004</v>
      </c>
      <c r="D48" s="226">
        <f>C48/10</f>
        <v>1900.4</v>
      </c>
      <c r="E48" s="213">
        <v>0</v>
      </c>
      <c r="F48" s="226">
        <f>D48+E48</f>
        <v>1900.4</v>
      </c>
      <c r="G48" s="227">
        <f>D48*4000</f>
        <v>7601600</v>
      </c>
    </row>
    <row r="49" spans="1:8" x14ac:dyDescent="0.3">
      <c r="A49" s="3"/>
      <c r="B49" s="3" t="s">
        <v>397</v>
      </c>
      <c r="C49" s="213">
        <v>15695</v>
      </c>
      <c r="D49" s="226">
        <f>C49/10</f>
        <v>1569.5</v>
      </c>
      <c r="E49" s="213">
        <v>0</v>
      </c>
      <c r="F49" s="226">
        <f t="shared" ref="F49:F50" si="17">D49+E49</f>
        <v>1569.5</v>
      </c>
      <c r="G49" s="227">
        <f t="shared" ref="G49:G50" si="18">D49*4000</f>
        <v>6278000</v>
      </c>
    </row>
    <row r="50" spans="1:8" x14ac:dyDescent="0.3">
      <c r="A50" s="3"/>
      <c r="B50" s="3" t="s">
        <v>408</v>
      </c>
      <c r="C50" s="213">
        <v>15695</v>
      </c>
      <c r="D50" s="226">
        <f>C50/10</f>
        <v>1569.5</v>
      </c>
      <c r="E50" s="213">
        <v>0</v>
      </c>
      <c r="F50" s="226">
        <f t="shared" si="17"/>
        <v>1569.5</v>
      </c>
      <c r="G50" s="227">
        <f t="shared" si="18"/>
        <v>6278000</v>
      </c>
    </row>
    <row r="51" spans="1:8" x14ac:dyDescent="0.3">
      <c r="A51" s="215"/>
      <c r="B51" s="215" t="s">
        <v>322</v>
      </c>
      <c r="C51" s="216">
        <f>SUM(C48:C50)</f>
        <v>50394</v>
      </c>
      <c r="D51" s="228">
        <f>SUM(D48:D50)</f>
        <v>5039.3999999999996</v>
      </c>
      <c r="E51" s="216">
        <f>SUM(E48:E50)</f>
        <v>0</v>
      </c>
      <c r="F51" s="228">
        <f>SUM(F48:F50)</f>
        <v>5039.3999999999996</v>
      </c>
      <c r="G51" s="229">
        <f>SUM(G48:G50)</f>
        <v>20157600</v>
      </c>
      <c r="H51" s="217"/>
    </row>
    <row r="52" spans="1:8" x14ac:dyDescent="0.3">
      <c r="A52" s="3"/>
      <c r="B52" s="3"/>
      <c r="C52" s="3"/>
      <c r="D52" s="3"/>
      <c r="E52" s="3"/>
      <c r="F52" s="3"/>
      <c r="G52" s="3"/>
    </row>
    <row r="53" spans="1:8" x14ac:dyDescent="0.3">
      <c r="A53" s="3"/>
      <c r="B53" s="212" t="s">
        <v>417</v>
      </c>
      <c r="C53" s="3"/>
      <c r="D53" s="3"/>
      <c r="E53" s="3"/>
      <c r="F53" s="3"/>
      <c r="G53" s="3"/>
    </row>
    <row r="54" spans="1:8" x14ac:dyDescent="0.3">
      <c r="A54" s="3"/>
      <c r="B54" s="3" t="s">
        <v>396</v>
      </c>
      <c r="C54" s="213">
        <v>27929</v>
      </c>
      <c r="D54" s="226">
        <f>C54/10</f>
        <v>2792.9</v>
      </c>
      <c r="E54" s="213">
        <v>0</v>
      </c>
      <c r="F54" s="226">
        <f>D54+E54</f>
        <v>2792.9</v>
      </c>
      <c r="G54" s="227">
        <f>D54*4000</f>
        <v>11171600</v>
      </c>
    </row>
    <row r="55" spans="1:8" x14ac:dyDescent="0.3">
      <c r="A55" s="3"/>
      <c r="B55" s="3" t="s">
        <v>397</v>
      </c>
      <c r="C55" s="213">
        <v>28586</v>
      </c>
      <c r="D55" s="226">
        <f>C55/10</f>
        <v>2858.6</v>
      </c>
      <c r="E55" s="213">
        <v>0</v>
      </c>
      <c r="F55" s="226">
        <f t="shared" ref="F55" si="19">D55+E55</f>
        <v>2858.6</v>
      </c>
      <c r="G55" s="227">
        <f t="shared" ref="G55" si="20">D55*4000</f>
        <v>11434400</v>
      </c>
    </row>
    <row r="56" spans="1:8" x14ac:dyDescent="0.3">
      <c r="A56" s="215"/>
      <c r="B56" s="215" t="s">
        <v>322</v>
      </c>
      <c r="C56" s="216">
        <f>SUM(C54:C55)</f>
        <v>56515</v>
      </c>
      <c r="D56" s="228">
        <f>SUM(D54:D55)</f>
        <v>5651.5</v>
      </c>
      <c r="E56" s="216">
        <f>SUM(E54:E55)</f>
        <v>0</v>
      </c>
      <c r="F56" s="228">
        <f>SUM(F54:F55)</f>
        <v>5651.5</v>
      </c>
      <c r="G56" s="229">
        <f>SUM(G54:G55)</f>
        <v>22606000</v>
      </c>
      <c r="H56" s="217"/>
    </row>
    <row r="57" spans="1:8" x14ac:dyDescent="0.3">
      <c r="A57" s="3"/>
      <c r="B57" s="3"/>
      <c r="C57" s="3"/>
      <c r="D57" s="3"/>
      <c r="E57" s="3"/>
      <c r="F57" s="3"/>
      <c r="G57" s="3"/>
    </row>
    <row r="58" spans="1:8" x14ac:dyDescent="0.3">
      <c r="A58" s="3"/>
      <c r="B58" s="212" t="s">
        <v>418</v>
      </c>
      <c r="C58" s="3"/>
      <c r="D58" s="3"/>
      <c r="E58" s="3"/>
      <c r="F58" s="3"/>
      <c r="G58" s="3"/>
    </row>
    <row r="59" spans="1:8" x14ac:dyDescent="0.3">
      <c r="A59" s="3"/>
      <c r="B59" s="3" t="s">
        <v>419</v>
      </c>
      <c r="C59" s="213">
        <v>10720</v>
      </c>
      <c r="D59" s="226">
        <f>C59/10</f>
        <v>1072</v>
      </c>
      <c r="E59" s="213">
        <v>0</v>
      </c>
      <c r="F59" s="226">
        <f>D59+E59</f>
        <v>1072</v>
      </c>
      <c r="G59" s="227">
        <f>D59*4000</f>
        <v>4288000</v>
      </c>
    </row>
    <row r="60" spans="1:8" x14ac:dyDescent="0.3">
      <c r="A60" s="3"/>
      <c r="B60" s="3" t="s">
        <v>420</v>
      </c>
      <c r="C60" s="213">
        <v>4067</v>
      </c>
      <c r="D60" s="226">
        <f>C60/10</f>
        <v>406.7</v>
      </c>
      <c r="E60" s="213">
        <v>0</v>
      </c>
      <c r="F60" s="226">
        <f t="shared" ref="F60:F63" si="21">D60+E60</f>
        <v>406.7</v>
      </c>
      <c r="G60" s="227">
        <f t="shared" ref="G60:G63" si="22">D60*4000</f>
        <v>1626800</v>
      </c>
    </row>
    <row r="61" spans="1:8" x14ac:dyDescent="0.3">
      <c r="A61" s="3"/>
      <c r="B61" s="3" t="s">
        <v>421</v>
      </c>
      <c r="C61" s="213">
        <v>1360</v>
      </c>
      <c r="D61" s="226">
        <f>C61/10</f>
        <v>136</v>
      </c>
      <c r="E61" s="213">
        <v>0</v>
      </c>
      <c r="F61" s="226">
        <f t="shared" si="21"/>
        <v>136</v>
      </c>
      <c r="G61" s="227">
        <f t="shared" si="22"/>
        <v>544000</v>
      </c>
    </row>
    <row r="62" spans="1:8" x14ac:dyDescent="0.3">
      <c r="A62" s="3"/>
      <c r="B62" s="3" t="s">
        <v>422</v>
      </c>
      <c r="C62" s="213">
        <v>17</v>
      </c>
      <c r="D62" s="226">
        <f>(C62/10)*5</f>
        <v>8.5</v>
      </c>
      <c r="E62" s="226">
        <f>(C62/10)*5</f>
        <v>8.5</v>
      </c>
      <c r="F62" s="226">
        <f t="shared" si="21"/>
        <v>17</v>
      </c>
      <c r="G62" s="227">
        <f t="shared" si="22"/>
        <v>34000</v>
      </c>
    </row>
    <row r="63" spans="1:8" x14ac:dyDescent="0.3">
      <c r="A63" s="3"/>
      <c r="B63" s="3" t="s">
        <v>423</v>
      </c>
      <c r="C63" s="213">
        <v>63545</v>
      </c>
      <c r="D63" s="226">
        <f t="shared" ref="D63" si="23">C63/10</f>
        <v>6354.5</v>
      </c>
      <c r="E63" s="213">
        <v>0</v>
      </c>
      <c r="F63" s="226">
        <f t="shared" si="21"/>
        <v>6354.5</v>
      </c>
      <c r="G63" s="227">
        <f t="shared" si="22"/>
        <v>25418000</v>
      </c>
    </row>
    <row r="64" spans="1:8" x14ac:dyDescent="0.3">
      <c r="A64" s="215"/>
      <c r="B64" s="215" t="s">
        <v>322</v>
      </c>
      <c r="C64" s="216">
        <f t="shared" ref="C64:F64" si="24">SUM(C59:C63)</f>
        <v>79709</v>
      </c>
      <c r="D64" s="228">
        <f t="shared" si="24"/>
        <v>7977.7</v>
      </c>
      <c r="E64" s="228">
        <f t="shared" si="24"/>
        <v>8.5</v>
      </c>
      <c r="F64" s="228">
        <f t="shared" si="24"/>
        <v>7986.2</v>
      </c>
      <c r="G64" s="229">
        <f>SUM(G59:G63)</f>
        <v>31910800</v>
      </c>
      <c r="H64" s="217"/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269" t="s">
        <v>375</v>
      </c>
      <c r="B66" s="269"/>
      <c r="C66" s="269"/>
      <c r="D66" s="269"/>
      <c r="E66" s="269"/>
      <c r="F66" s="269"/>
      <c r="G66" s="230">
        <f>G64+G56+G51+G45+G38+G32+G24+G17</f>
        <v>204464400</v>
      </c>
    </row>
    <row r="67" spans="1:7" x14ac:dyDescent="0.3">
      <c r="A67" s="269" t="s">
        <v>424</v>
      </c>
      <c r="B67" s="269"/>
      <c r="C67" s="269"/>
      <c r="D67" s="269"/>
      <c r="E67" s="269"/>
      <c r="F67" s="269"/>
      <c r="G67" s="231">
        <f>D64+D56+D51+D45+D38+D32+D24+D17</f>
        <v>51116.1</v>
      </c>
    </row>
    <row r="68" spans="1:7" x14ac:dyDescent="0.3">
      <c r="A68" s="269" t="s">
        <v>425</v>
      </c>
      <c r="B68" s="269"/>
      <c r="C68" s="269"/>
      <c r="D68" s="269"/>
      <c r="E68" s="269"/>
      <c r="F68" s="269"/>
      <c r="G68" s="231">
        <f>E64+E56+E51+E45+E38+E32+E24+E17</f>
        <v>19815.5</v>
      </c>
    </row>
    <row r="69" spans="1:7" x14ac:dyDescent="0.3">
      <c r="A69" s="269" t="s">
        <v>426</v>
      </c>
      <c r="B69" s="269"/>
      <c r="C69" s="269"/>
      <c r="D69" s="269"/>
      <c r="E69" s="269"/>
      <c r="F69" s="269"/>
      <c r="G69" s="231">
        <f>SUM(G67:G68)</f>
        <v>70931.600000000006</v>
      </c>
    </row>
    <row r="70" spans="1:7" x14ac:dyDescent="0.3">
      <c r="A70" s="269" t="s">
        <v>427</v>
      </c>
      <c r="B70" s="269"/>
      <c r="C70" s="269"/>
      <c r="D70" s="269"/>
      <c r="E70" s="269"/>
      <c r="F70" s="269"/>
      <c r="G70" s="230">
        <f>C64+C56+C51+C45+C38+C32+C24+C17</f>
        <v>511093</v>
      </c>
    </row>
    <row r="71" spans="1:7" x14ac:dyDescent="0.3">
      <c r="G71" s="232"/>
    </row>
  </sheetData>
  <mergeCells count="7">
    <mergeCell ref="A70:F70"/>
    <mergeCell ref="A1:G1"/>
    <mergeCell ref="A2:G2"/>
    <mergeCell ref="A66:F66"/>
    <mergeCell ref="A67:F67"/>
    <mergeCell ref="A68:F68"/>
    <mergeCell ref="A69:F69"/>
  </mergeCells>
  <pageMargins left="0.70866141732283472" right="0.70866141732283472" top="0.74803149606299213" bottom="0.74803149606299213" header="0.31496062992125984" footer="0.31496062992125984"/>
  <pageSetup paperSize="9" scale="11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4.4" x14ac:dyDescent="0.3"/>
  <cols>
    <col min="2" max="2" width="46.6640625" bestFit="1" customWidth="1"/>
    <col min="3" max="3" width="9.5546875" bestFit="1" customWidth="1"/>
    <col min="4" max="4" width="12.88671875" bestFit="1" customWidth="1"/>
    <col min="5" max="5" width="16.109375" bestFit="1" customWidth="1"/>
    <col min="6" max="6" width="10.44140625" bestFit="1" customWidth="1"/>
    <col min="7" max="7" width="15.33203125" bestFit="1" customWidth="1"/>
    <col min="8" max="8" width="14.33203125" bestFit="1" customWidth="1"/>
  </cols>
  <sheetData>
    <row r="1" spans="1:8" x14ac:dyDescent="0.3">
      <c r="A1" s="267" t="s">
        <v>301</v>
      </c>
      <c r="B1" s="267"/>
      <c r="C1" s="267"/>
      <c r="D1" s="267"/>
      <c r="E1" s="267"/>
      <c r="F1" s="267"/>
      <c r="G1" s="267"/>
    </row>
    <row r="2" spans="1:8" ht="18" x14ac:dyDescent="0.35">
      <c r="A2" s="270" t="s">
        <v>433</v>
      </c>
      <c r="B2" s="270"/>
      <c r="C2" s="270"/>
      <c r="D2" s="270"/>
      <c r="E2" s="270"/>
      <c r="F2" s="270"/>
      <c r="G2" s="270"/>
    </row>
    <row r="3" spans="1:8" x14ac:dyDescent="0.3">
      <c r="A3" s="225" t="s">
        <v>211</v>
      </c>
      <c r="B3" s="225" t="s">
        <v>302</v>
      </c>
      <c r="C3" s="225" t="s">
        <v>434</v>
      </c>
      <c r="D3" s="225" t="s">
        <v>435</v>
      </c>
      <c r="E3" s="225" t="s">
        <v>436</v>
      </c>
      <c r="F3" s="225" t="s">
        <v>394</v>
      </c>
      <c r="G3" s="225" t="s">
        <v>395</v>
      </c>
    </row>
    <row r="4" spans="1:8" x14ac:dyDescent="0.3">
      <c r="A4" s="3"/>
      <c r="B4" s="3"/>
      <c r="C4" s="3"/>
      <c r="D4" s="3"/>
      <c r="E4" s="3"/>
      <c r="F4" s="3"/>
      <c r="G4" s="3"/>
    </row>
    <row r="5" spans="1:8" x14ac:dyDescent="0.3">
      <c r="A5" s="3"/>
      <c r="B5" s="212" t="s">
        <v>176</v>
      </c>
      <c r="C5" s="3"/>
      <c r="D5" s="3"/>
      <c r="E5" s="3"/>
      <c r="F5" s="3"/>
      <c r="G5" s="3"/>
    </row>
    <row r="6" spans="1:8" x14ac:dyDescent="0.3">
      <c r="A6" s="3"/>
      <c r="B6" s="3" t="s">
        <v>396</v>
      </c>
      <c r="C6" s="213">
        <v>51</v>
      </c>
      <c r="D6" s="213">
        <v>44</v>
      </c>
      <c r="E6" s="213">
        <v>55</v>
      </c>
      <c r="F6" s="213">
        <f>C6+E6+D5:D6</f>
        <v>150</v>
      </c>
      <c r="G6" s="227">
        <f>F6*25000</f>
        <v>3750000</v>
      </c>
    </row>
    <row r="7" spans="1:8" x14ac:dyDescent="0.3">
      <c r="A7" s="3"/>
      <c r="B7" s="3" t="s">
        <v>397</v>
      </c>
      <c r="C7" s="213">
        <v>56</v>
      </c>
      <c r="D7" s="213">
        <v>44</v>
      </c>
      <c r="E7" s="213">
        <v>28</v>
      </c>
      <c r="F7" s="213">
        <f t="shared" ref="F7:F15" si="0">C7+E7+D6:D7</f>
        <v>128</v>
      </c>
      <c r="G7" s="227">
        <f t="shared" ref="G7:G15" si="1">F7*25000</f>
        <v>3200000</v>
      </c>
    </row>
    <row r="8" spans="1:8" x14ac:dyDescent="0.3">
      <c r="A8" s="3"/>
      <c r="B8" s="3" t="s">
        <v>398</v>
      </c>
      <c r="C8" s="213">
        <v>35</v>
      </c>
      <c r="D8" s="213">
        <v>26</v>
      </c>
      <c r="E8" s="213">
        <v>17</v>
      </c>
      <c r="F8" s="213">
        <f t="shared" si="0"/>
        <v>78</v>
      </c>
      <c r="G8" s="227">
        <f t="shared" si="1"/>
        <v>1950000</v>
      </c>
    </row>
    <row r="9" spans="1:8" x14ac:dyDescent="0.3">
      <c r="A9" s="3"/>
      <c r="B9" s="3" t="s">
        <v>399</v>
      </c>
      <c r="C9" s="213">
        <v>26</v>
      </c>
      <c r="D9" s="213">
        <v>17</v>
      </c>
      <c r="E9" s="213">
        <v>12</v>
      </c>
      <c r="F9" s="213">
        <f t="shared" si="0"/>
        <v>55</v>
      </c>
      <c r="G9" s="227">
        <f t="shared" si="1"/>
        <v>1375000</v>
      </c>
    </row>
    <row r="10" spans="1:8" x14ac:dyDescent="0.3">
      <c r="A10" s="3"/>
      <c r="B10" s="3" t="s">
        <v>400</v>
      </c>
      <c r="C10" s="213">
        <v>43</v>
      </c>
      <c r="D10" s="213">
        <v>38</v>
      </c>
      <c r="E10" s="213">
        <v>31</v>
      </c>
      <c r="F10" s="213">
        <f t="shared" si="0"/>
        <v>112</v>
      </c>
      <c r="G10" s="227">
        <f t="shared" si="1"/>
        <v>2800000</v>
      </c>
    </row>
    <row r="11" spans="1:8" x14ac:dyDescent="0.3">
      <c r="A11" s="3"/>
      <c r="B11" s="3" t="s">
        <v>401</v>
      </c>
      <c r="C11" s="213">
        <v>22</v>
      </c>
      <c r="D11" s="213">
        <v>23</v>
      </c>
      <c r="E11" s="213">
        <v>26</v>
      </c>
      <c r="F11" s="213">
        <f t="shared" si="0"/>
        <v>71</v>
      </c>
      <c r="G11" s="227">
        <f t="shared" si="1"/>
        <v>1775000</v>
      </c>
    </row>
    <row r="12" spans="1:8" x14ac:dyDescent="0.3">
      <c r="A12" s="3"/>
      <c r="B12" s="3" t="s">
        <v>402</v>
      </c>
      <c r="C12" s="213">
        <v>18</v>
      </c>
      <c r="D12" s="213">
        <v>19</v>
      </c>
      <c r="E12" s="213">
        <v>24</v>
      </c>
      <c r="F12" s="213">
        <f t="shared" si="0"/>
        <v>61</v>
      </c>
      <c r="G12" s="227">
        <f t="shared" si="1"/>
        <v>1525000</v>
      </c>
    </row>
    <row r="13" spans="1:8" x14ac:dyDescent="0.3">
      <c r="A13" s="3"/>
      <c r="B13" s="3" t="s">
        <v>403</v>
      </c>
      <c r="C13" s="213">
        <v>24</v>
      </c>
      <c r="D13" s="213">
        <v>17</v>
      </c>
      <c r="E13" s="213">
        <v>15</v>
      </c>
      <c r="F13" s="213">
        <f t="shared" si="0"/>
        <v>56</v>
      </c>
      <c r="G13" s="227">
        <f t="shared" si="1"/>
        <v>1400000</v>
      </c>
    </row>
    <row r="14" spans="1:8" x14ac:dyDescent="0.3">
      <c r="A14" s="3"/>
      <c r="B14" s="3" t="s">
        <v>404</v>
      </c>
      <c r="C14" s="213">
        <v>37</v>
      </c>
      <c r="D14" s="213">
        <v>31</v>
      </c>
      <c r="E14" s="213">
        <v>54</v>
      </c>
      <c r="F14" s="213">
        <f t="shared" si="0"/>
        <v>122</v>
      </c>
      <c r="G14" s="227">
        <f t="shared" si="1"/>
        <v>3050000</v>
      </c>
    </row>
    <row r="15" spans="1:8" x14ac:dyDescent="0.3">
      <c r="A15" s="3"/>
      <c r="B15" s="3" t="s">
        <v>405</v>
      </c>
      <c r="C15" s="213">
        <v>5</v>
      </c>
      <c r="D15" s="213">
        <v>4</v>
      </c>
      <c r="E15" s="213">
        <v>2</v>
      </c>
      <c r="F15" s="213">
        <f t="shared" si="0"/>
        <v>11</v>
      </c>
      <c r="G15" s="227">
        <f t="shared" si="1"/>
        <v>275000</v>
      </c>
    </row>
    <row r="16" spans="1:8" x14ac:dyDescent="0.3">
      <c r="A16" s="215"/>
      <c r="B16" s="215" t="s">
        <v>322</v>
      </c>
      <c r="C16" s="216">
        <f>SUM(C6:C15)</f>
        <v>317</v>
      </c>
      <c r="D16" s="216">
        <f>SUM(D6:D15)</f>
        <v>263</v>
      </c>
      <c r="E16" s="216">
        <f>SUM(E6:E15)</f>
        <v>264</v>
      </c>
      <c r="F16" s="216">
        <f>SUM(F6:F15)</f>
        <v>844</v>
      </c>
      <c r="G16" s="229">
        <f>SUM(G6:G15)</f>
        <v>21100000</v>
      </c>
      <c r="H16" s="217"/>
    </row>
    <row r="17" spans="1:8" x14ac:dyDescent="0.3">
      <c r="A17" s="3"/>
      <c r="B17" s="3"/>
      <c r="C17" s="3"/>
      <c r="D17" s="3"/>
      <c r="E17" s="3"/>
      <c r="F17" s="3"/>
      <c r="G17" s="3"/>
    </row>
    <row r="18" spans="1:8" x14ac:dyDescent="0.3">
      <c r="A18" s="3"/>
      <c r="B18" s="212" t="s">
        <v>410</v>
      </c>
      <c r="C18" s="213">
        <v>171</v>
      </c>
      <c r="D18" s="213">
        <v>247</v>
      </c>
      <c r="E18" s="213">
        <v>169</v>
      </c>
      <c r="F18" s="213">
        <f t="shared" ref="F18:F19" si="2">C18+E18+D17:D18</f>
        <v>587</v>
      </c>
      <c r="G18" s="227">
        <f>F18*25000</f>
        <v>14675000</v>
      </c>
    </row>
    <row r="19" spans="1:8" x14ac:dyDescent="0.3">
      <c r="A19" s="215"/>
      <c r="B19" s="215" t="s">
        <v>322</v>
      </c>
      <c r="C19" s="216">
        <v>171</v>
      </c>
      <c r="D19" s="216">
        <v>247</v>
      </c>
      <c r="E19" s="216">
        <v>169</v>
      </c>
      <c r="F19" s="216">
        <f t="shared" si="2"/>
        <v>587</v>
      </c>
      <c r="G19" s="229">
        <f t="shared" ref="G19:G22" si="3">F19*25000</f>
        <v>14675000</v>
      </c>
      <c r="H19" s="217"/>
    </row>
    <row r="20" spans="1:8" x14ac:dyDescent="0.3">
      <c r="A20" s="3"/>
      <c r="B20" s="3"/>
      <c r="C20" s="3"/>
      <c r="D20" s="3"/>
      <c r="E20" s="3"/>
      <c r="F20" s="3"/>
      <c r="G20" s="3"/>
    </row>
    <row r="21" spans="1:8" x14ac:dyDescent="0.3">
      <c r="A21" s="3"/>
      <c r="B21" s="212" t="s">
        <v>414</v>
      </c>
      <c r="C21" s="213">
        <v>334</v>
      </c>
      <c r="D21" s="213">
        <v>451</v>
      </c>
      <c r="E21" s="213">
        <v>317</v>
      </c>
      <c r="F21" s="213">
        <f t="shared" ref="F21:F22" si="4">C21+E21+D20:D21</f>
        <v>1102</v>
      </c>
      <c r="G21" s="227">
        <f>F21*25000</f>
        <v>27550000</v>
      </c>
    </row>
    <row r="22" spans="1:8" x14ac:dyDescent="0.3">
      <c r="A22" s="215"/>
      <c r="B22" s="215" t="s">
        <v>322</v>
      </c>
      <c r="C22" s="216">
        <v>334</v>
      </c>
      <c r="D22" s="216">
        <v>451</v>
      </c>
      <c r="E22" s="216">
        <v>317</v>
      </c>
      <c r="F22" s="216">
        <f t="shared" si="4"/>
        <v>1102</v>
      </c>
      <c r="G22" s="229">
        <f t="shared" si="3"/>
        <v>27550000</v>
      </c>
      <c r="H22" s="217"/>
    </row>
    <row r="23" spans="1:8" x14ac:dyDescent="0.3">
      <c r="A23" s="3"/>
      <c r="B23" s="3"/>
      <c r="C23" s="3"/>
      <c r="D23" s="3"/>
      <c r="E23" s="3"/>
      <c r="F23" s="3"/>
      <c r="G23" s="3"/>
    </row>
    <row r="24" spans="1:8" x14ac:dyDescent="0.3">
      <c r="A24" s="269" t="s">
        <v>375</v>
      </c>
      <c r="B24" s="269"/>
      <c r="C24" s="269"/>
      <c r="D24" s="269"/>
      <c r="E24" s="269"/>
      <c r="F24" s="269"/>
      <c r="G24" s="235">
        <f>G22+G19+G16</f>
        <v>63325000</v>
      </c>
    </row>
    <row r="25" spans="1:8" x14ac:dyDescent="0.3">
      <c r="A25" s="269" t="s">
        <v>437</v>
      </c>
      <c r="B25" s="269"/>
      <c r="C25" s="269"/>
      <c r="D25" s="269"/>
      <c r="E25" s="269"/>
      <c r="F25" s="269"/>
      <c r="G25" s="235">
        <f>C16+C19+C22</f>
        <v>822</v>
      </c>
    </row>
    <row r="26" spans="1:8" x14ac:dyDescent="0.3">
      <c r="A26" s="269" t="s">
        <v>438</v>
      </c>
      <c r="B26" s="269"/>
      <c r="C26" s="269"/>
      <c r="D26" s="269"/>
      <c r="E26" s="269"/>
      <c r="F26" s="269"/>
      <c r="G26" s="230">
        <f>D16+D19+D22</f>
        <v>961</v>
      </c>
    </row>
    <row r="27" spans="1:8" x14ac:dyDescent="0.3">
      <c r="A27" s="269" t="s">
        <v>439</v>
      </c>
      <c r="B27" s="269"/>
      <c r="C27" s="269"/>
      <c r="D27" s="269"/>
      <c r="E27" s="269"/>
      <c r="F27" s="269"/>
      <c r="G27" s="230">
        <f>E16+E19+E22</f>
        <v>750</v>
      </c>
    </row>
    <row r="28" spans="1:8" x14ac:dyDescent="0.3">
      <c r="A28" s="269" t="s">
        <v>440</v>
      </c>
      <c r="B28" s="269"/>
      <c r="C28" s="269"/>
      <c r="D28" s="269"/>
      <c r="E28" s="269"/>
      <c r="F28" s="269"/>
      <c r="G28" s="230">
        <f>SUM(G25:G27)</f>
        <v>2533</v>
      </c>
      <c r="H28" s="232"/>
    </row>
    <row r="29" spans="1:8" x14ac:dyDescent="0.3">
      <c r="G29" s="232"/>
    </row>
  </sheetData>
  <mergeCells count="7">
    <mergeCell ref="A28:F28"/>
    <mergeCell ref="A1:G1"/>
    <mergeCell ref="A2:G2"/>
    <mergeCell ref="A24:F24"/>
    <mergeCell ref="A25:F25"/>
    <mergeCell ref="A26:F26"/>
    <mergeCell ref="A27:F27"/>
  </mergeCells>
  <pageMargins left="0.70866141732283472" right="0.70866141732283472" top="0.74803149606299213" bottom="0.74803149606299213" header="0.31496062992125984" footer="0.31496062992125984"/>
  <pageSetup paperSize="9" scale="10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A8" sqref="A8"/>
    </sheetView>
  </sheetViews>
  <sheetFormatPr defaultColWidth="9.109375" defaultRowHeight="14.4" x14ac:dyDescent="0.3"/>
  <cols>
    <col min="1" max="1" width="9.109375" style="191"/>
    <col min="2" max="2" width="72.5546875" style="193" customWidth="1"/>
    <col min="3" max="16384" width="9.109375" style="191"/>
  </cols>
  <sheetData>
    <row r="1" spans="1:2" ht="15" x14ac:dyDescent="0.25">
      <c r="A1" s="271" t="s">
        <v>288</v>
      </c>
      <c r="B1" s="272"/>
    </row>
    <row r="2" spans="1:2" ht="15" x14ac:dyDescent="0.25">
      <c r="A2" s="189" t="s">
        <v>211</v>
      </c>
      <c r="B2" s="190" t="s">
        <v>212</v>
      </c>
    </row>
    <row r="3" spans="1:2" ht="15" x14ac:dyDescent="0.25">
      <c r="A3" s="189">
        <v>1</v>
      </c>
      <c r="B3" s="192" t="s">
        <v>287</v>
      </c>
    </row>
    <row r="4" spans="1:2" ht="15" x14ac:dyDescent="0.25">
      <c r="A4" s="189">
        <v>2</v>
      </c>
      <c r="B4" s="192" t="s">
        <v>214</v>
      </c>
    </row>
    <row r="5" spans="1:2" ht="15" x14ac:dyDescent="0.25">
      <c r="A5" s="189">
        <v>3</v>
      </c>
      <c r="B5" s="192" t="s">
        <v>215</v>
      </c>
    </row>
    <row r="6" spans="1:2" ht="15" x14ac:dyDescent="0.25">
      <c r="A6" s="189">
        <v>4</v>
      </c>
      <c r="B6" s="192" t="s">
        <v>224</v>
      </c>
    </row>
    <row r="7" spans="1:2" ht="15" x14ac:dyDescent="0.25">
      <c r="A7" s="189">
        <v>5</v>
      </c>
      <c r="B7" s="192" t="s">
        <v>135</v>
      </c>
    </row>
    <row r="8" spans="1:2" ht="15" x14ac:dyDescent="0.25">
      <c r="A8" s="189">
        <v>6</v>
      </c>
      <c r="B8" s="192" t="s">
        <v>232</v>
      </c>
    </row>
    <row r="9" spans="1:2" ht="15" x14ac:dyDescent="0.25">
      <c r="A9" s="189">
        <v>7</v>
      </c>
      <c r="B9" s="192" t="s">
        <v>233</v>
      </c>
    </row>
    <row r="10" spans="1:2" ht="15" x14ac:dyDescent="0.25">
      <c r="A10" s="189">
        <v>8</v>
      </c>
      <c r="B10" s="192" t="s">
        <v>234</v>
      </c>
    </row>
    <row r="11" spans="1:2" ht="15" x14ac:dyDescent="0.25">
      <c r="A11" s="189">
        <v>9</v>
      </c>
      <c r="B11" s="192" t="s">
        <v>235</v>
      </c>
    </row>
    <row r="12" spans="1:2" ht="15" x14ac:dyDescent="0.25">
      <c r="A12" s="189">
        <v>10</v>
      </c>
      <c r="B12" s="192" t="s">
        <v>231</v>
      </c>
    </row>
    <row r="13" spans="1:2" ht="15" x14ac:dyDescent="0.25">
      <c r="A13" s="189">
        <v>11</v>
      </c>
      <c r="B13" s="192" t="s">
        <v>282</v>
      </c>
    </row>
    <row r="14" spans="1:2" ht="15" x14ac:dyDescent="0.25">
      <c r="A14" s="189">
        <v>12</v>
      </c>
      <c r="B14" s="192" t="s">
        <v>283</v>
      </c>
    </row>
    <row r="15" spans="1:2" ht="15" x14ac:dyDescent="0.25">
      <c r="A15" s="189">
        <v>13</v>
      </c>
      <c r="B15" s="192" t="s">
        <v>216</v>
      </c>
    </row>
    <row r="16" spans="1:2" ht="15" x14ac:dyDescent="0.25">
      <c r="A16" s="189">
        <v>14</v>
      </c>
      <c r="B16" s="192" t="s">
        <v>284</v>
      </c>
    </row>
    <row r="17" spans="1:2" ht="15" x14ac:dyDescent="0.25">
      <c r="A17" s="189">
        <v>15</v>
      </c>
      <c r="B17" s="192" t="s">
        <v>285</v>
      </c>
    </row>
    <row r="18" spans="1:2" ht="15" x14ac:dyDescent="0.25">
      <c r="A18" s="189">
        <v>16</v>
      </c>
      <c r="B18" s="192" t="s">
        <v>286</v>
      </c>
    </row>
    <row r="19" spans="1:2" ht="15" x14ac:dyDescent="0.25">
      <c r="A19" s="189">
        <v>17</v>
      </c>
      <c r="B19" s="192" t="s">
        <v>250</v>
      </c>
    </row>
    <row r="20" spans="1:2" x14ac:dyDescent="0.3">
      <c r="A20" s="189">
        <v>18</v>
      </c>
      <c r="B20" s="192" t="s">
        <v>141</v>
      </c>
    </row>
    <row r="21" spans="1:2" x14ac:dyDescent="0.3">
      <c r="A21" s="189">
        <v>19</v>
      </c>
      <c r="B21" s="192" t="s">
        <v>142</v>
      </c>
    </row>
    <row r="22" spans="1:2" x14ac:dyDescent="0.3">
      <c r="A22" s="189">
        <v>20</v>
      </c>
      <c r="B22" s="192" t="s">
        <v>198</v>
      </c>
    </row>
    <row r="23" spans="1:2" x14ac:dyDescent="0.3">
      <c r="A23" s="189">
        <v>21</v>
      </c>
      <c r="B23" s="192" t="s">
        <v>199</v>
      </c>
    </row>
    <row r="24" spans="1:2" x14ac:dyDescent="0.3">
      <c r="A24" s="189">
        <v>22</v>
      </c>
      <c r="B24" s="192" t="s">
        <v>253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1"/>
  <sheetViews>
    <sheetView view="pageBreakPreview" zoomScaleNormal="55" zoomScaleSheetLayoutView="100" workbookViewId="0">
      <pane xSplit="5" ySplit="3" topLeftCell="F174" activePane="bottomRight" state="frozen"/>
      <selection pane="topRight" activeCell="F1" sqref="F1"/>
      <selection pane="bottomLeft" activeCell="A4" sqref="A4"/>
      <selection pane="bottomRight" activeCell="A185" sqref="A185"/>
    </sheetView>
  </sheetViews>
  <sheetFormatPr defaultRowHeight="14.4" x14ac:dyDescent="0.3"/>
  <cols>
    <col min="2" max="2" width="67.109375" customWidth="1"/>
    <col min="3" max="3" width="24.6640625" bestFit="1" customWidth="1"/>
    <col min="4" max="4" width="9.109375" customWidth="1"/>
    <col min="5" max="5" width="15.5546875" customWidth="1"/>
    <col min="6" max="15" width="6.6640625" customWidth="1"/>
    <col min="16" max="20" width="10.6640625" customWidth="1"/>
    <col min="21" max="21" width="10.44140625" customWidth="1"/>
    <col min="22" max="22" width="8.88671875" customWidth="1"/>
    <col min="23" max="23" width="15.44140625" bestFit="1" customWidth="1"/>
    <col min="27" max="27" width="12.5546875" bestFit="1" customWidth="1"/>
  </cols>
  <sheetData>
    <row r="1" spans="1:27" ht="22.8" x14ac:dyDescent="0.3">
      <c r="A1" s="1" t="s">
        <v>0</v>
      </c>
      <c r="B1" s="1"/>
      <c r="C1" s="2"/>
      <c r="D1" s="2"/>
      <c r="E1" s="1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7" ht="23.4" x14ac:dyDescent="0.3">
      <c r="A2" s="1"/>
      <c r="B2" s="1"/>
      <c r="C2" s="2"/>
      <c r="D2" s="2"/>
      <c r="E2" s="1"/>
      <c r="F2" s="258" t="s">
        <v>1</v>
      </c>
      <c r="G2" s="258"/>
      <c r="H2" s="258"/>
      <c r="I2" s="258"/>
      <c r="J2" s="259"/>
      <c r="K2" s="260" t="s">
        <v>2</v>
      </c>
      <c r="L2" s="261"/>
      <c r="M2" s="261"/>
      <c r="N2" s="261"/>
      <c r="O2" s="262"/>
      <c r="P2" s="263" t="s">
        <v>3</v>
      </c>
      <c r="Q2" s="264"/>
      <c r="R2" s="264"/>
      <c r="S2" s="264"/>
      <c r="T2" s="265"/>
      <c r="U2" s="48"/>
    </row>
    <row r="3" spans="1:27" ht="102.6" customHeight="1" x14ac:dyDescent="0.4">
      <c r="A3" s="4" t="s">
        <v>4</v>
      </c>
      <c r="B3" s="5" t="s">
        <v>5</v>
      </c>
      <c r="C3" s="6" t="s">
        <v>132</v>
      </c>
      <c r="D3" s="7" t="s">
        <v>6</v>
      </c>
      <c r="E3" s="8" t="s">
        <v>7</v>
      </c>
      <c r="F3" s="84" t="s">
        <v>8</v>
      </c>
      <c r="G3" s="84" t="s">
        <v>9</v>
      </c>
      <c r="H3" s="84" t="s">
        <v>10</v>
      </c>
      <c r="I3" s="84" t="s">
        <v>11</v>
      </c>
      <c r="J3" s="85" t="s">
        <v>12</v>
      </c>
      <c r="K3" s="86" t="s">
        <v>8</v>
      </c>
      <c r="L3" s="84" t="s">
        <v>9</v>
      </c>
      <c r="M3" s="84" t="s">
        <v>10</v>
      </c>
      <c r="N3" s="84" t="s">
        <v>11</v>
      </c>
      <c r="O3" s="85" t="s">
        <v>12</v>
      </c>
      <c r="P3" s="86" t="s">
        <v>8</v>
      </c>
      <c r="Q3" s="84" t="s">
        <v>9</v>
      </c>
      <c r="R3" s="84" t="s">
        <v>10</v>
      </c>
      <c r="S3" s="84" t="s">
        <v>11</v>
      </c>
      <c r="T3" s="85" t="s">
        <v>12</v>
      </c>
      <c r="U3" s="89" t="s">
        <v>13</v>
      </c>
      <c r="V3" s="87"/>
      <c r="W3" s="88" t="s">
        <v>131</v>
      </c>
    </row>
    <row r="4" spans="1:27" ht="15" x14ac:dyDescent="0.25">
      <c r="A4" s="10" t="s">
        <v>14</v>
      </c>
      <c r="B4" s="10" t="s">
        <v>148</v>
      </c>
      <c r="C4" s="11"/>
      <c r="D4" s="12">
        <f>SUM(W5:W15)/$W$209</f>
        <v>0.12197783808670727</v>
      </c>
      <c r="E4" s="13"/>
      <c r="F4" s="13"/>
      <c r="G4" s="13"/>
      <c r="H4" s="13"/>
      <c r="I4" s="13"/>
      <c r="J4" s="49"/>
      <c r="K4" s="58"/>
      <c r="L4" s="9"/>
      <c r="M4" s="9"/>
      <c r="N4" s="9"/>
      <c r="O4" s="53"/>
      <c r="P4" s="62"/>
      <c r="Q4" s="13"/>
      <c r="R4" s="13"/>
      <c r="S4" s="13"/>
      <c r="T4" s="49"/>
      <c r="U4" s="90"/>
      <c r="W4" s="46">
        <f>SUM(W5:W15)</f>
        <v>340.44014609999999</v>
      </c>
    </row>
    <row r="5" spans="1:27" ht="15" x14ac:dyDescent="0.25">
      <c r="A5" s="14" t="s">
        <v>15</v>
      </c>
      <c r="B5" s="14" t="s">
        <v>149</v>
      </c>
      <c r="C5" s="147" t="s">
        <v>133</v>
      </c>
      <c r="D5" s="16"/>
      <c r="E5" s="17">
        <f>W5/W4</f>
        <v>0.42874352502811358</v>
      </c>
      <c r="F5" s="18">
        <v>0.01</v>
      </c>
      <c r="G5" s="18">
        <v>0.02</v>
      </c>
      <c r="H5" s="18">
        <v>0.1</v>
      </c>
      <c r="I5" s="18">
        <f>1-F5-G5-H5-J5</f>
        <v>0.85</v>
      </c>
      <c r="J5" s="50">
        <v>0.02</v>
      </c>
      <c r="K5" s="59">
        <f>$E5*F5</f>
        <v>4.2874352502811361E-3</v>
      </c>
      <c r="L5" s="19">
        <f t="shared" ref="L5:O20" si="0">$E5*G5</f>
        <v>8.5748705005622722E-3</v>
      </c>
      <c r="M5" s="19">
        <f t="shared" si="0"/>
        <v>4.287435250281136E-2</v>
      </c>
      <c r="N5" s="19">
        <f t="shared" si="0"/>
        <v>0.36443199627389655</v>
      </c>
      <c r="O5" s="60">
        <f t="shared" si="0"/>
        <v>8.5748705005622722E-3</v>
      </c>
      <c r="P5" s="65">
        <f>$D$4*K5</f>
        <v>5.2297208276603374E-4</v>
      </c>
      <c r="Q5" s="20">
        <f t="shared" ref="Q5:T15" si="1">$D$4*L5</f>
        <v>1.0459441655320675E-3</v>
      </c>
      <c r="R5" s="20">
        <f t="shared" si="1"/>
        <v>5.2297208276603363E-3</v>
      </c>
      <c r="S5" s="20">
        <f t="shared" si="1"/>
        <v>4.4452627035112859E-2</v>
      </c>
      <c r="T5" s="66">
        <f t="shared" si="1"/>
        <v>1.0459441655320675E-3</v>
      </c>
      <c r="U5" s="91">
        <f>SUM(P5:T5)</f>
        <v>5.2297208276603363E-2</v>
      </c>
      <c r="W5" s="47">
        <v>145.96150829999999</v>
      </c>
      <c r="AA5" s="21"/>
    </row>
    <row r="6" spans="1:27" x14ac:dyDescent="0.3">
      <c r="A6" s="14" t="s">
        <v>17</v>
      </c>
      <c r="B6" s="14" t="s">
        <v>18</v>
      </c>
      <c r="C6" s="15" t="s">
        <v>16</v>
      </c>
      <c r="D6" s="16"/>
      <c r="E6" s="17">
        <f>W6/W4</f>
        <v>0.24443319700478766</v>
      </c>
      <c r="F6" s="18">
        <v>0.01</v>
      </c>
      <c r="G6" s="18">
        <v>0.02</v>
      </c>
      <c r="H6" s="18"/>
      <c r="I6" s="18">
        <f t="shared" ref="I6:I14" si="2">1-F6-G6-H6-J6</f>
        <v>0.94</v>
      </c>
      <c r="J6" s="50">
        <v>0.03</v>
      </c>
      <c r="K6" s="59">
        <f t="shared" ref="K6:O67" si="3">$E6*F6</f>
        <v>2.4443319700478768E-3</v>
      </c>
      <c r="L6" s="19">
        <f t="shared" si="0"/>
        <v>4.8886639400957535E-3</v>
      </c>
      <c r="M6" s="19">
        <f t="shared" si="0"/>
        <v>0</v>
      </c>
      <c r="N6" s="19">
        <f t="shared" si="0"/>
        <v>0.22976720518450039</v>
      </c>
      <c r="O6" s="60">
        <f t="shared" si="0"/>
        <v>7.3329959101436299E-3</v>
      </c>
      <c r="P6" s="65">
        <f t="shared" ref="P6:P15" si="4">$D$4*K6</f>
        <v>2.9815432927266211E-4</v>
      </c>
      <c r="Q6" s="20">
        <f t="shared" si="1"/>
        <v>5.9630865854532421E-4</v>
      </c>
      <c r="R6" s="20">
        <f t="shared" si="1"/>
        <v>0</v>
      </c>
      <c r="S6" s="20">
        <f t="shared" si="1"/>
        <v>2.8026506951630236E-2</v>
      </c>
      <c r="T6" s="66">
        <f t="shared" si="1"/>
        <v>8.9446298781798632E-4</v>
      </c>
      <c r="U6" s="91">
        <f t="shared" ref="U6:U67" si="5">SUM(P6:T6)</f>
        <v>2.9815432927266208E-2</v>
      </c>
      <c r="W6" s="47">
        <v>83.214873299999994</v>
      </c>
    </row>
    <row r="7" spans="1:27" x14ac:dyDescent="0.3">
      <c r="A7" s="14" t="s">
        <v>19</v>
      </c>
      <c r="B7" s="14" t="s">
        <v>20</v>
      </c>
      <c r="C7" s="15" t="s">
        <v>16</v>
      </c>
      <c r="D7" s="16"/>
      <c r="E7" s="17">
        <f>W7/W4</f>
        <v>6.4469930328231631E-2</v>
      </c>
      <c r="F7" s="18">
        <v>0.01</v>
      </c>
      <c r="G7" s="18">
        <v>0.02</v>
      </c>
      <c r="H7" s="18"/>
      <c r="I7" s="18">
        <f t="shared" si="2"/>
        <v>0.95</v>
      </c>
      <c r="J7" s="50">
        <v>0.02</v>
      </c>
      <c r="K7" s="59">
        <f t="shared" si="3"/>
        <v>6.4469930328231635E-4</v>
      </c>
      <c r="L7" s="19">
        <f t="shared" si="0"/>
        <v>1.2893986065646327E-3</v>
      </c>
      <c r="M7" s="19">
        <f t="shared" si="0"/>
        <v>0</v>
      </c>
      <c r="N7" s="19">
        <f t="shared" si="0"/>
        <v>6.1246433811820045E-2</v>
      </c>
      <c r="O7" s="60">
        <f t="shared" si="0"/>
        <v>1.2893986065646327E-3</v>
      </c>
      <c r="P7" s="65">
        <f t="shared" si="4"/>
        <v>7.8639027230383371E-5</v>
      </c>
      <c r="Q7" s="20">
        <f t="shared" si="1"/>
        <v>1.5727805446076674E-4</v>
      </c>
      <c r="R7" s="20">
        <f t="shared" si="1"/>
        <v>0</v>
      </c>
      <c r="S7" s="20">
        <f t="shared" si="1"/>
        <v>7.4707075868864188E-3</v>
      </c>
      <c r="T7" s="66">
        <f t="shared" si="1"/>
        <v>1.5727805446076674E-4</v>
      </c>
      <c r="U7" s="91">
        <f t="shared" si="5"/>
        <v>7.8639027230383348E-3</v>
      </c>
      <c r="W7" s="47">
        <v>21.948152499999999</v>
      </c>
    </row>
    <row r="8" spans="1:27" x14ac:dyDescent="0.3">
      <c r="A8" s="14" t="s">
        <v>21</v>
      </c>
      <c r="B8" s="14" t="s">
        <v>22</v>
      </c>
      <c r="C8" s="15" t="s">
        <v>16</v>
      </c>
      <c r="D8" s="16"/>
      <c r="E8" s="17">
        <f>W8/W4</f>
        <v>8.7144825132596197E-3</v>
      </c>
      <c r="F8" s="18">
        <v>0.01</v>
      </c>
      <c r="G8" s="18">
        <v>0.05</v>
      </c>
      <c r="H8" s="18"/>
      <c r="I8" s="18">
        <f t="shared" si="2"/>
        <v>0.84</v>
      </c>
      <c r="J8" s="50">
        <v>0.1</v>
      </c>
      <c r="K8" s="59">
        <f t="shared" si="3"/>
        <v>8.7144825132596192E-5</v>
      </c>
      <c r="L8" s="19">
        <f t="shared" si="0"/>
        <v>4.3572412566298102E-4</v>
      </c>
      <c r="M8" s="19">
        <f t="shared" si="0"/>
        <v>0</v>
      </c>
      <c r="N8" s="19">
        <f t="shared" si="0"/>
        <v>7.3201653111380806E-3</v>
      </c>
      <c r="O8" s="60">
        <f t="shared" si="0"/>
        <v>8.7144825132596203E-4</v>
      </c>
      <c r="P8" s="65">
        <f t="shared" si="4"/>
        <v>1.0629737370118236E-5</v>
      </c>
      <c r="Q8" s="20">
        <f t="shared" si="1"/>
        <v>5.3148686850591194E-5</v>
      </c>
      <c r="R8" s="20">
        <f t="shared" si="1"/>
        <v>0</v>
      </c>
      <c r="S8" s="20">
        <f t="shared" si="1"/>
        <v>8.9289793908993193E-4</v>
      </c>
      <c r="T8" s="66">
        <f t="shared" si="1"/>
        <v>1.0629737370118239E-4</v>
      </c>
      <c r="U8" s="91">
        <f t="shared" si="5"/>
        <v>1.0629737370118238E-3</v>
      </c>
      <c r="W8" s="47">
        <v>2.9667596999999999</v>
      </c>
    </row>
    <row r="9" spans="1:27" x14ac:dyDescent="0.3">
      <c r="A9" s="14" t="s">
        <v>23</v>
      </c>
      <c r="B9" s="14" t="s">
        <v>24</v>
      </c>
      <c r="C9" s="15" t="s">
        <v>134</v>
      </c>
      <c r="D9" s="16"/>
      <c r="E9" s="17">
        <f>W9/W4</f>
        <v>3.9318475665523163E-2</v>
      </c>
      <c r="F9" s="18">
        <v>0.01</v>
      </c>
      <c r="G9" s="18">
        <v>0.05</v>
      </c>
      <c r="H9" s="18">
        <v>0.18</v>
      </c>
      <c r="I9" s="18">
        <f t="shared" si="2"/>
        <v>0.66</v>
      </c>
      <c r="J9" s="50">
        <v>0.1</v>
      </c>
      <c r="K9" s="59">
        <f t="shared" si="3"/>
        <v>3.9318475665523162E-4</v>
      </c>
      <c r="L9" s="19">
        <f t="shared" si="0"/>
        <v>1.9659237832761584E-3</v>
      </c>
      <c r="M9" s="19">
        <f t="shared" si="0"/>
        <v>7.0773256197941689E-3</v>
      </c>
      <c r="N9" s="19">
        <f t="shared" si="0"/>
        <v>2.5950193939245289E-2</v>
      </c>
      <c r="O9" s="60">
        <f t="shared" si="0"/>
        <v>3.9318475665523168E-3</v>
      </c>
      <c r="P9" s="65">
        <f t="shared" si="4"/>
        <v>4.7959826585453241E-5</v>
      </c>
      <c r="Q9" s="20">
        <f t="shared" si="1"/>
        <v>2.3979913292726624E-4</v>
      </c>
      <c r="R9" s="20">
        <f t="shared" si="1"/>
        <v>8.632768785381583E-4</v>
      </c>
      <c r="S9" s="20">
        <f t="shared" si="1"/>
        <v>3.1653485546399144E-3</v>
      </c>
      <c r="T9" s="66">
        <f t="shared" si="1"/>
        <v>4.7959826585453248E-4</v>
      </c>
      <c r="U9" s="91">
        <f t="shared" si="5"/>
        <v>4.7959826585453249E-3</v>
      </c>
      <c r="W9" s="47">
        <v>13.385587599999999</v>
      </c>
    </row>
    <row r="10" spans="1:27" ht="15" x14ac:dyDescent="0.25">
      <c r="A10" s="14" t="s">
        <v>25</v>
      </c>
      <c r="B10" s="14" t="s">
        <v>156</v>
      </c>
      <c r="C10" s="15" t="s">
        <v>135</v>
      </c>
      <c r="D10" s="16"/>
      <c r="E10" s="17">
        <f>W10/W4</f>
        <v>9.3779119077871884E-3</v>
      </c>
      <c r="F10" s="18">
        <v>0.01</v>
      </c>
      <c r="G10" s="18">
        <v>0.02</v>
      </c>
      <c r="H10" s="18">
        <v>0.9</v>
      </c>
      <c r="I10" s="18">
        <f t="shared" si="2"/>
        <v>1.9999999999999948E-2</v>
      </c>
      <c r="J10" s="50">
        <v>0.05</v>
      </c>
      <c r="K10" s="59">
        <f t="shared" si="3"/>
        <v>9.3779119077871883E-5</v>
      </c>
      <c r="L10" s="19">
        <f t="shared" si="0"/>
        <v>1.8755823815574377E-4</v>
      </c>
      <c r="M10" s="19">
        <f t="shared" si="0"/>
        <v>8.4401207170084706E-3</v>
      </c>
      <c r="N10" s="19">
        <f t="shared" si="0"/>
        <v>1.8755823815574328E-4</v>
      </c>
      <c r="O10" s="60">
        <f t="shared" si="0"/>
        <v>4.6889559538935944E-4</v>
      </c>
      <c r="P10" s="65">
        <f t="shared" si="4"/>
        <v>1.1438974202794698E-5</v>
      </c>
      <c r="Q10" s="20">
        <f t="shared" si="1"/>
        <v>2.2877948405589395E-5</v>
      </c>
      <c r="R10" s="20">
        <f t="shared" si="1"/>
        <v>1.0295076782515229E-3</v>
      </c>
      <c r="S10" s="20">
        <f t="shared" si="1"/>
        <v>2.2877948405589334E-5</v>
      </c>
      <c r="T10" s="66">
        <f t="shared" si="1"/>
        <v>5.7194871013973493E-5</v>
      </c>
      <c r="U10" s="91">
        <f t="shared" si="5"/>
        <v>1.1438974202794697E-3</v>
      </c>
      <c r="W10" s="47">
        <v>3.1926177</v>
      </c>
    </row>
    <row r="11" spans="1:27" x14ac:dyDescent="0.3">
      <c r="A11" s="14" t="s">
        <v>27</v>
      </c>
      <c r="B11" s="14" t="s">
        <v>28</v>
      </c>
      <c r="C11" s="147" t="s">
        <v>146</v>
      </c>
      <c r="D11" s="16"/>
      <c r="E11" s="17">
        <f>W11/W4</f>
        <v>3.3835749784387727E-2</v>
      </c>
      <c r="F11" s="18">
        <v>0.01</v>
      </c>
      <c r="G11" s="18">
        <v>0.05</v>
      </c>
      <c r="H11" s="18">
        <v>0.18</v>
      </c>
      <c r="I11" s="18">
        <f t="shared" si="2"/>
        <v>0.66</v>
      </c>
      <c r="J11" s="50">
        <v>0.1</v>
      </c>
      <c r="K11" s="59">
        <f t="shared" si="3"/>
        <v>3.3835749784387725E-4</v>
      </c>
      <c r="L11" s="19">
        <f t="shared" si="0"/>
        <v>1.6917874892193865E-3</v>
      </c>
      <c r="M11" s="19">
        <f t="shared" si="0"/>
        <v>6.0904349611897906E-3</v>
      </c>
      <c r="N11" s="19">
        <f t="shared" si="0"/>
        <v>2.23315948576959E-2</v>
      </c>
      <c r="O11" s="60">
        <f t="shared" si="0"/>
        <v>3.383574978438773E-3</v>
      </c>
      <c r="P11" s="65">
        <f t="shared" si="4"/>
        <v>4.1272116087423861E-5</v>
      </c>
      <c r="Q11" s="20">
        <f t="shared" si="1"/>
        <v>2.0636058043711934E-4</v>
      </c>
      <c r="R11" s="20">
        <f t="shared" si="1"/>
        <v>7.4289808957362952E-4</v>
      </c>
      <c r="S11" s="20">
        <f t="shared" si="1"/>
        <v>2.7239596617699754E-3</v>
      </c>
      <c r="T11" s="66">
        <f t="shared" si="1"/>
        <v>4.1272116087423869E-4</v>
      </c>
      <c r="U11" s="91">
        <f t="shared" si="5"/>
        <v>4.1272116087423868E-3</v>
      </c>
      <c r="W11" s="47">
        <v>11.5190476</v>
      </c>
    </row>
    <row r="12" spans="1:27" x14ac:dyDescent="0.3">
      <c r="A12" s="14" t="s">
        <v>29</v>
      </c>
      <c r="B12" s="14" t="s">
        <v>30</v>
      </c>
      <c r="C12" s="15" t="s">
        <v>16</v>
      </c>
      <c r="D12" s="16"/>
      <c r="E12" s="17">
        <f>W12/W4</f>
        <v>2.5378785666077468E-2</v>
      </c>
      <c r="F12" s="18">
        <v>0.01</v>
      </c>
      <c r="G12" s="18">
        <v>0.05</v>
      </c>
      <c r="H12" s="18"/>
      <c r="I12" s="18">
        <f t="shared" si="2"/>
        <v>0.84</v>
      </c>
      <c r="J12" s="50">
        <v>0.1</v>
      </c>
      <c r="K12" s="59">
        <f t="shared" si="3"/>
        <v>2.5378785666077471E-4</v>
      </c>
      <c r="L12" s="19">
        <f t="shared" si="0"/>
        <v>1.2689392833038736E-3</v>
      </c>
      <c r="M12" s="19">
        <f t="shared" si="0"/>
        <v>0</v>
      </c>
      <c r="N12" s="19">
        <f t="shared" si="0"/>
        <v>2.1318179959505072E-2</v>
      </c>
      <c r="O12" s="60">
        <f t="shared" si="0"/>
        <v>2.5378785666077472E-3</v>
      </c>
      <c r="P12" s="65">
        <f t="shared" si="4"/>
        <v>3.095649408814045E-5</v>
      </c>
      <c r="Q12" s="20">
        <f t="shared" si="1"/>
        <v>1.5478247044070227E-4</v>
      </c>
      <c r="R12" s="20">
        <f t="shared" si="1"/>
        <v>0</v>
      </c>
      <c r="S12" s="20">
        <f t="shared" si="1"/>
        <v>2.6003455034037974E-3</v>
      </c>
      <c r="T12" s="66">
        <f t="shared" si="1"/>
        <v>3.0956494088140455E-4</v>
      </c>
      <c r="U12" s="91">
        <f t="shared" si="5"/>
        <v>3.0956494088140445E-3</v>
      </c>
      <c r="W12" s="47">
        <v>8.6399574999999995</v>
      </c>
    </row>
    <row r="13" spans="1:27" x14ac:dyDescent="0.3">
      <c r="A13" s="14" t="s">
        <v>31</v>
      </c>
      <c r="B13" s="14" t="s">
        <v>32</v>
      </c>
      <c r="C13" s="15" t="s">
        <v>16</v>
      </c>
      <c r="D13" s="16"/>
      <c r="E13" s="17">
        <f>W13/W4</f>
        <v>0.10405139142900867</v>
      </c>
      <c r="F13" s="18">
        <v>0.01</v>
      </c>
      <c r="G13" s="18">
        <v>0.05</v>
      </c>
      <c r="H13" s="18"/>
      <c r="I13" s="18">
        <f t="shared" si="2"/>
        <v>0.84</v>
      </c>
      <c r="J13" s="50">
        <v>0.1</v>
      </c>
      <c r="K13" s="59">
        <f t="shared" si="3"/>
        <v>1.0405139142900866E-3</v>
      </c>
      <c r="L13" s="19">
        <f t="shared" si="0"/>
        <v>5.2025695714504336E-3</v>
      </c>
      <c r="M13" s="19">
        <f t="shared" si="0"/>
        <v>0</v>
      </c>
      <c r="N13" s="19">
        <f t="shared" si="0"/>
        <v>8.7403168800367276E-2</v>
      </c>
      <c r="O13" s="60">
        <f t="shared" si="0"/>
        <v>1.0405139142900867E-2</v>
      </c>
      <c r="P13" s="65">
        <f t="shared" si="4"/>
        <v>1.2691963776424218E-4</v>
      </c>
      <c r="Q13" s="20">
        <f t="shared" si="1"/>
        <v>6.3459818882121105E-4</v>
      </c>
      <c r="R13" s="20">
        <f t="shared" si="1"/>
        <v>0</v>
      </c>
      <c r="S13" s="20">
        <f t="shared" si="1"/>
        <v>1.0661249572196344E-2</v>
      </c>
      <c r="T13" s="66">
        <f t="shared" si="1"/>
        <v>1.2691963776424221E-3</v>
      </c>
      <c r="U13" s="91">
        <f t="shared" si="5"/>
        <v>1.2691963776424219E-2</v>
      </c>
      <c r="W13" s="47">
        <v>35.423270899999999</v>
      </c>
    </row>
    <row r="14" spans="1:27" x14ac:dyDescent="0.3">
      <c r="A14" s="14" t="s">
        <v>33</v>
      </c>
      <c r="B14" s="14" t="s">
        <v>34</v>
      </c>
      <c r="C14" s="15" t="s">
        <v>16</v>
      </c>
      <c r="D14" s="16"/>
      <c r="E14" s="17">
        <f>W14/W4</f>
        <v>4.1676550672823248E-2</v>
      </c>
      <c r="F14" s="18">
        <v>0.01</v>
      </c>
      <c r="G14" s="18">
        <v>0.02</v>
      </c>
      <c r="H14" s="18"/>
      <c r="I14" s="18">
        <f t="shared" si="2"/>
        <v>0.91999999999999993</v>
      </c>
      <c r="J14" s="50">
        <v>0.05</v>
      </c>
      <c r="K14" s="59">
        <f t="shared" si="3"/>
        <v>4.1676550672823249E-4</v>
      </c>
      <c r="L14" s="19">
        <f t="shared" si="0"/>
        <v>8.3353101345646499E-4</v>
      </c>
      <c r="M14" s="19">
        <f t="shared" si="0"/>
        <v>0</v>
      </c>
      <c r="N14" s="19">
        <f t="shared" si="0"/>
        <v>3.8342426618997387E-2</v>
      </c>
      <c r="O14" s="60">
        <f t="shared" si="0"/>
        <v>2.0838275336411624E-3</v>
      </c>
      <c r="P14" s="65">
        <f t="shared" si="4"/>
        <v>5.083615549982085E-5</v>
      </c>
      <c r="Q14" s="20">
        <f t="shared" si="1"/>
        <v>1.016723109996417E-4</v>
      </c>
      <c r="R14" s="20">
        <f t="shared" si="1"/>
        <v>0</v>
      </c>
      <c r="S14" s="20">
        <f t="shared" si="1"/>
        <v>4.6769263059835186E-3</v>
      </c>
      <c r="T14" s="66">
        <f t="shared" si="1"/>
        <v>2.5418077749910428E-4</v>
      </c>
      <c r="U14" s="91">
        <f t="shared" si="5"/>
        <v>5.0836155499820856E-3</v>
      </c>
      <c r="W14" s="47">
        <v>14.188371</v>
      </c>
    </row>
    <row r="15" spans="1:27" x14ac:dyDescent="0.3">
      <c r="A15" s="14" t="s">
        <v>35</v>
      </c>
      <c r="B15" s="14" t="s">
        <v>36</v>
      </c>
      <c r="C15" s="15" t="s">
        <v>16</v>
      </c>
      <c r="D15" s="16"/>
      <c r="E15" s="17">
        <f>W15/W4</f>
        <v>0</v>
      </c>
      <c r="F15" s="18"/>
      <c r="G15" s="18"/>
      <c r="H15" s="18"/>
      <c r="I15" s="18"/>
      <c r="J15" s="50"/>
      <c r="K15" s="59">
        <f t="shared" si="3"/>
        <v>0</v>
      </c>
      <c r="L15" s="19">
        <f t="shared" si="0"/>
        <v>0</v>
      </c>
      <c r="M15" s="19">
        <f t="shared" si="0"/>
        <v>0</v>
      </c>
      <c r="N15" s="19">
        <f t="shared" si="0"/>
        <v>0</v>
      </c>
      <c r="O15" s="60">
        <f t="shared" si="0"/>
        <v>0</v>
      </c>
      <c r="P15" s="65">
        <f t="shared" si="4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66">
        <f t="shared" si="1"/>
        <v>0</v>
      </c>
      <c r="U15" s="91">
        <f t="shared" si="5"/>
        <v>0</v>
      </c>
      <c r="W15" s="47">
        <v>0</v>
      </c>
    </row>
    <row r="16" spans="1:27" x14ac:dyDescent="0.3">
      <c r="A16" s="22"/>
      <c r="B16" s="23" t="s">
        <v>37</v>
      </c>
      <c r="C16" s="15" t="s">
        <v>16</v>
      </c>
      <c r="D16" s="16"/>
      <c r="E16" s="24">
        <f>SUM(E5:E15)</f>
        <v>0.99999999999999989</v>
      </c>
      <c r="F16" s="25"/>
      <c r="G16" s="25"/>
      <c r="H16" s="25"/>
      <c r="I16" s="25"/>
      <c r="J16" s="51"/>
      <c r="K16" s="59"/>
      <c r="L16" s="19"/>
      <c r="M16" s="19"/>
      <c r="N16" s="19"/>
      <c r="O16" s="60"/>
      <c r="P16" s="58"/>
      <c r="Q16" s="9"/>
      <c r="R16" s="9"/>
      <c r="S16" s="9"/>
      <c r="T16" s="53"/>
      <c r="U16" s="91"/>
      <c r="W16" s="47"/>
    </row>
    <row r="17" spans="1:23" x14ac:dyDescent="0.3">
      <c r="A17" s="10" t="s">
        <v>38</v>
      </c>
      <c r="B17" s="10" t="s">
        <v>39</v>
      </c>
      <c r="C17" s="11"/>
      <c r="D17" s="12">
        <f>SUM(W18:W28)/$W$209</f>
        <v>0.10299362844858471</v>
      </c>
      <c r="E17" s="13"/>
      <c r="F17" s="13"/>
      <c r="G17" s="13"/>
      <c r="H17" s="13"/>
      <c r="I17" s="13"/>
      <c r="J17" s="49"/>
      <c r="K17" s="59"/>
      <c r="L17" s="19"/>
      <c r="M17" s="19"/>
      <c r="N17" s="19"/>
      <c r="O17" s="60"/>
      <c r="P17" s="58"/>
      <c r="Q17" s="9"/>
      <c r="R17" s="9"/>
      <c r="S17" s="9"/>
      <c r="T17" s="53"/>
      <c r="U17" s="91"/>
      <c r="W17" s="46">
        <f>SUM(W18:W28)</f>
        <v>287.45521699999995</v>
      </c>
    </row>
    <row r="18" spans="1:23" x14ac:dyDescent="0.3">
      <c r="A18" s="14" t="s">
        <v>15</v>
      </c>
      <c r="B18" s="14" t="s">
        <v>40</v>
      </c>
      <c r="C18" s="147" t="s">
        <v>133</v>
      </c>
      <c r="D18" s="16"/>
      <c r="E18" s="17">
        <f>W18/W17</f>
        <v>0.48108092781631451</v>
      </c>
      <c r="F18" s="18">
        <v>0.01</v>
      </c>
      <c r="G18" s="18">
        <v>0.02</v>
      </c>
      <c r="H18" s="18">
        <f>Working!$H$5</f>
        <v>0.1</v>
      </c>
      <c r="I18" s="18">
        <f>1-F18-G18-H18-J18</f>
        <v>0.85</v>
      </c>
      <c r="J18" s="50">
        <v>0.02</v>
      </c>
      <c r="K18" s="59">
        <f t="shared" si="3"/>
        <v>4.8108092781631454E-3</v>
      </c>
      <c r="L18" s="19">
        <f t="shared" si="0"/>
        <v>9.6216185563262908E-3</v>
      </c>
      <c r="M18" s="19">
        <f t="shared" si="0"/>
        <v>4.8108092781631452E-2</v>
      </c>
      <c r="N18" s="19">
        <f t="shared" si="0"/>
        <v>0.40891878864386733</v>
      </c>
      <c r="O18" s="60">
        <f t="shared" si="0"/>
        <v>9.6216185563262908E-3</v>
      </c>
      <c r="P18" s="67">
        <f>$D$17*K18</f>
        <v>4.9548270333213905E-4</v>
      </c>
      <c r="Q18" s="27">
        <f t="shared" ref="Q18:T28" si="6">$D$17*L18</f>
        <v>9.9096540666427811E-4</v>
      </c>
      <c r="R18" s="27">
        <f t="shared" si="6"/>
        <v>4.9548270333213901E-3</v>
      </c>
      <c r="S18" s="20">
        <f t="shared" si="6"/>
        <v>4.2116029783231812E-2</v>
      </c>
      <c r="T18" s="68">
        <f t="shared" si="6"/>
        <v>9.9096540666427811E-4</v>
      </c>
      <c r="U18" s="91">
        <f t="shared" si="5"/>
        <v>4.9548270333213892E-2</v>
      </c>
      <c r="W18" s="47">
        <v>138.28922249999999</v>
      </c>
    </row>
    <row r="19" spans="1:23" ht="15" x14ac:dyDescent="0.25">
      <c r="A19" s="14" t="s">
        <v>17</v>
      </c>
      <c r="B19" s="14" t="s">
        <v>41</v>
      </c>
      <c r="C19" s="15" t="s">
        <v>16</v>
      </c>
      <c r="D19" s="16"/>
      <c r="E19" s="17">
        <f>W19/W17</f>
        <v>0.23391096220737581</v>
      </c>
      <c r="F19" s="18">
        <v>0.01</v>
      </c>
      <c r="G19" s="18">
        <v>0.02</v>
      </c>
      <c r="H19" s="18"/>
      <c r="I19" s="18">
        <f t="shared" ref="I19:I27" si="7">1-F19-G19-H19-J19</f>
        <v>0.94</v>
      </c>
      <c r="J19" s="50">
        <v>0.03</v>
      </c>
      <c r="K19" s="59">
        <f t="shared" si="3"/>
        <v>2.3391096220737582E-3</v>
      </c>
      <c r="L19" s="19">
        <f t="shared" si="0"/>
        <v>4.6782192441475164E-3</v>
      </c>
      <c r="M19" s="19">
        <f t="shared" si="0"/>
        <v>0</v>
      </c>
      <c r="N19" s="19">
        <f t="shared" si="0"/>
        <v>0.21987630447493325</v>
      </c>
      <c r="O19" s="60">
        <f t="shared" si="0"/>
        <v>7.0173288662212742E-3</v>
      </c>
      <c r="P19" s="67">
        <f t="shared" ref="P19:P28" si="8">$D$17*K19</f>
        <v>2.4091338731637406E-4</v>
      </c>
      <c r="Q19" s="27">
        <f t="shared" si="6"/>
        <v>4.8182677463274811E-4</v>
      </c>
      <c r="R19" s="27">
        <f t="shared" si="6"/>
        <v>0</v>
      </c>
      <c r="S19" s="20">
        <f t="shared" si="6"/>
        <v>2.264585840773916E-2</v>
      </c>
      <c r="T19" s="68">
        <f t="shared" si="6"/>
        <v>7.2274016194912212E-4</v>
      </c>
      <c r="U19" s="91">
        <f t="shared" si="5"/>
        <v>2.4091338731637407E-2</v>
      </c>
      <c r="W19" s="47">
        <v>67.238926399999997</v>
      </c>
    </row>
    <row r="20" spans="1:23" x14ac:dyDescent="0.3">
      <c r="A20" s="14" t="s">
        <v>19</v>
      </c>
      <c r="B20" s="14" t="s">
        <v>20</v>
      </c>
      <c r="C20" s="15" t="s">
        <v>16</v>
      </c>
      <c r="D20" s="16"/>
      <c r="E20" s="17">
        <f>W20/W17</f>
        <v>8.1004850226809422E-2</v>
      </c>
      <c r="F20" s="18">
        <v>0.01</v>
      </c>
      <c r="G20" s="18">
        <v>0.02</v>
      </c>
      <c r="H20" s="18"/>
      <c r="I20" s="18">
        <f t="shared" si="7"/>
        <v>0.95</v>
      </c>
      <c r="J20" s="50">
        <v>0.02</v>
      </c>
      <c r="K20" s="59">
        <f t="shared" si="3"/>
        <v>8.1004850226809426E-4</v>
      </c>
      <c r="L20" s="19">
        <f t="shared" si="0"/>
        <v>1.6200970045361885E-3</v>
      </c>
      <c r="M20" s="19">
        <f t="shared" si="0"/>
        <v>0</v>
      </c>
      <c r="N20" s="19">
        <f t="shared" si="0"/>
        <v>7.6954607715468942E-2</v>
      </c>
      <c r="O20" s="60">
        <f t="shared" si="0"/>
        <v>1.6200970045361885E-3</v>
      </c>
      <c r="P20" s="67">
        <f t="shared" si="8"/>
        <v>8.3429834467932637E-5</v>
      </c>
      <c r="Q20" s="27">
        <f t="shared" si="6"/>
        <v>1.6685966893586527E-4</v>
      </c>
      <c r="R20" s="27">
        <f t="shared" si="6"/>
        <v>0</v>
      </c>
      <c r="S20" s="20">
        <f t="shared" si="6"/>
        <v>7.9258342744535984E-3</v>
      </c>
      <c r="T20" s="68">
        <f t="shared" si="6"/>
        <v>1.6685966893586527E-4</v>
      </c>
      <c r="U20" s="91">
        <f t="shared" si="5"/>
        <v>8.3429834467932621E-3</v>
      </c>
      <c r="W20" s="47">
        <v>23.285266799999999</v>
      </c>
    </row>
    <row r="21" spans="1:23" ht="15" x14ac:dyDescent="0.25">
      <c r="A21" s="14" t="s">
        <v>21</v>
      </c>
      <c r="B21" s="14" t="s">
        <v>22</v>
      </c>
      <c r="C21" s="15" t="s">
        <v>16</v>
      </c>
      <c r="D21" s="16"/>
      <c r="E21" s="17">
        <f>W21/W17</f>
        <v>9.2599707452865627E-3</v>
      </c>
      <c r="F21" s="18">
        <v>0.01</v>
      </c>
      <c r="G21" s="18">
        <v>0.05</v>
      </c>
      <c r="H21" s="18"/>
      <c r="I21" s="18">
        <f t="shared" si="7"/>
        <v>0.84</v>
      </c>
      <c r="J21" s="50">
        <v>0.1</v>
      </c>
      <c r="K21" s="59">
        <f t="shared" si="3"/>
        <v>9.259970745286563E-5</v>
      </c>
      <c r="L21" s="19">
        <f t="shared" si="3"/>
        <v>4.6299853726432813E-4</v>
      </c>
      <c r="M21" s="19">
        <f t="shared" si="3"/>
        <v>0</v>
      </c>
      <c r="N21" s="19">
        <f t="shared" si="3"/>
        <v>7.778375426040712E-3</v>
      </c>
      <c r="O21" s="60">
        <f t="shared" si="3"/>
        <v>9.2599707452865627E-4</v>
      </c>
      <c r="P21" s="67">
        <f t="shared" si="8"/>
        <v>9.5371798638480844E-6</v>
      </c>
      <c r="Q21" s="27">
        <f t="shared" si="6"/>
        <v>4.7685899319240417E-5</v>
      </c>
      <c r="R21" s="27">
        <f t="shared" si="6"/>
        <v>0</v>
      </c>
      <c r="S21" s="20">
        <f t="shared" si="6"/>
        <v>8.0112310856323896E-4</v>
      </c>
      <c r="T21" s="68">
        <f t="shared" si="6"/>
        <v>9.5371798638480834E-5</v>
      </c>
      <c r="U21" s="91">
        <f t="shared" si="5"/>
        <v>9.5371798638480823E-4</v>
      </c>
      <c r="W21" s="47">
        <v>2.6618268999999999</v>
      </c>
    </row>
    <row r="22" spans="1:23" ht="15" x14ac:dyDescent="0.25">
      <c r="A22" s="14" t="s">
        <v>23</v>
      </c>
      <c r="B22" s="14" t="s">
        <v>24</v>
      </c>
      <c r="C22" s="15" t="s">
        <v>134</v>
      </c>
      <c r="D22" s="16"/>
      <c r="E22" s="17">
        <f>W22/W17</f>
        <v>4.3419262416795876E-2</v>
      </c>
      <c r="F22" s="18">
        <v>0.01</v>
      </c>
      <c r="G22" s="18">
        <v>0.05</v>
      </c>
      <c r="H22" s="18">
        <f>Working!$H$9</f>
        <v>0.18</v>
      </c>
      <c r="I22" s="18">
        <f t="shared" si="7"/>
        <v>0.66</v>
      </c>
      <c r="J22" s="50">
        <v>0.1</v>
      </c>
      <c r="K22" s="59">
        <f t="shared" si="3"/>
        <v>4.3419262416795877E-4</v>
      </c>
      <c r="L22" s="19">
        <f t="shared" si="3"/>
        <v>2.170963120839794E-3</v>
      </c>
      <c r="M22" s="19">
        <f t="shared" si="3"/>
        <v>7.8154672350232574E-3</v>
      </c>
      <c r="N22" s="19">
        <f t="shared" si="3"/>
        <v>2.8656713195085278E-2</v>
      </c>
      <c r="O22" s="60">
        <f t="shared" si="3"/>
        <v>4.3419262416795881E-3</v>
      </c>
      <c r="P22" s="67">
        <f t="shared" si="8"/>
        <v>4.4719073808670726E-5</v>
      </c>
      <c r="Q22" s="27">
        <f t="shared" si="6"/>
        <v>2.2359536904335367E-4</v>
      </c>
      <c r="R22" s="27">
        <f t="shared" si="6"/>
        <v>8.049433285560731E-4</v>
      </c>
      <c r="S22" s="20">
        <f t="shared" si="6"/>
        <v>2.9514588713722679E-3</v>
      </c>
      <c r="T22" s="68">
        <f t="shared" si="6"/>
        <v>4.4719073808670735E-4</v>
      </c>
      <c r="U22" s="91">
        <f t="shared" si="5"/>
        <v>4.4719073808670729E-3</v>
      </c>
      <c r="W22" s="47">
        <v>12.4810935</v>
      </c>
    </row>
    <row r="23" spans="1:23" ht="15" x14ac:dyDescent="0.25">
      <c r="A23" s="14" t="s">
        <v>25</v>
      </c>
      <c r="B23" s="14" t="s">
        <v>26</v>
      </c>
      <c r="C23" s="15" t="s">
        <v>135</v>
      </c>
      <c r="D23" s="16"/>
      <c r="E23" s="17">
        <f>W23/W17</f>
        <v>1.4990591386622844E-2</v>
      </c>
      <c r="F23" s="18">
        <v>0.01</v>
      </c>
      <c r="G23" s="18">
        <v>0.02</v>
      </c>
      <c r="H23" s="18">
        <f>Working!$H$10</f>
        <v>0.9</v>
      </c>
      <c r="I23" s="18">
        <f t="shared" si="7"/>
        <v>1.9999999999999948E-2</v>
      </c>
      <c r="J23" s="50">
        <v>0.05</v>
      </c>
      <c r="K23" s="59">
        <f t="shared" si="3"/>
        <v>1.4990591386622844E-4</v>
      </c>
      <c r="L23" s="19">
        <f t="shared" si="3"/>
        <v>2.9981182773245688E-4</v>
      </c>
      <c r="M23" s="19">
        <f t="shared" si="3"/>
        <v>1.3491532247960561E-2</v>
      </c>
      <c r="N23" s="19">
        <f t="shared" si="3"/>
        <v>2.9981182773245612E-4</v>
      </c>
      <c r="O23" s="60">
        <f t="shared" si="3"/>
        <v>7.4952956933114221E-4</v>
      </c>
      <c r="P23" s="67">
        <f t="shared" si="8"/>
        <v>1.5439353994983875E-5</v>
      </c>
      <c r="Q23" s="27">
        <f t="shared" si="6"/>
        <v>3.087870798996775E-5</v>
      </c>
      <c r="R23" s="27">
        <f t="shared" si="6"/>
        <v>1.3895418595485489E-3</v>
      </c>
      <c r="S23" s="20">
        <f t="shared" si="6"/>
        <v>3.0878707989967676E-5</v>
      </c>
      <c r="T23" s="68">
        <f t="shared" si="6"/>
        <v>7.7196769974919379E-5</v>
      </c>
      <c r="U23" s="91">
        <f t="shared" si="5"/>
        <v>1.5439353994983875E-3</v>
      </c>
      <c r="W23" s="47">
        <v>4.3091236999999998</v>
      </c>
    </row>
    <row r="24" spans="1:23" ht="15" x14ac:dyDescent="0.25">
      <c r="A24" s="14" t="s">
        <v>27</v>
      </c>
      <c r="B24" s="14" t="s">
        <v>28</v>
      </c>
      <c r="C24" s="147" t="s">
        <v>146</v>
      </c>
      <c r="D24" s="16"/>
      <c r="E24" s="17">
        <f>W24/W17</f>
        <v>4.6206698694217826E-2</v>
      </c>
      <c r="F24" s="18">
        <v>0.01</v>
      </c>
      <c r="G24" s="18">
        <v>0.05</v>
      </c>
      <c r="H24" s="18">
        <f>Working!$H$11</f>
        <v>0.18</v>
      </c>
      <c r="I24" s="18">
        <f t="shared" si="7"/>
        <v>0.66</v>
      </c>
      <c r="J24" s="50">
        <v>0.1</v>
      </c>
      <c r="K24" s="59">
        <f t="shared" si="3"/>
        <v>4.6206698694217828E-4</v>
      </c>
      <c r="L24" s="19">
        <f t="shared" si="3"/>
        <v>2.3103349347108914E-3</v>
      </c>
      <c r="M24" s="19">
        <f t="shared" si="3"/>
        <v>8.3172057649592082E-3</v>
      </c>
      <c r="N24" s="19">
        <f t="shared" si="3"/>
        <v>3.0496421138183766E-2</v>
      </c>
      <c r="O24" s="60">
        <f t="shared" si="3"/>
        <v>4.6206698694217828E-3</v>
      </c>
      <c r="P24" s="67">
        <f t="shared" si="8"/>
        <v>4.7589955571479753E-5</v>
      </c>
      <c r="Q24" s="27">
        <f t="shared" si="6"/>
        <v>2.3794977785739877E-4</v>
      </c>
      <c r="R24" s="27">
        <f t="shared" si="6"/>
        <v>8.5661920028663545E-4</v>
      </c>
      <c r="S24" s="20">
        <f t="shared" si="6"/>
        <v>3.1409370677176638E-3</v>
      </c>
      <c r="T24" s="68">
        <f t="shared" si="6"/>
        <v>4.7589955571479753E-4</v>
      </c>
      <c r="U24" s="91">
        <f t="shared" si="5"/>
        <v>4.7589955571479756E-3</v>
      </c>
      <c r="W24" s="47">
        <v>13.2823566</v>
      </c>
    </row>
    <row r="25" spans="1:23" x14ac:dyDescent="0.3">
      <c r="A25" s="14" t="s">
        <v>29</v>
      </c>
      <c r="B25" s="14" t="s">
        <v>30</v>
      </c>
      <c r="C25" s="15" t="s">
        <v>16</v>
      </c>
      <c r="D25" s="16"/>
      <c r="E25" s="17">
        <f>W25/W17</f>
        <v>2.3275151412541599E-2</v>
      </c>
      <c r="F25" s="18">
        <v>0.01</v>
      </c>
      <c r="G25" s="18">
        <v>0.05</v>
      </c>
      <c r="H25" s="18"/>
      <c r="I25" s="18">
        <f t="shared" si="7"/>
        <v>0.84</v>
      </c>
      <c r="J25" s="50">
        <v>0.1</v>
      </c>
      <c r="K25" s="59">
        <f t="shared" si="3"/>
        <v>2.32751514125416E-4</v>
      </c>
      <c r="L25" s="19">
        <f t="shared" si="3"/>
        <v>1.1637575706270799E-3</v>
      </c>
      <c r="M25" s="19">
        <f t="shared" si="3"/>
        <v>0</v>
      </c>
      <c r="N25" s="19">
        <f t="shared" si="3"/>
        <v>1.9551127186534942E-2</v>
      </c>
      <c r="O25" s="60">
        <f t="shared" si="3"/>
        <v>2.3275151412541599E-3</v>
      </c>
      <c r="P25" s="67">
        <f t="shared" si="8"/>
        <v>2.3971922966678611E-5</v>
      </c>
      <c r="Q25" s="27">
        <f t="shared" si="6"/>
        <v>1.1985961483339305E-4</v>
      </c>
      <c r="R25" s="27">
        <f t="shared" si="6"/>
        <v>0</v>
      </c>
      <c r="S25" s="20">
        <f t="shared" si="6"/>
        <v>2.0136415292010034E-3</v>
      </c>
      <c r="T25" s="68">
        <f t="shared" si="6"/>
        <v>2.397192296667861E-4</v>
      </c>
      <c r="U25" s="91">
        <f t="shared" si="5"/>
        <v>2.3971922966678611E-3</v>
      </c>
      <c r="W25" s="47">
        <v>6.6905637000000002</v>
      </c>
    </row>
    <row r="26" spans="1:23" x14ac:dyDescent="0.3">
      <c r="A26" s="14" t="s">
        <v>31</v>
      </c>
      <c r="B26" s="14" t="s">
        <v>42</v>
      </c>
      <c r="C26" s="15" t="s">
        <v>16</v>
      </c>
      <c r="D26" s="16"/>
      <c r="E26" s="17">
        <f>W26/W17</f>
        <v>4.8519862834842907E-2</v>
      </c>
      <c r="F26" s="18">
        <v>0.01</v>
      </c>
      <c r="G26" s="18">
        <v>0.05</v>
      </c>
      <c r="H26" s="18"/>
      <c r="I26" s="18">
        <f t="shared" si="7"/>
        <v>0.84</v>
      </c>
      <c r="J26" s="50">
        <v>0.1</v>
      </c>
      <c r="K26" s="59">
        <f t="shared" si="3"/>
        <v>4.8519862834842906E-4</v>
      </c>
      <c r="L26" s="19">
        <f t="shared" si="3"/>
        <v>2.4259931417421454E-3</v>
      </c>
      <c r="M26" s="19">
        <f t="shared" si="3"/>
        <v>0</v>
      </c>
      <c r="N26" s="19">
        <f t="shared" si="3"/>
        <v>4.0756684781268038E-2</v>
      </c>
      <c r="O26" s="60">
        <f t="shared" si="3"/>
        <v>4.8519862834842907E-3</v>
      </c>
      <c r="P26" s="67">
        <f t="shared" si="8"/>
        <v>4.9972367251881048E-5</v>
      </c>
      <c r="Q26" s="27">
        <f t="shared" si="6"/>
        <v>2.4986183625940524E-4</v>
      </c>
      <c r="R26" s="27">
        <f t="shared" si="6"/>
        <v>0</v>
      </c>
      <c r="S26" s="20">
        <f t="shared" si="6"/>
        <v>4.1976788491580076E-3</v>
      </c>
      <c r="T26" s="68">
        <f t="shared" si="6"/>
        <v>4.9972367251881048E-4</v>
      </c>
      <c r="U26" s="91">
        <f t="shared" si="5"/>
        <v>4.9972367251881044E-3</v>
      </c>
      <c r="W26" s="47">
        <v>13.9472877</v>
      </c>
    </row>
    <row r="27" spans="1:23" x14ac:dyDescent="0.3">
      <c r="A27" s="14" t="s">
        <v>33</v>
      </c>
      <c r="B27" s="14" t="s">
        <v>34</v>
      </c>
      <c r="C27" s="15" t="s">
        <v>16</v>
      </c>
      <c r="D27" s="16"/>
      <c r="E27" s="17">
        <f>W27/W17</f>
        <v>1.8331722259192815E-2</v>
      </c>
      <c r="F27" s="18">
        <v>0.01</v>
      </c>
      <c r="G27" s="18">
        <v>0.02</v>
      </c>
      <c r="H27" s="18"/>
      <c r="I27" s="18">
        <f t="shared" si="7"/>
        <v>0.91999999999999993</v>
      </c>
      <c r="J27" s="50">
        <v>0.05</v>
      </c>
      <c r="K27" s="59">
        <f t="shared" si="3"/>
        <v>1.8331722259192816E-4</v>
      </c>
      <c r="L27" s="19">
        <f t="shared" si="3"/>
        <v>3.6663444518385632E-4</v>
      </c>
      <c r="M27" s="19">
        <f t="shared" si="3"/>
        <v>0</v>
      </c>
      <c r="N27" s="19">
        <f t="shared" si="3"/>
        <v>1.6865184478457387E-2</v>
      </c>
      <c r="O27" s="60">
        <f t="shared" si="3"/>
        <v>9.1658611295964082E-4</v>
      </c>
      <c r="P27" s="67">
        <f t="shared" si="8"/>
        <v>1.888050591185955E-5</v>
      </c>
      <c r="Q27" s="27">
        <f t="shared" si="6"/>
        <v>3.7761011823719101E-5</v>
      </c>
      <c r="R27" s="27">
        <f t="shared" si="6"/>
        <v>0</v>
      </c>
      <c r="S27" s="20">
        <f t="shared" si="6"/>
        <v>1.7370065438910781E-3</v>
      </c>
      <c r="T27" s="68">
        <f t="shared" si="6"/>
        <v>9.4402529559297748E-5</v>
      </c>
      <c r="U27" s="91">
        <f t="shared" si="5"/>
        <v>1.8880505911859546E-3</v>
      </c>
      <c r="W27" s="47">
        <v>5.2695492000000002</v>
      </c>
    </row>
    <row r="28" spans="1:23" x14ac:dyDescent="0.3">
      <c r="A28" s="14" t="s">
        <v>35</v>
      </c>
      <c r="B28" s="14" t="s">
        <v>36</v>
      </c>
      <c r="C28" s="15" t="s">
        <v>16</v>
      </c>
      <c r="D28" s="16"/>
      <c r="E28" s="17">
        <f>W28/W17</f>
        <v>0</v>
      </c>
      <c r="F28" s="18"/>
      <c r="G28" s="18"/>
      <c r="H28" s="18"/>
      <c r="I28" s="18"/>
      <c r="J28" s="50"/>
      <c r="K28" s="59">
        <f t="shared" si="3"/>
        <v>0</v>
      </c>
      <c r="L28" s="19">
        <f t="shared" si="3"/>
        <v>0</v>
      </c>
      <c r="M28" s="19">
        <f t="shared" si="3"/>
        <v>0</v>
      </c>
      <c r="N28" s="19">
        <f t="shared" si="3"/>
        <v>0</v>
      </c>
      <c r="O28" s="60">
        <f t="shared" si="3"/>
        <v>0</v>
      </c>
      <c r="P28" s="67">
        <f t="shared" si="8"/>
        <v>0</v>
      </c>
      <c r="Q28" s="27">
        <f t="shared" si="6"/>
        <v>0</v>
      </c>
      <c r="R28" s="27">
        <f t="shared" si="6"/>
        <v>0</v>
      </c>
      <c r="S28" s="20">
        <f t="shared" si="6"/>
        <v>0</v>
      </c>
      <c r="T28" s="68">
        <f t="shared" si="6"/>
        <v>0</v>
      </c>
      <c r="U28" s="91">
        <f t="shared" si="5"/>
        <v>0</v>
      </c>
      <c r="W28" s="47">
        <v>0</v>
      </c>
    </row>
    <row r="29" spans="1:23" x14ac:dyDescent="0.3">
      <c r="A29" s="22"/>
      <c r="B29" s="23" t="s">
        <v>43</v>
      </c>
      <c r="C29" s="15" t="s">
        <v>16</v>
      </c>
      <c r="D29" s="16"/>
      <c r="E29" s="24">
        <f>SUM(E18:E28)</f>
        <v>1</v>
      </c>
      <c r="F29" s="13"/>
      <c r="G29" s="13"/>
      <c r="H29" s="13"/>
      <c r="I29" s="13"/>
      <c r="J29" s="49"/>
      <c r="K29" s="59"/>
      <c r="L29" s="19"/>
      <c r="M29" s="19"/>
      <c r="N29" s="19"/>
      <c r="O29" s="60"/>
      <c r="P29" s="58"/>
      <c r="Q29" s="9"/>
      <c r="R29" s="9"/>
      <c r="S29" s="28"/>
      <c r="T29" s="53"/>
      <c r="U29" s="91"/>
      <c r="W29" s="47"/>
    </row>
    <row r="30" spans="1:23" x14ac:dyDescent="0.3">
      <c r="A30" s="10" t="s">
        <v>44</v>
      </c>
      <c r="B30" s="10" t="s">
        <v>164</v>
      </c>
      <c r="C30" s="11"/>
      <c r="D30" s="12">
        <f>SUM(W31:W41)/$W$209</f>
        <v>8.3036660910068075E-2</v>
      </c>
      <c r="E30" s="29"/>
      <c r="F30" s="13"/>
      <c r="G30" s="13"/>
      <c r="H30" s="13"/>
      <c r="I30" s="13"/>
      <c r="J30" s="49"/>
      <c r="K30" s="59"/>
      <c r="L30" s="19"/>
      <c r="M30" s="19"/>
      <c r="N30" s="19"/>
      <c r="O30" s="60"/>
      <c r="P30" s="58"/>
      <c r="Q30" s="9"/>
      <c r="R30" s="9"/>
      <c r="S30" s="28"/>
      <c r="T30" s="53"/>
      <c r="U30" s="91"/>
      <c r="W30" s="46">
        <f>SUM(W31:W41)</f>
        <v>231.7553206</v>
      </c>
    </row>
    <row r="31" spans="1:23" x14ac:dyDescent="0.3">
      <c r="A31" s="14" t="s">
        <v>15</v>
      </c>
      <c r="B31" s="14" t="s">
        <v>40</v>
      </c>
      <c r="C31" s="147" t="s">
        <v>133</v>
      </c>
      <c r="D31" s="30"/>
      <c r="E31" s="17">
        <f>W31/W30</f>
        <v>0.59840971003795806</v>
      </c>
      <c r="F31" s="18">
        <v>0.01</v>
      </c>
      <c r="G31" s="18">
        <v>0.02</v>
      </c>
      <c r="H31" s="18">
        <f>Working!$H$5</f>
        <v>0.1</v>
      </c>
      <c r="I31" s="18">
        <f>1-F31-G31-H31-J31</f>
        <v>0.85</v>
      </c>
      <c r="J31" s="50">
        <v>0.02</v>
      </c>
      <c r="K31" s="59">
        <f t="shared" si="3"/>
        <v>5.9840971003795804E-3</v>
      </c>
      <c r="L31" s="19">
        <f t="shared" si="3"/>
        <v>1.1968194200759161E-2</v>
      </c>
      <c r="M31" s="19">
        <f t="shared" si="3"/>
        <v>5.9840971003795811E-2</v>
      </c>
      <c r="N31" s="19">
        <f t="shared" si="3"/>
        <v>0.50864825353226439</v>
      </c>
      <c r="O31" s="60">
        <f t="shared" si="3"/>
        <v>1.1968194200759161E-2</v>
      </c>
      <c r="P31" s="67">
        <f>$D$30*K31</f>
        <v>4.9689944177714078E-4</v>
      </c>
      <c r="Q31" s="27">
        <f t="shared" ref="Q31:T41" si="9">$D$30*L31</f>
        <v>9.9379888355428155E-4</v>
      </c>
      <c r="R31" s="27">
        <f t="shared" si="9"/>
        <v>4.9689944177714086E-3</v>
      </c>
      <c r="S31" s="20">
        <f t="shared" si="9"/>
        <v>4.2236452551056972E-2</v>
      </c>
      <c r="T31" s="68">
        <f t="shared" si="9"/>
        <v>9.9379888355428155E-4</v>
      </c>
      <c r="U31" s="91">
        <f t="shared" si="5"/>
        <v>4.9689944177714086E-2</v>
      </c>
      <c r="W31" s="47">
        <v>138.6846342</v>
      </c>
    </row>
    <row r="32" spans="1:23" x14ac:dyDescent="0.3">
      <c r="A32" s="14" t="s">
        <v>17</v>
      </c>
      <c r="B32" s="14" t="s">
        <v>41</v>
      </c>
      <c r="C32" s="15" t="s">
        <v>16</v>
      </c>
      <c r="D32" s="30"/>
      <c r="E32" s="17">
        <f>W32/W30</f>
        <v>0.16266137235772268</v>
      </c>
      <c r="F32" s="18">
        <v>0.01</v>
      </c>
      <c r="G32" s="18">
        <v>0.02</v>
      </c>
      <c r="H32" s="18"/>
      <c r="I32" s="18">
        <f t="shared" ref="I32:I40" si="10">1-F32-G32-H32-J32</f>
        <v>0.94</v>
      </c>
      <c r="J32" s="50">
        <v>0.03</v>
      </c>
      <c r="K32" s="59">
        <f t="shared" si="3"/>
        <v>1.6266137235772268E-3</v>
      </c>
      <c r="L32" s="19">
        <f t="shared" si="3"/>
        <v>3.2532274471544537E-3</v>
      </c>
      <c r="M32" s="19">
        <f t="shared" si="3"/>
        <v>0</v>
      </c>
      <c r="N32" s="19">
        <f t="shared" si="3"/>
        <v>0.15290169001625931</v>
      </c>
      <c r="O32" s="60">
        <f t="shared" si="3"/>
        <v>4.8798411707316807E-3</v>
      </c>
      <c r="P32" s="67">
        <f t="shared" ref="P32:P41" si="11">$D$30*K32</f>
        <v>1.3506857219634539E-4</v>
      </c>
      <c r="Q32" s="27">
        <f t="shared" si="9"/>
        <v>2.7013714439269078E-4</v>
      </c>
      <c r="R32" s="27">
        <f t="shared" si="9"/>
        <v>0</v>
      </c>
      <c r="S32" s="20">
        <f t="shared" si="9"/>
        <v>1.2696445786456465E-2</v>
      </c>
      <c r="T32" s="68">
        <f t="shared" si="9"/>
        <v>4.0520571658903616E-4</v>
      </c>
      <c r="U32" s="91">
        <f t="shared" si="5"/>
        <v>1.3506857219634539E-2</v>
      </c>
      <c r="W32" s="47">
        <v>37.697638499999996</v>
      </c>
    </row>
    <row r="33" spans="1:23" x14ac:dyDescent="0.3">
      <c r="A33" s="14" t="s">
        <v>19</v>
      </c>
      <c r="B33" s="14" t="s">
        <v>20</v>
      </c>
      <c r="C33" s="15" t="s">
        <v>16</v>
      </c>
      <c r="D33" s="30"/>
      <c r="E33" s="17">
        <f>W33/W30</f>
        <v>7.3679026896955727E-2</v>
      </c>
      <c r="F33" s="18">
        <v>0.01</v>
      </c>
      <c r="G33" s="18">
        <v>0.02</v>
      </c>
      <c r="H33" s="18"/>
      <c r="I33" s="18">
        <f t="shared" si="10"/>
        <v>0.95</v>
      </c>
      <c r="J33" s="50">
        <v>0.02</v>
      </c>
      <c r="K33" s="59">
        <f t="shared" si="3"/>
        <v>7.3679026896955732E-4</v>
      </c>
      <c r="L33" s="19">
        <f t="shared" si="3"/>
        <v>1.4735805379391146E-3</v>
      </c>
      <c r="M33" s="19">
        <f t="shared" si="3"/>
        <v>0</v>
      </c>
      <c r="N33" s="19">
        <f t="shared" si="3"/>
        <v>6.9995075552107933E-2</v>
      </c>
      <c r="O33" s="60">
        <f t="shared" si="3"/>
        <v>1.4735805379391146E-3</v>
      </c>
      <c r="P33" s="67">
        <f t="shared" si="11"/>
        <v>6.1180603726262986E-5</v>
      </c>
      <c r="Q33" s="27">
        <f t="shared" si="9"/>
        <v>1.2236120745252597E-4</v>
      </c>
      <c r="R33" s="27">
        <f t="shared" si="9"/>
        <v>0</v>
      </c>
      <c r="S33" s="20">
        <f t="shared" si="9"/>
        <v>5.8121573539949827E-3</v>
      </c>
      <c r="T33" s="68">
        <f t="shared" si="9"/>
        <v>1.2236120745252597E-4</v>
      </c>
      <c r="U33" s="91">
        <f t="shared" si="5"/>
        <v>6.1180603726262977E-3</v>
      </c>
      <c r="W33" s="47">
        <v>17.075506499999999</v>
      </c>
    </row>
    <row r="34" spans="1:23" x14ac:dyDescent="0.3">
      <c r="A34" s="14" t="s">
        <v>21</v>
      </c>
      <c r="B34" s="14" t="s">
        <v>22</v>
      </c>
      <c r="C34" s="15" t="s">
        <v>16</v>
      </c>
      <c r="D34" s="30"/>
      <c r="E34" s="17">
        <f>W34/W30</f>
        <v>1.5040586731625612E-3</v>
      </c>
      <c r="F34" s="18">
        <v>0.01</v>
      </c>
      <c r="G34" s="18">
        <v>0.05</v>
      </c>
      <c r="H34" s="18"/>
      <c r="I34" s="18">
        <f t="shared" si="10"/>
        <v>0.84</v>
      </c>
      <c r="J34" s="50">
        <v>0.1</v>
      </c>
      <c r="K34" s="59">
        <f t="shared" si="3"/>
        <v>1.5040586731625612E-5</v>
      </c>
      <c r="L34" s="19">
        <f t="shared" si="3"/>
        <v>7.5202933658128067E-5</v>
      </c>
      <c r="M34" s="19">
        <f t="shared" si="3"/>
        <v>0</v>
      </c>
      <c r="N34" s="19">
        <f t="shared" si="3"/>
        <v>1.2634092854565515E-3</v>
      </c>
      <c r="O34" s="60">
        <f t="shared" si="3"/>
        <v>1.5040586731625613E-4</v>
      </c>
      <c r="P34" s="67">
        <f t="shared" si="11"/>
        <v>1.2489201003224651E-6</v>
      </c>
      <c r="Q34" s="27">
        <f t="shared" si="9"/>
        <v>6.2446005016123255E-6</v>
      </c>
      <c r="R34" s="27">
        <f t="shared" si="9"/>
        <v>0</v>
      </c>
      <c r="S34" s="20">
        <f t="shared" si="9"/>
        <v>1.0490928842708706E-4</v>
      </c>
      <c r="T34" s="68">
        <f t="shared" si="9"/>
        <v>1.2489201003224651E-5</v>
      </c>
      <c r="U34" s="91">
        <f t="shared" si="5"/>
        <v>1.248920100322465E-4</v>
      </c>
      <c r="W34" s="47">
        <v>0.34857359999999998</v>
      </c>
    </row>
    <row r="35" spans="1:23" x14ac:dyDescent="0.3">
      <c r="A35" s="14" t="s">
        <v>23</v>
      </c>
      <c r="B35" s="14" t="s">
        <v>24</v>
      </c>
      <c r="C35" s="15" t="s">
        <v>134</v>
      </c>
      <c r="D35" s="31"/>
      <c r="E35" s="17">
        <f>W35/W30</f>
        <v>2.9646330803591484E-2</v>
      </c>
      <c r="F35" s="18">
        <v>0.01</v>
      </c>
      <c r="G35" s="18">
        <v>0.05</v>
      </c>
      <c r="H35" s="18">
        <f>Working!$H$9</f>
        <v>0.18</v>
      </c>
      <c r="I35" s="18">
        <f t="shared" si="10"/>
        <v>0.66</v>
      </c>
      <c r="J35" s="50">
        <v>0.1</v>
      </c>
      <c r="K35" s="59">
        <f t="shared" si="3"/>
        <v>2.9646330803591482E-4</v>
      </c>
      <c r="L35" s="19">
        <f t="shared" si="3"/>
        <v>1.4823165401795743E-3</v>
      </c>
      <c r="M35" s="19">
        <f t="shared" si="3"/>
        <v>5.3363395446464667E-3</v>
      </c>
      <c r="N35" s="19">
        <f t="shared" si="3"/>
        <v>1.9566578330370381E-2</v>
      </c>
      <c r="O35" s="60">
        <f t="shared" si="3"/>
        <v>2.9646330803591485E-3</v>
      </c>
      <c r="P35" s="67">
        <f t="shared" si="11"/>
        <v>2.4617323181655318E-5</v>
      </c>
      <c r="Q35" s="27">
        <f t="shared" si="9"/>
        <v>1.2308661590827662E-4</v>
      </c>
      <c r="R35" s="27">
        <f t="shared" si="9"/>
        <v>4.4311181726979572E-4</v>
      </c>
      <c r="S35" s="20">
        <f t="shared" si="9"/>
        <v>1.6247433299892513E-3</v>
      </c>
      <c r="T35" s="68">
        <f t="shared" si="9"/>
        <v>2.4617323181655323E-4</v>
      </c>
      <c r="U35" s="91">
        <f t="shared" si="5"/>
        <v>2.461732318165532E-3</v>
      </c>
      <c r="W35" s="47">
        <v>6.8706949000000002</v>
      </c>
    </row>
    <row r="36" spans="1:23" x14ac:dyDescent="0.3">
      <c r="A36" s="14" t="s">
        <v>25</v>
      </c>
      <c r="B36" s="14" t="s">
        <v>26</v>
      </c>
      <c r="C36" s="15" t="s">
        <v>135</v>
      </c>
      <c r="D36" s="9"/>
      <c r="E36" s="17">
        <f>W36/W30</f>
        <v>1.4155601224199036E-2</v>
      </c>
      <c r="F36" s="18">
        <v>0.01</v>
      </c>
      <c r="G36" s="18">
        <v>0.02</v>
      </c>
      <c r="H36" s="18">
        <f>Working!$H$10</f>
        <v>0.9</v>
      </c>
      <c r="I36" s="18">
        <f t="shared" si="10"/>
        <v>1.9999999999999948E-2</v>
      </c>
      <c r="J36" s="50">
        <v>0.05</v>
      </c>
      <c r="K36" s="59">
        <f t="shared" si="3"/>
        <v>1.4155601224199036E-4</v>
      </c>
      <c r="L36" s="19">
        <f t="shared" si="3"/>
        <v>2.8311202448398073E-4</v>
      </c>
      <c r="M36" s="19">
        <f t="shared" si="3"/>
        <v>1.2740041101779133E-2</v>
      </c>
      <c r="N36" s="19">
        <f t="shared" si="3"/>
        <v>2.8311202448397997E-4</v>
      </c>
      <c r="O36" s="60">
        <f t="shared" si="3"/>
        <v>7.0778006120995191E-4</v>
      </c>
      <c r="P36" s="67">
        <f t="shared" si="11"/>
        <v>1.1754338588319599E-5</v>
      </c>
      <c r="Q36" s="27">
        <f t="shared" si="9"/>
        <v>2.3508677176639198E-5</v>
      </c>
      <c r="R36" s="27">
        <f t="shared" si="9"/>
        <v>1.0578904729487638E-3</v>
      </c>
      <c r="S36" s="20">
        <f t="shared" si="9"/>
        <v>2.3508677176639134E-5</v>
      </c>
      <c r="T36" s="68">
        <f t="shared" si="9"/>
        <v>5.8771692941598006E-5</v>
      </c>
      <c r="U36" s="91">
        <f t="shared" si="5"/>
        <v>1.1754338588319598E-3</v>
      </c>
      <c r="W36" s="47">
        <v>3.2806359</v>
      </c>
    </row>
    <row r="37" spans="1:23" x14ac:dyDescent="0.3">
      <c r="A37" s="14" t="s">
        <v>27</v>
      </c>
      <c r="B37" s="14" t="s">
        <v>28</v>
      </c>
      <c r="C37" s="147" t="s">
        <v>146</v>
      </c>
      <c r="D37" s="30"/>
      <c r="E37" s="17">
        <f>W37/W30</f>
        <v>4.0069874883381644E-2</v>
      </c>
      <c r="F37" s="18">
        <v>0.01</v>
      </c>
      <c r="G37" s="18">
        <v>0.05</v>
      </c>
      <c r="H37" s="18">
        <f>Working!$H$11</f>
        <v>0.18</v>
      </c>
      <c r="I37" s="18">
        <f t="shared" si="10"/>
        <v>0.66</v>
      </c>
      <c r="J37" s="50">
        <v>0.1</v>
      </c>
      <c r="K37" s="59">
        <f t="shared" si="3"/>
        <v>4.0069874883381647E-4</v>
      </c>
      <c r="L37" s="19">
        <f t="shared" si="3"/>
        <v>2.0034937441690821E-3</v>
      </c>
      <c r="M37" s="19">
        <f t="shared" si="3"/>
        <v>7.212577479008696E-3</v>
      </c>
      <c r="N37" s="19">
        <f t="shared" si="3"/>
        <v>2.6446117423031885E-2</v>
      </c>
      <c r="O37" s="60">
        <f t="shared" si="3"/>
        <v>4.0069874883381642E-3</v>
      </c>
      <c r="P37" s="67">
        <f t="shared" si="11"/>
        <v>3.3272686134002156E-5</v>
      </c>
      <c r="Q37" s="27">
        <f t="shared" si="9"/>
        <v>1.6636343067001074E-4</v>
      </c>
      <c r="R37" s="27">
        <f t="shared" si="9"/>
        <v>5.9890835041203868E-4</v>
      </c>
      <c r="S37" s="20">
        <f t="shared" si="9"/>
        <v>2.1959972848441421E-3</v>
      </c>
      <c r="T37" s="68">
        <f t="shared" si="9"/>
        <v>3.3272686134002148E-4</v>
      </c>
      <c r="U37" s="91">
        <f t="shared" si="5"/>
        <v>3.3272686134002151E-3</v>
      </c>
      <c r="W37" s="47">
        <v>9.2864067000000006</v>
      </c>
    </row>
    <row r="38" spans="1:23" x14ac:dyDescent="0.3">
      <c r="A38" s="14" t="s">
        <v>29</v>
      </c>
      <c r="B38" s="14" t="s">
        <v>30</v>
      </c>
      <c r="C38" s="15" t="s">
        <v>16</v>
      </c>
      <c r="D38" s="30"/>
      <c r="E38" s="17">
        <f>W38/W30</f>
        <v>2.5163096945960684E-2</v>
      </c>
      <c r="F38" s="18">
        <v>0.01</v>
      </c>
      <c r="G38" s="18">
        <v>0.05</v>
      </c>
      <c r="H38" s="18"/>
      <c r="I38" s="18">
        <f t="shared" si="10"/>
        <v>0.84</v>
      </c>
      <c r="J38" s="50">
        <v>0.1</v>
      </c>
      <c r="K38" s="59">
        <f t="shared" si="3"/>
        <v>2.5163096945960686E-4</v>
      </c>
      <c r="L38" s="19">
        <f t="shared" si="3"/>
        <v>1.2581548472980343E-3</v>
      </c>
      <c r="M38" s="19">
        <f t="shared" si="3"/>
        <v>0</v>
      </c>
      <c r="N38" s="19">
        <f t="shared" si="3"/>
        <v>2.1137001434606974E-2</v>
      </c>
      <c r="O38" s="60">
        <f t="shared" si="3"/>
        <v>2.5163096945960686E-3</v>
      </c>
      <c r="P38" s="67">
        <f t="shared" si="11"/>
        <v>2.0894595485489071E-5</v>
      </c>
      <c r="Q38" s="27">
        <f t="shared" si="9"/>
        <v>1.0447297742744535E-4</v>
      </c>
      <c r="R38" s="27">
        <f t="shared" si="9"/>
        <v>0</v>
      </c>
      <c r="S38" s="20">
        <f t="shared" si="9"/>
        <v>1.7551460207810817E-3</v>
      </c>
      <c r="T38" s="68">
        <f t="shared" si="9"/>
        <v>2.089459548548907E-4</v>
      </c>
      <c r="U38" s="91">
        <f t="shared" si="5"/>
        <v>2.0894595485489069E-3</v>
      </c>
      <c r="W38" s="47">
        <v>5.8316815999999996</v>
      </c>
    </row>
    <row r="39" spans="1:23" x14ac:dyDescent="0.3">
      <c r="A39" s="14" t="s">
        <v>31</v>
      </c>
      <c r="B39" s="14" t="s">
        <v>42</v>
      </c>
      <c r="C39" s="15" t="s">
        <v>16</v>
      </c>
      <c r="D39" s="30"/>
      <c r="E39" s="17">
        <f>W39/W30</f>
        <v>4.6917247776015025E-2</v>
      </c>
      <c r="F39" s="18">
        <v>0.01</v>
      </c>
      <c r="G39" s="18">
        <v>0.05</v>
      </c>
      <c r="H39" s="18"/>
      <c r="I39" s="18">
        <f t="shared" si="10"/>
        <v>0.84</v>
      </c>
      <c r="J39" s="50">
        <v>0.1</v>
      </c>
      <c r="K39" s="59">
        <f t="shared" si="3"/>
        <v>4.6917247776015025E-4</v>
      </c>
      <c r="L39" s="19">
        <f t="shared" si="3"/>
        <v>2.3458623888007514E-3</v>
      </c>
      <c r="M39" s="19">
        <f t="shared" si="3"/>
        <v>0</v>
      </c>
      <c r="N39" s="19">
        <f t="shared" si="3"/>
        <v>3.941048813185262E-2</v>
      </c>
      <c r="O39" s="60">
        <f t="shared" si="3"/>
        <v>4.6917247776015027E-3</v>
      </c>
      <c r="P39" s="67">
        <f t="shared" si="11"/>
        <v>3.8958515944106051E-5</v>
      </c>
      <c r="Q39" s="27">
        <f t="shared" si="9"/>
        <v>1.9479257972053026E-4</v>
      </c>
      <c r="R39" s="27">
        <f t="shared" si="9"/>
        <v>0</v>
      </c>
      <c r="S39" s="20">
        <f t="shared" si="9"/>
        <v>3.2725153393049081E-3</v>
      </c>
      <c r="T39" s="68">
        <f t="shared" si="9"/>
        <v>3.8958515944106052E-4</v>
      </c>
      <c r="U39" s="91">
        <f t="shared" si="5"/>
        <v>3.895851594410605E-3</v>
      </c>
      <c r="W39" s="47">
        <v>10.873321799999999</v>
      </c>
    </row>
    <row r="40" spans="1:23" x14ac:dyDescent="0.3">
      <c r="A40" s="14" t="s">
        <v>33</v>
      </c>
      <c r="B40" s="14" t="s">
        <v>34</v>
      </c>
      <c r="C40" s="15" t="s">
        <v>16</v>
      </c>
      <c r="D40" s="30"/>
      <c r="E40" s="17">
        <f>W40/W30</f>
        <v>7.793680401053109E-3</v>
      </c>
      <c r="F40" s="18">
        <v>0.01</v>
      </c>
      <c r="G40" s="18">
        <v>0.02</v>
      </c>
      <c r="H40" s="18"/>
      <c r="I40" s="18">
        <f t="shared" si="10"/>
        <v>0.91999999999999993</v>
      </c>
      <c r="J40" s="50">
        <v>0.05</v>
      </c>
      <c r="K40" s="59">
        <f t="shared" si="3"/>
        <v>7.7936804010531093E-5</v>
      </c>
      <c r="L40" s="19">
        <f t="shared" si="3"/>
        <v>1.5587360802106219E-4</v>
      </c>
      <c r="M40" s="19">
        <f t="shared" si="3"/>
        <v>0</v>
      </c>
      <c r="N40" s="19">
        <f t="shared" si="3"/>
        <v>7.1701859689688599E-3</v>
      </c>
      <c r="O40" s="60">
        <f t="shared" si="3"/>
        <v>3.8968402005265545E-4</v>
      </c>
      <c r="P40" s="67">
        <f t="shared" si="11"/>
        <v>6.4716119670369043E-6</v>
      </c>
      <c r="Q40" s="27">
        <f t="shared" si="9"/>
        <v>1.2943223934073809E-5</v>
      </c>
      <c r="R40" s="27">
        <f t="shared" si="9"/>
        <v>0</v>
      </c>
      <c r="S40" s="20">
        <f t="shared" si="9"/>
        <v>5.9538830096739508E-4</v>
      </c>
      <c r="T40" s="68">
        <f t="shared" si="9"/>
        <v>3.2358059835184521E-5</v>
      </c>
      <c r="U40" s="91">
        <f t="shared" si="5"/>
        <v>6.4716119670369038E-4</v>
      </c>
      <c r="W40" s="47">
        <v>1.8062269</v>
      </c>
    </row>
    <row r="41" spans="1:23" x14ac:dyDescent="0.3">
      <c r="A41" s="14" t="s">
        <v>35</v>
      </c>
      <c r="B41" s="14" t="s">
        <v>36</v>
      </c>
      <c r="C41" s="15" t="s">
        <v>16</v>
      </c>
      <c r="D41" s="31"/>
      <c r="E41" s="17">
        <f>W41/W30</f>
        <v>0</v>
      </c>
      <c r="F41" s="18"/>
      <c r="G41" s="18"/>
      <c r="H41" s="18"/>
      <c r="I41" s="18"/>
      <c r="J41" s="50"/>
      <c r="K41" s="59">
        <f t="shared" si="3"/>
        <v>0</v>
      </c>
      <c r="L41" s="19">
        <f t="shared" si="3"/>
        <v>0</v>
      </c>
      <c r="M41" s="19">
        <f t="shared" si="3"/>
        <v>0</v>
      </c>
      <c r="N41" s="19">
        <f t="shared" si="3"/>
        <v>0</v>
      </c>
      <c r="O41" s="60">
        <f t="shared" si="3"/>
        <v>0</v>
      </c>
      <c r="P41" s="67">
        <f t="shared" si="11"/>
        <v>0</v>
      </c>
      <c r="Q41" s="27">
        <f t="shared" si="9"/>
        <v>0</v>
      </c>
      <c r="R41" s="27">
        <f t="shared" si="9"/>
        <v>0</v>
      </c>
      <c r="S41" s="20">
        <f t="shared" si="9"/>
        <v>0</v>
      </c>
      <c r="T41" s="68">
        <f t="shared" si="9"/>
        <v>0</v>
      </c>
      <c r="U41" s="91">
        <f t="shared" si="5"/>
        <v>0</v>
      </c>
      <c r="W41" s="47">
        <v>0</v>
      </c>
    </row>
    <row r="42" spans="1:23" x14ac:dyDescent="0.3">
      <c r="A42" s="22"/>
      <c r="B42" s="23" t="s">
        <v>45</v>
      </c>
      <c r="C42" s="15" t="s">
        <v>16</v>
      </c>
      <c r="D42" s="9"/>
      <c r="E42" s="24">
        <f>SUM(E31:E41)</f>
        <v>1</v>
      </c>
      <c r="F42" s="13"/>
      <c r="G42" s="13"/>
      <c r="H42" s="13"/>
      <c r="I42" s="13"/>
      <c r="J42" s="49"/>
      <c r="K42" s="59"/>
      <c r="L42" s="19"/>
      <c r="M42" s="19"/>
      <c r="N42" s="19"/>
      <c r="O42" s="60"/>
      <c r="P42" s="58"/>
      <c r="Q42" s="9"/>
      <c r="R42" s="9"/>
      <c r="S42" s="28"/>
      <c r="T42" s="53"/>
      <c r="U42" s="91"/>
      <c r="W42" s="47"/>
    </row>
    <row r="43" spans="1:23" x14ac:dyDescent="0.3">
      <c r="A43" s="10" t="s">
        <v>46</v>
      </c>
      <c r="B43" s="10" t="s">
        <v>47</v>
      </c>
      <c r="C43" s="11"/>
      <c r="D43" s="12">
        <f>SUM(W44:W54)/$W$209</f>
        <v>8.4826025797205273E-2</v>
      </c>
      <c r="E43" s="29"/>
      <c r="F43" s="13"/>
      <c r="G43" s="13"/>
      <c r="H43" s="13"/>
      <c r="I43" s="13"/>
      <c r="J43" s="49"/>
      <c r="K43" s="59"/>
      <c r="L43" s="19"/>
      <c r="M43" s="19"/>
      <c r="N43" s="19"/>
      <c r="O43" s="60"/>
      <c r="P43" s="58"/>
      <c r="Q43" s="9"/>
      <c r="R43" s="9"/>
      <c r="S43" s="28"/>
      <c r="T43" s="53"/>
      <c r="U43" s="91"/>
      <c r="W43" s="46">
        <f>SUM(W44:W54)</f>
        <v>236.74943799999991</v>
      </c>
    </row>
    <row r="44" spans="1:23" x14ac:dyDescent="0.3">
      <c r="A44" s="14" t="s">
        <v>15</v>
      </c>
      <c r="B44" s="14" t="s">
        <v>40</v>
      </c>
      <c r="C44" s="147" t="s">
        <v>133</v>
      </c>
      <c r="D44" s="9"/>
      <c r="E44" s="17">
        <f>W44/W43</f>
        <v>0.56585650099832563</v>
      </c>
      <c r="F44" s="18">
        <v>0.01</v>
      </c>
      <c r="G44" s="18">
        <v>0.02</v>
      </c>
      <c r="H44" s="18">
        <f>Working!$H$5</f>
        <v>0.1</v>
      </c>
      <c r="I44" s="18">
        <f>1-F44-G44-H44-J44</f>
        <v>0.85</v>
      </c>
      <c r="J44" s="50">
        <v>0.02</v>
      </c>
      <c r="K44" s="59">
        <f t="shared" si="3"/>
        <v>5.6585650099832564E-3</v>
      </c>
      <c r="L44" s="19">
        <f t="shared" si="3"/>
        <v>1.1317130019966513E-2</v>
      </c>
      <c r="M44" s="19">
        <f t="shared" si="3"/>
        <v>5.6585650099832567E-2</v>
      </c>
      <c r="N44" s="19">
        <f t="shared" si="3"/>
        <v>0.4809780258485768</v>
      </c>
      <c r="O44" s="60">
        <f t="shared" si="3"/>
        <v>1.1317130019966513E-2</v>
      </c>
      <c r="P44" s="67">
        <f>$D$43*K44</f>
        <v>4.7999358151200284E-4</v>
      </c>
      <c r="Q44" s="27">
        <f t="shared" ref="Q44:T54" si="12">$D$43*L44</f>
        <v>9.5998716302400568E-4</v>
      </c>
      <c r="R44" s="27">
        <f t="shared" si="12"/>
        <v>4.7999358151200287E-3</v>
      </c>
      <c r="S44" s="20">
        <f t="shared" si="12"/>
        <v>4.0799454428520239E-2</v>
      </c>
      <c r="T44" s="68">
        <f t="shared" si="12"/>
        <v>9.5998716302400568E-4</v>
      </c>
      <c r="U44" s="91">
        <f t="shared" si="5"/>
        <v>4.799935815120028E-2</v>
      </c>
      <c r="W44" s="47">
        <v>133.96620859999999</v>
      </c>
    </row>
    <row r="45" spans="1:23" x14ac:dyDescent="0.3">
      <c r="A45" s="14" t="s">
        <v>17</v>
      </c>
      <c r="B45" s="14" t="s">
        <v>41</v>
      </c>
      <c r="C45" s="15" t="s">
        <v>16</v>
      </c>
      <c r="D45" s="9"/>
      <c r="E45" s="17">
        <f>W45/W43</f>
        <v>0.18416343400147803</v>
      </c>
      <c r="F45" s="18">
        <v>0.01</v>
      </c>
      <c r="G45" s="18">
        <v>0.02</v>
      </c>
      <c r="H45" s="18"/>
      <c r="I45" s="18">
        <f t="shared" ref="I45:I53" si="13">1-F45-G45-H45-J45</f>
        <v>0.94</v>
      </c>
      <c r="J45" s="50">
        <v>0.03</v>
      </c>
      <c r="K45" s="59">
        <f t="shared" si="3"/>
        <v>1.8416343400147802E-3</v>
      </c>
      <c r="L45" s="19">
        <f t="shared" si="3"/>
        <v>3.6832686800295604E-3</v>
      </c>
      <c r="M45" s="19">
        <f t="shared" si="3"/>
        <v>0</v>
      </c>
      <c r="N45" s="19">
        <f t="shared" si="3"/>
        <v>0.17311362796138935</v>
      </c>
      <c r="O45" s="60">
        <f t="shared" si="3"/>
        <v>5.5249030200443406E-3</v>
      </c>
      <c r="P45" s="67">
        <f t="shared" ref="P45:P54" si="14">$D$43*K45</f>
        <v>1.5621852203511285E-4</v>
      </c>
      <c r="Q45" s="27">
        <f t="shared" si="12"/>
        <v>3.124370440702257E-4</v>
      </c>
      <c r="R45" s="27">
        <f t="shared" si="12"/>
        <v>0</v>
      </c>
      <c r="S45" s="20">
        <f t="shared" si="12"/>
        <v>1.4684541071300608E-2</v>
      </c>
      <c r="T45" s="68">
        <f t="shared" si="12"/>
        <v>4.6865556610533856E-4</v>
      </c>
      <c r="U45" s="91">
        <f t="shared" si="5"/>
        <v>1.5621852203511285E-2</v>
      </c>
      <c r="W45" s="47">
        <v>43.600589499999998</v>
      </c>
    </row>
    <row r="46" spans="1:23" x14ac:dyDescent="0.3">
      <c r="A46" s="14" t="s">
        <v>19</v>
      </c>
      <c r="B46" s="14" t="s">
        <v>20</v>
      </c>
      <c r="C46" s="15" t="s">
        <v>16</v>
      </c>
      <c r="D46" s="9"/>
      <c r="E46" s="17">
        <f>W46/W43</f>
        <v>0.10127575086366206</v>
      </c>
      <c r="F46" s="18">
        <v>0.01</v>
      </c>
      <c r="G46" s="18">
        <v>0.02</v>
      </c>
      <c r="H46" s="18"/>
      <c r="I46" s="18">
        <f t="shared" si="13"/>
        <v>0.95</v>
      </c>
      <c r="J46" s="50">
        <v>0.02</v>
      </c>
      <c r="K46" s="59">
        <f t="shared" si="3"/>
        <v>1.0127575086366206E-3</v>
      </c>
      <c r="L46" s="19">
        <f t="shared" si="3"/>
        <v>2.0255150172732413E-3</v>
      </c>
      <c r="M46" s="19">
        <f t="shared" si="3"/>
        <v>0</v>
      </c>
      <c r="N46" s="19">
        <f t="shared" si="3"/>
        <v>9.6211963320478947E-2</v>
      </c>
      <c r="O46" s="60">
        <f t="shared" si="3"/>
        <v>2.0255150172732413E-3</v>
      </c>
      <c r="P46" s="67">
        <f t="shared" si="14"/>
        <v>8.5908194553923324E-5</v>
      </c>
      <c r="Q46" s="27">
        <f t="shared" si="12"/>
        <v>1.7181638910784665E-4</v>
      </c>
      <c r="R46" s="27">
        <f t="shared" si="12"/>
        <v>0</v>
      </c>
      <c r="S46" s="20">
        <f t="shared" si="12"/>
        <v>8.1612784826227153E-3</v>
      </c>
      <c r="T46" s="68">
        <f t="shared" si="12"/>
        <v>1.7181638910784665E-4</v>
      </c>
      <c r="U46" s="91">
        <f t="shared" si="5"/>
        <v>8.5908194553923328E-3</v>
      </c>
      <c r="W46" s="47">
        <v>23.976977099999999</v>
      </c>
    </row>
    <row r="47" spans="1:23" x14ac:dyDescent="0.3">
      <c r="A47" s="14" t="s">
        <v>21</v>
      </c>
      <c r="B47" s="14" t="s">
        <v>22</v>
      </c>
      <c r="C47" s="15" t="s">
        <v>16</v>
      </c>
      <c r="D47" s="9"/>
      <c r="E47" s="17">
        <f>W47/W43</f>
        <v>4.2325126871050922E-4</v>
      </c>
      <c r="F47" s="18">
        <v>0.01</v>
      </c>
      <c r="G47" s="18">
        <v>0.05</v>
      </c>
      <c r="H47" s="18"/>
      <c r="I47" s="18">
        <f t="shared" si="13"/>
        <v>0.84</v>
      </c>
      <c r="J47" s="50">
        <v>0.1</v>
      </c>
      <c r="K47" s="59">
        <f t="shared" si="3"/>
        <v>4.2325126871050927E-6</v>
      </c>
      <c r="L47" s="19">
        <f t="shared" si="3"/>
        <v>2.1162563435525461E-5</v>
      </c>
      <c r="M47" s="19">
        <f t="shared" si="3"/>
        <v>0</v>
      </c>
      <c r="N47" s="19">
        <f t="shared" si="3"/>
        <v>3.5553106571682773E-4</v>
      </c>
      <c r="O47" s="60">
        <f t="shared" si="3"/>
        <v>4.2325126871050922E-5</v>
      </c>
      <c r="P47" s="67">
        <f t="shared" si="14"/>
        <v>3.5902723038337523E-7</v>
      </c>
      <c r="Q47" s="27">
        <f t="shared" si="12"/>
        <v>1.7951361519168758E-6</v>
      </c>
      <c r="R47" s="27">
        <f t="shared" si="12"/>
        <v>0</v>
      </c>
      <c r="S47" s="20">
        <f t="shared" si="12"/>
        <v>3.0158287352203513E-5</v>
      </c>
      <c r="T47" s="68">
        <f t="shared" si="12"/>
        <v>3.5902723038337516E-6</v>
      </c>
      <c r="U47" s="91">
        <f t="shared" si="5"/>
        <v>3.5902723038337511E-5</v>
      </c>
      <c r="W47" s="47">
        <v>0.1002045</v>
      </c>
    </row>
    <row r="48" spans="1:23" x14ac:dyDescent="0.3">
      <c r="A48" s="14" t="s">
        <v>23</v>
      </c>
      <c r="B48" s="14" t="s">
        <v>24</v>
      </c>
      <c r="C48" s="15" t="s">
        <v>134</v>
      </c>
      <c r="D48" s="9"/>
      <c r="E48" s="17">
        <f>W48/W43</f>
        <v>3.0920497053091221E-2</v>
      </c>
      <c r="F48" s="18">
        <v>0.01</v>
      </c>
      <c r="G48" s="18">
        <v>0.05</v>
      </c>
      <c r="H48" s="18">
        <f>Working!$H$9</f>
        <v>0.18</v>
      </c>
      <c r="I48" s="18">
        <f t="shared" si="13"/>
        <v>0.66</v>
      </c>
      <c r="J48" s="50">
        <v>0.1</v>
      </c>
      <c r="K48" s="59">
        <f t="shared" si="3"/>
        <v>3.0920497053091219E-4</v>
      </c>
      <c r="L48" s="19">
        <f t="shared" si="3"/>
        <v>1.5460248526545611E-3</v>
      </c>
      <c r="M48" s="19">
        <f t="shared" si="3"/>
        <v>5.5656894695564193E-3</v>
      </c>
      <c r="N48" s="19">
        <f t="shared" si="3"/>
        <v>2.0407528055040206E-2</v>
      </c>
      <c r="O48" s="60">
        <f t="shared" si="3"/>
        <v>3.0920497053091222E-3</v>
      </c>
      <c r="P48" s="67">
        <f t="shared" si="14"/>
        <v>2.6228628806879254E-5</v>
      </c>
      <c r="Q48" s="27">
        <f t="shared" si="12"/>
        <v>1.311431440343963E-4</v>
      </c>
      <c r="R48" s="27">
        <f t="shared" si="12"/>
        <v>4.7211531852382657E-4</v>
      </c>
      <c r="S48" s="20">
        <f t="shared" si="12"/>
        <v>1.7310895012540308E-3</v>
      </c>
      <c r="T48" s="68">
        <f t="shared" si="12"/>
        <v>2.6228628806879259E-4</v>
      </c>
      <c r="U48" s="91">
        <f t="shared" si="5"/>
        <v>2.6228628806879255E-3</v>
      </c>
      <c r="W48" s="47">
        <v>7.3204102999999998</v>
      </c>
    </row>
    <row r="49" spans="1:23" x14ac:dyDescent="0.3">
      <c r="A49" s="14" t="s">
        <v>25</v>
      </c>
      <c r="B49" s="14" t="s">
        <v>26</v>
      </c>
      <c r="C49" s="15" t="s">
        <v>135</v>
      </c>
      <c r="D49" s="9"/>
      <c r="E49" s="17">
        <f>W49/W43</f>
        <v>2.0246586604357648E-2</v>
      </c>
      <c r="F49" s="18">
        <v>0.01</v>
      </c>
      <c r="G49" s="18">
        <v>0.02</v>
      </c>
      <c r="H49" s="18">
        <f>Working!$H$10</f>
        <v>0.9</v>
      </c>
      <c r="I49" s="18">
        <f t="shared" si="13"/>
        <v>1.9999999999999948E-2</v>
      </c>
      <c r="J49" s="50">
        <v>0.05</v>
      </c>
      <c r="K49" s="59">
        <f t="shared" si="3"/>
        <v>2.0246586604357649E-4</v>
      </c>
      <c r="L49" s="19">
        <f t="shared" si="3"/>
        <v>4.0493173208715297E-4</v>
      </c>
      <c r="M49" s="19">
        <f t="shared" si="3"/>
        <v>1.8221927943921884E-2</v>
      </c>
      <c r="N49" s="19">
        <f t="shared" si="3"/>
        <v>4.0493173208715189E-4</v>
      </c>
      <c r="O49" s="60">
        <f t="shared" si="3"/>
        <v>1.0123293302178825E-3</v>
      </c>
      <c r="P49" s="67">
        <f t="shared" si="14"/>
        <v>1.7174374776065927E-5</v>
      </c>
      <c r="Q49" s="27">
        <f t="shared" si="12"/>
        <v>3.4348749552131853E-5</v>
      </c>
      <c r="R49" s="27">
        <f t="shared" si="12"/>
        <v>1.5456937298459334E-3</v>
      </c>
      <c r="S49" s="20">
        <f t="shared" si="12"/>
        <v>3.4348749552131758E-5</v>
      </c>
      <c r="T49" s="68">
        <f t="shared" si="12"/>
        <v>8.5871873880329636E-5</v>
      </c>
      <c r="U49" s="91">
        <f t="shared" si="5"/>
        <v>1.7174374776065926E-3</v>
      </c>
      <c r="W49" s="47">
        <v>4.7933680000000001</v>
      </c>
    </row>
    <row r="50" spans="1:23" x14ac:dyDescent="0.3">
      <c r="A50" s="14" t="s">
        <v>27</v>
      </c>
      <c r="B50" s="14" t="s">
        <v>28</v>
      </c>
      <c r="C50" s="147" t="s">
        <v>146</v>
      </c>
      <c r="D50" s="9"/>
      <c r="E50" s="17">
        <f>W50/W43</f>
        <v>4.6125069154335244E-2</v>
      </c>
      <c r="F50" s="18">
        <v>0.01</v>
      </c>
      <c r="G50" s="18">
        <v>0.05</v>
      </c>
      <c r="H50" s="18">
        <f>Working!$H$11</f>
        <v>0.18</v>
      </c>
      <c r="I50" s="18">
        <f t="shared" si="13"/>
        <v>0.66</v>
      </c>
      <c r="J50" s="50">
        <v>0.1</v>
      </c>
      <c r="K50" s="59">
        <f t="shared" si="3"/>
        <v>4.6125069154335244E-4</v>
      </c>
      <c r="L50" s="19">
        <f t="shared" si="3"/>
        <v>2.3062534577167624E-3</v>
      </c>
      <c r="M50" s="19">
        <f t="shared" si="3"/>
        <v>8.3025124477803438E-3</v>
      </c>
      <c r="N50" s="19">
        <f t="shared" si="3"/>
        <v>3.0442545641861263E-2</v>
      </c>
      <c r="O50" s="60">
        <f t="shared" si="3"/>
        <v>4.6125069154335247E-3</v>
      </c>
      <c r="P50" s="67">
        <f t="shared" si="14"/>
        <v>3.9126063059835183E-5</v>
      </c>
      <c r="Q50" s="27">
        <f t="shared" si="12"/>
        <v>1.9563031529917595E-4</v>
      </c>
      <c r="R50" s="27">
        <f t="shared" si="12"/>
        <v>7.0426913507703331E-4</v>
      </c>
      <c r="S50" s="20">
        <f t="shared" si="12"/>
        <v>2.5823201619491224E-3</v>
      </c>
      <c r="T50" s="68">
        <f t="shared" si="12"/>
        <v>3.912606305983519E-4</v>
      </c>
      <c r="U50" s="91">
        <f t="shared" si="5"/>
        <v>3.9126063059835188E-3</v>
      </c>
      <c r="W50" s="47">
        <v>10.9200842</v>
      </c>
    </row>
    <row r="51" spans="1:23" x14ac:dyDescent="0.3">
      <c r="A51" s="14" t="s">
        <v>29</v>
      </c>
      <c r="B51" s="14" t="s">
        <v>30</v>
      </c>
      <c r="C51" s="15" t="s">
        <v>16</v>
      </c>
      <c r="D51" s="9"/>
      <c r="E51" s="17">
        <f>W51/W43</f>
        <v>2.7741279368950402E-2</v>
      </c>
      <c r="F51" s="18">
        <v>0.01</v>
      </c>
      <c r="G51" s="18">
        <v>0.05</v>
      </c>
      <c r="H51" s="18"/>
      <c r="I51" s="18">
        <f t="shared" si="13"/>
        <v>0.84</v>
      </c>
      <c r="J51" s="50">
        <v>0.1</v>
      </c>
      <c r="K51" s="59">
        <f t="shared" si="3"/>
        <v>2.7741279368950403E-4</v>
      </c>
      <c r="L51" s="19">
        <f t="shared" si="3"/>
        <v>1.3870639684475201E-3</v>
      </c>
      <c r="M51" s="19">
        <f t="shared" si="3"/>
        <v>0</v>
      </c>
      <c r="N51" s="19">
        <f t="shared" si="3"/>
        <v>2.3302674669918338E-2</v>
      </c>
      <c r="O51" s="60">
        <f t="shared" si="3"/>
        <v>2.7741279368950402E-3</v>
      </c>
      <c r="P51" s="67">
        <f t="shared" si="14"/>
        <v>2.3531824793980654E-5</v>
      </c>
      <c r="Q51" s="27">
        <f t="shared" si="12"/>
        <v>1.1765912396990326E-4</v>
      </c>
      <c r="R51" s="27">
        <f t="shared" si="12"/>
        <v>0</v>
      </c>
      <c r="S51" s="20">
        <f t="shared" si="12"/>
        <v>1.9766732826943748E-3</v>
      </c>
      <c r="T51" s="68">
        <f t="shared" si="12"/>
        <v>2.3531824793980653E-4</v>
      </c>
      <c r="U51" s="91">
        <f t="shared" si="5"/>
        <v>2.3531824793980656E-3</v>
      </c>
      <c r="W51" s="47">
        <v>6.5677323000000003</v>
      </c>
    </row>
    <row r="52" spans="1:23" x14ac:dyDescent="0.3">
      <c r="A52" s="14" t="s">
        <v>31</v>
      </c>
      <c r="B52" s="14" t="s">
        <v>42</v>
      </c>
      <c r="C52" s="15" t="s">
        <v>16</v>
      </c>
      <c r="D52" s="9"/>
      <c r="E52" s="17">
        <f>W52/W43</f>
        <v>1.0211562149516068E-2</v>
      </c>
      <c r="F52" s="18">
        <v>0.01</v>
      </c>
      <c r="G52" s="18">
        <v>0.05</v>
      </c>
      <c r="H52" s="18"/>
      <c r="I52" s="18">
        <f t="shared" si="13"/>
        <v>0.84</v>
      </c>
      <c r="J52" s="50">
        <v>0.1</v>
      </c>
      <c r="K52" s="59">
        <f t="shared" si="3"/>
        <v>1.0211562149516068E-4</v>
      </c>
      <c r="L52" s="19">
        <f t="shared" si="3"/>
        <v>5.1057810747580346E-4</v>
      </c>
      <c r="M52" s="19">
        <f t="shared" si="3"/>
        <v>0</v>
      </c>
      <c r="N52" s="19">
        <f t="shared" si="3"/>
        <v>8.5777122055934966E-3</v>
      </c>
      <c r="O52" s="60">
        <f t="shared" si="3"/>
        <v>1.0211562149516069E-3</v>
      </c>
      <c r="P52" s="67">
        <f t="shared" si="14"/>
        <v>8.6620623432461485E-6</v>
      </c>
      <c r="Q52" s="27">
        <f t="shared" si="12"/>
        <v>4.3310311716230753E-5</v>
      </c>
      <c r="R52" s="27">
        <f t="shared" si="12"/>
        <v>0</v>
      </c>
      <c r="S52" s="20">
        <f t="shared" si="12"/>
        <v>7.2761323683267652E-4</v>
      </c>
      <c r="T52" s="68">
        <f t="shared" si="12"/>
        <v>8.6620623432461506E-5</v>
      </c>
      <c r="U52" s="91">
        <f t="shared" si="5"/>
        <v>8.6620623432461495E-4</v>
      </c>
      <c r="W52" s="47">
        <v>2.4175816000000001</v>
      </c>
    </row>
    <row r="53" spans="1:23" x14ac:dyDescent="0.3">
      <c r="A53" s="14" t="s">
        <v>33</v>
      </c>
      <c r="B53" s="14" t="s">
        <v>34</v>
      </c>
      <c r="C53" s="15" t="s">
        <v>16</v>
      </c>
      <c r="D53" s="9"/>
      <c r="E53" s="17">
        <f>W53/W43</f>
        <v>1.3036068537573471E-2</v>
      </c>
      <c r="F53" s="18">
        <v>0.01</v>
      </c>
      <c r="G53" s="18">
        <v>0.02</v>
      </c>
      <c r="H53" s="18"/>
      <c r="I53" s="18">
        <f t="shared" si="13"/>
        <v>0.91999999999999993</v>
      </c>
      <c r="J53" s="50">
        <v>0.05</v>
      </c>
      <c r="K53" s="59">
        <f t="shared" si="3"/>
        <v>1.3036068537573473E-4</v>
      </c>
      <c r="L53" s="19">
        <f t="shared" si="3"/>
        <v>2.6072137075146946E-4</v>
      </c>
      <c r="M53" s="19">
        <f t="shared" si="3"/>
        <v>0</v>
      </c>
      <c r="N53" s="19">
        <f t="shared" si="3"/>
        <v>1.1993183054567593E-2</v>
      </c>
      <c r="O53" s="60">
        <f t="shared" si="3"/>
        <v>6.5180342687867364E-4</v>
      </c>
      <c r="P53" s="67">
        <f t="shared" si="14"/>
        <v>1.1057978860623435E-5</v>
      </c>
      <c r="Q53" s="27">
        <f t="shared" si="12"/>
        <v>2.2115957721246869E-5</v>
      </c>
      <c r="R53" s="27">
        <f t="shared" si="12"/>
        <v>0</v>
      </c>
      <c r="S53" s="20">
        <f t="shared" si="12"/>
        <v>1.0173340551773557E-3</v>
      </c>
      <c r="T53" s="68">
        <f t="shared" si="12"/>
        <v>5.5289894303117168E-5</v>
      </c>
      <c r="U53" s="91">
        <f t="shared" si="5"/>
        <v>1.1057978860623432E-3</v>
      </c>
      <c r="W53" s="47">
        <v>3.0862818999999999</v>
      </c>
    </row>
    <row r="54" spans="1:23" x14ac:dyDescent="0.3">
      <c r="A54" s="14" t="s">
        <v>48</v>
      </c>
      <c r="B54" s="14" t="s">
        <v>36</v>
      </c>
      <c r="C54" s="15" t="s">
        <v>16</v>
      </c>
      <c r="D54" s="9"/>
      <c r="E54" s="17">
        <f>W54/W43</f>
        <v>0</v>
      </c>
      <c r="F54" s="18"/>
      <c r="G54" s="18"/>
      <c r="H54" s="18"/>
      <c r="I54" s="18"/>
      <c r="J54" s="50"/>
      <c r="K54" s="59">
        <f t="shared" si="3"/>
        <v>0</v>
      </c>
      <c r="L54" s="19">
        <f t="shared" si="3"/>
        <v>0</v>
      </c>
      <c r="M54" s="19">
        <f t="shared" si="3"/>
        <v>0</v>
      </c>
      <c r="N54" s="19">
        <f t="shared" si="3"/>
        <v>0</v>
      </c>
      <c r="O54" s="60">
        <f t="shared" si="3"/>
        <v>0</v>
      </c>
      <c r="P54" s="67">
        <f t="shared" si="14"/>
        <v>0</v>
      </c>
      <c r="Q54" s="27">
        <f t="shared" si="12"/>
        <v>0</v>
      </c>
      <c r="R54" s="27">
        <f t="shared" si="12"/>
        <v>0</v>
      </c>
      <c r="S54" s="20">
        <f t="shared" si="12"/>
        <v>0</v>
      </c>
      <c r="T54" s="68">
        <f t="shared" si="12"/>
        <v>0</v>
      </c>
      <c r="U54" s="91">
        <f t="shared" si="5"/>
        <v>0</v>
      </c>
      <c r="W54" s="47">
        <v>0</v>
      </c>
    </row>
    <row r="55" spans="1:23" x14ac:dyDescent="0.3">
      <c r="A55" s="22"/>
      <c r="B55" s="23" t="s">
        <v>49</v>
      </c>
      <c r="C55" s="15" t="s">
        <v>16</v>
      </c>
      <c r="D55" s="9"/>
      <c r="E55" s="24">
        <f>SUM(E44:E54)</f>
        <v>1.0000000000000002</v>
      </c>
      <c r="F55" s="13"/>
      <c r="G55" s="13"/>
      <c r="H55" s="13"/>
      <c r="I55" s="13"/>
      <c r="J55" s="49"/>
      <c r="K55" s="59"/>
      <c r="L55" s="19"/>
      <c r="M55" s="19"/>
      <c r="N55" s="19"/>
      <c r="O55" s="60"/>
      <c r="P55" s="58"/>
      <c r="Q55" s="9"/>
      <c r="R55" s="9"/>
      <c r="S55" s="28"/>
      <c r="T55" s="53"/>
      <c r="U55" s="91"/>
      <c r="W55" s="47"/>
    </row>
    <row r="56" spans="1:23" x14ac:dyDescent="0.3">
      <c r="A56" s="10" t="s">
        <v>50</v>
      </c>
      <c r="B56" s="10" t="s">
        <v>51</v>
      </c>
      <c r="C56" s="11"/>
      <c r="D56" s="12">
        <f>SUM(W57:W67)/$W$209</f>
        <v>0.23466027033321388</v>
      </c>
      <c r="E56" s="29"/>
      <c r="F56" s="13"/>
      <c r="G56" s="13"/>
      <c r="H56" s="13"/>
      <c r="I56" s="13"/>
      <c r="J56" s="49"/>
      <c r="K56" s="59"/>
      <c r="L56" s="19"/>
      <c r="M56" s="19"/>
      <c r="N56" s="19"/>
      <c r="O56" s="60"/>
      <c r="P56" s="58"/>
      <c r="Q56" s="9"/>
      <c r="R56" s="9"/>
      <c r="S56" s="28"/>
      <c r="T56" s="53"/>
      <c r="U56" s="91"/>
      <c r="W56" s="46">
        <f>SUM(W57:W67)</f>
        <v>654.93681449999997</v>
      </c>
    </row>
    <row r="57" spans="1:23" x14ac:dyDescent="0.3">
      <c r="A57" s="14" t="s">
        <v>15</v>
      </c>
      <c r="B57" s="14" t="s">
        <v>40</v>
      </c>
      <c r="C57" s="147" t="s">
        <v>133</v>
      </c>
      <c r="D57" s="30"/>
      <c r="E57" s="17">
        <f>W57/W56</f>
        <v>0.32040514619750393</v>
      </c>
      <c r="F57" s="18">
        <v>0.01</v>
      </c>
      <c r="G57" s="18">
        <v>0.02</v>
      </c>
      <c r="H57" s="18">
        <f>Working!$H$5</f>
        <v>0.1</v>
      </c>
      <c r="I57" s="18">
        <f>1-F57-G57-H57-J57</f>
        <v>0.84</v>
      </c>
      <c r="J57" s="50">
        <v>0.03</v>
      </c>
      <c r="K57" s="59">
        <f t="shared" si="3"/>
        <v>3.2040514619750392E-3</v>
      </c>
      <c r="L57" s="19">
        <f t="shared" si="3"/>
        <v>6.4081029239500785E-3</v>
      </c>
      <c r="M57" s="19">
        <f t="shared" si="3"/>
        <v>3.2040514619750396E-2</v>
      </c>
      <c r="N57" s="19">
        <f t="shared" si="3"/>
        <v>0.26914032280590328</v>
      </c>
      <c r="O57" s="60">
        <f t="shared" si="3"/>
        <v>9.6121543859251177E-3</v>
      </c>
      <c r="P57" s="67">
        <f>$D$56*K57</f>
        <v>7.518635822285918E-4</v>
      </c>
      <c r="Q57" s="27">
        <f t="shared" ref="Q57:T67" si="15">$D$56*L57</f>
        <v>1.5037271644571836E-3</v>
      </c>
      <c r="R57" s="27">
        <f t="shared" si="15"/>
        <v>7.5186358222859191E-3</v>
      </c>
      <c r="S57" s="20">
        <f t="shared" si="15"/>
        <v>6.3156540907201714E-2</v>
      </c>
      <c r="T57" s="68">
        <f t="shared" si="15"/>
        <v>2.2555907466857757E-3</v>
      </c>
      <c r="U57" s="91">
        <f t="shared" si="5"/>
        <v>7.5186358222859184E-2</v>
      </c>
      <c r="W57" s="47">
        <v>209.84512580000001</v>
      </c>
    </row>
    <row r="58" spans="1:23" x14ac:dyDescent="0.3">
      <c r="A58" s="14" t="s">
        <v>17</v>
      </c>
      <c r="B58" s="14" t="s">
        <v>41</v>
      </c>
      <c r="C58" s="15" t="s">
        <v>16</v>
      </c>
      <c r="D58" s="30"/>
      <c r="E58" s="17">
        <f>W58/W56</f>
        <v>0.27416664069660418</v>
      </c>
      <c r="F58" s="18">
        <v>0.01</v>
      </c>
      <c r="G58" s="18">
        <v>0.02</v>
      </c>
      <c r="H58" s="18"/>
      <c r="I58" s="18">
        <f t="shared" ref="I58:I66" si="16">1-F58-G58-H58-J58</f>
        <v>0.94</v>
      </c>
      <c r="J58" s="50">
        <v>0.03</v>
      </c>
      <c r="K58" s="59">
        <f t="shared" si="3"/>
        <v>2.7416664069660418E-3</v>
      </c>
      <c r="L58" s="19">
        <f t="shared" si="3"/>
        <v>5.4833328139320837E-3</v>
      </c>
      <c r="M58" s="19">
        <f t="shared" si="3"/>
        <v>0</v>
      </c>
      <c r="N58" s="19">
        <f t="shared" si="3"/>
        <v>0.25771664225480789</v>
      </c>
      <c r="O58" s="60">
        <f t="shared" si="3"/>
        <v>8.2249992208981246E-3</v>
      </c>
      <c r="P58" s="67">
        <f t="shared" ref="P58:P67" si="17">$D$56*K58</f>
        <v>6.433601802221426E-4</v>
      </c>
      <c r="Q58" s="27">
        <f t="shared" si="15"/>
        <v>1.2867203604442852E-3</v>
      </c>
      <c r="R58" s="27">
        <f t="shared" si="15"/>
        <v>0</v>
      </c>
      <c r="S58" s="20">
        <f t="shared" si="15"/>
        <v>6.0475856940881388E-2</v>
      </c>
      <c r="T58" s="68">
        <f t="shared" si="15"/>
        <v>1.9300805406664275E-3</v>
      </c>
      <c r="U58" s="91">
        <f t="shared" si="5"/>
        <v>6.4336018022214239E-2</v>
      </c>
      <c r="W58" s="47">
        <v>179.56182630000001</v>
      </c>
    </row>
    <row r="59" spans="1:23" x14ac:dyDescent="0.3">
      <c r="A59" s="14" t="s">
        <v>19</v>
      </c>
      <c r="B59" s="14" t="s">
        <v>20</v>
      </c>
      <c r="C59" s="15" t="s">
        <v>16</v>
      </c>
      <c r="D59" s="31"/>
      <c r="E59" s="17">
        <f>W59/W56</f>
        <v>6.2265963520668759E-2</v>
      </c>
      <c r="F59" s="18">
        <v>0.01</v>
      </c>
      <c r="G59" s="18">
        <v>0.02</v>
      </c>
      <c r="H59" s="18"/>
      <c r="I59" s="18">
        <f t="shared" si="16"/>
        <v>0.95</v>
      </c>
      <c r="J59" s="50">
        <v>0.02</v>
      </c>
      <c r="K59" s="59">
        <f t="shared" si="3"/>
        <v>6.2265963520668761E-4</v>
      </c>
      <c r="L59" s="19">
        <f t="shared" si="3"/>
        <v>1.2453192704133752E-3</v>
      </c>
      <c r="M59" s="19">
        <f t="shared" si="3"/>
        <v>0</v>
      </c>
      <c r="N59" s="19">
        <f t="shared" si="3"/>
        <v>5.915266534463532E-2</v>
      </c>
      <c r="O59" s="60">
        <f t="shared" si="3"/>
        <v>1.2453192704133752E-3</v>
      </c>
      <c r="P59" s="67">
        <f t="shared" si="17"/>
        <v>1.4611347832318164E-4</v>
      </c>
      <c r="Q59" s="27">
        <f t="shared" si="15"/>
        <v>2.9222695664636329E-4</v>
      </c>
      <c r="R59" s="27">
        <f t="shared" si="15"/>
        <v>0</v>
      </c>
      <c r="S59" s="20">
        <f t="shared" si="15"/>
        <v>1.3880780440702256E-2</v>
      </c>
      <c r="T59" s="68">
        <f t="shared" si="15"/>
        <v>2.9222695664636329E-4</v>
      </c>
      <c r="U59" s="91">
        <f t="shared" si="5"/>
        <v>1.4611347832318166E-2</v>
      </c>
      <c r="W59" s="47">
        <v>40.780271800000001</v>
      </c>
    </row>
    <row r="60" spans="1:23" x14ac:dyDescent="0.3">
      <c r="A60" s="14" t="s">
        <v>21</v>
      </c>
      <c r="B60" s="14" t="s">
        <v>22</v>
      </c>
      <c r="C60" s="15" t="s">
        <v>16</v>
      </c>
      <c r="D60" s="9"/>
      <c r="E60" s="17">
        <f>W60/W56</f>
        <v>1.142234080353411E-2</v>
      </c>
      <c r="F60" s="18">
        <v>0.01</v>
      </c>
      <c r="G60" s="18">
        <v>0.05</v>
      </c>
      <c r="H60" s="18"/>
      <c r="I60" s="18">
        <f t="shared" si="16"/>
        <v>0.84</v>
      </c>
      <c r="J60" s="50">
        <v>0.1</v>
      </c>
      <c r="K60" s="59">
        <f t="shared" si="3"/>
        <v>1.142234080353411E-4</v>
      </c>
      <c r="L60" s="19">
        <f t="shared" si="3"/>
        <v>5.711170401767055E-4</v>
      </c>
      <c r="M60" s="19">
        <f t="shared" si="3"/>
        <v>0</v>
      </c>
      <c r="N60" s="19">
        <f t="shared" si="3"/>
        <v>9.5947662749686531E-3</v>
      </c>
      <c r="O60" s="60">
        <f t="shared" si="3"/>
        <v>1.142234080353411E-3</v>
      </c>
      <c r="P60" s="67">
        <f t="shared" si="17"/>
        <v>2.6803695807954139E-5</v>
      </c>
      <c r="Q60" s="27">
        <f t="shared" si="15"/>
        <v>1.3401847903977068E-4</v>
      </c>
      <c r="R60" s="27">
        <f t="shared" si="15"/>
        <v>0</v>
      </c>
      <c r="S60" s="20">
        <f t="shared" si="15"/>
        <v>2.2515104478681475E-3</v>
      </c>
      <c r="T60" s="68">
        <f t="shared" si="15"/>
        <v>2.6803695807954135E-4</v>
      </c>
      <c r="U60" s="91">
        <f t="shared" si="5"/>
        <v>2.6803695807954137E-3</v>
      </c>
      <c r="W60" s="47">
        <v>7.4809115000000004</v>
      </c>
    </row>
    <row r="61" spans="1:23" x14ac:dyDescent="0.3">
      <c r="A61" s="14" t="s">
        <v>23</v>
      </c>
      <c r="B61" s="14" t="s">
        <v>24</v>
      </c>
      <c r="C61" s="15" t="s">
        <v>134</v>
      </c>
      <c r="D61" s="30"/>
      <c r="E61" s="17">
        <f>W61/W56</f>
        <v>2.5011465896150203E-2</v>
      </c>
      <c r="F61" s="18">
        <v>0.01</v>
      </c>
      <c r="G61" s="18">
        <v>0.05</v>
      </c>
      <c r="H61" s="18"/>
      <c r="I61" s="18">
        <f t="shared" si="16"/>
        <v>0.84</v>
      </c>
      <c r="J61" s="50">
        <v>0.1</v>
      </c>
      <c r="K61" s="59">
        <f t="shared" si="3"/>
        <v>2.5011465896150202E-4</v>
      </c>
      <c r="L61" s="19">
        <f t="shared" si="3"/>
        <v>1.2505732948075103E-3</v>
      </c>
      <c r="M61" s="19">
        <f t="shared" si="3"/>
        <v>0</v>
      </c>
      <c r="N61" s="19">
        <f t="shared" si="3"/>
        <v>2.1009631352766168E-2</v>
      </c>
      <c r="O61" s="60">
        <f t="shared" si="3"/>
        <v>2.5011465896150205E-3</v>
      </c>
      <c r="P61" s="67">
        <f t="shared" si="17"/>
        <v>5.8691973486205659E-5</v>
      </c>
      <c r="Q61" s="27">
        <f t="shared" si="15"/>
        <v>2.9345986743102836E-4</v>
      </c>
      <c r="R61" s="27">
        <f t="shared" si="15"/>
        <v>0</v>
      </c>
      <c r="S61" s="20">
        <f t="shared" si="15"/>
        <v>4.930125772841275E-3</v>
      </c>
      <c r="T61" s="68">
        <f t="shared" si="15"/>
        <v>5.8691973486205671E-4</v>
      </c>
      <c r="U61" s="91">
        <f t="shared" si="5"/>
        <v>5.8691973486205652E-3</v>
      </c>
      <c r="W61" s="47">
        <v>16.380929800000001</v>
      </c>
    </row>
    <row r="62" spans="1:23" x14ac:dyDescent="0.3">
      <c r="A62" s="14" t="s">
        <v>25</v>
      </c>
      <c r="B62" s="14" t="s">
        <v>26</v>
      </c>
      <c r="C62" s="15" t="s">
        <v>135</v>
      </c>
      <c r="D62" s="30"/>
      <c r="E62" s="17">
        <f>W62/W56</f>
        <v>2.8126970407158267E-2</v>
      </c>
      <c r="F62" s="18">
        <v>0.01</v>
      </c>
      <c r="G62" s="18">
        <v>0.02</v>
      </c>
      <c r="H62" s="18">
        <f>Working!$H$10</f>
        <v>0.9</v>
      </c>
      <c r="I62" s="18">
        <f t="shared" si="16"/>
        <v>1.9999999999999948E-2</v>
      </c>
      <c r="J62" s="50">
        <v>0.05</v>
      </c>
      <c r="K62" s="59">
        <f t="shared" si="3"/>
        <v>2.8126970407158267E-4</v>
      </c>
      <c r="L62" s="19">
        <f t="shared" si="3"/>
        <v>5.6253940814316534E-4</v>
      </c>
      <c r="M62" s="19">
        <f t="shared" si="3"/>
        <v>2.5314273366442441E-2</v>
      </c>
      <c r="N62" s="19">
        <f t="shared" si="3"/>
        <v>5.6253940814316383E-4</v>
      </c>
      <c r="O62" s="60">
        <f t="shared" si="3"/>
        <v>1.4063485203579134E-3</v>
      </c>
      <c r="P62" s="67">
        <f t="shared" si="17"/>
        <v>6.6002824793980655E-5</v>
      </c>
      <c r="Q62" s="27">
        <f t="shared" si="15"/>
        <v>1.3200564958796131E-4</v>
      </c>
      <c r="R62" s="27">
        <f t="shared" si="15"/>
        <v>5.9402542314582595E-3</v>
      </c>
      <c r="S62" s="20">
        <f t="shared" si="15"/>
        <v>1.3200564958796096E-4</v>
      </c>
      <c r="T62" s="68">
        <f t="shared" si="15"/>
        <v>3.300141239699033E-4</v>
      </c>
      <c r="U62" s="91">
        <f t="shared" si="5"/>
        <v>6.6002824793980654E-3</v>
      </c>
      <c r="W62" s="47">
        <v>18.421388400000001</v>
      </c>
    </row>
    <row r="63" spans="1:23" x14ac:dyDescent="0.3">
      <c r="A63" s="14" t="s">
        <v>27</v>
      </c>
      <c r="B63" s="14" t="s">
        <v>28</v>
      </c>
      <c r="C63" s="147" t="s">
        <v>146</v>
      </c>
      <c r="D63" s="30"/>
      <c r="E63" s="17">
        <f>W63/W56</f>
        <v>3.4454505839967564E-2</v>
      </c>
      <c r="F63" s="18">
        <v>0.01</v>
      </c>
      <c r="G63" s="18">
        <v>0.05</v>
      </c>
      <c r="H63" s="18">
        <f>Working!$H$11</f>
        <v>0.18</v>
      </c>
      <c r="I63" s="18">
        <f t="shared" si="16"/>
        <v>0.66</v>
      </c>
      <c r="J63" s="50">
        <v>0.1</v>
      </c>
      <c r="K63" s="59">
        <f t="shared" si="3"/>
        <v>3.4454505839967564E-4</v>
      </c>
      <c r="L63" s="19">
        <f t="shared" si="3"/>
        <v>1.7227252919983782E-3</v>
      </c>
      <c r="M63" s="19">
        <f t="shared" si="3"/>
        <v>6.2018110511941615E-3</v>
      </c>
      <c r="N63" s="19">
        <f t="shared" si="3"/>
        <v>2.2739973854378592E-2</v>
      </c>
      <c r="O63" s="60">
        <f t="shared" si="3"/>
        <v>3.4454505839967564E-3</v>
      </c>
      <c r="P63" s="67">
        <f t="shared" si="17"/>
        <v>8.0851036546040854E-5</v>
      </c>
      <c r="Q63" s="27">
        <f t="shared" si="15"/>
        <v>4.0425518273020424E-4</v>
      </c>
      <c r="R63" s="27">
        <f t="shared" si="15"/>
        <v>1.4553186578287352E-3</v>
      </c>
      <c r="S63" s="20">
        <f t="shared" si="15"/>
        <v>5.3361684120386962E-3</v>
      </c>
      <c r="T63" s="68">
        <f t="shared" si="15"/>
        <v>8.0851036546040849E-4</v>
      </c>
      <c r="U63" s="91">
        <f t="shared" si="5"/>
        <v>8.0851036546040842E-3</v>
      </c>
      <c r="W63" s="47">
        <v>22.5655243</v>
      </c>
    </row>
    <row r="64" spans="1:23" x14ac:dyDescent="0.3">
      <c r="A64" s="14" t="s">
        <v>29</v>
      </c>
      <c r="B64" s="14" t="s">
        <v>30</v>
      </c>
      <c r="C64" s="15" t="s">
        <v>16</v>
      </c>
      <c r="D64" s="30"/>
      <c r="E64" s="17">
        <f>W64/W56</f>
        <v>1.3597424824559164E-2</v>
      </c>
      <c r="F64" s="18">
        <v>0.01</v>
      </c>
      <c r="G64" s="18">
        <v>0.05</v>
      </c>
      <c r="H64" s="18"/>
      <c r="I64" s="18">
        <f t="shared" si="16"/>
        <v>0.84</v>
      </c>
      <c r="J64" s="50">
        <v>0.1</v>
      </c>
      <c r="K64" s="59">
        <f t="shared" si="3"/>
        <v>1.3597424824559164E-4</v>
      </c>
      <c r="L64" s="19">
        <f t="shared" si="3"/>
        <v>6.7987124122795826E-4</v>
      </c>
      <c r="M64" s="19">
        <f t="shared" si="3"/>
        <v>0</v>
      </c>
      <c r="N64" s="19">
        <f t="shared" si="3"/>
        <v>1.1421836852629697E-2</v>
      </c>
      <c r="O64" s="60">
        <f t="shared" si="3"/>
        <v>1.3597424824559165E-3</v>
      </c>
      <c r="P64" s="67">
        <f t="shared" si="17"/>
        <v>3.1907753851666066E-5</v>
      </c>
      <c r="Q64" s="27">
        <f t="shared" si="15"/>
        <v>1.5953876925833035E-4</v>
      </c>
      <c r="R64" s="27">
        <f t="shared" si="15"/>
        <v>0</v>
      </c>
      <c r="S64" s="20">
        <f t="shared" si="15"/>
        <v>2.6802513235399494E-3</v>
      </c>
      <c r="T64" s="68">
        <f t="shared" si="15"/>
        <v>3.190775385166607E-4</v>
      </c>
      <c r="U64" s="91">
        <f t="shared" si="5"/>
        <v>3.1907753851666064E-3</v>
      </c>
      <c r="W64" s="47">
        <v>8.9054541</v>
      </c>
    </row>
    <row r="65" spans="1:23" x14ac:dyDescent="0.3">
      <c r="A65" s="14" t="s">
        <v>31</v>
      </c>
      <c r="B65" s="14" t="s">
        <v>42</v>
      </c>
      <c r="C65" s="15" t="s">
        <v>16</v>
      </c>
      <c r="D65" s="31"/>
      <c r="E65" s="17">
        <f>W65/W56</f>
        <v>0.18255423447417157</v>
      </c>
      <c r="F65" s="18">
        <v>0.01</v>
      </c>
      <c r="G65" s="18">
        <v>0.05</v>
      </c>
      <c r="H65" s="18"/>
      <c r="I65" s="18">
        <f t="shared" si="16"/>
        <v>0.84</v>
      </c>
      <c r="J65" s="50">
        <v>0.1</v>
      </c>
      <c r="K65" s="59">
        <f t="shared" si="3"/>
        <v>1.8255423447417157E-3</v>
      </c>
      <c r="L65" s="19">
        <f t="shared" si="3"/>
        <v>9.1277117237085793E-3</v>
      </c>
      <c r="M65" s="19">
        <f t="shared" si="3"/>
        <v>0</v>
      </c>
      <c r="N65" s="19">
        <f t="shared" si="3"/>
        <v>0.15334555695830412</v>
      </c>
      <c r="O65" s="60">
        <f t="shared" si="3"/>
        <v>1.8255423447417159E-2</v>
      </c>
      <c r="P65" s="67">
        <f t="shared" si="17"/>
        <v>4.2838226012182013E-4</v>
      </c>
      <c r="Q65" s="27">
        <f t="shared" si="15"/>
        <v>2.1419113006091008E-3</v>
      </c>
      <c r="R65" s="27">
        <f t="shared" si="15"/>
        <v>0</v>
      </c>
      <c r="S65" s="20">
        <f t="shared" si="15"/>
        <v>3.5984109850232891E-2</v>
      </c>
      <c r="T65" s="68">
        <f t="shared" si="15"/>
        <v>4.2838226012182016E-3</v>
      </c>
      <c r="U65" s="91">
        <f t="shared" si="5"/>
        <v>4.2838226012182012E-2</v>
      </c>
      <c r="W65" s="47">
        <v>119.56148880000001</v>
      </c>
    </row>
    <row r="66" spans="1:23" x14ac:dyDescent="0.3">
      <c r="A66" s="14" t="s">
        <v>33</v>
      </c>
      <c r="B66" s="14" t="s">
        <v>34</v>
      </c>
      <c r="C66" s="15" t="s">
        <v>16</v>
      </c>
      <c r="D66" s="31"/>
      <c r="E66" s="17">
        <f>W66/W56</f>
        <v>4.7995307339682311E-2</v>
      </c>
      <c r="F66" s="18">
        <v>0.01</v>
      </c>
      <c r="G66" s="18">
        <v>0.02</v>
      </c>
      <c r="H66" s="18"/>
      <c r="I66" s="18">
        <f t="shared" si="16"/>
        <v>0.91999999999999993</v>
      </c>
      <c r="J66" s="50">
        <v>0.05</v>
      </c>
      <c r="K66" s="59">
        <f t="shared" si="3"/>
        <v>4.799530733968231E-4</v>
      </c>
      <c r="L66" s="19">
        <f t="shared" si="3"/>
        <v>9.599061467936462E-4</v>
      </c>
      <c r="M66" s="19">
        <f t="shared" si="3"/>
        <v>0</v>
      </c>
      <c r="N66" s="19">
        <f t="shared" si="3"/>
        <v>4.4155682752507724E-2</v>
      </c>
      <c r="O66" s="60">
        <f t="shared" si="3"/>
        <v>2.3997653669841157E-3</v>
      </c>
      <c r="P66" s="67">
        <f t="shared" si="17"/>
        <v>1.1262591795055534E-4</v>
      </c>
      <c r="Q66" s="27">
        <f t="shared" si="15"/>
        <v>2.2525183590111069E-4</v>
      </c>
      <c r="R66" s="27">
        <f t="shared" si="15"/>
        <v>0</v>
      </c>
      <c r="S66" s="20">
        <f t="shared" si="15"/>
        <v>1.0361584451451092E-2</v>
      </c>
      <c r="T66" s="68">
        <f t="shared" si="15"/>
        <v>5.6312958975277677E-4</v>
      </c>
      <c r="U66" s="91">
        <f t="shared" si="5"/>
        <v>1.1262591795055534E-2</v>
      </c>
      <c r="W66" s="47">
        <v>31.433893699999999</v>
      </c>
    </row>
    <row r="67" spans="1:23" x14ac:dyDescent="0.3">
      <c r="A67" s="14" t="s">
        <v>35</v>
      </c>
      <c r="B67" s="14" t="s">
        <v>36</v>
      </c>
      <c r="C67" s="15" t="s">
        <v>16</v>
      </c>
      <c r="D67" s="30"/>
      <c r="E67" s="17">
        <f>W67/W56</f>
        <v>0</v>
      </c>
      <c r="F67" s="18"/>
      <c r="G67" s="18"/>
      <c r="H67" s="18"/>
      <c r="I67" s="18"/>
      <c r="J67" s="50"/>
      <c r="K67" s="59">
        <f t="shared" si="3"/>
        <v>0</v>
      </c>
      <c r="L67" s="19">
        <f t="shared" si="3"/>
        <v>0</v>
      </c>
      <c r="M67" s="19">
        <f t="shared" si="3"/>
        <v>0</v>
      </c>
      <c r="N67" s="19">
        <f t="shared" si="3"/>
        <v>0</v>
      </c>
      <c r="O67" s="60">
        <f t="shared" si="3"/>
        <v>0</v>
      </c>
      <c r="P67" s="67">
        <f t="shared" si="17"/>
        <v>0</v>
      </c>
      <c r="Q67" s="27">
        <f t="shared" si="15"/>
        <v>0</v>
      </c>
      <c r="R67" s="27">
        <f t="shared" si="15"/>
        <v>0</v>
      </c>
      <c r="S67" s="20">
        <f t="shared" si="15"/>
        <v>0</v>
      </c>
      <c r="T67" s="68">
        <f t="shared" si="15"/>
        <v>0</v>
      </c>
      <c r="U67" s="91">
        <f t="shared" si="5"/>
        <v>0</v>
      </c>
      <c r="W67" s="47">
        <v>0</v>
      </c>
    </row>
    <row r="68" spans="1:23" x14ac:dyDescent="0.3">
      <c r="A68" s="22"/>
      <c r="B68" s="23" t="s">
        <v>52</v>
      </c>
      <c r="C68" s="15" t="s">
        <v>16</v>
      </c>
      <c r="D68" s="30"/>
      <c r="E68" s="24">
        <f>SUM(E57:E67)</f>
        <v>0.99999999999999989</v>
      </c>
      <c r="F68" s="25"/>
      <c r="G68" s="25"/>
      <c r="H68" s="25"/>
      <c r="I68" s="25"/>
      <c r="J68" s="51"/>
      <c r="K68" s="59"/>
      <c r="L68" s="19"/>
      <c r="M68" s="19"/>
      <c r="N68" s="19"/>
      <c r="O68" s="60"/>
      <c r="P68" s="58"/>
      <c r="Q68" s="9"/>
      <c r="R68" s="9"/>
      <c r="S68" s="28"/>
      <c r="T68" s="53"/>
      <c r="U68" s="91"/>
      <c r="W68" s="47"/>
    </row>
    <row r="69" spans="1:23" x14ac:dyDescent="0.3">
      <c r="A69" s="10" t="s">
        <v>53</v>
      </c>
      <c r="B69" s="10" t="s">
        <v>54</v>
      </c>
      <c r="C69" s="11"/>
      <c r="D69" s="12">
        <f>SUM(W70:W80)/$W$209</f>
        <v>4.0676063453959146E-2</v>
      </c>
      <c r="E69" s="29"/>
      <c r="F69" s="13"/>
      <c r="G69" s="13"/>
      <c r="H69" s="13"/>
      <c r="I69" s="13"/>
      <c r="J69" s="49"/>
      <c r="K69" s="59"/>
      <c r="L69" s="19"/>
      <c r="M69" s="19"/>
      <c r="N69" s="19"/>
      <c r="O69" s="60"/>
      <c r="P69" s="58"/>
      <c r="Q69" s="9"/>
      <c r="R69" s="9"/>
      <c r="S69" s="28"/>
      <c r="T69" s="53"/>
      <c r="U69" s="91"/>
      <c r="W69" s="46">
        <f>SUM(W70:W80)</f>
        <v>113.52689309999998</v>
      </c>
    </row>
    <row r="70" spans="1:23" x14ac:dyDescent="0.3">
      <c r="A70" s="14" t="s">
        <v>15</v>
      </c>
      <c r="B70" s="14" t="s">
        <v>40</v>
      </c>
      <c r="C70" s="15" t="s">
        <v>16</v>
      </c>
      <c r="D70" s="30"/>
      <c r="E70" s="17">
        <f>W70/W69</f>
        <v>0.7600302469653335</v>
      </c>
      <c r="F70" s="18">
        <v>0.01</v>
      </c>
      <c r="G70" s="18">
        <v>0.02</v>
      </c>
      <c r="H70" s="18"/>
      <c r="I70" s="18">
        <f t="shared" ref="I70:I79" si="18">1-F70-G70-H70-J70</f>
        <v>0.94</v>
      </c>
      <c r="J70" s="50">
        <v>0.03</v>
      </c>
      <c r="K70" s="59">
        <f t="shared" ref="K70:O129" si="19">$E70*F70</f>
        <v>7.6003024696533351E-3</v>
      </c>
      <c r="L70" s="19">
        <f t="shared" si="19"/>
        <v>1.520060493930667E-2</v>
      </c>
      <c r="M70" s="19">
        <f t="shared" si="19"/>
        <v>0</v>
      </c>
      <c r="N70" s="19">
        <f t="shared" si="19"/>
        <v>0.71442843214741347</v>
      </c>
      <c r="O70" s="60">
        <f t="shared" si="19"/>
        <v>2.2800907408960003E-2</v>
      </c>
      <c r="P70" s="67">
        <f>$D$69*K70</f>
        <v>3.0915038552490145E-4</v>
      </c>
      <c r="Q70" s="27">
        <f t="shared" ref="Q70:T80" si="20">$D$69*L70</f>
        <v>6.183007710498029E-4</v>
      </c>
      <c r="R70" s="27">
        <f t="shared" si="20"/>
        <v>0</v>
      </c>
      <c r="S70" s="20">
        <f t="shared" si="20"/>
        <v>2.9060136239340739E-2</v>
      </c>
      <c r="T70" s="68">
        <f t="shared" si="20"/>
        <v>9.274511565747043E-4</v>
      </c>
      <c r="U70" s="91">
        <f t="shared" ref="U70:U133" si="21">SUM(P70:T70)</f>
        <v>3.0915038552490146E-2</v>
      </c>
      <c r="W70" s="47">
        <v>86.283872599999995</v>
      </c>
    </row>
    <row r="71" spans="1:23" x14ac:dyDescent="0.3">
      <c r="A71" s="14" t="s">
        <v>17</v>
      </c>
      <c r="B71" s="14" t="s">
        <v>41</v>
      </c>
      <c r="C71" s="15" t="s">
        <v>16</v>
      </c>
      <c r="D71" s="31"/>
      <c r="E71" s="17">
        <f>W71/W69</f>
        <v>9.2417447650560272E-2</v>
      </c>
      <c r="F71" s="18">
        <v>0.01</v>
      </c>
      <c r="G71" s="18">
        <v>0.02</v>
      </c>
      <c r="H71" s="18"/>
      <c r="I71" s="18">
        <f t="shared" si="18"/>
        <v>0.94</v>
      </c>
      <c r="J71" s="50">
        <v>0.03</v>
      </c>
      <c r="K71" s="59">
        <f t="shared" si="19"/>
        <v>9.2417447650560271E-4</v>
      </c>
      <c r="L71" s="19">
        <f t="shared" si="19"/>
        <v>1.8483489530112054E-3</v>
      </c>
      <c r="M71" s="19">
        <f t="shared" si="19"/>
        <v>0</v>
      </c>
      <c r="N71" s="19">
        <f t="shared" si="19"/>
        <v>8.6872400791526652E-2</v>
      </c>
      <c r="O71" s="60">
        <f t="shared" si="19"/>
        <v>2.7725234295168082E-3</v>
      </c>
      <c r="P71" s="67">
        <f t="shared" ref="P71:P80" si="22">$D$69*K71</f>
        <v>3.7591779648871375E-5</v>
      </c>
      <c r="Q71" s="27">
        <f t="shared" si="20"/>
        <v>7.5183559297742751E-5</v>
      </c>
      <c r="R71" s="27">
        <f t="shared" si="20"/>
        <v>0</v>
      </c>
      <c r="S71" s="20">
        <f t="shared" si="20"/>
        <v>3.5336272869939088E-3</v>
      </c>
      <c r="T71" s="68">
        <f t="shared" si="20"/>
        <v>1.1277533894661412E-4</v>
      </c>
      <c r="U71" s="91">
        <f t="shared" si="21"/>
        <v>3.759177964887137E-3</v>
      </c>
      <c r="W71" s="47">
        <v>10.4918657</v>
      </c>
    </row>
    <row r="72" spans="1:23" x14ac:dyDescent="0.3">
      <c r="A72" s="14" t="s">
        <v>19</v>
      </c>
      <c r="B72" s="14" t="s">
        <v>20</v>
      </c>
      <c r="C72" s="15" t="s">
        <v>16</v>
      </c>
      <c r="D72" s="31"/>
      <c r="E72" s="17">
        <f>W72/W69</f>
        <v>4.2428449052658878E-4</v>
      </c>
      <c r="F72" s="18">
        <v>0.01</v>
      </c>
      <c r="G72" s="18">
        <v>0.02</v>
      </c>
      <c r="H72" s="18"/>
      <c r="I72" s="18">
        <f t="shared" si="18"/>
        <v>0.95</v>
      </c>
      <c r="J72" s="50">
        <v>0.02</v>
      </c>
      <c r="K72" s="59">
        <f t="shared" si="19"/>
        <v>4.2428449052658879E-6</v>
      </c>
      <c r="L72" s="19">
        <f t="shared" si="19"/>
        <v>8.4856898105317758E-6</v>
      </c>
      <c r="M72" s="19">
        <f t="shared" si="19"/>
        <v>0</v>
      </c>
      <c r="N72" s="19">
        <f t="shared" si="19"/>
        <v>4.0307026600025931E-4</v>
      </c>
      <c r="O72" s="60">
        <f t="shared" si="19"/>
        <v>8.4856898105317758E-6</v>
      </c>
      <c r="P72" s="67">
        <f t="shared" si="22"/>
        <v>1.7258222859190253E-7</v>
      </c>
      <c r="Q72" s="27">
        <f t="shared" si="20"/>
        <v>3.4516445718380506E-7</v>
      </c>
      <c r="R72" s="27">
        <f t="shared" si="20"/>
        <v>0</v>
      </c>
      <c r="S72" s="20">
        <f t="shared" si="20"/>
        <v>1.639531171623074E-5</v>
      </c>
      <c r="T72" s="68">
        <f t="shared" si="20"/>
        <v>3.4516445718380506E-7</v>
      </c>
      <c r="U72" s="91">
        <f t="shared" si="21"/>
        <v>1.7258222859190252E-5</v>
      </c>
      <c r="W72" s="47">
        <v>4.8167700000000001E-2</v>
      </c>
    </row>
    <row r="73" spans="1:23" x14ac:dyDescent="0.3">
      <c r="A73" s="14" t="s">
        <v>21</v>
      </c>
      <c r="B73" s="14" t="s">
        <v>22</v>
      </c>
      <c r="C73" s="15" t="s">
        <v>16</v>
      </c>
      <c r="D73" s="31"/>
      <c r="E73" s="17">
        <f>W73/W69</f>
        <v>1.3197982073553285E-2</v>
      </c>
      <c r="F73" s="18">
        <v>0.01</v>
      </c>
      <c r="G73" s="18">
        <v>0.05</v>
      </c>
      <c r="H73" s="18"/>
      <c r="I73" s="18">
        <f t="shared" si="18"/>
        <v>0.84</v>
      </c>
      <c r="J73" s="50">
        <v>0.1</v>
      </c>
      <c r="K73" s="59">
        <f t="shared" si="19"/>
        <v>1.3197982073553284E-4</v>
      </c>
      <c r="L73" s="19">
        <f t="shared" si="19"/>
        <v>6.5989910367766436E-4</v>
      </c>
      <c r="M73" s="19">
        <f t="shared" si="19"/>
        <v>0</v>
      </c>
      <c r="N73" s="19">
        <f t="shared" si="19"/>
        <v>1.108630494178476E-2</v>
      </c>
      <c r="O73" s="60">
        <f t="shared" si="19"/>
        <v>1.3197982073553287E-3</v>
      </c>
      <c r="P73" s="67">
        <f t="shared" si="22"/>
        <v>5.368419562880687E-6</v>
      </c>
      <c r="Q73" s="27">
        <f t="shared" si="20"/>
        <v>2.6842097814403443E-5</v>
      </c>
      <c r="R73" s="27">
        <f t="shared" si="20"/>
        <v>0</v>
      </c>
      <c r="S73" s="20">
        <f t="shared" si="20"/>
        <v>4.5094724328197772E-4</v>
      </c>
      <c r="T73" s="68">
        <f t="shared" si="20"/>
        <v>5.3684195628806885E-5</v>
      </c>
      <c r="U73" s="91">
        <f t="shared" si="21"/>
        <v>5.3684195628806873E-4</v>
      </c>
      <c r="W73" s="47">
        <v>1.4983259</v>
      </c>
    </row>
    <row r="74" spans="1:23" x14ac:dyDescent="0.3">
      <c r="A74" s="14" t="s">
        <v>23</v>
      </c>
      <c r="B74" s="14" t="s">
        <v>24</v>
      </c>
      <c r="C74" s="15" t="s">
        <v>134</v>
      </c>
      <c r="D74" s="31"/>
      <c r="E74" s="17">
        <f>W74/W69</f>
        <v>3.0303855818282766E-2</v>
      </c>
      <c r="F74" s="18">
        <v>0.01</v>
      </c>
      <c r="G74" s="18">
        <v>0.05</v>
      </c>
      <c r="H74" s="18">
        <f>Working!$H$9</f>
        <v>0.18</v>
      </c>
      <c r="I74" s="18">
        <f t="shared" si="18"/>
        <v>0.66</v>
      </c>
      <c r="J74" s="50">
        <v>0.1</v>
      </c>
      <c r="K74" s="59">
        <f t="shared" si="19"/>
        <v>3.0303855818282764E-4</v>
      </c>
      <c r="L74" s="19">
        <f t="shared" si="19"/>
        <v>1.5151927909141383E-3</v>
      </c>
      <c r="M74" s="19">
        <f t="shared" si="19"/>
        <v>5.4546940472908973E-3</v>
      </c>
      <c r="N74" s="19">
        <f t="shared" si="19"/>
        <v>2.0000544840066626E-2</v>
      </c>
      <c r="O74" s="60">
        <f t="shared" si="19"/>
        <v>3.0303855818282766E-3</v>
      </c>
      <c r="P74" s="67">
        <f t="shared" si="22"/>
        <v>1.2326415621640987E-5</v>
      </c>
      <c r="Q74" s="27">
        <f t="shared" si="20"/>
        <v>6.1632078108204944E-5</v>
      </c>
      <c r="R74" s="27">
        <f t="shared" si="20"/>
        <v>2.2187548118953777E-4</v>
      </c>
      <c r="S74" s="20">
        <f t="shared" si="20"/>
        <v>8.1354343102830529E-4</v>
      </c>
      <c r="T74" s="68">
        <f t="shared" si="20"/>
        <v>1.2326415621640989E-4</v>
      </c>
      <c r="U74" s="91">
        <f t="shared" si="21"/>
        <v>1.2326415621640989E-3</v>
      </c>
      <c r="W74" s="47">
        <v>3.4403025999999999</v>
      </c>
    </row>
    <row r="75" spans="1:23" x14ac:dyDescent="0.3">
      <c r="A75" s="14" t="s">
        <v>25</v>
      </c>
      <c r="B75" s="14" t="s">
        <v>26</v>
      </c>
      <c r="C75" s="15" t="s">
        <v>135</v>
      </c>
      <c r="D75" s="31"/>
      <c r="E75" s="17">
        <f>W75/W69</f>
        <v>0</v>
      </c>
      <c r="F75" s="18">
        <v>0.01</v>
      </c>
      <c r="G75" s="18">
        <v>0.02</v>
      </c>
      <c r="H75" s="18">
        <f>Working!$H$10</f>
        <v>0.9</v>
      </c>
      <c r="I75" s="18">
        <f t="shared" si="18"/>
        <v>1.9999999999999948E-2</v>
      </c>
      <c r="J75" s="50">
        <v>0.05</v>
      </c>
      <c r="K75" s="59">
        <f t="shared" si="19"/>
        <v>0</v>
      </c>
      <c r="L75" s="19">
        <f t="shared" si="19"/>
        <v>0</v>
      </c>
      <c r="M75" s="19">
        <f t="shared" si="19"/>
        <v>0</v>
      </c>
      <c r="N75" s="19">
        <f t="shared" si="19"/>
        <v>0</v>
      </c>
      <c r="O75" s="60">
        <f t="shared" si="19"/>
        <v>0</v>
      </c>
      <c r="P75" s="67">
        <f t="shared" si="22"/>
        <v>0</v>
      </c>
      <c r="Q75" s="27">
        <f t="shared" si="20"/>
        <v>0</v>
      </c>
      <c r="R75" s="27">
        <f t="shared" si="20"/>
        <v>0</v>
      </c>
      <c r="S75" s="20">
        <f t="shared" si="20"/>
        <v>0</v>
      </c>
      <c r="T75" s="68">
        <f t="shared" si="20"/>
        <v>0</v>
      </c>
      <c r="U75" s="91">
        <f t="shared" si="21"/>
        <v>0</v>
      </c>
      <c r="W75" s="47">
        <v>0</v>
      </c>
    </row>
    <row r="76" spans="1:23" x14ac:dyDescent="0.3">
      <c r="A76" s="14" t="s">
        <v>27</v>
      </c>
      <c r="B76" s="14" t="s">
        <v>28</v>
      </c>
      <c r="C76" s="147" t="s">
        <v>146</v>
      </c>
      <c r="D76" s="31"/>
      <c r="E76" s="17">
        <f>W76/W69</f>
        <v>3.6966853275050129E-2</v>
      </c>
      <c r="F76" s="18">
        <v>0.01</v>
      </c>
      <c r="G76" s="18">
        <v>0.05</v>
      </c>
      <c r="H76" s="18">
        <f>Working!$H$11</f>
        <v>0.18</v>
      </c>
      <c r="I76" s="18">
        <f t="shared" si="18"/>
        <v>0.66</v>
      </c>
      <c r="J76" s="50">
        <v>0.1</v>
      </c>
      <c r="K76" s="59">
        <f t="shared" si="19"/>
        <v>3.6966853275050129E-4</v>
      </c>
      <c r="L76" s="19">
        <f t="shared" si="19"/>
        <v>1.8483426637525065E-3</v>
      </c>
      <c r="M76" s="19">
        <f t="shared" si="19"/>
        <v>6.6540335895090234E-3</v>
      </c>
      <c r="N76" s="19">
        <f t="shared" si="19"/>
        <v>2.4398123161533086E-2</v>
      </c>
      <c r="O76" s="60">
        <f t="shared" si="19"/>
        <v>3.696685327505013E-3</v>
      </c>
      <c r="P76" s="67">
        <f t="shared" si="22"/>
        <v>1.5036660695091366E-5</v>
      </c>
      <c r="Q76" s="27">
        <f t="shared" si="20"/>
        <v>7.5183303475456829E-5</v>
      </c>
      <c r="R76" s="27">
        <f t="shared" si="20"/>
        <v>2.7065989251164459E-4</v>
      </c>
      <c r="S76" s="20">
        <f t="shared" si="20"/>
        <v>9.9241960587603015E-4</v>
      </c>
      <c r="T76" s="68">
        <f t="shared" si="20"/>
        <v>1.5036660695091366E-4</v>
      </c>
      <c r="U76" s="91">
        <f t="shared" si="21"/>
        <v>1.5036660695091366E-3</v>
      </c>
      <c r="W76" s="47">
        <v>4.1967319999999999</v>
      </c>
    </row>
    <row r="77" spans="1:23" x14ac:dyDescent="0.3">
      <c r="A77" s="14" t="s">
        <v>29</v>
      </c>
      <c r="B77" s="14" t="s">
        <v>30</v>
      </c>
      <c r="C77" s="15" t="s">
        <v>16</v>
      </c>
      <c r="D77" s="31"/>
      <c r="E77" s="17">
        <f>W77/W69</f>
        <v>4.4258818001600024E-2</v>
      </c>
      <c r="F77" s="18">
        <v>0.01</v>
      </c>
      <c r="G77" s="18">
        <v>0.05</v>
      </c>
      <c r="H77" s="18"/>
      <c r="I77" s="18">
        <f t="shared" si="18"/>
        <v>0.84</v>
      </c>
      <c r="J77" s="50">
        <v>0.1</v>
      </c>
      <c r="K77" s="59">
        <f t="shared" si="19"/>
        <v>4.4258818001600026E-4</v>
      </c>
      <c r="L77" s="19">
        <f t="shared" si="19"/>
        <v>2.2129409000800015E-3</v>
      </c>
      <c r="M77" s="19">
        <f t="shared" si="19"/>
        <v>0</v>
      </c>
      <c r="N77" s="19">
        <f t="shared" si="19"/>
        <v>3.7177407121344021E-2</v>
      </c>
      <c r="O77" s="60">
        <f t="shared" si="19"/>
        <v>4.4258818001600029E-3</v>
      </c>
      <c r="P77" s="67">
        <f t="shared" si="22"/>
        <v>1.8002744894303118E-5</v>
      </c>
      <c r="Q77" s="27">
        <f t="shared" si="20"/>
        <v>9.0013724471515609E-5</v>
      </c>
      <c r="R77" s="27">
        <f t="shared" si="20"/>
        <v>0</v>
      </c>
      <c r="S77" s="20">
        <f t="shared" si="20"/>
        <v>1.512230571121462E-3</v>
      </c>
      <c r="T77" s="68">
        <f t="shared" si="20"/>
        <v>1.8002744894303122E-4</v>
      </c>
      <c r="U77" s="91">
        <f t="shared" si="21"/>
        <v>1.800274489430312E-3</v>
      </c>
      <c r="W77" s="47">
        <v>5.0245661000000004</v>
      </c>
    </row>
    <row r="78" spans="1:23" x14ac:dyDescent="0.3">
      <c r="A78" s="14" t="s">
        <v>31</v>
      </c>
      <c r="B78" s="14" t="s">
        <v>42</v>
      </c>
      <c r="C78" s="15" t="s">
        <v>16</v>
      </c>
      <c r="D78" s="31"/>
      <c r="E78" s="17">
        <f>W78/W69</f>
        <v>1.4792374336543878E-2</v>
      </c>
      <c r="F78" s="18">
        <v>0.01</v>
      </c>
      <c r="G78" s="18">
        <v>0.05</v>
      </c>
      <c r="H78" s="18"/>
      <c r="I78" s="18">
        <f t="shared" si="18"/>
        <v>0.84</v>
      </c>
      <c r="J78" s="50">
        <v>0.1</v>
      </c>
      <c r="K78" s="59">
        <f t="shared" si="19"/>
        <v>1.4792374336543878E-4</v>
      </c>
      <c r="L78" s="19">
        <f t="shared" si="19"/>
        <v>7.39618716827194E-4</v>
      </c>
      <c r="M78" s="19">
        <f t="shared" si="19"/>
        <v>0</v>
      </c>
      <c r="N78" s="19">
        <f t="shared" si="19"/>
        <v>1.2425594442696856E-2</v>
      </c>
      <c r="O78" s="60">
        <f t="shared" si="19"/>
        <v>1.479237433654388E-3</v>
      </c>
      <c r="P78" s="67">
        <f t="shared" si="22"/>
        <v>6.0169555714797561E-6</v>
      </c>
      <c r="Q78" s="27">
        <f t="shared" si="20"/>
        <v>3.0084777857398785E-5</v>
      </c>
      <c r="R78" s="27">
        <f t="shared" si="20"/>
        <v>0</v>
      </c>
      <c r="S78" s="20">
        <f t="shared" si="20"/>
        <v>5.054242680042995E-4</v>
      </c>
      <c r="T78" s="68">
        <f t="shared" si="20"/>
        <v>6.016955571479757E-5</v>
      </c>
      <c r="U78" s="91">
        <f t="shared" si="21"/>
        <v>6.0169555714797561E-4</v>
      </c>
      <c r="W78" s="47">
        <v>1.6793323</v>
      </c>
    </row>
    <row r="79" spans="1:23" x14ac:dyDescent="0.3">
      <c r="A79" s="14" t="s">
        <v>33</v>
      </c>
      <c r="B79" s="14" t="s">
        <v>34</v>
      </c>
      <c r="C79" s="15" t="s">
        <v>16</v>
      </c>
      <c r="D79" s="31"/>
      <c r="E79" s="17">
        <f>W79/W69</f>
        <v>7.6081373885497454E-3</v>
      </c>
      <c r="F79" s="18">
        <v>0.01</v>
      </c>
      <c r="G79" s="18">
        <v>0.02</v>
      </c>
      <c r="H79" s="18"/>
      <c r="I79" s="18">
        <f t="shared" si="18"/>
        <v>0.91999999999999993</v>
      </c>
      <c r="J79" s="50">
        <v>0.05</v>
      </c>
      <c r="K79" s="59">
        <f t="shared" si="19"/>
        <v>7.6081373885497451E-5</v>
      </c>
      <c r="L79" s="19">
        <f t="shared" si="19"/>
        <v>1.521627477709949E-4</v>
      </c>
      <c r="M79" s="19">
        <f t="shared" si="19"/>
        <v>0</v>
      </c>
      <c r="N79" s="19">
        <f t="shared" si="19"/>
        <v>6.9994863974657652E-3</v>
      </c>
      <c r="O79" s="60">
        <f t="shared" si="19"/>
        <v>3.8040686942748727E-4</v>
      </c>
      <c r="P79" s="67">
        <f t="shared" si="22"/>
        <v>3.0946907918308846E-6</v>
      </c>
      <c r="Q79" s="27">
        <f t="shared" si="20"/>
        <v>6.1893815836617692E-6</v>
      </c>
      <c r="R79" s="27">
        <f t="shared" si="20"/>
        <v>0</v>
      </c>
      <c r="S79" s="20">
        <f t="shared" si="20"/>
        <v>2.8471155284844139E-4</v>
      </c>
      <c r="T79" s="68">
        <f t="shared" si="20"/>
        <v>1.5473453959154422E-5</v>
      </c>
      <c r="U79" s="91">
        <f t="shared" si="21"/>
        <v>3.0946907918308846E-4</v>
      </c>
      <c r="W79" s="47">
        <v>0.86372819999999995</v>
      </c>
    </row>
    <row r="80" spans="1:23" x14ac:dyDescent="0.3">
      <c r="A80" s="14" t="s">
        <v>35</v>
      </c>
      <c r="B80" s="14" t="s">
        <v>36</v>
      </c>
      <c r="C80" s="15" t="s">
        <v>16</v>
      </c>
      <c r="D80" s="31"/>
      <c r="E80" s="17">
        <f>W80/W69</f>
        <v>0</v>
      </c>
      <c r="F80" s="18"/>
      <c r="G80" s="18"/>
      <c r="H80" s="18"/>
      <c r="I80" s="18"/>
      <c r="J80" s="50"/>
      <c r="K80" s="59">
        <f t="shared" si="19"/>
        <v>0</v>
      </c>
      <c r="L80" s="19">
        <f t="shared" si="19"/>
        <v>0</v>
      </c>
      <c r="M80" s="19">
        <f t="shared" si="19"/>
        <v>0</v>
      </c>
      <c r="N80" s="19">
        <f t="shared" si="19"/>
        <v>0</v>
      </c>
      <c r="O80" s="60">
        <f t="shared" si="19"/>
        <v>0</v>
      </c>
      <c r="P80" s="67">
        <f t="shared" si="22"/>
        <v>0</v>
      </c>
      <c r="Q80" s="27">
        <f t="shared" si="20"/>
        <v>0</v>
      </c>
      <c r="R80" s="27">
        <f t="shared" si="20"/>
        <v>0</v>
      </c>
      <c r="S80" s="20">
        <f t="shared" si="20"/>
        <v>0</v>
      </c>
      <c r="T80" s="68">
        <f t="shared" si="20"/>
        <v>0</v>
      </c>
      <c r="U80" s="91">
        <f t="shared" si="21"/>
        <v>0</v>
      </c>
      <c r="W80" s="47">
        <v>0</v>
      </c>
    </row>
    <row r="81" spans="1:23" x14ac:dyDescent="0.3">
      <c r="A81" s="22"/>
      <c r="B81" s="23" t="s">
        <v>55</v>
      </c>
      <c r="C81" s="15" t="s">
        <v>16</v>
      </c>
      <c r="D81" s="31"/>
      <c r="E81" s="24">
        <f>SUM(E70:E80)</f>
        <v>1.0000000000000002</v>
      </c>
      <c r="F81" s="13"/>
      <c r="G81" s="13"/>
      <c r="H81" s="13"/>
      <c r="I81" s="13"/>
      <c r="J81" s="49"/>
      <c r="K81" s="59"/>
      <c r="L81" s="19"/>
      <c r="M81" s="19"/>
      <c r="N81" s="19"/>
      <c r="O81" s="60"/>
      <c r="P81" s="58"/>
      <c r="Q81" s="9"/>
      <c r="R81" s="9"/>
      <c r="S81" s="28"/>
      <c r="T81" s="53"/>
      <c r="U81" s="91"/>
      <c r="W81" s="47"/>
    </row>
    <row r="82" spans="1:23" x14ac:dyDescent="0.3">
      <c r="A82" s="10" t="s">
        <v>56</v>
      </c>
      <c r="B82" s="10" t="s">
        <v>57</v>
      </c>
      <c r="C82" s="11"/>
      <c r="D82" s="12">
        <f>SUM(W83:W95)/$W$209</f>
        <v>2.1427452848441414E-2</v>
      </c>
      <c r="E82" s="29"/>
      <c r="F82" s="13"/>
      <c r="G82" s="13"/>
      <c r="H82" s="13"/>
      <c r="I82" s="13"/>
      <c r="J82" s="49"/>
      <c r="K82" s="59"/>
      <c r="L82" s="19"/>
      <c r="M82" s="19"/>
      <c r="N82" s="19"/>
      <c r="O82" s="60"/>
      <c r="P82" s="58"/>
      <c r="Q82" s="9"/>
      <c r="R82" s="9"/>
      <c r="S82" s="28"/>
      <c r="T82" s="53"/>
      <c r="U82" s="91"/>
      <c r="W82" s="46">
        <f>SUM(W83:W95)</f>
        <v>59.80402089999999</v>
      </c>
    </row>
    <row r="83" spans="1:23" x14ac:dyDescent="0.3">
      <c r="A83" s="22"/>
      <c r="B83" s="10"/>
      <c r="C83" s="32"/>
      <c r="D83" s="31"/>
      <c r="E83" s="29"/>
      <c r="F83" s="13"/>
      <c r="G83" s="13"/>
      <c r="H83" s="13"/>
      <c r="I83" s="13"/>
      <c r="J83" s="49"/>
      <c r="K83" s="59"/>
      <c r="L83" s="19"/>
      <c r="M83" s="19"/>
      <c r="N83" s="19"/>
      <c r="O83" s="60"/>
      <c r="P83" s="58"/>
      <c r="Q83" s="9"/>
      <c r="R83" s="9"/>
      <c r="S83" s="28"/>
      <c r="T83" s="53"/>
      <c r="U83" s="91"/>
      <c r="W83" s="46"/>
    </row>
    <row r="84" spans="1:23" x14ac:dyDescent="0.3">
      <c r="A84" s="14" t="s">
        <v>15</v>
      </c>
      <c r="B84" s="14" t="s">
        <v>40</v>
      </c>
      <c r="C84" s="15" t="s">
        <v>16</v>
      </c>
      <c r="D84" s="31"/>
      <c r="E84" s="17">
        <f>W84/W82</f>
        <v>0.67999040679888467</v>
      </c>
      <c r="F84" s="18">
        <v>0.01</v>
      </c>
      <c r="G84" s="18">
        <v>0.02</v>
      </c>
      <c r="H84" s="18"/>
      <c r="I84" s="18">
        <f t="shared" ref="I84:I94" si="23">1-F84-G84-H84-J84</f>
        <v>0.94</v>
      </c>
      <c r="J84" s="50">
        <v>0.03</v>
      </c>
      <c r="K84" s="59">
        <f t="shared" si="19"/>
        <v>6.799904067988847E-3</v>
      </c>
      <c r="L84" s="19">
        <f t="shared" si="19"/>
        <v>1.3599808135977694E-2</v>
      </c>
      <c r="M84" s="19">
        <f t="shared" si="19"/>
        <v>0</v>
      </c>
      <c r="N84" s="19">
        <f t="shared" si="19"/>
        <v>0.63919098239095151</v>
      </c>
      <c r="O84" s="60">
        <f t="shared" si="19"/>
        <v>2.0399712203966539E-2</v>
      </c>
      <c r="P84" s="67">
        <f>$D$82*K84</f>
        <v>1.4570462379075597E-4</v>
      </c>
      <c r="Q84" s="27">
        <f t="shared" ref="Q84:T95" si="24">$D$82*L84</f>
        <v>2.9140924758151195E-4</v>
      </c>
      <c r="R84" s="27">
        <f t="shared" si="24"/>
        <v>0</v>
      </c>
      <c r="S84" s="20">
        <f t="shared" si="24"/>
        <v>1.3696234636331059E-2</v>
      </c>
      <c r="T84" s="68">
        <f t="shared" si="24"/>
        <v>4.3711387137226789E-4</v>
      </c>
      <c r="U84" s="91">
        <f t="shared" si="21"/>
        <v>1.4570462379075593E-2</v>
      </c>
      <c r="W84" s="47">
        <v>40.666160499999997</v>
      </c>
    </row>
    <row r="85" spans="1:23" x14ac:dyDescent="0.3">
      <c r="A85" s="14" t="s">
        <v>17</v>
      </c>
      <c r="B85" s="14" t="s">
        <v>41</v>
      </c>
      <c r="C85" s="15" t="s">
        <v>16</v>
      </c>
      <c r="D85" s="31"/>
      <c r="E85" s="17">
        <f>W85/W82</f>
        <v>4.6672187889627341E-2</v>
      </c>
      <c r="F85" s="18">
        <v>0.01</v>
      </c>
      <c r="G85" s="18">
        <v>0.02</v>
      </c>
      <c r="H85" s="18"/>
      <c r="I85" s="18">
        <f t="shared" si="23"/>
        <v>0.94</v>
      </c>
      <c r="J85" s="50">
        <v>0.03</v>
      </c>
      <c r="K85" s="59">
        <f t="shared" si="19"/>
        <v>4.6672187889627343E-4</v>
      </c>
      <c r="L85" s="19">
        <f t="shared" si="19"/>
        <v>9.3344375779254687E-4</v>
      </c>
      <c r="M85" s="19">
        <f t="shared" si="19"/>
        <v>0</v>
      </c>
      <c r="N85" s="19">
        <f t="shared" si="19"/>
        <v>4.3871856616249698E-2</v>
      </c>
      <c r="O85" s="60">
        <f t="shared" si="19"/>
        <v>1.4001656366888202E-3</v>
      </c>
      <c r="P85" s="67">
        <f t="shared" ref="P85:P95" si="25">$D$82*K85</f>
        <v>1.0000661053385884E-5</v>
      </c>
      <c r="Q85" s="27">
        <f t="shared" si="24"/>
        <v>2.0001322106771767E-5</v>
      </c>
      <c r="R85" s="27">
        <f t="shared" si="24"/>
        <v>0</v>
      </c>
      <c r="S85" s="20">
        <f t="shared" si="24"/>
        <v>9.4006213901827289E-4</v>
      </c>
      <c r="T85" s="68">
        <f t="shared" si="24"/>
        <v>3.0001983160157649E-5</v>
      </c>
      <c r="U85" s="91">
        <f t="shared" si="21"/>
        <v>1.0000661053385881E-3</v>
      </c>
      <c r="W85" s="47">
        <v>2.7911845</v>
      </c>
    </row>
    <row r="86" spans="1:23" x14ac:dyDescent="0.3">
      <c r="A86" s="14" t="s">
        <v>19</v>
      </c>
      <c r="B86" s="14" t="s">
        <v>20</v>
      </c>
      <c r="C86" s="15" t="s">
        <v>16</v>
      </c>
      <c r="D86" s="31"/>
      <c r="E86" s="17">
        <f>W86/W82</f>
        <v>0</v>
      </c>
      <c r="F86" s="18">
        <v>0.01</v>
      </c>
      <c r="G86" s="18">
        <v>0.02</v>
      </c>
      <c r="H86" s="18"/>
      <c r="I86" s="18">
        <f t="shared" si="23"/>
        <v>0.95</v>
      </c>
      <c r="J86" s="50">
        <v>0.02</v>
      </c>
      <c r="K86" s="59">
        <f t="shared" si="19"/>
        <v>0</v>
      </c>
      <c r="L86" s="19">
        <f t="shared" si="19"/>
        <v>0</v>
      </c>
      <c r="M86" s="19">
        <f t="shared" si="19"/>
        <v>0</v>
      </c>
      <c r="N86" s="19">
        <f t="shared" si="19"/>
        <v>0</v>
      </c>
      <c r="O86" s="60">
        <f t="shared" si="19"/>
        <v>0</v>
      </c>
      <c r="P86" s="67">
        <f t="shared" si="25"/>
        <v>0</v>
      </c>
      <c r="Q86" s="27">
        <f t="shared" si="24"/>
        <v>0</v>
      </c>
      <c r="R86" s="27">
        <f t="shared" si="24"/>
        <v>0</v>
      </c>
      <c r="S86" s="20">
        <f t="shared" si="24"/>
        <v>0</v>
      </c>
      <c r="T86" s="68">
        <f t="shared" si="24"/>
        <v>0</v>
      </c>
      <c r="U86" s="91">
        <f t="shared" si="21"/>
        <v>0</v>
      </c>
      <c r="W86" s="47">
        <v>0</v>
      </c>
    </row>
    <row r="87" spans="1:23" x14ac:dyDescent="0.3">
      <c r="A87" s="14" t="s">
        <v>21</v>
      </c>
      <c r="B87" s="14" t="s">
        <v>22</v>
      </c>
      <c r="C87" s="15" t="s">
        <v>16</v>
      </c>
      <c r="D87" s="31"/>
      <c r="E87" s="17">
        <f>W87/W82</f>
        <v>4.4610110822832652E-3</v>
      </c>
      <c r="F87" s="18">
        <v>0.01</v>
      </c>
      <c r="G87" s="18">
        <v>0.05</v>
      </c>
      <c r="H87" s="18"/>
      <c r="I87" s="18">
        <f t="shared" si="23"/>
        <v>0.84</v>
      </c>
      <c r="J87" s="50">
        <v>0.1</v>
      </c>
      <c r="K87" s="59">
        <f t="shared" si="19"/>
        <v>4.4610110822832656E-5</v>
      </c>
      <c r="L87" s="19">
        <f t="shared" si="19"/>
        <v>2.2305055411416327E-4</v>
      </c>
      <c r="M87" s="19">
        <f t="shared" si="19"/>
        <v>0</v>
      </c>
      <c r="N87" s="19">
        <f t="shared" si="19"/>
        <v>3.7472493091179429E-3</v>
      </c>
      <c r="O87" s="60">
        <f t="shared" si="19"/>
        <v>4.4610110822832655E-4</v>
      </c>
      <c r="P87" s="67">
        <f t="shared" si="25"/>
        <v>9.5588104621999276E-7</v>
      </c>
      <c r="Q87" s="27">
        <f t="shared" si="24"/>
        <v>4.7794052310999638E-6</v>
      </c>
      <c r="R87" s="27">
        <f t="shared" si="24"/>
        <v>0</v>
      </c>
      <c r="S87" s="20">
        <f t="shared" si="24"/>
        <v>8.0294007882479379E-5</v>
      </c>
      <c r="T87" s="68">
        <f t="shared" si="24"/>
        <v>9.5588104621999276E-6</v>
      </c>
      <c r="U87" s="91">
        <f t="shared" si="21"/>
        <v>9.5588104621999263E-5</v>
      </c>
      <c r="W87" s="47">
        <v>0.26678639999999998</v>
      </c>
    </row>
    <row r="88" spans="1:23" x14ac:dyDescent="0.3">
      <c r="A88" s="14" t="s">
        <v>23</v>
      </c>
      <c r="B88" s="14" t="s">
        <v>24</v>
      </c>
      <c r="C88" s="15" t="s">
        <v>16</v>
      </c>
      <c r="D88" s="31"/>
      <c r="E88" s="17">
        <f>W88/W82</f>
        <v>8.3295564830491206E-2</v>
      </c>
      <c r="F88" s="18">
        <v>0.01</v>
      </c>
      <c r="G88" s="18">
        <v>0.05</v>
      </c>
      <c r="H88" s="18"/>
      <c r="I88" s="18">
        <f t="shared" si="23"/>
        <v>0.84</v>
      </c>
      <c r="J88" s="50">
        <v>0.1</v>
      </c>
      <c r="K88" s="59">
        <f t="shared" si="19"/>
        <v>8.3295564830491206E-4</v>
      </c>
      <c r="L88" s="19">
        <f t="shared" si="19"/>
        <v>4.1647782415245608E-3</v>
      </c>
      <c r="M88" s="19">
        <f t="shared" si="19"/>
        <v>0</v>
      </c>
      <c r="N88" s="19">
        <f t="shared" si="19"/>
        <v>6.9968274457612611E-2</v>
      </c>
      <c r="O88" s="60">
        <f t="shared" si="19"/>
        <v>8.3295564830491216E-3</v>
      </c>
      <c r="P88" s="67">
        <f t="shared" si="25"/>
        <v>1.7848117878896452E-5</v>
      </c>
      <c r="Q88" s="27">
        <f t="shared" si="24"/>
        <v>8.9240589394482269E-5</v>
      </c>
      <c r="R88" s="27">
        <f t="shared" si="24"/>
        <v>0</v>
      </c>
      <c r="S88" s="20">
        <f t="shared" si="24"/>
        <v>1.499241901827302E-3</v>
      </c>
      <c r="T88" s="68">
        <f t="shared" si="24"/>
        <v>1.7848117878896454E-4</v>
      </c>
      <c r="U88" s="91">
        <f t="shared" si="21"/>
        <v>1.7848117878896453E-3</v>
      </c>
      <c r="W88" s="47">
        <v>4.9814097000000004</v>
      </c>
    </row>
    <row r="89" spans="1:23" x14ac:dyDescent="0.3">
      <c r="A89" s="14" t="s">
        <v>25</v>
      </c>
      <c r="B89" s="14" t="s">
        <v>26</v>
      </c>
      <c r="C89" s="15" t="s">
        <v>135</v>
      </c>
      <c r="D89" s="31"/>
      <c r="E89" s="17">
        <f>W89/W82</f>
        <v>0</v>
      </c>
      <c r="F89" s="18">
        <v>0.01</v>
      </c>
      <c r="G89" s="18">
        <v>0.02</v>
      </c>
      <c r="H89" s="18">
        <f>Working!$H$10</f>
        <v>0.9</v>
      </c>
      <c r="I89" s="18">
        <f t="shared" si="23"/>
        <v>1.9999999999999948E-2</v>
      </c>
      <c r="J89" s="50">
        <v>0.05</v>
      </c>
      <c r="K89" s="59">
        <f t="shared" si="19"/>
        <v>0</v>
      </c>
      <c r="L89" s="19">
        <f t="shared" si="19"/>
        <v>0</v>
      </c>
      <c r="M89" s="19">
        <f t="shared" si="19"/>
        <v>0</v>
      </c>
      <c r="N89" s="19">
        <f t="shared" si="19"/>
        <v>0</v>
      </c>
      <c r="O89" s="60">
        <f t="shared" si="19"/>
        <v>0</v>
      </c>
      <c r="P89" s="67">
        <f t="shared" si="25"/>
        <v>0</v>
      </c>
      <c r="Q89" s="27">
        <f t="shared" si="24"/>
        <v>0</v>
      </c>
      <c r="R89" s="27">
        <f t="shared" si="24"/>
        <v>0</v>
      </c>
      <c r="S89" s="20">
        <f t="shared" si="24"/>
        <v>0</v>
      </c>
      <c r="T89" s="68">
        <f t="shared" si="24"/>
        <v>0</v>
      </c>
      <c r="U89" s="91">
        <f t="shared" si="21"/>
        <v>0</v>
      </c>
      <c r="W89" s="47">
        <v>0</v>
      </c>
    </row>
    <row r="90" spans="1:23" x14ac:dyDescent="0.3">
      <c r="A90" s="14" t="s">
        <v>27</v>
      </c>
      <c r="B90" s="14" t="s">
        <v>28</v>
      </c>
      <c r="C90" s="147" t="s">
        <v>146</v>
      </c>
      <c r="D90" s="31"/>
      <c r="E90" s="17">
        <f>W90/W82</f>
        <v>9.9561925944012919E-2</v>
      </c>
      <c r="F90" s="18">
        <v>0.01</v>
      </c>
      <c r="G90" s="18">
        <v>0.05</v>
      </c>
      <c r="H90" s="18">
        <f>Working!$H$11</f>
        <v>0.18</v>
      </c>
      <c r="I90" s="18">
        <f t="shared" si="23"/>
        <v>0.66</v>
      </c>
      <c r="J90" s="50">
        <v>0.1</v>
      </c>
      <c r="K90" s="59">
        <f t="shared" si="19"/>
        <v>9.9561925944012921E-4</v>
      </c>
      <c r="L90" s="19">
        <f t="shared" si="19"/>
        <v>4.9780962972006465E-3</v>
      </c>
      <c r="M90" s="19">
        <f t="shared" si="19"/>
        <v>1.7921146669922325E-2</v>
      </c>
      <c r="N90" s="19">
        <f t="shared" si="19"/>
        <v>6.5710871123048534E-2</v>
      </c>
      <c r="O90" s="60">
        <f t="shared" si="19"/>
        <v>9.9561925944012929E-3</v>
      </c>
      <c r="P90" s="67">
        <f t="shared" si="25"/>
        <v>2.1333584736653527E-5</v>
      </c>
      <c r="Q90" s="27">
        <f t="shared" si="24"/>
        <v>1.0666792368326765E-4</v>
      </c>
      <c r="R90" s="27">
        <f t="shared" si="24"/>
        <v>3.8400452525976349E-4</v>
      </c>
      <c r="S90" s="20">
        <f t="shared" si="24"/>
        <v>1.408016592619133E-3</v>
      </c>
      <c r="T90" s="68">
        <f t="shared" si="24"/>
        <v>2.133358473665353E-4</v>
      </c>
      <c r="U90" s="91">
        <f t="shared" si="21"/>
        <v>2.1333584736653532E-3</v>
      </c>
      <c r="W90" s="47">
        <v>5.9542035000000002</v>
      </c>
    </row>
    <row r="91" spans="1:23" x14ac:dyDescent="0.3">
      <c r="A91" s="14" t="s">
        <v>29</v>
      </c>
      <c r="B91" s="14" t="s">
        <v>30</v>
      </c>
      <c r="C91" s="15" t="s">
        <v>16</v>
      </c>
      <c r="D91" s="31"/>
      <c r="E91" s="17">
        <f>W91/W82</f>
        <v>5.9004004193972191E-2</v>
      </c>
      <c r="F91" s="18">
        <v>0.01</v>
      </c>
      <c r="G91" s="18">
        <v>0.05</v>
      </c>
      <c r="H91" s="18"/>
      <c r="I91" s="18">
        <f t="shared" si="23"/>
        <v>0.84</v>
      </c>
      <c r="J91" s="50">
        <v>0.1</v>
      </c>
      <c r="K91" s="59">
        <f t="shared" si="19"/>
        <v>5.9004004193972189E-4</v>
      </c>
      <c r="L91" s="19">
        <f t="shared" si="19"/>
        <v>2.9502002096986096E-3</v>
      </c>
      <c r="M91" s="19">
        <f t="shared" si="19"/>
        <v>0</v>
      </c>
      <c r="N91" s="19">
        <f t="shared" si="19"/>
        <v>4.9563363522936638E-2</v>
      </c>
      <c r="O91" s="60">
        <f t="shared" si="19"/>
        <v>5.9004004193972193E-3</v>
      </c>
      <c r="P91" s="67">
        <f t="shared" si="25"/>
        <v>1.2643055177355785E-5</v>
      </c>
      <c r="Q91" s="27">
        <f t="shared" si="24"/>
        <v>6.3215275886778927E-5</v>
      </c>
      <c r="R91" s="27">
        <f t="shared" si="24"/>
        <v>0</v>
      </c>
      <c r="S91" s="20">
        <f t="shared" si="24"/>
        <v>1.0620166348978858E-3</v>
      </c>
      <c r="T91" s="68">
        <f t="shared" si="24"/>
        <v>1.2643055177355785E-4</v>
      </c>
      <c r="U91" s="91">
        <f t="shared" si="21"/>
        <v>1.2643055177355784E-3</v>
      </c>
      <c r="W91" s="47">
        <v>3.5286767000000001</v>
      </c>
    </row>
    <row r="92" spans="1:23" x14ac:dyDescent="0.3">
      <c r="A92" s="14" t="s">
        <v>31</v>
      </c>
      <c r="B92" s="33" t="s">
        <v>58</v>
      </c>
      <c r="C92" s="15" t="s">
        <v>16</v>
      </c>
      <c r="D92" s="31"/>
      <c r="E92" s="17">
        <f>W92/W82</f>
        <v>0</v>
      </c>
      <c r="F92" s="18">
        <v>0.01</v>
      </c>
      <c r="G92" s="18">
        <v>0.05</v>
      </c>
      <c r="H92" s="18"/>
      <c r="I92" s="18">
        <f t="shared" si="23"/>
        <v>0.84</v>
      </c>
      <c r="J92" s="50">
        <v>0.1</v>
      </c>
      <c r="K92" s="59">
        <f t="shared" si="19"/>
        <v>0</v>
      </c>
      <c r="L92" s="19">
        <f t="shared" si="19"/>
        <v>0</v>
      </c>
      <c r="M92" s="19">
        <f t="shared" si="19"/>
        <v>0</v>
      </c>
      <c r="N92" s="19">
        <f t="shared" si="19"/>
        <v>0</v>
      </c>
      <c r="O92" s="60">
        <f t="shared" si="19"/>
        <v>0</v>
      </c>
      <c r="P92" s="67">
        <f t="shared" si="25"/>
        <v>0</v>
      </c>
      <c r="Q92" s="27">
        <f t="shared" si="24"/>
        <v>0</v>
      </c>
      <c r="R92" s="27">
        <f t="shared" si="24"/>
        <v>0</v>
      </c>
      <c r="S92" s="20">
        <f t="shared" si="24"/>
        <v>0</v>
      </c>
      <c r="T92" s="68">
        <f t="shared" si="24"/>
        <v>0</v>
      </c>
      <c r="U92" s="91">
        <f t="shared" si="21"/>
        <v>0</v>
      </c>
      <c r="W92" s="47">
        <v>0</v>
      </c>
    </row>
    <row r="93" spans="1:23" x14ac:dyDescent="0.3">
      <c r="A93" s="14" t="s">
        <v>33</v>
      </c>
      <c r="B93" s="14" t="s">
        <v>42</v>
      </c>
      <c r="C93" s="15" t="s">
        <v>16</v>
      </c>
      <c r="D93" s="31"/>
      <c r="E93" s="17">
        <f>W93/W82</f>
        <v>1.76294818330518E-2</v>
      </c>
      <c r="F93" s="18">
        <v>0.01</v>
      </c>
      <c r="G93" s="18">
        <v>0.05</v>
      </c>
      <c r="H93" s="18"/>
      <c r="I93" s="18">
        <f t="shared" si="23"/>
        <v>0.84</v>
      </c>
      <c r="J93" s="50">
        <v>0.1</v>
      </c>
      <c r="K93" s="59">
        <f t="shared" si="19"/>
        <v>1.76294818330518E-4</v>
      </c>
      <c r="L93" s="19">
        <f t="shared" si="19"/>
        <v>8.8147409165259007E-4</v>
      </c>
      <c r="M93" s="19">
        <f t="shared" si="19"/>
        <v>0</v>
      </c>
      <c r="N93" s="19">
        <f t="shared" si="19"/>
        <v>1.4808764739763511E-2</v>
      </c>
      <c r="O93" s="60">
        <f t="shared" si="19"/>
        <v>1.7629481833051801E-3</v>
      </c>
      <c r="P93" s="67">
        <f t="shared" si="25"/>
        <v>3.7775489072017195E-6</v>
      </c>
      <c r="Q93" s="27">
        <f t="shared" si="24"/>
        <v>1.8887744536008598E-5</v>
      </c>
      <c r="R93" s="27">
        <f t="shared" si="24"/>
        <v>0</v>
      </c>
      <c r="S93" s="20">
        <f t="shared" si="24"/>
        <v>3.1731410820494443E-4</v>
      </c>
      <c r="T93" s="68">
        <f t="shared" si="24"/>
        <v>3.7775489072017195E-5</v>
      </c>
      <c r="U93" s="91">
        <f t="shared" si="21"/>
        <v>3.7775489072017194E-4</v>
      </c>
      <c r="W93" s="47">
        <v>1.0543138999999999</v>
      </c>
    </row>
    <row r="94" spans="1:23" x14ac:dyDescent="0.3">
      <c r="A94" s="14" t="s">
        <v>35</v>
      </c>
      <c r="B94" s="14" t="s">
        <v>34</v>
      </c>
      <c r="C94" s="15" t="s">
        <v>16</v>
      </c>
      <c r="D94" s="31"/>
      <c r="E94" s="17">
        <f>W94/W82</f>
        <v>9.3854174276766754E-3</v>
      </c>
      <c r="F94" s="18">
        <v>0.01</v>
      </c>
      <c r="G94" s="18">
        <v>0.02</v>
      </c>
      <c r="H94" s="18"/>
      <c r="I94" s="18">
        <f t="shared" si="23"/>
        <v>0.91999999999999993</v>
      </c>
      <c r="J94" s="50">
        <v>0.05</v>
      </c>
      <c r="K94" s="59">
        <f t="shared" si="19"/>
        <v>9.3854174276766751E-5</v>
      </c>
      <c r="L94" s="19">
        <f t="shared" si="19"/>
        <v>1.877083485535335E-4</v>
      </c>
      <c r="M94" s="19">
        <f t="shared" si="19"/>
        <v>0</v>
      </c>
      <c r="N94" s="19">
        <f t="shared" si="19"/>
        <v>8.6345840334625407E-3</v>
      </c>
      <c r="O94" s="60">
        <f t="shared" si="19"/>
        <v>4.6927087138383378E-4</v>
      </c>
      <c r="P94" s="67">
        <f t="shared" si="25"/>
        <v>2.0110558939448226E-6</v>
      </c>
      <c r="Q94" s="27">
        <f t="shared" si="24"/>
        <v>4.0221117878896451E-6</v>
      </c>
      <c r="R94" s="27">
        <f t="shared" si="24"/>
        <v>0</v>
      </c>
      <c r="S94" s="20">
        <f t="shared" si="24"/>
        <v>1.8501714224292368E-4</v>
      </c>
      <c r="T94" s="68">
        <f t="shared" si="24"/>
        <v>1.0055279469724114E-5</v>
      </c>
      <c r="U94" s="91">
        <f t="shared" si="21"/>
        <v>2.0110558939448226E-4</v>
      </c>
      <c r="W94" s="47">
        <v>0.5612857</v>
      </c>
    </row>
    <row r="95" spans="1:23" x14ac:dyDescent="0.3">
      <c r="A95" s="14" t="s">
        <v>59</v>
      </c>
      <c r="B95" s="14" t="s">
        <v>36</v>
      </c>
      <c r="C95" s="15" t="s">
        <v>16</v>
      </c>
      <c r="D95" s="31"/>
      <c r="E95" s="17">
        <f>W95/W82</f>
        <v>0</v>
      </c>
      <c r="F95" s="18"/>
      <c r="G95" s="18"/>
      <c r="H95" s="18"/>
      <c r="I95" s="18"/>
      <c r="J95" s="50"/>
      <c r="K95" s="59">
        <f t="shared" si="19"/>
        <v>0</v>
      </c>
      <c r="L95" s="19">
        <f t="shared" si="19"/>
        <v>0</v>
      </c>
      <c r="M95" s="19">
        <f t="shared" si="19"/>
        <v>0</v>
      </c>
      <c r="N95" s="19">
        <f t="shared" si="19"/>
        <v>0</v>
      </c>
      <c r="O95" s="60">
        <f t="shared" si="19"/>
        <v>0</v>
      </c>
      <c r="P95" s="67">
        <f t="shared" si="25"/>
        <v>0</v>
      </c>
      <c r="Q95" s="27">
        <f t="shared" si="24"/>
        <v>0</v>
      </c>
      <c r="R95" s="27">
        <f t="shared" si="24"/>
        <v>0</v>
      </c>
      <c r="S95" s="20">
        <f t="shared" si="24"/>
        <v>0</v>
      </c>
      <c r="T95" s="68">
        <f t="shared" si="24"/>
        <v>0</v>
      </c>
      <c r="U95" s="91">
        <f t="shared" si="21"/>
        <v>0</v>
      </c>
      <c r="W95" s="47">
        <v>0</v>
      </c>
    </row>
    <row r="96" spans="1:23" x14ac:dyDescent="0.3">
      <c r="A96" s="22"/>
      <c r="B96" s="23" t="s">
        <v>60</v>
      </c>
      <c r="C96" s="15" t="s">
        <v>16</v>
      </c>
      <c r="D96" s="31"/>
      <c r="E96" s="34">
        <f>SUM(E84:E95)</f>
        <v>1</v>
      </c>
      <c r="F96" s="13"/>
      <c r="G96" s="13"/>
      <c r="H96" s="13"/>
      <c r="I96" s="13"/>
      <c r="J96" s="49"/>
      <c r="K96" s="59"/>
      <c r="L96" s="19"/>
      <c r="M96" s="19"/>
      <c r="N96" s="19"/>
      <c r="O96" s="60"/>
      <c r="P96" s="58"/>
      <c r="Q96" s="9"/>
      <c r="R96" s="9"/>
      <c r="S96" s="28"/>
      <c r="T96" s="53"/>
      <c r="U96" s="91"/>
      <c r="W96" s="47"/>
    </row>
    <row r="97" spans="1:23" x14ac:dyDescent="0.3">
      <c r="A97" s="10" t="s">
        <v>61</v>
      </c>
      <c r="B97" s="10" t="s">
        <v>62</v>
      </c>
      <c r="C97" s="11"/>
      <c r="D97" s="12">
        <f>SUM(W98:W109)/$W$209</f>
        <v>6.2918055177355776E-3</v>
      </c>
      <c r="E97" s="29"/>
      <c r="F97" s="13"/>
      <c r="G97" s="13"/>
      <c r="H97" s="13"/>
      <c r="I97" s="13"/>
      <c r="J97" s="49"/>
      <c r="K97" s="59"/>
      <c r="L97" s="19"/>
      <c r="M97" s="19"/>
      <c r="N97" s="19"/>
      <c r="O97" s="60"/>
      <c r="P97" s="58"/>
      <c r="Q97" s="9"/>
      <c r="R97" s="9"/>
      <c r="S97" s="28"/>
      <c r="T97" s="53"/>
      <c r="U97" s="91"/>
      <c r="W97" s="46">
        <f>SUM(W98:W109)</f>
        <v>17.560429199999998</v>
      </c>
    </row>
    <row r="98" spans="1:23" x14ac:dyDescent="0.3">
      <c r="A98" s="14" t="s">
        <v>15</v>
      </c>
      <c r="B98" s="14" t="s">
        <v>40</v>
      </c>
      <c r="C98" s="15" t="s">
        <v>16</v>
      </c>
      <c r="D98" s="31"/>
      <c r="E98" s="17">
        <f>W98/W97</f>
        <v>0.36471450253619092</v>
      </c>
      <c r="F98" s="18">
        <v>0.01</v>
      </c>
      <c r="G98" s="18">
        <v>0.02</v>
      </c>
      <c r="H98" s="18"/>
      <c r="I98" s="18">
        <f t="shared" ref="I98:I108" si="26">1-F98-G98-H98-J98</f>
        <v>0.94</v>
      </c>
      <c r="J98" s="50">
        <v>0.03</v>
      </c>
      <c r="K98" s="59">
        <f t="shared" si="19"/>
        <v>3.6471450253619093E-3</v>
      </c>
      <c r="L98" s="19">
        <f t="shared" si="19"/>
        <v>7.2942900507238185E-3</v>
      </c>
      <c r="M98" s="19">
        <f t="shared" si="19"/>
        <v>0</v>
      </c>
      <c r="N98" s="19">
        <f t="shared" si="19"/>
        <v>0.34283163238401942</v>
      </c>
      <c r="O98" s="60">
        <f t="shared" si="19"/>
        <v>1.0941435076085727E-2</v>
      </c>
      <c r="P98" s="67">
        <f>$D$97*K98</f>
        <v>2.2947127194553923E-5</v>
      </c>
      <c r="Q98" s="27">
        <f t="shared" ref="Q98:T109" si="27">$D$97*L98</f>
        <v>4.5894254389107847E-5</v>
      </c>
      <c r="R98" s="27">
        <f t="shared" si="27"/>
        <v>0</v>
      </c>
      <c r="S98" s="20">
        <f t="shared" si="27"/>
        <v>2.1570299562880687E-3</v>
      </c>
      <c r="T98" s="68">
        <f t="shared" si="27"/>
        <v>6.8841381583661763E-5</v>
      </c>
      <c r="U98" s="91">
        <f t="shared" si="21"/>
        <v>2.2947127194553924E-3</v>
      </c>
      <c r="W98" s="47">
        <v>6.4045432</v>
      </c>
    </row>
    <row r="99" spans="1:23" x14ac:dyDescent="0.3">
      <c r="A99" s="14" t="s">
        <v>17</v>
      </c>
      <c r="B99" s="14" t="s">
        <v>41</v>
      </c>
      <c r="C99" s="15" t="s">
        <v>16</v>
      </c>
      <c r="D99" s="31"/>
      <c r="E99" s="17">
        <f>W99/W97</f>
        <v>0.2161728541350231</v>
      </c>
      <c r="F99" s="18">
        <v>0.01</v>
      </c>
      <c r="G99" s="18">
        <v>0.02</v>
      </c>
      <c r="H99" s="18"/>
      <c r="I99" s="18">
        <f t="shared" si="26"/>
        <v>0.94</v>
      </c>
      <c r="J99" s="50">
        <v>0.03</v>
      </c>
      <c r="K99" s="59">
        <f t="shared" si="19"/>
        <v>2.161728541350231E-3</v>
      </c>
      <c r="L99" s="19">
        <f t="shared" si="19"/>
        <v>4.3234570827004621E-3</v>
      </c>
      <c r="M99" s="19">
        <f t="shared" si="19"/>
        <v>0</v>
      </c>
      <c r="N99" s="19">
        <f t="shared" si="19"/>
        <v>0.20320248288692169</v>
      </c>
      <c r="O99" s="60">
        <f t="shared" si="19"/>
        <v>6.4851856240506931E-3</v>
      </c>
      <c r="P99" s="67">
        <f t="shared" ref="P99:P109" si="28">$D$97*K99</f>
        <v>1.3601175564313866E-5</v>
      </c>
      <c r="Q99" s="27">
        <f t="shared" si="27"/>
        <v>2.7202351128627731E-5</v>
      </c>
      <c r="R99" s="27">
        <f t="shared" si="27"/>
        <v>0</v>
      </c>
      <c r="S99" s="20">
        <f t="shared" si="27"/>
        <v>1.2785105030455031E-3</v>
      </c>
      <c r="T99" s="68">
        <f t="shared" si="27"/>
        <v>4.0803526692941595E-5</v>
      </c>
      <c r="U99" s="91">
        <f t="shared" si="21"/>
        <v>1.3601175564313861E-3</v>
      </c>
      <c r="W99" s="47">
        <v>3.7960881</v>
      </c>
    </row>
    <row r="100" spans="1:23" x14ac:dyDescent="0.3">
      <c r="A100" s="14" t="s">
        <v>19</v>
      </c>
      <c r="B100" s="14" t="s">
        <v>20</v>
      </c>
      <c r="C100" s="15" t="s">
        <v>16</v>
      </c>
      <c r="D100" s="31"/>
      <c r="E100" s="17">
        <f>W100/W97</f>
        <v>0</v>
      </c>
      <c r="F100" s="18">
        <v>0.01</v>
      </c>
      <c r="G100" s="18">
        <v>0.02</v>
      </c>
      <c r="H100" s="18"/>
      <c r="I100" s="18">
        <f t="shared" si="26"/>
        <v>0.95</v>
      </c>
      <c r="J100" s="50">
        <v>0.02</v>
      </c>
      <c r="K100" s="59">
        <f t="shared" si="19"/>
        <v>0</v>
      </c>
      <c r="L100" s="19">
        <f t="shared" si="19"/>
        <v>0</v>
      </c>
      <c r="M100" s="19">
        <f t="shared" si="19"/>
        <v>0</v>
      </c>
      <c r="N100" s="19">
        <f t="shared" si="19"/>
        <v>0</v>
      </c>
      <c r="O100" s="60">
        <f t="shared" si="19"/>
        <v>0</v>
      </c>
      <c r="P100" s="67">
        <f t="shared" si="28"/>
        <v>0</v>
      </c>
      <c r="Q100" s="27">
        <f t="shared" si="27"/>
        <v>0</v>
      </c>
      <c r="R100" s="27">
        <f t="shared" si="27"/>
        <v>0</v>
      </c>
      <c r="S100" s="20">
        <f t="shared" si="27"/>
        <v>0</v>
      </c>
      <c r="T100" s="68">
        <f t="shared" si="27"/>
        <v>0</v>
      </c>
      <c r="U100" s="91">
        <f t="shared" si="21"/>
        <v>0</v>
      </c>
      <c r="W100" s="47">
        <v>0</v>
      </c>
    </row>
    <row r="101" spans="1:23" x14ac:dyDescent="0.3">
      <c r="A101" s="14" t="s">
        <v>21</v>
      </c>
      <c r="B101" s="14" t="s">
        <v>22</v>
      </c>
      <c r="C101" s="15" t="s">
        <v>16</v>
      </c>
      <c r="D101" s="16"/>
      <c r="E101" s="17">
        <f>W101/W97</f>
        <v>2.9161986541877917E-3</v>
      </c>
      <c r="F101" s="18">
        <v>0.01</v>
      </c>
      <c r="G101" s="18">
        <v>0.05</v>
      </c>
      <c r="H101" s="18"/>
      <c r="I101" s="18">
        <f t="shared" si="26"/>
        <v>0.84</v>
      </c>
      <c r="J101" s="50">
        <v>0.1</v>
      </c>
      <c r="K101" s="59">
        <f t="shared" si="19"/>
        <v>2.9161986541877918E-5</v>
      </c>
      <c r="L101" s="19">
        <f t="shared" si="19"/>
        <v>1.4580993270938959E-4</v>
      </c>
      <c r="M101" s="19">
        <f t="shared" si="19"/>
        <v>0</v>
      </c>
      <c r="N101" s="19">
        <f t="shared" si="19"/>
        <v>2.4496068695177447E-3</v>
      </c>
      <c r="O101" s="60">
        <f t="shared" si="19"/>
        <v>2.9161986541877919E-4</v>
      </c>
      <c r="P101" s="67">
        <f t="shared" si="28"/>
        <v>1.8348154783231813E-7</v>
      </c>
      <c r="Q101" s="27">
        <f t="shared" si="27"/>
        <v>9.1740773916159071E-7</v>
      </c>
      <c r="R101" s="27">
        <f t="shared" si="27"/>
        <v>0</v>
      </c>
      <c r="S101" s="20">
        <f t="shared" si="27"/>
        <v>1.5412450017914722E-5</v>
      </c>
      <c r="T101" s="68">
        <f t="shared" si="27"/>
        <v>1.8348154783231814E-6</v>
      </c>
      <c r="U101" s="91">
        <f t="shared" si="21"/>
        <v>1.8348154783231813E-5</v>
      </c>
      <c r="W101" s="47">
        <v>5.1209699999999997E-2</v>
      </c>
    </row>
    <row r="102" spans="1:23" x14ac:dyDescent="0.3">
      <c r="A102" s="14" t="s">
        <v>23</v>
      </c>
      <c r="B102" s="14" t="s">
        <v>24</v>
      </c>
      <c r="C102" s="15" t="s">
        <v>16</v>
      </c>
      <c r="D102" s="16"/>
      <c r="E102" s="17">
        <f>W102/W97</f>
        <v>7.6968426261472017E-2</v>
      </c>
      <c r="F102" s="18">
        <v>0.01</v>
      </c>
      <c r="G102" s="18">
        <v>0.05</v>
      </c>
      <c r="H102" s="18"/>
      <c r="I102" s="18">
        <f t="shared" si="26"/>
        <v>0.84</v>
      </c>
      <c r="J102" s="50">
        <v>0.1</v>
      </c>
      <c r="K102" s="59">
        <f t="shared" si="19"/>
        <v>7.696842626147202E-4</v>
      </c>
      <c r="L102" s="19">
        <f t="shared" si="19"/>
        <v>3.8484213130736012E-3</v>
      </c>
      <c r="M102" s="19">
        <f t="shared" si="19"/>
        <v>0</v>
      </c>
      <c r="N102" s="19">
        <f t="shared" si="19"/>
        <v>6.4653478059636491E-2</v>
      </c>
      <c r="O102" s="60">
        <f t="shared" si="19"/>
        <v>7.6968426261472024E-3</v>
      </c>
      <c r="P102" s="67">
        <f t="shared" si="28"/>
        <v>4.8427036904335359E-6</v>
      </c>
      <c r="Q102" s="27">
        <f t="shared" si="27"/>
        <v>2.4213518452167682E-5</v>
      </c>
      <c r="R102" s="27">
        <f t="shared" si="27"/>
        <v>0</v>
      </c>
      <c r="S102" s="20">
        <f t="shared" si="27"/>
        <v>4.0678710999641696E-4</v>
      </c>
      <c r="T102" s="68">
        <f t="shared" si="27"/>
        <v>4.8427036904335364E-5</v>
      </c>
      <c r="U102" s="91">
        <f t="shared" si="21"/>
        <v>4.8427036904335352E-4</v>
      </c>
      <c r="W102" s="47">
        <v>1.3515986</v>
      </c>
    </row>
    <row r="103" spans="1:23" x14ac:dyDescent="0.3">
      <c r="A103" s="14" t="s">
        <v>25</v>
      </c>
      <c r="B103" s="14" t="s">
        <v>26</v>
      </c>
      <c r="C103" s="15" t="s">
        <v>135</v>
      </c>
      <c r="D103" s="16"/>
      <c r="E103" s="17">
        <f>W103/W97</f>
        <v>0</v>
      </c>
      <c r="F103" s="18">
        <v>0.01</v>
      </c>
      <c r="G103" s="18">
        <v>0.02</v>
      </c>
      <c r="H103" s="18">
        <f>Working!$H$10</f>
        <v>0.9</v>
      </c>
      <c r="I103" s="18">
        <f t="shared" si="26"/>
        <v>1.9999999999999948E-2</v>
      </c>
      <c r="J103" s="50">
        <v>0.05</v>
      </c>
      <c r="K103" s="59">
        <f t="shared" si="19"/>
        <v>0</v>
      </c>
      <c r="L103" s="19">
        <f t="shared" si="19"/>
        <v>0</v>
      </c>
      <c r="M103" s="19">
        <f t="shared" si="19"/>
        <v>0</v>
      </c>
      <c r="N103" s="19">
        <f t="shared" si="19"/>
        <v>0</v>
      </c>
      <c r="O103" s="60">
        <f t="shared" si="19"/>
        <v>0</v>
      </c>
      <c r="P103" s="67">
        <f t="shared" si="28"/>
        <v>0</v>
      </c>
      <c r="Q103" s="27">
        <f t="shared" si="27"/>
        <v>0</v>
      </c>
      <c r="R103" s="27">
        <f t="shared" si="27"/>
        <v>0</v>
      </c>
      <c r="S103" s="20">
        <f t="shared" si="27"/>
        <v>0</v>
      </c>
      <c r="T103" s="68">
        <f t="shared" si="27"/>
        <v>0</v>
      </c>
      <c r="U103" s="91">
        <f t="shared" si="21"/>
        <v>0</v>
      </c>
      <c r="W103" s="47">
        <v>0</v>
      </c>
    </row>
    <row r="104" spans="1:23" x14ac:dyDescent="0.3">
      <c r="A104" s="14" t="s">
        <v>27</v>
      </c>
      <c r="B104" s="14" t="s">
        <v>28</v>
      </c>
      <c r="C104" s="147" t="s">
        <v>146</v>
      </c>
      <c r="D104" s="16"/>
      <c r="E104" s="17">
        <f>W104/W97</f>
        <v>1.331683282547559E-2</v>
      </c>
      <c r="F104" s="18">
        <v>0.01</v>
      </c>
      <c r="G104" s="18">
        <v>0.05</v>
      </c>
      <c r="H104" s="18">
        <f>Working!$H$11</f>
        <v>0.18</v>
      </c>
      <c r="I104" s="18">
        <f t="shared" si="26"/>
        <v>0.66</v>
      </c>
      <c r="J104" s="50">
        <v>0.1</v>
      </c>
      <c r="K104" s="59">
        <f t="shared" si="19"/>
        <v>1.3316832825475589E-4</v>
      </c>
      <c r="L104" s="19">
        <f t="shared" si="19"/>
        <v>6.6584164127377954E-4</v>
      </c>
      <c r="M104" s="19">
        <f t="shared" si="19"/>
        <v>2.3970299085856062E-3</v>
      </c>
      <c r="N104" s="19">
        <f t="shared" si="19"/>
        <v>8.7891096648138895E-3</v>
      </c>
      <c r="O104" s="60">
        <f t="shared" si="19"/>
        <v>1.3316832825475591E-3</v>
      </c>
      <c r="P104" s="67">
        <f t="shared" si="28"/>
        <v>8.378692225008958E-7</v>
      </c>
      <c r="Q104" s="27">
        <f t="shared" si="27"/>
        <v>4.1893461125044795E-6</v>
      </c>
      <c r="R104" s="27">
        <f t="shared" si="27"/>
        <v>1.5081646005016125E-5</v>
      </c>
      <c r="S104" s="20">
        <f t="shared" si="27"/>
        <v>5.5299368685059126E-5</v>
      </c>
      <c r="T104" s="68">
        <f t="shared" si="27"/>
        <v>8.3786922250089591E-6</v>
      </c>
      <c r="U104" s="91">
        <f t="shared" si="21"/>
        <v>8.3786922250089584E-5</v>
      </c>
      <c r="W104" s="47">
        <v>0.23384930000000001</v>
      </c>
    </row>
    <row r="105" spans="1:23" x14ac:dyDescent="0.3">
      <c r="A105" s="14" t="s">
        <v>29</v>
      </c>
      <c r="B105" s="14" t="s">
        <v>30</v>
      </c>
      <c r="C105" s="15" t="s">
        <v>16</v>
      </c>
      <c r="D105" s="16"/>
      <c r="E105" s="17">
        <f>W105/W97</f>
        <v>2.3997158338248364E-2</v>
      </c>
      <c r="F105" s="18">
        <v>0.01</v>
      </c>
      <c r="G105" s="18">
        <v>0.05</v>
      </c>
      <c r="H105" s="18"/>
      <c r="I105" s="18">
        <f t="shared" si="26"/>
        <v>0.84</v>
      </c>
      <c r="J105" s="50">
        <v>0.1</v>
      </c>
      <c r="K105" s="59">
        <f t="shared" si="19"/>
        <v>2.3997158338248366E-4</v>
      </c>
      <c r="L105" s="19">
        <f t="shared" si="19"/>
        <v>1.1998579169124183E-3</v>
      </c>
      <c r="M105" s="19">
        <f t="shared" si="19"/>
        <v>0</v>
      </c>
      <c r="N105" s="19">
        <f t="shared" si="19"/>
        <v>2.0157613004128626E-2</v>
      </c>
      <c r="O105" s="60">
        <f t="shared" si="19"/>
        <v>2.3997158338248366E-3</v>
      </c>
      <c r="P105" s="67">
        <f t="shared" si="28"/>
        <v>1.5098545324256539E-6</v>
      </c>
      <c r="Q105" s="27">
        <f t="shared" si="27"/>
        <v>7.5492726621282696E-6</v>
      </c>
      <c r="R105" s="27">
        <f t="shared" si="27"/>
        <v>0</v>
      </c>
      <c r="S105" s="20">
        <f t="shared" si="27"/>
        <v>1.2682778072375492E-4</v>
      </c>
      <c r="T105" s="68">
        <f t="shared" si="27"/>
        <v>1.5098545324256539E-5</v>
      </c>
      <c r="U105" s="91">
        <f t="shared" si="21"/>
        <v>1.5098545324256538E-4</v>
      </c>
      <c r="W105" s="47">
        <v>0.42140040000000001</v>
      </c>
    </row>
    <row r="106" spans="1:23" x14ac:dyDescent="0.3">
      <c r="A106" s="14" t="s">
        <v>31</v>
      </c>
      <c r="B106" s="14" t="s">
        <v>42</v>
      </c>
      <c r="C106" s="15" t="s">
        <v>16</v>
      </c>
      <c r="D106" s="16"/>
      <c r="E106" s="17">
        <f>W106/W97</f>
        <v>1.5288219720734389E-2</v>
      </c>
      <c r="F106" s="18">
        <v>0.01</v>
      </c>
      <c r="G106" s="18">
        <v>0.05</v>
      </c>
      <c r="H106" s="18"/>
      <c r="I106" s="18">
        <f t="shared" si="26"/>
        <v>0.84</v>
      </c>
      <c r="J106" s="50">
        <v>0.1</v>
      </c>
      <c r="K106" s="59">
        <f t="shared" si="19"/>
        <v>1.528821972073439E-4</v>
      </c>
      <c r="L106" s="19">
        <f t="shared" si="19"/>
        <v>7.6441098603671949E-4</v>
      </c>
      <c r="M106" s="19">
        <f t="shared" si="19"/>
        <v>0</v>
      </c>
      <c r="N106" s="19">
        <f t="shared" si="19"/>
        <v>1.2842104565416887E-2</v>
      </c>
      <c r="O106" s="60">
        <f t="shared" si="19"/>
        <v>1.528821972073439E-3</v>
      </c>
      <c r="P106" s="67">
        <f t="shared" si="28"/>
        <v>9.6190505195270503E-7</v>
      </c>
      <c r="Q106" s="27">
        <f t="shared" si="27"/>
        <v>4.8095252597635254E-6</v>
      </c>
      <c r="R106" s="27">
        <f t="shared" si="27"/>
        <v>0</v>
      </c>
      <c r="S106" s="20">
        <f t="shared" si="27"/>
        <v>8.080002436402722E-5</v>
      </c>
      <c r="T106" s="68">
        <f t="shared" si="27"/>
        <v>9.6190505195270507E-6</v>
      </c>
      <c r="U106" s="91">
        <f t="shared" si="21"/>
        <v>9.6190505195270504E-5</v>
      </c>
      <c r="W106" s="47">
        <v>0.26846769999999998</v>
      </c>
    </row>
    <row r="107" spans="1:23" x14ac:dyDescent="0.3">
      <c r="A107" s="14" t="s">
        <v>33</v>
      </c>
      <c r="B107" s="14" t="s">
        <v>34</v>
      </c>
      <c r="C107" s="15" t="s">
        <v>16</v>
      </c>
      <c r="D107" s="16"/>
      <c r="E107" s="17">
        <f>W107/W97</f>
        <v>8.4075393783655354E-3</v>
      </c>
      <c r="F107" s="18">
        <v>0.01</v>
      </c>
      <c r="G107" s="18">
        <v>0.02</v>
      </c>
      <c r="H107" s="18"/>
      <c r="I107" s="18">
        <f t="shared" si="26"/>
        <v>0.91999999999999993</v>
      </c>
      <c r="J107" s="50">
        <v>0.05</v>
      </c>
      <c r="K107" s="59">
        <f t="shared" si="19"/>
        <v>8.4075393783655353E-5</v>
      </c>
      <c r="L107" s="19">
        <f t="shared" si="19"/>
        <v>1.6815078756731071E-4</v>
      </c>
      <c r="M107" s="19">
        <f t="shared" si="19"/>
        <v>0</v>
      </c>
      <c r="N107" s="19">
        <f t="shared" si="19"/>
        <v>7.7349362280962923E-3</v>
      </c>
      <c r="O107" s="60">
        <f t="shared" si="19"/>
        <v>4.203769689182768E-4</v>
      </c>
      <c r="P107" s="67">
        <f t="shared" si="28"/>
        <v>5.2898602651379426E-7</v>
      </c>
      <c r="Q107" s="27">
        <f t="shared" si="27"/>
        <v>1.0579720530275885E-6</v>
      </c>
      <c r="R107" s="27">
        <f t="shared" si="27"/>
        <v>0</v>
      </c>
      <c r="S107" s="20">
        <f t="shared" si="27"/>
        <v>4.8666714439269068E-5</v>
      </c>
      <c r="T107" s="68">
        <f t="shared" si="27"/>
        <v>2.6449301325689714E-6</v>
      </c>
      <c r="U107" s="91">
        <f t="shared" si="21"/>
        <v>5.2898602651379423E-5</v>
      </c>
      <c r="W107" s="47">
        <v>0.14763999999999999</v>
      </c>
    </row>
    <row r="108" spans="1:23" x14ac:dyDescent="0.3">
      <c r="A108" s="14" t="s">
        <v>35</v>
      </c>
      <c r="B108" s="33" t="s">
        <v>63</v>
      </c>
      <c r="C108" s="15" t="s">
        <v>136</v>
      </c>
      <c r="D108" s="16"/>
      <c r="E108" s="17">
        <f>W108/W97</f>
        <v>0.27821826815030243</v>
      </c>
      <c r="F108" s="18">
        <v>0.01</v>
      </c>
      <c r="G108" s="18">
        <v>0.05</v>
      </c>
      <c r="H108" s="18">
        <v>0.85</v>
      </c>
      <c r="I108" s="18">
        <f t="shared" si="26"/>
        <v>3.9999999999999966E-2</v>
      </c>
      <c r="J108" s="50">
        <v>0.05</v>
      </c>
      <c r="K108" s="59">
        <f t="shared" si="19"/>
        <v>2.7821826815030244E-3</v>
      </c>
      <c r="L108" s="19">
        <f t="shared" si="19"/>
        <v>1.3910913407515123E-2</v>
      </c>
      <c r="M108" s="19">
        <f t="shared" si="19"/>
        <v>0.23648552792775707</v>
      </c>
      <c r="N108" s="19">
        <f t="shared" si="19"/>
        <v>1.1128730726012087E-2</v>
      </c>
      <c r="O108" s="60">
        <f t="shared" si="19"/>
        <v>1.3910913407515123E-2</v>
      </c>
      <c r="P108" s="67">
        <f t="shared" si="28"/>
        <v>1.7504952346829093E-5</v>
      </c>
      <c r="Q108" s="27">
        <f t="shared" si="27"/>
        <v>8.7524761734145471E-5</v>
      </c>
      <c r="R108" s="27">
        <f t="shared" si="27"/>
        <v>1.487920949480473E-3</v>
      </c>
      <c r="S108" s="20">
        <f t="shared" si="27"/>
        <v>7.0019809387316306E-5</v>
      </c>
      <c r="T108" s="68">
        <f t="shared" si="27"/>
        <v>8.7524761734145471E-5</v>
      </c>
      <c r="U108" s="91">
        <f t="shared" si="21"/>
        <v>1.7504952346829093E-3</v>
      </c>
      <c r="W108" s="47">
        <v>4.8856321999999999</v>
      </c>
    </row>
    <row r="109" spans="1:23" x14ac:dyDescent="0.3">
      <c r="A109" s="14" t="s">
        <v>59</v>
      </c>
      <c r="B109" s="14" t="s">
        <v>36</v>
      </c>
      <c r="C109" s="15" t="s">
        <v>16</v>
      </c>
      <c r="D109" s="16"/>
      <c r="E109" s="17">
        <f>W109/W97</f>
        <v>0</v>
      </c>
      <c r="F109" s="18"/>
      <c r="G109" s="18"/>
      <c r="H109" s="18"/>
      <c r="I109" s="18"/>
      <c r="J109" s="50"/>
      <c r="K109" s="59">
        <f t="shared" si="19"/>
        <v>0</v>
      </c>
      <c r="L109" s="19">
        <f t="shared" si="19"/>
        <v>0</v>
      </c>
      <c r="M109" s="19">
        <f t="shared" si="19"/>
        <v>0</v>
      </c>
      <c r="N109" s="19">
        <f t="shared" si="19"/>
        <v>0</v>
      </c>
      <c r="O109" s="60">
        <f t="shared" si="19"/>
        <v>0</v>
      </c>
      <c r="P109" s="67">
        <f t="shared" si="28"/>
        <v>0</v>
      </c>
      <c r="Q109" s="27">
        <f t="shared" si="27"/>
        <v>0</v>
      </c>
      <c r="R109" s="27">
        <f t="shared" si="27"/>
        <v>0</v>
      </c>
      <c r="S109" s="20">
        <f t="shared" si="27"/>
        <v>0</v>
      </c>
      <c r="T109" s="68">
        <f t="shared" si="27"/>
        <v>0</v>
      </c>
      <c r="U109" s="91">
        <f t="shared" si="21"/>
        <v>0</v>
      </c>
      <c r="W109" s="47">
        <v>0</v>
      </c>
    </row>
    <row r="110" spans="1:23" x14ac:dyDescent="0.3">
      <c r="A110" s="22"/>
      <c r="B110" s="23" t="s">
        <v>64</v>
      </c>
      <c r="C110" s="15" t="s">
        <v>16</v>
      </c>
      <c r="D110" s="16"/>
      <c r="E110" s="34">
        <f>SUM(E98:E109)</f>
        <v>1.0000000000000002</v>
      </c>
      <c r="F110" s="13"/>
      <c r="G110" s="13"/>
      <c r="H110" s="13"/>
      <c r="I110" s="13"/>
      <c r="J110" s="49"/>
      <c r="K110" s="59"/>
      <c r="L110" s="19"/>
      <c r="M110" s="19"/>
      <c r="N110" s="19"/>
      <c r="O110" s="60"/>
      <c r="P110" s="58"/>
      <c r="Q110" s="9"/>
      <c r="R110" s="9"/>
      <c r="S110" s="28"/>
      <c r="T110" s="53"/>
      <c r="U110" s="91"/>
      <c r="W110" s="47"/>
    </row>
    <row r="111" spans="1:23" x14ac:dyDescent="0.3">
      <c r="A111" s="10" t="s">
        <v>65</v>
      </c>
      <c r="B111" s="10" t="s">
        <v>66</v>
      </c>
      <c r="C111" s="11"/>
      <c r="D111" s="12">
        <f>SUM(W112:W124)/$W$209</f>
        <v>2.5138160014331782E-2</v>
      </c>
      <c r="E111" s="29"/>
      <c r="F111" s="13"/>
      <c r="G111" s="13"/>
      <c r="H111" s="13"/>
      <c r="I111" s="13"/>
      <c r="J111" s="49"/>
      <c r="K111" s="59"/>
      <c r="L111" s="19"/>
      <c r="M111" s="19"/>
      <c r="N111" s="19"/>
      <c r="O111" s="60"/>
      <c r="P111" s="58"/>
      <c r="Q111" s="9"/>
      <c r="R111" s="9"/>
      <c r="S111" s="28"/>
      <c r="T111" s="53"/>
      <c r="U111" s="91"/>
      <c r="W111" s="46">
        <f>SUM(W112:W124)</f>
        <v>70.160604599999999</v>
      </c>
    </row>
    <row r="112" spans="1:23" x14ac:dyDescent="0.3">
      <c r="A112" s="14" t="s">
        <v>15</v>
      </c>
      <c r="B112" s="14" t="s">
        <v>40</v>
      </c>
      <c r="C112" s="15" t="s">
        <v>16</v>
      </c>
      <c r="D112" s="16"/>
      <c r="E112" s="17">
        <f>W112/W111</f>
        <v>0.29694689233051447</v>
      </c>
      <c r="F112" s="18">
        <v>0.01</v>
      </c>
      <c r="G112" s="18">
        <v>0.02</v>
      </c>
      <c r="H112" s="18"/>
      <c r="I112" s="18">
        <f t="shared" ref="I112:I123" si="29">1-F112-G112-H112-J112</f>
        <v>0.94</v>
      </c>
      <c r="J112" s="50">
        <v>0.03</v>
      </c>
      <c r="K112" s="59">
        <f t="shared" si="19"/>
        <v>2.9694689233051449E-3</v>
      </c>
      <c r="L112" s="19">
        <f t="shared" si="19"/>
        <v>5.9389378466102897E-3</v>
      </c>
      <c r="M112" s="19">
        <f t="shared" si="19"/>
        <v>0</v>
      </c>
      <c r="N112" s="19">
        <f t="shared" si="19"/>
        <v>0.27913007879068358</v>
      </c>
      <c r="O112" s="60">
        <f t="shared" si="19"/>
        <v>8.9084067699154341E-3</v>
      </c>
      <c r="P112" s="67">
        <f>$D$111*K112</f>
        <v>7.4646984951630242E-5</v>
      </c>
      <c r="Q112" s="27">
        <f t="shared" ref="Q112:T124" si="30">$D$111*L112</f>
        <v>1.4929396990326048E-4</v>
      </c>
      <c r="R112" s="27">
        <f t="shared" si="30"/>
        <v>0</v>
      </c>
      <c r="S112" s="20">
        <f t="shared" si="30"/>
        <v>7.0168165854532418E-3</v>
      </c>
      <c r="T112" s="68">
        <f t="shared" si="30"/>
        <v>2.2394095485489071E-4</v>
      </c>
      <c r="U112" s="91">
        <f t="shared" si="21"/>
        <v>7.4646984951630239E-3</v>
      </c>
      <c r="W112" s="47">
        <v>20.833973499999999</v>
      </c>
    </row>
    <row r="113" spans="1:23" x14ac:dyDescent="0.3">
      <c r="A113" s="14" t="s">
        <v>17</v>
      </c>
      <c r="B113" s="14" t="s">
        <v>41</v>
      </c>
      <c r="C113" s="15" t="s">
        <v>16</v>
      </c>
      <c r="D113" s="16"/>
      <c r="E113" s="17">
        <f>W113/W111</f>
        <v>6.4822833639036237E-2</v>
      </c>
      <c r="F113" s="18">
        <v>0.01</v>
      </c>
      <c r="G113" s="18">
        <v>0.02</v>
      </c>
      <c r="H113" s="18"/>
      <c r="I113" s="18">
        <f t="shared" si="29"/>
        <v>0.94</v>
      </c>
      <c r="J113" s="50">
        <v>0.03</v>
      </c>
      <c r="K113" s="59">
        <f t="shared" si="19"/>
        <v>6.4822833639036233E-4</v>
      </c>
      <c r="L113" s="19">
        <f t="shared" si="19"/>
        <v>1.2964566727807247E-3</v>
      </c>
      <c r="M113" s="19">
        <f t="shared" si="19"/>
        <v>0</v>
      </c>
      <c r="N113" s="19">
        <f t="shared" si="19"/>
        <v>6.0933463620694059E-2</v>
      </c>
      <c r="O113" s="60">
        <f t="shared" si="19"/>
        <v>1.9446850091710871E-3</v>
      </c>
      <c r="P113" s="67">
        <f t="shared" ref="P113:P124" si="31">$D$111*K113</f>
        <v>1.6295267646005018E-5</v>
      </c>
      <c r="Q113" s="27">
        <f t="shared" si="30"/>
        <v>3.2590535292010036E-5</v>
      </c>
      <c r="R113" s="27">
        <f t="shared" si="30"/>
        <v>0</v>
      </c>
      <c r="S113" s="20">
        <f t="shared" si="30"/>
        <v>1.5317551587244716E-3</v>
      </c>
      <c r="T113" s="68">
        <f t="shared" si="30"/>
        <v>4.8885802938015058E-5</v>
      </c>
      <c r="U113" s="91">
        <f t="shared" si="21"/>
        <v>1.6295267646005019E-3</v>
      </c>
      <c r="W113" s="47">
        <v>4.5480092000000001</v>
      </c>
    </row>
    <row r="114" spans="1:23" x14ac:dyDescent="0.3">
      <c r="A114" s="14" t="s">
        <v>19</v>
      </c>
      <c r="B114" s="14" t="s">
        <v>20</v>
      </c>
      <c r="C114" s="15" t="s">
        <v>16</v>
      </c>
      <c r="D114" s="16"/>
      <c r="E114" s="17">
        <f>W114/W111</f>
        <v>2.6002482595482081E-2</v>
      </c>
      <c r="F114" s="18">
        <v>0.01</v>
      </c>
      <c r="G114" s="18">
        <v>0.02</v>
      </c>
      <c r="H114" s="18"/>
      <c r="I114" s="18">
        <f t="shared" si="29"/>
        <v>0.95</v>
      </c>
      <c r="J114" s="50">
        <v>0.02</v>
      </c>
      <c r="K114" s="59">
        <f t="shared" si="19"/>
        <v>2.6002482595482079E-4</v>
      </c>
      <c r="L114" s="19">
        <f t="shared" si="19"/>
        <v>5.2004965190964158E-4</v>
      </c>
      <c r="M114" s="19">
        <f t="shared" si="19"/>
        <v>0</v>
      </c>
      <c r="N114" s="19">
        <f t="shared" si="19"/>
        <v>2.4702358465707976E-2</v>
      </c>
      <c r="O114" s="60">
        <f t="shared" si="19"/>
        <v>5.2004965190964158E-4</v>
      </c>
      <c r="P114" s="67">
        <f t="shared" si="31"/>
        <v>6.5365456825510571E-6</v>
      </c>
      <c r="Q114" s="27">
        <f t="shared" si="30"/>
        <v>1.3073091365102114E-5</v>
      </c>
      <c r="R114" s="27">
        <f t="shared" si="30"/>
        <v>0</v>
      </c>
      <c r="S114" s="20">
        <f t="shared" si="30"/>
        <v>6.209718398423504E-4</v>
      </c>
      <c r="T114" s="68">
        <f t="shared" si="30"/>
        <v>1.3073091365102114E-5</v>
      </c>
      <c r="U114" s="91">
        <f t="shared" si="21"/>
        <v>6.5365456825510566E-4</v>
      </c>
      <c r="W114" s="47">
        <v>1.8243499000000001</v>
      </c>
    </row>
    <row r="115" spans="1:23" x14ac:dyDescent="0.3">
      <c r="A115" s="14" t="s">
        <v>21</v>
      </c>
      <c r="B115" s="14" t="s">
        <v>22</v>
      </c>
      <c r="C115" s="15" t="s">
        <v>16</v>
      </c>
      <c r="D115" s="16"/>
      <c r="E115" s="17">
        <f>W115/W111</f>
        <v>1.846011743177025E-3</v>
      </c>
      <c r="F115" s="18">
        <v>0.01</v>
      </c>
      <c r="G115" s="18">
        <v>0.05</v>
      </c>
      <c r="H115" s="18"/>
      <c r="I115" s="18">
        <f t="shared" si="29"/>
        <v>0.84</v>
      </c>
      <c r="J115" s="50">
        <v>0.1</v>
      </c>
      <c r="K115" s="59">
        <f t="shared" si="19"/>
        <v>1.846011743177025E-5</v>
      </c>
      <c r="L115" s="19">
        <f t="shared" si="19"/>
        <v>9.2300587158851251E-5</v>
      </c>
      <c r="M115" s="19">
        <f t="shared" si="19"/>
        <v>0</v>
      </c>
      <c r="N115" s="19">
        <f t="shared" si="19"/>
        <v>1.550649864268701E-3</v>
      </c>
      <c r="O115" s="60">
        <f t="shared" si="19"/>
        <v>1.846011743177025E-4</v>
      </c>
      <c r="P115" s="67">
        <f t="shared" si="31"/>
        <v>4.6405338588319599E-7</v>
      </c>
      <c r="Q115" s="27">
        <f t="shared" si="30"/>
        <v>2.3202669294159803E-6</v>
      </c>
      <c r="R115" s="27">
        <f t="shared" si="30"/>
        <v>0</v>
      </c>
      <c r="S115" s="20">
        <f t="shared" si="30"/>
        <v>3.8980484414188466E-5</v>
      </c>
      <c r="T115" s="68">
        <f t="shared" si="30"/>
        <v>4.6405338588319605E-6</v>
      </c>
      <c r="U115" s="91">
        <f t="shared" si="21"/>
        <v>4.64053385883196E-5</v>
      </c>
      <c r="W115" s="47">
        <v>0.1295173</v>
      </c>
    </row>
    <row r="116" spans="1:23" x14ac:dyDescent="0.3">
      <c r="A116" s="14" t="s">
        <v>23</v>
      </c>
      <c r="B116" s="14" t="s">
        <v>24</v>
      </c>
      <c r="C116" s="15" t="s">
        <v>16</v>
      </c>
      <c r="D116" s="16"/>
      <c r="E116" s="17">
        <f>W116/W111</f>
        <v>8.2699736313275721E-2</v>
      </c>
      <c r="F116" s="18">
        <v>0.01</v>
      </c>
      <c r="G116" s="18">
        <v>0.05</v>
      </c>
      <c r="H116" s="18"/>
      <c r="I116" s="18">
        <f t="shared" si="29"/>
        <v>0.84</v>
      </c>
      <c r="J116" s="50">
        <v>0.1</v>
      </c>
      <c r="K116" s="59">
        <f t="shared" si="19"/>
        <v>8.2699736313275726E-4</v>
      </c>
      <c r="L116" s="19">
        <f t="shared" si="19"/>
        <v>4.1349868156637859E-3</v>
      </c>
      <c r="M116" s="19">
        <f t="shared" si="19"/>
        <v>0</v>
      </c>
      <c r="N116" s="19">
        <f t="shared" si="19"/>
        <v>6.9467778503151598E-2</v>
      </c>
      <c r="O116" s="60">
        <f t="shared" si="19"/>
        <v>8.2699736313275717E-3</v>
      </c>
      <c r="P116" s="67">
        <f t="shared" si="31"/>
        <v>2.07891920458617E-5</v>
      </c>
      <c r="Q116" s="27">
        <f t="shared" si="30"/>
        <v>1.0394596022930848E-4</v>
      </c>
      <c r="R116" s="27">
        <f t="shared" si="30"/>
        <v>0</v>
      </c>
      <c r="S116" s="20">
        <f t="shared" si="30"/>
        <v>1.7462921318523825E-3</v>
      </c>
      <c r="T116" s="68">
        <f t="shared" si="30"/>
        <v>2.0789192045861697E-4</v>
      </c>
      <c r="U116" s="91">
        <f t="shared" si="21"/>
        <v>2.0789192045861694E-3</v>
      </c>
      <c r="W116" s="47">
        <v>5.8022634999999996</v>
      </c>
    </row>
    <row r="117" spans="1:23" x14ac:dyDescent="0.3">
      <c r="A117" s="14" t="s">
        <v>25</v>
      </c>
      <c r="B117" s="14" t="s">
        <v>26</v>
      </c>
      <c r="C117" s="15" t="s">
        <v>135</v>
      </c>
      <c r="D117" s="16"/>
      <c r="E117" s="17">
        <f>W117/W111</f>
        <v>0</v>
      </c>
      <c r="F117" s="18">
        <v>0.01</v>
      </c>
      <c r="G117" s="18">
        <v>0.02</v>
      </c>
      <c r="H117" s="18">
        <f>Working!$H$10</f>
        <v>0.9</v>
      </c>
      <c r="I117" s="18">
        <f t="shared" si="29"/>
        <v>1.9999999999999948E-2</v>
      </c>
      <c r="J117" s="50">
        <v>0.05</v>
      </c>
      <c r="K117" s="59">
        <f t="shared" si="19"/>
        <v>0</v>
      </c>
      <c r="L117" s="19">
        <f t="shared" si="19"/>
        <v>0</v>
      </c>
      <c r="M117" s="19">
        <f t="shared" si="19"/>
        <v>0</v>
      </c>
      <c r="N117" s="19">
        <f t="shared" si="19"/>
        <v>0</v>
      </c>
      <c r="O117" s="60">
        <f t="shared" si="19"/>
        <v>0</v>
      </c>
      <c r="P117" s="67">
        <f t="shared" si="31"/>
        <v>0</v>
      </c>
      <c r="Q117" s="27">
        <f t="shared" si="30"/>
        <v>0</v>
      </c>
      <c r="R117" s="27">
        <f t="shared" si="30"/>
        <v>0</v>
      </c>
      <c r="S117" s="20">
        <f t="shared" si="30"/>
        <v>0</v>
      </c>
      <c r="T117" s="68">
        <f t="shared" si="30"/>
        <v>0</v>
      </c>
      <c r="U117" s="91">
        <f t="shared" si="21"/>
        <v>0</v>
      </c>
      <c r="W117" s="47">
        <v>0</v>
      </c>
    </row>
    <row r="118" spans="1:23" x14ac:dyDescent="0.3">
      <c r="A118" s="14" t="s">
        <v>27</v>
      </c>
      <c r="B118" s="14" t="s">
        <v>28</v>
      </c>
      <c r="C118" s="147" t="s">
        <v>146</v>
      </c>
      <c r="D118" s="16"/>
      <c r="E118" s="17">
        <f>W118/W111</f>
        <v>5.2646739877153223E-2</v>
      </c>
      <c r="F118" s="18">
        <v>0.01</v>
      </c>
      <c r="G118" s="18">
        <v>0.05</v>
      </c>
      <c r="H118" s="18">
        <f>Working!$H$11</f>
        <v>0.18</v>
      </c>
      <c r="I118" s="18">
        <f t="shared" si="29"/>
        <v>0.66</v>
      </c>
      <c r="J118" s="50">
        <v>0.1</v>
      </c>
      <c r="K118" s="59">
        <f t="shared" si="19"/>
        <v>5.2646739877153226E-4</v>
      </c>
      <c r="L118" s="19">
        <f t="shared" si="19"/>
        <v>2.6323369938576614E-3</v>
      </c>
      <c r="M118" s="19">
        <f t="shared" si="19"/>
        <v>9.4764131778875792E-3</v>
      </c>
      <c r="N118" s="19">
        <f t="shared" si="19"/>
        <v>3.4746848318921129E-2</v>
      </c>
      <c r="O118" s="60">
        <f t="shared" si="19"/>
        <v>5.2646739877153228E-3</v>
      </c>
      <c r="P118" s="67">
        <f t="shared" si="31"/>
        <v>1.3234421712647798E-5</v>
      </c>
      <c r="Q118" s="27">
        <f t="shared" si="30"/>
        <v>6.6172108563238995E-5</v>
      </c>
      <c r="R118" s="27">
        <f t="shared" si="30"/>
        <v>2.3821959082766031E-4</v>
      </c>
      <c r="S118" s="20">
        <f t="shared" si="30"/>
        <v>8.7347183303475458E-4</v>
      </c>
      <c r="T118" s="68">
        <f t="shared" si="30"/>
        <v>1.3234421712647799E-4</v>
      </c>
      <c r="U118" s="91">
        <f t="shared" si="21"/>
        <v>1.3234421712647797E-3</v>
      </c>
      <c r="W118" s="47">
        <v>3.6937270999999998</v>
      </c>
    </row>
    <row r="119" spans="1:23" x14ac:dyDescent="0.3">
      <c r="A119" s="14" t="s">
        <v>29</v>
      </c>
      <c r="B119" s="14" t="s">
        <v>30</v>
      </c>
      <c r="C119" s="15" t="s">
        <v>16</v>
      </c>
      <c r="D119" s="16"/>
      <c r="E119" s="17">
        <f>W119/W111</f>
        <v>5.2927750853503904E-3</v>
      </c>
      <c r="F119" s="18">
        <v>0.01</v>
      </c>
      <c r="G119" s="18">
        <v>0.05</v>
      </c>
      <c r="H119" s="18"/>
      <c r="I119" s="18">
        <f t="shared" si="29"/>
        <v>0.84</v>
      </c>
      <c r="J119" s="50">
        <v>0.1</v>
      </c>
      <c r="K119" s="59">
        <f t="shared" si="19"/>
        <v>5.2927750853503908E-5</v>
      </c>
      <c r="L119" s="19">
        <f t="shared" si="19"/>
        <v>2.6463875426751952E-4</v>
      </c>
      <c r="M119" s="19">
        <f t="shared" si="19"/>
        <v>0</v>
      </c>
      <c r="N119" s="19">
        <f t="shared" si="19"/>
        <v>4.4459310716943277E-3</v>
      </c>
      <c r="O119" s="60">
        <f t="shared" si="19"/>
        <v>5.2927750853503904E-4</v>
      </c>
      <c r="P119" s="67">
        <f t="shared" si="31"/>
        <v>1.3305062701540667E-6</v>
      </c>
      <c r="Q119" s="27">
        <f t="shared" si="30"/>
        <v>6.6525313507703331E-6</v>
      </c>
      <c r="R119" s="27">
        <f t="shared" si="30"/>
        <v>0</v>
      </c>
      <c r="S119" s="20">
        <f t="shared" si="30"/>
        <v>1.117625266929416E-4</v>
      </c>
      <c r="T119" s="68">
        <f t="shared" si="30"/>
        <v>1.3305062701540666E-5</v>
      </c>
      <c r="U119" s="91">
        <f t="shared" si="21"/>
        <v>1.3305062701540667E-4</v>
      </c>
      <c r="W119" s="47">
        <v>0.37134430000000002</v>
      </c>
    </row>
    <row r="120" spans="1:23" x14ac:dyDescent="0.3">
      <c r="A120" s="14" t="s">
        <v>31</v>
      </c>
      <c r="B120" s="14" t="s">
        <v>42</v>
      </c>
      <c r="C120" s="15" t="s">
        <v>16</v>
      </c>
      <c r="D120" s="16"/>
      <c r="E120" s="17">
        <f>W120/W111</f>
        <v>0</v>
      </c>
      <c r="F120" s="18">
        <v>0.01</v>
      </c>
      <c r="G120" s="18">
        <v>0.05</v>
      </c>
      <c r="H120" s="18"/>
      <c r="I120" s="18">
        <f t="shared" si="29"/>
        <v>0.84</v>
      </c>
      <c r="J120" s="50">
        <v>0.1</v>
      </c>
      <c r="K120" s="59">
        <f t="shared" si="19"/>
        <v>0</v>
      </c>
      <c r="L120" s="19">
        <f t="shared" si="19"/>
        <v>0</v>
      </c>
      <c r="M120" s="19">
        <f t="shared" si="19"/>
        <v>0</v>
      </c>
      <c r="N120" s="19">
        <f t="shared" si="19"/>
        <v>0</v>
      </c>
      <c r="O120" s="60">
        <f t="shared" si="19"/>
        <v>0</v>
      </c>
      <c r="P120" s="67">
        <f t="shared" si="31"/>
        <v>0</v>
      </c>
      <c r="Q120" s="27">
        <f t="shared" si="30"/>
        <v>0</v>
      </c>
      <c r="R120" s="27">
        <f t="shared" si="30"/>
        <v>0</v>
      </c>
      <c r="S120" s="20">
        <f t="shared" si="30"/>
        <v>0</v>
      </c>
      <c r="T120" s="68">
        <f t="shared" si="30"/>
        <v>0</v>
      </c>
      <c r="U120" s="91">
        <f t="shared" si="21"/>
        <v>0</v>
      </c>
      <c r="W120" s="47">
        <v>0</v>
      </c>
    </row>
    <row r="121" spans="1:23" x14ac:dyDescent="0.3">
      <c r="A121" s="14" t="s">
        <v>33</v>
      </c>
      <c r="B121" s="14" t="s">
        <v>34</v>
      </c>
      <c r="C121" s="15" t="s">
        <v>16</v>
      </c>
      <c r="D121" s="16"/>
      <c r="E121" s="17">
        <f>W121/W111</f>
        <v>4.2486877315193487E-3</v>
      </c>
      <c r="F121" s="18">
        <v>0.01</v>
      </c>
      <c r="G121" s="18">
        <v>0.02</v>
      </c>
      <c r="H121" s="18"/>
      <c r="I121" s="18">
        <f t="shared" si="29"/>
        <v>0.91999999999999993</v>
      </c>
      <c r="J121" s="50">
        <v>0.05</v>
      </c>
      <c r="K121" s="59">
        <f t="shared" si="19"/>
        <v>4.2486877315193487E-5</v>
      </c>
      <c r="L121" s="19">
        <f t="shared" si="19"/>
        <v>8.4973754630386975E-5</v>
      </c>
      <c r="M121" s="19">
        <f t="shared" si="19"/>
        <v>0</v>
      </c>
      <c r="N121" s="19">
        <f t="shared" si="19"/>
        <v>3.9087927129978009E-3</v>
      </c>
      <c r="O121" s="60">
        <f t="shared" si="19"/>
        <v>2.1243438657596745E-4</v>
      </c>
      <c r="P121" s="67">
        <f t="shared" si="31"/>
        <v>1.0680419204586169E-6</v>
      </c>
      <c r="Q121" s="27">
        <f t="shared" si="30"/>
        <v>2.1360838409172338E-6</v>
      </c>
      <c r="R121" s="27">
        <f t="shared" si="30"/>
        <v>0</v>
      </c>
      <c r="S121" s="20">
        <f t="shared" si="30"/>
        <v>9.8259856682192764E-5</v>
      </c>
      <c r="T121" s="68">
        <f t="shared" si="30"/>
        <v>5.3402096022930853E-6</v>
      </c>
      <c r="U121" s="91">
        <f t="shared" si="21"/>
        <v>1.0680419204586169E-4</v>
      </c>
      <c r="W121" s="47">
        <v>0.29809049999999998</v>
      </c>
    </row>
    <row r="122" spans="1:23" x14ac:dyDescent="0.3">
      <c r="A122" s="14" t="s">
        <v>35</v>
      </c>
      <c r="B122" s="33" t="s">
        <v>67</v>
      </c>
      <c r="C122" s="15" t="s">
        <v>137</v>
      </c>
      <c r="D122" s="16"/>
      <c r="E122" s="17">
        <f>W122/W111</f>
        <v>0.44381461330793603</v>
      </c>
      <c r="F122" s="18">
        <v>0.01</v>
      </c>
      <c r="G122" s="18">
        <v>0.05</v>
      </c>
      <c r="H122" s="18">
        <v>0.85</v>
      </c>
      <c r="I122" s="18">
        <f t="shared" si="29"/>
        <v>3.9999999999999966E-2</v>
      </c>
      <c r="J122" s="50">
        <v>0.05</v>
      </c>
      <c r="K122" s="59">
        <f t="shared" si="19"/>
        <v>4.4381461330793605E-3</v>
      </c>
      <c r="L122" s="19">
        <f t="shared" si="19"/>
        <v>2.2190730665396802E-2</v>
      </c>
      <c r="M122" s="19">
        <f t="shared" si="19"/>
        <v>0.37724242131174562</v>
      </c>
      <c r="N122" s="19">
        <f t="shared" si="19"/>
        <v>1.7752584532317428E-2</v>
      </c>
      <c r="O122" s="60">
        <f t="shared" si="19"/>
        <v>2.2190730665396802E-2</v>
      </c>
      <c r="P122" s="67">
        <f t="shared" si="31"/>
        <v>1.115668276603368E-4</v>
      </c>
      <c r="Q122" s="27">
        <f t="shared" si="30"/>
        <v>5.5783413830168401E-4</v>
      </c>
      <c r="R122" s="27">
        <f t="shared" si="30"/>
        <v>9.483180351128627E-3</v>
      </c>
      <c r="S122" s="20">
        <f t="shared" si="30"/>
        <v>4.4626731064134682E-4</v>
      </c>
      <c r="T122" s="68">
        <f t="shared" si="30"/>
        <v>5.5783413830168401E-4</v>
      </c>
      <c r="U122" s="91">
        <f t="shared" si="21"/>
        <v>1.1156682766033679E-2</v>
      </c>
      <c r="W122" s="47">
        <v>31.138301599999998</v>
      </c>
    </row>
    <row r="123" spans="1:23" x14ac:dyDescent="0.3">
      <c r="A123" s="14" t="s">
        <v>59</v>
      </c>
      <c r="B123" s="33" t="s">
        <v>68</v>
      </c>
      <c r="C123" s="15" t="s">
        <v>138</v>
      </c>
      <c r="D123" s="16"/>
      <c r="E123" s="17">
        <f>W123/W111</f>
        <v>2.1679227376555421E-2</v>
      </c>
      <c r="F123" s="18">
        <v>0.01</v>
      </c>
      <c r="G123" s="18">
        <v>0.05</v>
      </c>
      <c r="H123" s="18">
        <v>0.85</v>
      </c>
      <c r="I123" s="18">
        <f t="shared" si="29"/>
        <v>3.9999999999999966E-2</v>
      </c>
      <c r="J123" s="50">
        <v>0.05</v>
      </c>
      <c r="K123" s="59">
        <f t="shared" si="19"/>
        <v>2.1679227376555422E-4</v>
      </c>
      <c r="L123" s="19">
        <f t="shared" si="19"/>
        <v>1.0839613688277711E-3</v>
      </c>
      <c r="M123" s="19">
        <f t="shared" si="19"/>
        <v>1.8427343270072106E-2</v>
      </c>
      <c r="N123" s="19">
        <f t="shared" si="19"/>
        <v>8.6716909506221612E-4</v>
      </c>
      <c r="O123" s="60">
        <f t="shared" si="19"/>
        <v>1.0839613688277711E-3</v>
      </c>
      <c r="P123" s="67">
        <f t="shared" si="31"/>
        <v>5.4497588677893245E-6</v>
      </c>
      <c r="Q123" s="27">
        <f t="shared" si="30"/>
        <v>2.724879433894662E-5</v>
      </c>
      <c r="R123" s="27">
        <f t="shared" si="30"/>
        <v>4.6322950376209249E-4</v>
      </c>
      <c r="S123" s="20">
        <f t="shared" si="30"/>
        <v>2.1799035471157278E-5</v>
      </c>
      <c r="T123" s="68">
        <f t="shared" si="30"/>
        <v>2.724879433894662E-5</v>
      </c>
      <c r="U123" s="91">
        <f t="shared" si="21"/>
        <v>5.4497588677893225E-4</v>
      </c>
      <c r="W123" s="47">
        <v>1.5210277000000001</v>
      </c>
    </row>
    <row r="124" spans="1:23" x14ac:dyDescent="0.3">
      <c r="A124" s="14" t="s">
        <v>69</v>
      </c>
      <c r="B124" s="14" t="s">
        <v>36</v>
      </c>
      <c r="C124" s="15" t="s">
        <v>16</v>
      </c>
      <c r="D124" s="16"/>
      <c r="E124" s="17">
        <f>W124/W111</f>
        <v>0</v>
      </c>
      <c r="F124" s="18"/>
      <c r="G124" s="18"/>
      <c r="H124" s="18"/>
      <c r="I124" s="18"/>
      <c r="J124" s="50"/>
      <c r="K124" s="59">
        <f t="shared" si="19"/>
        <v>0</v>
      </c>
      <c r="L124" s="19">
        <f t="shared" si="19"/>
        <v>0</v>
      </c>
      <c r="M124" s="19">
        <f t="shared" si="19"/>
        <v>0</v>
      </c>
      <c r="N124" s="19">
        <f t="shared" si="19"/>
        <v>0</v>
      </c>
      <c r="O124" s="60">
        <f t="shared" si="19"/>
        <v>0</v>
      </c>
      <c r="P124" s="67">
        <f t="shared" si="31"/>
        <v>0</v>
      </c>
      <c r="Q124" s="27">
        <f t="shared" si="30"/>
        <v>0</v>
      </c>
      <c r="R124" s="27">
        <f t="shared" si="30"/>
        <v>0</v>
      </c>
      <c r="S124" s="20">
        <f t="shared" si="30"/>
        <v>0</v>
      </c>
      <c r="T124" s="68">
        <f t="shared" si="30"/>
        <v>0</v>
      </c>
      <c r="U124" s="91">
        <f t="shared" si="21"/>
        <v>0</v>
      </c>
      <c r="W124" s="47">
        <v>0</v>
      </c>
    </row>
    <row r="125" spans="1:23" x14ac:dyDescent="0.3">
      <c r="A125" s="22"/>
      <c r="B125" s="23" t="s">
        <v>70</v>
      </c>
      <c r="C125" s="15" t="s">
        <v>16</v>
      </c>
      <c r="D125" s="16"/>
      <c r="E125" s="34">
        <f>SUM(E112:E124)</f>
        <v>1</v>
      </c>
      <c r="F125" s="13"/>
      <c r="G125" s="13"/>
      <c r="H125" s="13"/>
      <c r="I125" s="13"/>
      <c r="J125" s="49"/>
      <c r="K125" s="59"/>
      <c r="L125" s="19"/>
      <c r="M125" s="19"/>
      <c r="N125" s="19"/>
      <c r="O125" s="60"/>
      <c r="P125" s="58"/>
      <c r="Q125" s="9"/>
      <c r="R125" s="9"/>
      <c r="S125" s="28"/>
      <c r="T125" s="53"/>
      <c r="U125" s="91"/>
      <c r="W125" s="47"/>
    </row>
    <row r="126" spans="1:23" x14ac:dyDescent="0.3">
      <c r="A126" s="10" t="s">
        <v>71</v>
      </c>
      <c r="B126" s="10" t="s">
        <v>72</v>
      </c>
      <c r="C126" s="11"/>
      <c r="D126" s="12">
        <f>SUM(W127:W137)/$W$209</f>
        <v>1.2247005016123253E-3</v>
      </c>
      <c r="E126" s="29"/>
      <c r="F126" s="13"/>
      <c r="G126" s="13"/>
      <c r="H126" s="13"/>
      <c r="I126" s="13"/>
      <c r="J126" s="49"/>
      <c r="K126" s="59"/>
      <c r="L126" s="19"/>
      <c r="M126" s="19"/>
      <c r="N126" s="19"/>
      <c r="O126" s="60"/>
      <c r="P126" s="58"/>
      <c r="Q126" s="9"/>
      <c r="R126" s="9"/>
      <c r="S126" s="28"/>
      <c r="T126" s="53"/>
      <c r="U126" s="91"/>
      <c r="W126" s="46">
        <f>SUM(W127:W137)</f>
        <v>3.4181390999999999</v>
      </c>
    </row>
    <row r="127" spans="1:23" x14ac:dyDescent="0.3">
      <c r="A127" s="14" t="s">
        <v>15</v>
      </c>
      <c r="B127" s="14" t="s">
        <v>40</v>
      </c>
      <c r="C127" s="15" t="s">
        <v>16</v>
      </c>
      <c r="D127" s="16"/>
      <c r="E127" s="17">
        <f>W127/W126</f>
        <v>0.40911649850645343</v>
      </c>
      <c r="F127" s="18">
        <v>0.01</v>
      </c>
      <c r="G127" s="18">
        <v>0.02</v>
      </c>
      <c r="H127" s="18"/>
      <c r="I127" s="18">
        <f t="shared" ref="I127:I136" si="32">1-F127-G127-H127-J127</f>
        <v>0.94</v>
      </c>
      <c r="J127" s="50">
        <v>0.03</v>
      </c>
      <c r="K127" s="59">
        <f t="shared" si="19"/>
        <v>4.0911649850645347E-3</v>
      </c>
      <c r="L127" s="19">
        <f t="shared" si="19"/>
        <v>8.1823299701290694E-3</v>
      </c>
      <c r="M127" s="19">
        <f t="shared" si="19"/>
        <v>0</v>
      </c>
      <c r="N127" s="19">
        <f t="shared" si="19"/>
        <v>0.3845695085960662</v>
      </c>
      <c r="O127" s="60">
        <f t="shared" si="19"/>
        <v>1.2273494955193602E-2</v>
      </c>
      <c r="P127" s="65">
        <f>$D$126*K127</f>
        <v>5.0104518093873165E-6</v>
      </c>
      <c r="Q127" s="20">
        <f t="shared" ref="Q127:T137" si="33">$D$126*L127</f>
        <v>1.0020903618774633E-5</v>
      </c>
      <c r="R127" s="20">
        <f t="shared" si="33"/>
        <v>0</v>
      </c>
      <c r="S127" s="20">
        <f t="shared" si="33"/>
        <v>4.7098247008240773E-4</v>
      </c>
      <c r="T127" s="66">
        <f t="shared" si="33"/>
        <v>1.5031355428161948E-5</v>
      </c>
      <c r="U127" s="91">
        <f t="shared" si="21"/>
        <v>5.0104518093873165E-4</v>
      </c>
      <c r="W127" s="47">
        <v>1.3984171000000001</v>
      </c>
    </row>
    <row r="128" spans="1:23" x14ac:dyDescent="0.3">
      <c r="A128" s="14" t="s">
        <v>17</v>
      </c>
      <c r="B128" s="14" t="s">
        <v>41</v>
      </c>
      <c r="C128" s="15" t="s">
        <v>16</v>
      </c>
      <c r="D128" s="16"/>
      <c r="E128" s="17">
        <f>W128/W126</f>
        <v>0.2838423690832243</v>
      </c>
      <c r="F128" s="18">
        <v>0.01</v>
      </c>
      <c r="G128" s="18">
        <v>0.02</v>
      </c>
      <c r="H128" s="18"/>
      <c r="I128" s="18">
        <f t="shared" si="32"/>
        <v>0.94</v>
      </c>
      <c r="J128" s="50">
        <v>0.03</v>
      </c>
      <c r="K128" s="59">
        <f t="shared" si="19"/>
        <v>2.838423690832243E-3</v>
      </c>
      <c r="L128" s="19">
        <f t="shared" si="19"/>
        <v>5.6768473816644861E-3</v>
      </c>
      <c r="M128" s="19">
        <f t="shared" si="19"/>
        <v>0</v>
      </c>
      <c r="N128" s="19">
        <f t="shared" si="19"/>
        <v>0.2668118269382308</v>
      </c>
      <c r="O128" s="60">
        <f t="shared" si="19"/>
        <v>8.5152710724967287E-3</v>
      </c>
      <c r="P128" s="65">
        <f t="shared" ref="P128:P137" si="34">$D$126*K128</f>
        <v>3.4762189179505558E-6</v>
      </c>
      <c r="Q128" s="20">
        <f t="shared" si="33"/>
        <v>6.9524378359011116E-6</v>
      </c>
      <c r="R128" s="20">
        <f t="shared" si="33"/>
        <v>0</v>
      </c>
      <c r="S128" s="20">
        <f t="shared" si="33"/>
        <v>3.267645782873522E-4</v>
      </c>
      <c r="T128" s="66">
        <f t="shared" si="33"/>
        <v>1.0428656753851666E-5</v>
      </c>
      <c r="U128" s="91">
        <f t="shared" si="21"/>
        <v>3.476218917950555E-4</v>
      </c>
      <c r="W128" s="47">
        <v>0.97021270000000004</v>
      </c>
    </row>
    <row r="129" spans="1:23" x14ac:dyDescent="0.3">
      <c r="A129" s="14" t="s">
        <v>19</v>
      </c>
      <c r="B129" s="14" t="s">
        <v>20</v>
      </c>
      <c r="C129" s="15" t="s">
        <v>16</v>
      </c>
      <c r="D129" s="16"/>
      <c r="E129" s="17">
        <f>W129/W126</f>
        <v>0</v>
      </c>
      <c r="F129" s="18">
        <v>0.01</v>
      </c>
      <c r="G129" s="18">
        <v>0.02</v>
      </c>
      <c r="H129" s="18"/>
      <c r="I129" s="18">
        <f t="shared" si="32"/>
        <v>0.95</v>
      </c>
      <c r="J129" s="50">
        <v>0.02</v>
      </c>
      <c r="K129" s="59">
        <f t="shared" si="19"/>
        <v>0</v>
      </c>
      <c r="L129" s="19">
        <f t="shared" si="19"/>
        <v>0</v>
      </c>
      <c r="M129" s="19">
        <f t="shared" si="19"/>
        <v>0</v>
      </c>
      <c r="N129" s="19">
        <f t="shared" si="19"/>
        <v>0</v>
      </c>
      <c r="O129" s="60">
        <f t="shared" si="19"/>
        <v>0</v>
      </c>
      <c r="P129" s="65">
        <f t="shared" si="34"/>
        <v>0</v>
      </c>
      <c r="Q129" s="20">
        <f t="shared" si="33"/>
        <v>0</v>
      </c>
      <c r="R129" s="20">
        <f t="shared" si="33"/>
        <v>0</v>
      </c>
      <c r="S129" s="20">
        <f t="shared" si="33"/>
        <v>0</v>
      </c>
      <c r="T129" s="66">
        <f t="shared" si="33"/>
        <v>0</v>
      </c>
      <c r="U129" s="91">
        <f t="shared" si="21"/>
        <v>0</v>
      </c>
      <c r="W129" s="47">
        <v>0</v>
      </c>
    </row>
    <row r="130" spans="1:23" x14ac:dyDescent="0.3">
      <c r="A130" s="14" t="s">
        <v>21</v>
      </c>
      <c r="B130" s="14" t="s">
        <v>22</v>
      </c>
      <c r="C130" s="15" t="s">
        <v>16</v>
      </c>
      <c r="D130" s="16"/>
      <c r="E130" s="17">
        <f>W130/W126</f>
        <v>2.1166692718853953E-2</v>
      </c>
      <c r="F130" s="18">
        <v>0.01</v>
      </c>
      <c r="G130" s="18">
        <v>0.05</v>
      </c>
      <c r="H130" s="18"/>
      <c r="I130" s="18">
        <f t="shared" si="32"/>
        <v>0.84</v>
      </c>
      <c r="J130" s="50">
        <v>0.1</v>
      </c>
      <c r="K130" s="59">
        <f t="shared" ref="K130:O150" si="35">$E130*F130</f>
        <v>2.1166692718853954E-4</v>
      </c>
      <c r="L130" s="19">
        <f t="shared" si="35"/>
        <v>1.0583346359426978E-3</v>
      </c>
      <c r="M130" s="19">
        <f t="shared" si="35"/>
        <v>0</v>
      </c>
      <c r="N130" s="19">
        <f t="shared" si="35"/>
        <v>1.7780021883837319E-2</v>
      </c>
      <c r="O130" s="60">
        <f t="shared" si="35"/>
        <v>2.1166692718853956E-3</v>
      </c>
      <c r="P130" s="65">
        <f t="shared" si="34"/>
        <v>2.5922859190254388E-7</v>
      </c>
      <c r="Q130" s="20">
        <f t="shared" si="33"/>
        <v>1.2961429595127197E-6</v>
      </c>
      <c r="R130" s="20">
        <f t="shared" si="33"/>
        <v>0</v>
      </c>
      <c r="S130" s="20">
        <f t="shared" si="33"/>
        <v>2.1775201719813685E-5</v>
      </c>
      <c r="T130" s="66">
        <f t="shared" si="33"/>
        <v>2.5922859190254394E-6</v>
      </c>
      <c r="U130" s="91">
        <f t="shared" si="21"/>
        <v>2.5922859190254388E-5</v>
      </c>
      <c r="W130" s="47">
        <v>7.2350700000000004E-2</v>
      </c>
    </row>
    <row r="131" spans="1:23" x14ac:dyDescent="0.3">
      <c r="A131" s="14" t="s">
        <v>23</v>
      </c>
      <c r="B131" s="14" t="s">
        <v>24</v>
      </c>
      <c r="C131" s="15" t="s">
        <v>16</v>
      </c>
      <c r="D131" s="16"/>
      <c r="E131" s="17">
        <f>W131/W126</f>
        <v>0.12616964593395277</v>
      </c>
      <c r="F131" s="18">
        <v>0.01</v>
      </c>
      <c r="G131" s="18">
        <v>0.05</v>
      </c>
      <c r="H131" s="18"/>
      <c r="I131" s="18">
        <f t="shared" si="32"/>
        <v>0.84</v>
      </c>
      <c r="J131" s="50">
        <v>0.1</v>
      </c>
      <c r="K131" s="59">
        <f t="shared" si="35"/>
        <v>1.2616964593395277E-3</v>
      </c>
      <c r="L131" s="19">
        <f t="shared" si="35"/>
        <v>6.3084822966976394E-3</v>
      </c>
      <c r="M131" s="19">
        <f t="shared" si="35"/>
        <v>0</v>
      </c>
      <c r="N131" s="19">
        <f t="shared" si="35"/>
        <v>0.10598250258452033</v>
      </c>
      <c r="O131" s="60">
        <f t="shared" si="35"/>
        <v>1.2616964593395279E-2</v>
      </c>
      <c r="P131" s="65">
        <f t="shared" si="34"/>
        <v>1.5452002866356142E-6</v>
      </c>
      <c r="Q131" s="20">
        <f t="shared" si="33"/>
        <v>7.7260014331780732E-6</v>
      </c>
      <c r="R131" s="20">
        <f t="shared" si="33"/>
        <v>0</v>
      </c>
      <c r="S131" s="20">
        <f t="shared" si="33"/>
        <v>1.2979682407739161E-4</v>
      </c>
      <c r="T131" s="66">
        <f t="shared" si="33"/>
        <v>1.5452002866356146E-5</v>
      </c>
      <c r="U131" s="91">
        <f t="shared" si="21"/>
        <v>1.5452002866356144E-4</v>
      </c>
      <c r="W131" s="47">
        <v>0.43126540000000002</v>
      </c>
    </row>
    <row r="132" spans="1:23" x14ac:dyDescent="0.3">
      <c r="A132" s="14" t="s">
        <v>25</v>
      </c>
      <c r="B132" s="14" t="s">
        <v>26</v>
      </c>
      <c r="C132" s="15" t="s">
        <v>135</v>
      </c>
      <c r="D132" s="16"/>
      <c r="E132" s="17">
        <f>W132/W126</f>
        <v>0</v>
      </c>
      <c r="F132" s="18">
        <v>0.01</v>
      </c>
      <c r="G132" s="18">
        <v>0.02</v>
      </c>
      <c r="H132" s="18">
        <f>Working!$H$10</f>
        <v>0.9</v>
      </c>
      <c r="I132" s="18">
        <f t="shared" si="32"/>
        <v>1.9999999999999948E-2</v>
      </c>
      <c r="J132" s="50">
        <v>0.05</v>
      </c>
      <c r="K132" s="59">
        <f t="shared" si="35"/>
        <v>0</v>
      </c>
      <c r="L132" s="19">
        <f t="shared" si="35"/>
        <v>0</v>
      </c>
      <c r="M132" s="19">
        <f t="shared" si="35"/>
        <v>0</v>
      </c>
      <c r="N132" s="19">
        <f t="shared" si="35"/>
        <v>0</v>
      </c>
      <c r="O132" s="60">
        <f t="shared" si="35"/>
        <v>0</v>
      </c>
      <c r="P132" s="65">
        <f t="shared" si="34"/>
        <v>0</v>
      </c>
      <c r="Q132" s="20">
        <f t="shared" si="33"/>
        <v>0</v>
      </c>
      <c r="R132" s="20">
        <f t="shared" si="33"/>
        <v>0</v>
      </c>
      <c r="S132" s="20">
        <f t="shared" si="33"/>
        <v>0</v>
      </c>
      <c r="T132" s="66">
        <f t="shared" si="33"/>
        <v>0</v>
      </c>
      <c r="U132" s="91">
        <f t="shared" si="21"/>
        <v>0</v>
      </c>
      <c r="W132" s="47">
        <v>0</v>
      </c>
    </row>
    <row r="133" spans="1:23" x14ac:dyDescent="0.3">
      <c r="A133" s="14" t="s">
        <v>27</v>
      </c>
      <c r="B133" s="14" t="s">
        <v>28</v>
      </c>
      <c r="C133" s="147" t="s">
        <v>146</v>
      </c>
      <c r="D133" s="16"/>
      <c r="E133" s="17">
        <f>W133/W126</f>
        <v>0</v>
      </c>
      <c r="F133" s="18">
        <v>0.01</v>
      </c>
      <c r="G133" s="18">
        <v>0.05</v>
      </c>
      <c r="H133" s="18">
        <f>Working!$H$11</f>
        <v>0.18</v>
      </c>
      <c r="I133" s="18">
        <f t="shared" si="32"/>
        <v>0.66</v>
      </c>
      <c r="J133" s="50">
        <v>0.1</v>
      </c>
      <c r="K133" s="59">
        <f t="shared" si="35"/>
        <v>0</v>
      </c>
      <c r="L133" s="19">
        <f t="shared" si="35"/>
        <v>0</v>
      </c>
      <c r="M133" s="19">
        <f t="shared" si="35"/>
        <v>0</v>
      </c>
      <c r="N133" s="19">
        <f t="shared" si="35"/>
        <v>0</v>
      </c>
      <c r="O133" s="60">
        <f t="shared" si="35"/>
        <v>0</v>
      </c>
      <c r="P133" s="65">
        <f t="shared" si="34"/>
        <v>0</v>
      </c>
      <c r="Q133" s="20">
        <f t="shared" si="33"/>
        <v>0</v>
      </c>
      <c r="R133" s="20">
        <f t="shared" si="33"/>
        <v>0</v>
      </c>
      <c r="S133" s="20">
        <f t="shared" si="33"/>
        <v>0</v>
      </c>
      <c r="T133" s="66">
        <f t="shared" si="33"/>
        <v>0</v>
      </c>
      <c r="U133" s="91">
        <f t="shared" si="21"/>
        <v>0</v>
      </c>
      <c r="W133" s="47">
        <v>0</v>
      </c>
    </row>
    <row r="134" spans="1:23" x14ac:dyDescent="0.3">
      <c r="A134" s="14" t="s">
        <v>29</v>
      </c>
      <c r="B134" s="14" t="s">
        <v>30</v>
      </c>
      <c r="C134" s="15" t="s">
        <v>16</v>
      </c>
      <c r="D134" s="16"/>
      <c r="E134" s="17">
        <f>W134/W126</f>
        <v>2.2111095478823551E-2</v>
      </c>
      <c r="F134" s="18">
        <v>0.01</v>
      </c>
      <c r="G134" s="18">
        <v>0.05</v>
      </c>
      <c r="H134" s="18"/>
      <c r="I134" s="18">
        <f t="shared" si="32"/>
        <v>0.84</v>
      </c>
      <c r="J134" s="50">
        <v>0.1</v>
      </c>
      <c r="K134" s="59">
        <f t="shared" si="35"/>
        <v>2.2111095478823551E-4</v>
      </c>
      <c r="L134" s="19">
        <f t="shared" si="35"/>
        <v>1.1055547739411776E-3</v>
      </c>
      <c r="M134" s="19">
        <f t="shared" si="35"/>
        <v>0</v>
      </c>
      <c r="N134" s="19">
        <f t="shared" si="35"/>
        <v>1.8573320202211783E-2</v>
      </c>
      <c r="O134" s="60">
        <f t="shared" si="35"/>
        <v>2.2111095478823551E-3</v>
      </c>
      <c r="P134" s="65">
        <f t="shared" si="34"/>
        <v>2.7079469724113222E-7</v>
      </c>
      <c r="Q134" s="20">
        <f t="shared" si="33"/>
        <v>1.3539734862056609E-6</v>
      </c>
      <c r="R134" s="20">
        <f t="shared" si="33"/>
        <v>0</v>
      </c>
      <c r="S134" s="20">
        <f t="shared" si="33"/>
        <v>2.2746754568255103E-5</v>
      </c>
      <c r="T134" s="66">
        <f t="shared" si="33"/>
        <v>2.7079469724113218E-6</v>
      </c>
      <c r="U134" s="91">
        <f t="shared" ref="U134:U150" si="36">SUM(P134:T134)</f>
        <v>2.7079469724113216E-5</v>
      </c>
      <c r="W134" s="47">
        <v>7.5578800000000002E-2</v>
      </c>
    </row>
    <row r="135" spans="1:23" x14ac:dyDescent="0.3">
      <c r="A135" s="14" t="s">
        <v>31</v>
      </c>
      <c r="B135" s="14" t="s">
        <v>42</v>
      </c>
      <c r="C135" s="15" t="s">
        <v>16</v>
      </c>
      <c r="D135" s="16"/>
      <c r="E135" s="17">
        <f>W135/W126</f>
        <v>0</v>
      </c>
      <c r="F135" s="18">
        <v>0.01</v>
      </c>
      <c r="G135" s="18">
        <v>0.05</v>
      </c>
      <c r="H135" s="18"/>
      <c r="I135" s="18">
        <f t="shared" si="32"/>
        <v>0.84</v>
      </c>
      <c r="J135" s="50">
        <v>0.1</v>
      </c>
      <c r="K135" s="59">
        <f t="shared" si="35"/>
        <v>0</v>
      </c>
      <c r="L135" s="19">
        <f t="shared" si="35"/>
        <v>0</v>
      </c>
      <c r="M135" s="19">
        <f t="shared" si="35"/>
        <v>0</v>
      </c>
      <c r="N135" s="19">
        <f t="shared" si="35"/>
        <v>0</v>
      </c>
      <c r="O135" s="60">
        <f t="shared" si="35"/>
        <v>0</v>
      </c>
      <c r="P135" s="65">
        <f t="shared" si="34"/>
        <v>0</v>
      </c>
      <c r="Q135" s="20">
        <f t="shared" si="33"/>
        <v>0</v>
      </c>
      <c r="R135" s="20">
        <f t="shared" si="33"/>
        <v>0</v>
      </c>
      <c r="S135" s="20">
        <f t="shared" si="33"/>
        <v>0</v>
      </c>
      <c r="T135" s="66">
        <f t="shared" si="33"/>
        <v>0</v>
      </c>
      <c r="U135" s="91">
        <f t="shared" si="36"/>
        <v>0</v>
      </c>
      <c r="W135" s="47">
        <v>0</v>
      </c>
    </row>
    <row r="136" spans="1:23" x14ac:dyDescent="0.3">
      <c r="A136" s="14" t="s">
        <v>33</v>
      </c>
      <c r="B136" s="14" t="s">
        <v>34</v>
      </c>
      <c r="C136" s="15" t="s">
        <v>16</v>
      </c>
      <c r="D136" s="16"/>
      <c r="E136" s="17">
        <f>W136/W126</f>
        <v>0.13759369827869206</v>
      </c>
      <c r="F136" s="18">
        <v>0.01</v>
      </c>
      <c r="G136" s="18">
        <v>0.02</v>
      </c>
      <c r="H136" s="18"/>
      <c r="I136" s="18">
        <f t="shared" si="32"/>
        <v>0.91999999999999993</v>
      </c>
      <c r="J136" s="50">
        <v>0.05</v>
      </c>
      <c r="K136" s="59">
        <f t="shared" si="35"/>
        <v>1.3759369827869206E-3</v>
      </c>
      <c r="L136" s="19">
        <f t="shared" si="35"/>
        <v>2.7518739655738411E-3</v>
      </c>
      <c r="M136" s="19">
        <f t="shared" si="35"/>
        <v>0</v>
      </c>
      <c r="N136" s="19">
        <f t="shared" si="35"/>
        <v>0.12658620241639668</v>
      </c>
      <c r="O136" s="60">
        <f t="shared" si="35"/>
        <v>6.879684913934603E-3</v>
      </c>
      <c r="P136" s="65">
        <f t="shared" si="34"/>
        <v>1.685110713006091E-6</v>
      </c>
      <c r="Q136" s="20">
        <f t="shared" si="33"/>
        <v>3.370221426012182E-6</v>
      </c>
      <c r="R136" s="20">
        <f t="shared" si="33"/>
        <v>0</v>
      </c>
      <c r="S136" s="20">
        <f t="shared" si="33"/>
        <v>1.5503018559656035E-4</v>
      </c>
      <c r="T136" s="66">
        <f t="shared" si="33"/>
        <v>8.4255535650304554E-6</v>
      </c>
      <c r="U136" s="91">
        <f t="shared" si="36"/>
        <v>1.6851107130060907E-4</v>
      </c>
      <c r="W136" s="47">
        <v>0.47031440000000002</v>
      </c>
    </row>
    <row r="137" spans="1:23" x14ac:dyDescent="0.3">
      <c r="A137" s="14" t="s">
        <v>35</v>
      </c>
      <c r="B137" s="14" t="s">
        <v>36</v>
      </c>
      <c r="C137" s="15" t="s">
        <v>16</v>
      </c>
      <c r="D137" s="16"/>
      <c r="E137" s="17">
        <f>W137/W126</f>
        <v>0</v>
      </c>
      <c r="F137" s="18"/>
      <c r="G137" s="18"/>
      <c r="H137" s="18"/>
      <c r="I137" s="18"/>
      <c r="J137" s="50"/>
      <c r="K137" s="59">
        <f t="shared" si="35"/>
        <v>0</v>
      </c>
      <c r="L137" s="19">
        <f t="shared" si="35"/>
        <v>0</v>
      </c>
      <c r="M137" s="19">
        <f t="shared" si="35"/>
        <v>0</v>
      </c>
      <c r="N137" s="19">
        <f t="shared" si="35"/>
        <v>0</v>
      </c>
      <c r="O137" s="60">
        <f t="shared" si="35"/>
        <v>0</v>
      </c>
      <c r="P137" s="65">
        <f t="shared" si="34"/>
        <v>0</v>
      </c>
      <c r="Q137" s="20">
        <f t="shared" si="33"/>
        <v>0</v>
      </c>
      <c r="R137" s="20">
        <f t="shared" si="33"/>
        <v>0</v>
      </c>
      <c r="S137" s="20">
        <f t="shared" si="33"/>
        <v>0</v>
      </c>
      <c r="T137" s="66">
        <f t="shared" si="33"/>
        <v>0</v>
      </c>
      <c r="U137" s="91">
        <f t="shared" si="36"/>
        <v>0</v>
      </c>
      <c r="W137" s="47">
        <v>0</v>
      </c>
    </row>
    <row r="138" spans="1:23" x14ac:dyDescent="0.3">
      <c r="A138" s="22"/>
      <c r="B138" s="10" t="s">
        <v>73</v>
      </c>
      <c r="C138" s="15" t="s">
        <v>16</v>
      </c>
      <c r="D138" s="16"/>
      <c r="E138" s="24">
        <f>SUM(E127:E137)</f>
        <v>1</v>
      </c>
      <c r="F138" s="13"/>
      <c r="G138" s="13"/>
      <c r="H138" s="13"/>
      <c r="I138" s="13"/>
      <c r="J138" s="49"/>
      <c r="K138" s="59"/>
      <c r="L138" s="19"/>
      <c r="M138" s="19"/>
      <c r="N138" s="19"/>
      <c r="O138" s="60"/>
      <c r="P138" s="65"/>
      <c r="Q138" s="20"/>
      <c r="R138" s="20"/>
      <c r="S138" s="20"/>
      <c r="T138" s="66"/>
      <c r="U138" s="91"/>
      <c r="W138" s="47"/>
    </row>
    <row r="139" spans="1:23" x14ac:dyDescent="0.3">
      <c r="A139" s="10" t="s">
        <v>74</v>
      </c>
      <c r="B139" s="10" t="s">
        <v>75</v>
      </c>
      <c r="C139" s="11"/>
      <c r="D139" s="12">
        <f>SUM(W140:W150)/$W$209</f>
        <v>1.2555123109996416E-2</v>
      </c>
      <c r="E139" s="29"/>
      <c r="F139" s="13"/>
      <c r="G139" s="13"/>
      <c r="H139" s="13"/>
      <c r="I139" s="13"/>
      <c r="J139" s="49"/>
      <c r="K139" s="59"/>
      <c r="L139" s="19"/>
      <c r="M139" s="19"/>
      <c r="N139" s="19"/>
      <c r="O139" s="60"/>
      <c r="P139" s="58"/>
      <c r="Q139" s="9"/>
      <c r="R139" s="9"/>
      <c r="S139" s="28"/>
      <c r="T139" s="53"/>
      <c r="U139" s="91"/>
      <c r="W139" s="46">
        <f>SUM(W140:W150)</f>
        <v>35.041348599999999</v>
      </c>
    </row>
    <row r="140" spans="1:23" x14ac:dyDescent="0.3">
      <c r="A140" s="14" t="s">
        <v>15</v>
      </c>
      <c r="B140" s="14" t="s">
        <v>40</v>
      </c>
      <c r="C140" s="15" t="s">
        <v>16</v>
      </c>
      <c r="D140" s="16"/>
      <c r="E140" s="17">
        <f>W140/W139</f>
        <v>0</v>
      </c>
      <c r="F140" s="18">
        <v>0.01</v>
      </c>
      <c r="G140" s="18">
        <v>0.02</v>
      </c>
      <c r="H140" s="18"/>
      <c r="I140" s="18">
        <f t="shared" ref="I140:I149" si="37">1-F140-G140-H140-J140</f>
        <v>0.94</v>
      </c>
      <c r="J140" s="50">
        <v>0.03</v>
      </c>
      <c r="K140" s="59">
        <f t="shared" si="35"/>
        <v>0</v>
      </c>
      <c r="L140" s="19">
        <f t="shared" si="35"/>
        <v>0</v>
      </c>
      <c r="M140" s="19">
        <f t="shared" si="35"/>
        <v>0</v>
      </c>
      <c r="N140" s="19">
        <f t="shared" si="35"/>
        <v>0</v>
      </c>
      <c r="O140" s="60">
        <f t="shared" si="35"/>
        <v>0</v>
      </c>
      <c r="P140" s="65">
        <f>$D$139*K140</f>
        <v>0</v>
      </c>
      <c r="Q140" s="20">
        <f t="shared" ref="Q140:T150" si="38">$D$139*L140</f>
        <v>0</v>
      </c>
      <c r="R140" s="20">
        <f t="shared" si="38"/>
        <v>0</v>
      </c>
      <c r="S140" s="20">
        <f t="shared" si="38"/>
        <v>0</v>
      </c>
      <c r="T140" s="66">
        <f t="shared" si="38"/>
        <v>0</v>
      </c>
      <c r="U140" s="91">
        <f t="shared" si="36"/>
        <v>0</v>
      </c>
      <c r="W140" s="47">
        <v>0</v>
      </c>
    </row>
    <row r="141" spans="1:23" x14ac:dyDescent="0.3">
      <c r="A141" s="14" t="s">
        <v>17</v>
      </c>
      <c r="B141" s="14" t="s">
        <v>41</v>
      </c>
      <c r="C141" s="15" t="s">
        <v>16</v>
      </c>
      <c r="D141" s="16"/>
      <c r="E141" s="17">
        <f>W141/W139</f>
        <v>9.1241748041626464E-2</v>
      </c>
      <c r="F141" s="18">
        <v>0.01</v>
      </c>
      <c r="G141" s="18">
        <v>0.02</v>
      </c>
      <c r="H141" s="18"/>
      <c r="I141" s="18">
        <f t="shared" si="37"/>
        <v>0.94</v>
      </c>
      <c r="J141" s="50">
        <v>0.03</v>
      </c>
      <c r="K141" s="59">
        <f t="shared" si="35"/>
        <v>9.1241748041626461E-4</v>
      </c>
      <c r="L141" s="19">
        <f t="shared" si="35"/>
        <v>1.8248349608325292E-3</v>
      </c>
      <c r="M141" s="19">
        <f t="shared" si="35"/>
        <v>0</v>
      </c>
      <c r="N141" s="19">
        <f t="shared" si="35"/>
        <v>8.576724315912887E-2</v>
      </c>
      <c r="O141" s="60">
        <f t="shared" si="35"/>
        <v>2.7372524412487939E-3</v>
      </c>
      <c r="P141" s="65">
        <f t="shared" ref="P141:P150" si="39">$D$139*K141</f>
        <v>1.1455513794338946E-5</v>
      </c>
      <c r="Q141" s="20">
        <f t="shared" si="38"/>
        <v>2.2911027588677892E-5</v>
      </c>
      <c r="R141" s="20">
        <f t="shared" si="38"/>
        <v>0</v>
      </c>
      <c r="S141" s="20">
        <f t="shared" si="38"/>
        <v>1.0768182966678609E-3</v>
      </c>
      <c r="T141" s="66">
        <f t="shared" si="38"/>
        <v>3.4366541383016843E-5</v>
      </c>
      <c r="U141" s="91">
        <f t="shared" si="36"/>
        <v>1.1455513794338945E-3</v>
      </c>
      <c r="W141" s="47">
        <v>3.1972339000000001</v>
      </c>
    </row>
    <row r="142" spans="1:23" x14ac:dyDescent="0.3">
      <c r="A142" s="14" t="s">
        <v>19</v>
      </c>
      <c r="B142" s="14" t="s">
        <v>20</v>
      </c>
      <c r="C142" s="15" t="s">
        <v>16</v>
      </c>
      <c r="D142" s="16"/>
      <c r="E142" s="17">
        <f>W142/W139</f>
        <v>0</v>
      </c>
      <c r="F142" s="18">
        <v>0.01</v>
      </c>
      <c r="G142" s="18">
        <v>0.02</v>
      </c>
      <c r="H142" s="18"/>
      <c r="I142" s="18">
        <f t="shared" si="37"/>
        <v>0.95</v>
      </c>
      <c r="J142" s="50">
        <v>0.02</v>
      </c>
      <c r="K142" s="59">
        <f t="shared" si="35"/>
        <v>0</v>
      </c>
      <c r="L142" s="19">
        <f t="shared" si="35"/>
        <v>0</v>
      </c>
      <c r="M142" s="19">
        <f t="shared" si="35"/>
        <v>0</v>
      </c>
      <c r="N142" s="19">
        <f t="shared" si="35"/>
        <v>0</v>
      </c>
      <c r="O142" s="60">
        <f t="shared" si="35"/>
        <v>0</v>
      </c>
      <c r="P142" s="65">
        <f t="shared" si="39"/>
        <v>0</v>
      </c>
      <c r="Q142" s="20">
        <f t="shared" si="38"/>
        <v>0</v>
      </c>
      <c r="R142" s="20">
        <f t="shared" si="38"/>
        <v>0</v>
      </c>
      <c r="S142" s="20">
        <f t="shared" si="38"/>
        <v>0</v>
      </c>
      <c r="T142" s="66">
        <f t="shared" si="38"/>
        <v>0</v>
      </c>
      <c r="U142" s="91">
        <f t="shared" si="36"/>
        <v>0</v>
      </c>
      <c r="W142" s="47">
        <v>0</v>
      </c>
    </row>
    <row r="143" spans="1:23" x14ac:dyDescent="0.3">
      <c r="A143" s="14" t="s">
        <v>21</v>
      </c>
      <c r="B143" s="14" t="s">
        <v>22</v>
      </c>
      <c r="C143" s="15" t="s">
        <v>16</v>
      </c>
      <c r="D143" s="16"/>
      <c r="E143" s="17">
        <f>W143/W139</f>
        <v>2.5630720160125346E-3</v>
      </c>
      <c r="F143" s="18">
        <v>0.01</v>
      </c>
      <c r="G143" s="18">
        <v>0.05</v>
      </c>
      <c r="H143" s="18"/>
      <c r="I143" s="18">
        <f t="shared" si="37"/>
        <v>0.84</v>
      </c>
      <c r="J143" s="50">
        <v>0.1</v>
      </c>
      <c r="K143" s="59">
        <f t="shared" si="35"/>
        <v>2.5630720160125348E-5</v>
      </c>
      <c r="L143" s="19">
        <f t="shared" si="35"/>
        <v>1.2815360080062674E-4</v>
      </c>
      <c r="M143" s="19">
        <f t="shared" si="35"/>
        <v>0</v>
      </c>
      <c r="N143" s="19">
        <f t="shared" si="35"/>
        <v>2.1529804934505288E-3</v>
      </c>
      <c r="O143" s="60">
        <f t="shared" si="35"/>
        <v>2.5630720160125348E-4</v>
      </c>
      <c r="P143" s="65">
        <f t="shared" si="39"/>
        <v>3.2179684700824082E-7</v>
      </c>
      <c r="Q143" s="20">
        <f t="shared" si="38"/>
        <v>1.608984235041204E-6</v>
      </c>
      <c r="R143" s="20">
        <f t="shared" si="38"/>
        <v>0</v>
      </c>
      <c r="S143" s="20">
        <f t="shared" si="38"/>
        <v>2.7030935148692221E-5</v>
      </c>
      <c r="T143" s="66">
        <f t="shared" si="38"/>
        <v>3.217968470082408E-6</v>
      </c>
      <c r="U143" s="91">
        <f t="shared" si="36"/>
        <v>3.2179684700824072E-5</v>
      </c>
      <c r="W143" s="47">
        <v>8.9813500000000004E-2</v>
      </c>
    </row>
    <row r="144" spans="1:23" x14ac:dyDescent="0.3">
      <c r="A144" s="14" t="s">
        <v>23</v>
      </c>
      <c r="B144" s="14" t="s">
        <v>24</v>
      </c>
      <c r="C144" s="15" t="s">
        <v>16</v>
      </c>
      <c r="D144" s="16"/>
      <c r="E144" s="17">
        <f>W144/W139</f>
        <v>7.7590726630880874E-2</v>
      </c>
      <c r="F144" s="18">
        <v>0.01</v>
      </c>
      <c r="G144" s="18">
        <v>0.05</v>
      </c>
      <c r="H144" s="18"/>
      <c r="I144" s="18">
        <f t="shared" si="37"/>
        <v>0.84</v>
      </c>
      <c r="J144" s="50">
        <v>0.1</v>
      </c>
      <c r="K144" s="59">
        <f t="shared" si="35"/>
        <v>7.7590726630880871E-4</v>
      </c>
      <c r="L144" s="19">
        <f t="shared" si="35"/>
        <v>3.8795363315440438E-3</v>
      </c>
      <c r="M144" s="19">
        <f t="shared" si="35"/>
        <v>0</v>
      </c>
      <c r="N144" s="19">
        <f t="shared" si="35"/>
        <v>6.5176210369939938E-2</v>
      </c>
      <c r="O144" s="60">
        <f t="shared" si="35"/>
        <v>7.7590726630880876E-3</v>
      </c>
      <c r="P144" s="65">
        <f t="shared" si="39"/>
        <v>9.7416112504478678E-6</v>
      </c>
      <c r="Q144" s="20">
        <f t="shared" si="38"/>
        <v>4.8708056252239339E-5</v>
      </c>
      <c r="R144" s="20">
        <f t="shared" si="38"/>
        <v>0</v>
      </c>
      <c r="S144" s="20">
        <f t="shared" si="38"/>
        <v>8.18295345037621E-4</v>
      </c>
      <c r="T144" s="66">
        <f t="shared" si="38"/>
        <v>9.7416112504478678E-5</v>
      </c>
      <c r="U144" s="91">
        <f t="shared" si="36"/>
        <v>9.7416112504478689E-4</v>
      </c>
      <c r="W144" s="47">
        <v>2.7188837000000001</v>
      </c>
    </row>
    <row r="145" spans="1:23" x14ac:dyDescent="0.3">
      <c r="A145" s="14" t="s">
        <v>25</v>
      </c>
      <c r="B145" s="14" t="s">
        <v>26</v>
      </c>
      <c r="C145" s="15" t="s">
        <v>135</v>
      </c>
      <c r="D145" s="16"/>
      <c r="E145" s="17">
        <f>W145/W139</f>
        <v>0</v>
      </c>
      <c r="F145" s="18">
        <v>0.01</v>
      </c>
      <c r="G145" s="18">
        <v>0.02</v>
      </c>
      <c r="H145" s="18">
        <f>Working!$H$10</f>
        <v>0.9</v>
      </c>
      <c r="I145" s="18">
        <f t="shared" si="37"/>
        <v>1.9999999999999948E-2</v>
      </c>
      <c r="J145" s="50">
        <v>0.05</v>
      </c>
      <c r="K145" s="59">
        <f t="shared" si="35"/>
        <v>0</v>
      </c>
      <c r="L145" s="19">
        <f t="shared" si="35"/>
        <v>0</v>
      </c>
      <c r="M145" s="19">
        <f t="shared" si="35"/>
        <v>0</v>
      </c>
      <c r="N145" s="19">
        <f t="shared" si="35"/>
        <v>0</v>
      </c>
      <c r="O145" s="60">
        <f t="shared" si="35"/>
        <v>0</v>
      </c>
      <c r="P145" s="65">
        <f t="shared" si="39"/>
        <v>0</v>
      </c>
      <c r="Q145" s="20">
        <f t="shared" si="38"/>
        <v>0</v>
      </c>
      <c r="R145" s="20">
        <f t="shared" si="38"/>
        <v>0</v>
      </c>
      <c r="S145" s="20">
        <f t="shared" si="38"/>
        <v>0</v>
      </c>
      <c r="T145" s="66">
        <f t="shared" si="38"/>
        <v>0</v>
      </c>
      <c r="U145" s="91">
        <f t="shared" si="36"/>
        <v>0</v>
      </c>
      <c r="W145" s="47">
        <v>0</v>
      </c>
    </row>
    <row r="146" spans="1:23" x14ac:dyDescent="0.3">
      <c r="A146" s="14" t="s">
        <v>27</v>
      </c>
      <c r="B146" s="14" t="s">
        <v>28</v>
      </c>
      <c r="C146" s="147" t="s">
        <v>146</v>
      </c>
      <c r="D146" s="16"/>
      <c r="E146" s="17">
        <f>W146/W139</f>
        <v>0.72882416403345851</v>
      </c>
      <c r="F146" s="18">
        <v>0.01</v>
      </c>
      <c r="G146" s="18">
        <v>0.05</v>
      </c>
      <c r="H146" s="18">
        <f>Working!$H$11</f>
        <v>0.18</v>
      </c>
      <c r="I146" s="18">
        <f t="shared" si="37"/>
        <v>0.66</v>
      </c>
      <c r="J146" s="50">
        <v>0.1</v>
      </c>
      <c r="K146" s="59">
        <f t="shared" si="35"/>
        <v>7.2882416403345848E-3</v>
      </c>
      <c r="L146" s="19">
        <f t="shared" si="35"/>
        <v>3.6441208201672924E-2</v>
      </c>
      <c r="M146" s="19">
        <f t="shared" si="35"/>
        <v>0.13118834952602254</v>
      </c>
      <c r="N146" s="19">
        <f t="shared" si="35"/>
        <v>0.48102394826208261</v>
      </c>
      <c r="O146" s="60">
        <f t="shared" si="35"/>
        <v>7.2882416403345848E-2</v>
      </c>
      <c r="P146" s="65">
        <f t="shared" si="39"/>
        <v>9.1504771049802928E-5</v>
      </c>
      <c r="Q146" s="20">
        <f t="shared" si="38"/>
        <v>4.5752385524901466E-4</v>
      </c>
      <c r="R146" s="20">
        <f t="shared" si="38"/>
        <v>1.647085878896453E-3</v>
      </c>
      <c r="S146" s="20">
        <f t="shared" si="38"/>
        <v>6.0393148892869935E-3</v>
      </c>
      <c r="T146" s="66">
        <f t="shared" si="38"/>
        <v>9.1504771049802933E-4</v>
      </c>
      <c r="U146" s="91">
        <f t="shared" si="36"/>
        <v>9.1504771049802924E-3</v>
      </c>
      <c r="W146" s="47">
        <v>25.5389816</v>
      </c>
    </row>
    <row r="147" spans="1:23" x14ac:dyDescent="0.3">
      <c r="A147" s="14" t="s">
        <v>29</v>
      </c>
      <c r="B147" s="14" t="s">
        <v>30</v>
      </c>
      <c r="C147" s="15" t="s">
        <v>16</v>
      </c>
      <c r="D147" s="16"/>
      <c r="E147" s="17">
        <f>W147/W139</f>
        <v>7.2003156294047424E-2</v>
      </c>
      <c r="F147" s="18">
        <v>0.01</v>
      </c>
      <c r="G147" s="18">
        <v>0.05</v>
      </c>
      <c r="H147" s="18"/>
      <c r="I147" s="18">
        <f t="shared" si="37"/>
        <v>0.84</v>
      </c>
      <c r="J147" s="50">
        <v>0.1</v>
      </c>
      <c r="K147" s="59">
        <f t="shared" si="35"/>
        <v>7.2003156294047428E-4</v>
      </c>
      <c r="L147" s="19">
        <f t="shared" si="35"/>
        <v>3.6001578147023712E-3</v>
      </c>
      <c r="M147" s="19">
        <f t="shared" si="35"/>
        <v>0</v>
      </c>
      <c r="N147" s="19">
        <f t="shared" si="35"/>
        <v>6.0482651286999832E-2</v>
      </c>
      <c r="O147" s="60">
        <f t="shared" si="35"/>
        <v>7.2003156294047424E-3</v>
      </c>
      <c r="P147" s="65">
        <f t="shared" si="39"/>
        <v>9.0400849158007871E-6</v>
      </c>
      <c r="Q147" s="20">
        <f t="shared" si="38"/>
        <v>4.5200424579003934E-5</v>
      </c>
      <c r="R147" s="20">
        <f t="shared" si="38"/>
        <v>0</v>
      </c>
      <c r="S147" s="20">
        <f t="shared" si="38"/>
        <v>7.5936713292726603E-4</v>
      </c>
      <c r="T147" s="66">
        <f t="shared" si="38"/>
        <v>9.0400849158007868E-5</v>
      </c>
      <c r="U147" s="91">
        <f t="shared" si="36"/>
        <v>9.040084915800786E-4</v>
      </c>
      <c r="W147" s="47">
        <v>2.5230877</v>
      </c>
    </row>
    <row r="148" spans="1:23" x14ac:dyDescent="0.3">
      <c r="A148" s="14" t="s">
        <v>31</v>
      </c>
      <c r="B148" s="14" t="s">
        <v>42</v>
      </c>
      <c r="C148" s="15" t="s">
        <v>16</v>
      </c>
      <c r="D148" s="16"/>
      <c r="E148" s="17">
        <f>W148/W139</f>
        <v>1.8366984311785305E-2</v>
      </c>
      <c r="F148" s="18">
        <v>0.01</v>
      </c>
      <c r="G148" s="18">
        <v>0.05</v>
      </c>
      <c r="H148" s="18"/>
      <c r="I148" s="18">
        <f t="shared" si="37"/>
        <v>0.84</v>
      </c>
      <c r="J148" s="50">
        <v>0.1</v>
      </c>
      <c r="K148" s="59">
        <f t="shared" si="35"/>
        <v>1.8366984311785306E-4</v>
      </c>
      <c r="L148" s="19">
        <f t="shared" si="35"/>
        <v>9.1834921558926535E-4</v>
      </c>
      <c r="M148" s="19">
        <f t="shared" si="35"/>
        <v>0</v>
      </c>
      <c r="N148" s="19">
        <f t="shared" si="35"/>
        <v>1.5428266821899655E-2</v>
      </c>
      <c r="O148" s="60">
        <f t="shared" si="35"/>
        <v>1.8366984311785307E-3</v>
      </c>
      <c r="P148" s="65">
        <f t="shared" si="39"/>
        <v>2.3059974919383731E-6</v>
      </c>
      <c r="Q148" s="20">
        <f t="shared" si="38"/>
        <v>1.1529987459691866E-5</v>
      </c>
      <c r="R148" s="20">
        <f t="shared" si="38"/>
        <v>0</v>
      </c>
      <c r="S148" s="20">
        <f t="shared" si="38"/>
        <v>1.9370378932282331E-4</v>
      </c>
      <c r="T148" s="66">
        <f t="shared" si="38"/>
        <v>2.3059974919383732E-5</v>
      </c>
      <c r="U148" s="91">
        <f t="shared" si="36"/>
        <v>2.3059974919383729E-4</v>
      </c>
      <c r="W148" s="47">
        <v>0.64360390000000001</v>
      </c>
    </row>
    <row r="149" spans="1:23" x14ac:dyDescent="0.3">
      <c r="A149" s="14" t="s">
        <v>33</v>
      </c>
      <c r="B149" s="14" t="s">
        <v>34</v>
      </c>
      <c r="C149" s="15" t="s">
        <v>16</v>
      </c>
      <c r="D149" s="16"/>
      <c r="E149" s="17">
        <f>W149/W139</f>
        <v>9.410148672188947E-3</v>
      </c>
      <c r="F149" s="18">
        <v>0.01</v>
      </c>
      <c r="G149" s="18">
        <v>0.02</v>
      </c>
      <c r="H149" s="18"/>
      <c r="I149" s="18">
        <f t="shared" si="37"/>
        <v>0.91999999999999993</v>
      </c>
      <c r="J149" s="50">
        <v>0.05</v>
      </c>
      <c r="K149" s="59">
        <f t="shared" si="35"/>
        <v>9.4101486721889476E-5</v>
      </c>
      <c r="L149" s="19">
        <f t="shared" si="35"/>
        <v>1.8820297344377895E-4</v>
      </c>
      <c r="M149" s="19">
        <f t="shared" si="35"/>
        <v>0</v>
      </c>
      <c r="N149" s="19">
        <f t="shared" si="35"/>
        <v>8.6573367784138298E-3</v>
      </c>
      <c r="O149" s="60">
        <f t="shared" si="35"/>
        <v>4.7050743360944739E-4</v>
      </c>
      <c r="P149" s="65">
        <f t="shared" si="39"/>
        <v>1.1814557506270155E-6</v>
      </c>
      <c r="Q149" s="20">
        <f t="shared" si="38"/>
        <v>2.3629115012540311E-6</v>
      </c>
      <c r="R149" s="20">
        <f t="shared" si="38"/>
        <v>0</v>
      </c>
      <c r="S149" s="20">
        <f t="shared" si="38"/>
        <v>1.086939290576854E-4</v>
      </c>
      <c r="T149" s="66">
        <f t="shared" si="38"/>
        <v>5.9072787531350777E-6</v>
      </c>
      <c r="U149" s="91">
        <f t="shared" si="36"/>
        <v>1.1814557506270152E-4</v>
      </c>
      <c r="W149" s="47">
        <v>0.32974429999999999</v>
      </c>
    </row>
    <row r="150" spans="1:23" x14ac:dyDescent="0.3">
      <c r="A150" s="14" t="s">
        <v>35</v>
      </c>
      <c r="B150" s="14" t="s">
        <v>36</v>
      </c>
      <c r="C150" s="15" t="s">
        <v>16</v>
      </c>
      <c r="D150" s="16"/>
      <c r="E150" s="17">
        <f>W150/W139</f>
        <v>0</v>
      </c>
      <c r="F150" s="18"/>
      <c r="G150" s="18"/>
      <c r="H150" s="18"/>
      <c r="I150" s="18"/>
      <c r="J150" s="50"/>
      <c r="K150" s="59">
        <f t="shared" si="35"/>
        <v>0</v>
      </c>
      <c r="L150" s="19">
        <f t="shared" si="35"/>
        <v>0</v>
      </c>
      <c r="M150" s="19">
        <f t="shared" si="35"/>
        <v>0</v>
      </c>
      <c r="N150" s="19">
        <f t="shared" si="35"/>
        <v>0</v>
      </c>
      <c r="O150" s="60">
        <f t="shared" si="35"/>
        <v>0</v>
      </c>
      <c r="P150" s="57">
        <f t="shared" si="39"/>
        <v>0</v>
      </c>
      <c r="Q150" s="20">
        <f t="shared" si="38"/>
        <v>0</v>
      </c>
      <c r="R150" s="20">
        <f t="shared" si="38"/>
        <v>0</v>
      </c>
      <c r="S150" s="20">
        <f t="shared" si="38"/>
        <v>0</v>
      </c>
      <c r="T150" s="66">
        <f t="shared" si="38"/>
        <v>0</v>
      </c>
      <c r="U150" s="91">
        <f t="shared" si="36"/>
        <v>0</v>
      </c>
      <c r="W150" s="47">
        <v>0</v>
      </c>
    </row>
    <row r="151" spans="1:23" x14ac:dyDescent="0.3">
      <c r="A151" s="22"/>
      <c r="B151" s="10" t="s">
        <v>76</v>
      </c>
      <c r="C151" s="75" t="s">
        <v>16</v>
      </c>
      <c r="D151" s="133"/>
      <c r="E151" s="135">
        <f>SUM(E140:E150)</f>
        <v>1</v>
      </c>
      <c r="F151" s="117"/>
      <c r="G151" s="118"/>
      <c r="H151" s="118"/>
      <c r="I151" s="118"/>
      <c r="J151" s="119"/>
      <c r="K151" s="114"/>
      <c r="L151" s="115"/>
      <c r="M151" s="115"/>
      <c r="N151" s="115"/>
      <c r="O151" s="116"/>
      <c r="P151" s="108"/>
      <c r="Q151" s="109"/>
      <c r="R151" s="109"/>
      <c r="S151" s="109"/>
      <c r="T151" s="110"/>
      <c r="U151" s="92"/>
      <c r="W151" s="47"/>
    </row>
    <row r="152" spans="1:23" x14ac:dyDescent="0.3">
      <c r="A152" s="22"/>
      <c r="B152" s="74" t="s">
        <v>77</v>
      </c>
      <c r="C152" s="36" t="s">
        <v>16</v>
      </c>
      <c r="D152" s="36"/>
      <c r="E152" s="136"/>
      <c r="F152" s="63"/>
      <c r="G152" s="1"/>
      <c r="H152" s="1"/>
      <c r="I152" s="1"/>
      <c r="J152" s="54"/>
      <c r="K152" s="77"/>
      <c r="L152" s="76"/>
      <c r="M152" s="76"/>
      <c r="N152" s="76"/>
      <c r="O152" s="78"/>
      <c r="P152" s="79"/>
      <c r="Q152" s="2"/>
      <c r="R152" s="2"/>
      <c r="S152" s="2"/>
      <c r="T152" s="80"/>
      <c r="U152" s="93"/>
      <c r="W152" s="47"/>
    </row>
    <row r="153" spans="1:23" x14ac:dyDescent="0.3">
      <c r="C153" s="55"/>
      <c r="D153" s="55"/>
      <c r="E153" s="137"/>
      <c r="F153" s="64"/>
      <c r="G153" s="55"/>
      <c r="H153" s="55"/>
      <c r="I153" s="55"/>
      <c r="J153" s="56"/>
      <c r="K153" s="64"/>
      <c r="L153" s="55"/>
      <c r="M153" s="55"/>
      <c r="N153" s="55"/>
      <c r="O153" s="56"/>
      <c r="P153" s="71"/>
      <c r="Q153" s="72"/>
      <c r="R153" s="72"/>
      <c r="S153" s="72"/>
      <c r="T153" s="73"/>
      <c r="U153" s="93"/>
      <c r="W153" s="47"/>
    </row>
    <row r="154" spans="1:23" x14ac:dyDescent="0.3">
      <c r="A154" s="1" t="s">
        <v>78</v>
      </c>
      <c r="B154" s="1"/>
      <c r="C154" s="2"/>
      <c r="D154" s="2"/>
      <c r="E154" s="136"/>
      <c r="F154" s="63"/>
      <c r="G154" s="1"/>
      <c r="H154" s="1"/>
      <c r="I154" s="1"/>
      <c r="J154" s="54"/>
      <c r="K154" s="63"/>
      <c r="L154" s="1"/>
      <c r="M154" s="1"/>
      <c r="N154" s="99"/>
      <c r="O154" s="100"/>
      <c r="P154" s="101"/>
      <c r="Q154" s="102"/>
      <c r="R154" s="102"/>
      <c r="S154" s="102"/>
      <c r="T154" s="103"/>
      <c r="U154" s="104"/>
      <c r="W154" s="47"/>
    </row>
    <row r="155" spans="1:23" x14ac:dyDescent="0.3">
      <c r="A155" s="1"/>
      <c r="B155" s="1"/>
      <c r="C155" s="2"/>
      <c r="D155" s="132"/>
      <c r="E155" s="136"/>
      <c r="F155" s="141"/>
      <c r="G155" s="139"/>
      <c r="H155" s="139"/>
      <c r="I155" s="139"/>
      <c r="J155" s="140"/>
      <c r="K155" s="252"/>
      <c r="L155" s="253"/>
      <c r="M155" s="253"/>
      <c r="N155" s="253"/>
      <c r="O155" s="254"/>
      <c r="P155" s="255"/>
      <c r="Q155" s="256"/>
      <c r="R155" s="256"/>
      <c r="S155" s="256"/>
      <c r="T155" s="257"/>
      <c r="U155" s="104"/>
      <c r="W155" s="47"/>
    </row>
    <row r="156" spans="1:23" x14ac:dyDescent="0.3">
      <c r="A156" s="4"/>
      <c r="B156" s="5"/>
      <c r="C156" s="6"/>
      <c r="D156" s="134"/>
      <c r="E156" s="138"/>
      <c r="F156" s="107"/>
      <c r="G156" s="98"/>
      <c r="H156" s="98"/>
      <c r="I156" s="98"/>
      <c r="J156" s="106"/>
      <c r="K156" s="107"/>
      <c r="L156" s="98"/>
      <c r="M156" s="98"/>
      <c r="N156" s="98"/>
      <c r="O156" s="106"/>
      <c r="P156" s="107"/>
      <c r="Q156" s="98"/>
      <c r="R156" s="98"/>
      <c r="S156" s="98"/>
      <c r="T156" s="106"/>
      <c r="U156" s="104"/>
      <c r="W156" s="47"/>
    </row>
    <row r="157" spans="1:23" x14ac:dyDescent="0.3">
      <c r="A157" s="10" t="s">
        <v>14</v>
      </c>
      <c r="B157" s="10" t="s">
        <v>79</v>
      </c>
      <c r="C157" s="11"/>
      <c r="D157" s="128">
        <f>SUM(W158:W190)/$W$209</f>
        <v>0.14265854965962024</v>
      </c>
      <c r="E157" s="105"/>
      <c r="F157" s="120"/>
      <c r="G157" s="121"/>
      <c r="H157" s="121"/>
      <c r="I157" s="121"/>
      <c r="J157" s="122"/>
      <c r="K157" s="111"/>
      <c r="L157" s="112"/>
      <c r="M157" s="112"/>
      <c r="N157" s="112"/>
      <c r="O157" s="113"/>
      <c r="P157" s="111"/>
      <c r="Q157" s="112"/>
      <c r="R157" s="112"/>
      <c r="S157" s="112"/>
      <c r="T157" s="113"/>
      <c r="U157" s="94"/>
      <c r="W157" s="46">
        <f>SUM(W158:W190)</f>
        <v>398.16001210000007</v>
      </c>
    </row>
    <row r="158" spans="1:23" x14ac:dyDescent="0.3">
      <c r="A158" s="14" t="s">
        <v>15</v>
      </c>
      <c r="B158" s="14" t="s">
        <v>40</v>
      </c>
      <c r="C158" s="15" t="s">
        <v>16</v>
      </c>
      <c r="D158" s="16"/>
      <c r="E158" s="17">
        <f>W158/W157</f>
        <v>0.21704404730200677</v>
      </c>
      <c r="F158" s="18">
        <v>0.01</v>
      </c>
      <c r="G158" s="18">
        <v>0.02</v>
      </c>
      <c r="H158" s="18"/>
      <c r="I158" s="18">
        <f t="shared" ref="I158:I180" si="40">1-F158-G158-H158-J158</f>
        <v>0.94</v>
      </c>
      <c r="J158" s="50">
        <v>0.03</v>
      </c>
      <c r="K158" s="59">
        <f>$E158*F158</f>
        <v>2.1704404730200676E-3</v>
      </c>
      <c r="L158" s="19">
        <f>$E158*G158</f>
        <v>4.3408809460401352E-3</v>
      </c>
      <c r="M158" s="19">
        <f>$E158*H158</f>
        <v>0</v>
      </c>
      <c r="N158" s="19">
        <f>$E158*I158</f>
        <v>0.20402140446388636</v>
      </c>
      <c r="O158" s="60">
        <f>$E158*J158</f>
        <v>6.5113214190602028E-3</v>
      </c>
      <c r="P158" s="67">
        <f>$D$157*K158</f>
        <v>3.0963189000358297E-4</v>
      </c>
      <c r="Q158" s="27">
        <f>$D$157*L158</f>
        <v>6.1926378000716595E-4</v>
      </c>
      <c r="R158" s="27">
        <f>$D$157*M158</f>
        <v>0</v>
      </c>
      <c r="S158" s="27">
        <f>$D$157*N158</f>
        <v>2.9105397660336801E-2</v>
      </c>
      <c r="T158" s="68">
        <f>$D$157*O158</f>
        <v>9.2889567001074892E-4</v>
      </c>
      <c r="U158" s="91">
        <f t="shared" ref="U158:U206" si="41">SUM(P158:T158)</f>
        <v>3.0963189000358295E-2</v>
      </c>
      <c r="W158" s="47">
        <v>86.418260500000002</v>
      </c>
    </row>
    <row r="159" spans="1:23" x14ac:dyDescent="0.3">
      <c r="A159" s="14" t="s">
        <v>17</v>
      </c>
      <c r="B159" s="33" t="s">
        <v>80</v>
      </c>
      <c r="C159" s="15" t="s">
        <v>16</v>
      </c>
      <c r="D159" s="16"/>
      <c r="E159" s="17">
        <f>W159/W157</f>
        <v>0</v>
      </c>
      <c r="F159" s="18">
        <v>0.01</v>
      </c>
      <c r="G159" s="18">
        <v>0.02</v>
      </c>
      <c r="H159" s="18"/>
      <c r="I159" s="18">
        <f t="shared" si="40"/>
        <v>0.94</v>
      </c>
      <c r="J159" s="50">
        <v>0.03</v>
      </c>
      <c r="K159" s="59">
        <f t="shared" ref="K159:O190" si="42">$E159*F159</f>
        <v>0</v>
      </c>
      <c r="L159" s="19">
        <f t="shared" si="42"/>
        <v>0</v>
      </c>
      <c r="M159" s="19">
        <f t="shared" si="42"/>
        <v>0</v>
      </c>
      <c r="N159" s="19">
        <f t="shared" si="42"/>
        <v>0</v>
      </c>
      <c r="O159" s="60">
        <f t="shared" si="42"/>
        <v>0</v>
      </c>
      <c r="P159" s="67">
        <f t="shared" ref="P159:T190" si="43">$D$157*K159</f>
        <v>0</v>
      </c>
      <c r="Q159" s="27">
        <f t="shared" si="43"/>
        <v>0</v>
      </c>
      <c r="R159" s="27">
        <f t="shared" si="43"/>
        <v>0</v>
      </c>
      <c r="S159" s="27">
        <f t="shared" si="43"/>
        <v>0</v>
      </c>
      <c r="T159" s="68">
        <f t="shared" si="43"/>
        <v>0</v>
      </c>
      <c r="U159" s="91">
        <f t="shared" si="41"/>
        <v>0</v>
      </c>
      <c r="W159" s="47">
        <v>0</v>
      </c>
    </row>
    <row r="160" spans="1:23" x14ac:dyDescent="0.3">
      <c r="A160" s="14" t="s">
        <v>19</v>
      </c>
      <c r="B160" s="14" t="s">
        <v>22</v>
      </c>
      <c r="C160" s="15" t="s">
        <v>16</v>
      </c>
      <c r="D160" s="16"/>
      <c r="E160" s="17">
        <f>W160/W157</f>
        <v>1.121687327776731E-2</v>
      </c>
      <c r="F160" s="18">
        <v>0.01</v>
      </c>
      <c r="G160" s="18">
        <v>0.05</v>
      </c>
      <c r="H160" s="18"/>
      <c r="I160" s="18">
        <f t="shared" si="40"/>
        <v>0.84</v>
      </c>
      <c r="J160" s="50">
        <v>0.1</v>
      </c>
      <c r="K160" s="59">
        <f t="shared" si="42"/>
        <v>1.121687327776731E-4</v>
      </c>
      <c r="L160" s="19">
        <f t="shared" si="42"/>
        <v>5.608436638883655E-4</v>
      </c>
      <c r="M160" s="19">
        <f t="shared" si="42"/>
        <v>0</v>
      </c>
      <c r="N160" s="19">
        <f t="shared" si="42"/>
        <v>9.4221735533245397E-3</v>
      </c>
      <c r="O160" s="60">
        <f t="shared" si="42"/>
        <v>1.121687327776731E-3</v>
      </c>
      <c r="P160" s="67">
        <f t="shared" si="43"/>
        <v>1.6001828735220349E-5</v>
      </c>
      <c r="Q160" s="27">
        <f t="shared" si="43"/>
        <v>8.000914367610175E-5</v>
      </c>
      <c r="R160" s="27">
        <f t="shared" si="43"/>
        <v>0</v>
      </c>
      <c r="S160" s="27">
        <f t="shared" si="43"/>
        <v>1.3441536137585094E-3</v>
      </c>
      <c r="T160" s="68">
        <f t="shared" si="43"/>
        <v>1.600182873522035E-4</v>
      </c>
      <c r="U160" s="91">
        <f t="shared" si="41"/>
        <v>1.600182873522035E-3</v>
      </c>
      <c r="W160" s="47">
        <v>4.4661103999999998</v>
      </c>
    </row>
    <row r="161" spans="1:23" x14ac:dyDescent="0.3">
      <c r="A161" s="14" t="s">
        <v>21</v>
      </c>
      <c r="B161" s="33" t="s">
        <v>81</v>
      </c>
      <c r="C161" s="15" t="s">
        <v>16</v>
      </c>
      <c r="D161" s="16"/>
      <c r="E161" s="17">
        <f>W161/W157</f>
        <v>0</v>
      </c>
      <c r="F161" s="18">
        <v>0.01</v>
      </c>
      <c r="G161" s="18">
        <v>0.05</v>
      </c>
      <c r="H161" s="18"/>
      <c r="I161" s="18">
        <f t="shared" si="40"/>
        <v>0.84</v>
      </c>
      <c r="J161" s="50">
        <v>0.1</v>
      </c>
      <c r="K161" s="59">
        <f t="shared" si="42"/>
        <v>0</v>
      </c>
      <c r="L161" s="19">
        <f t="shared" si="42"/>
        <v>0</v>
      </c>
      <c r="M161" s="19">
        <f t="shared" si="42"/>
        <v>0</v>
      </c>
      <c r="N161" s="19">
        <f t="shared" si="42"/>
        <v>0</v>
      </c>
      <c r="O161" s="60">
        <f t="shared" si="42"/>
        <v>0</v>
      </c>
      <c r="P161" s="67">
        <f t="shared" si="43"/>
        <v>0</v>
      </c>
      <c r="Q161" s="27">
        <f t="shared" si="43"/>
        <v>0</v>
      </c>
      <c r="R161" s="27">
        <f t="shared" si="43"/>
        <v>0</v>
      </c>
      <c r="S161" s="27">
        <f t="shared" si="43"/>
        <v>0</v>
      </c>
      <c r="T161" s="68">
        <f t="shared" si="43"/>
        <v>0</v>
      </c>
      <c r="U161" s="91">
        <f t="shared" si="41"/>
        <v>0</v>
      </c>
      <c r="W161" s="47">
        <v>0</v>
      </c>
    </row>
    <row r="162" spans="1:23" x14ac:dyDescent="0.3">
      <c r="A162" s="14" t="s">
        <v>23</v>
      </c>
      <c r="B162" s="33" t="s">
        <v>82</v>
      </c>
      <c r="C162" s="15" t="s">
        <v>16</v>
      </c>
      <c r="D162" s="16"/>
      <c r="E162" s="17">
        <f>W162/W157</f>
        <v>0</v>
      </c>
      <c r="F162" s="18">
        <v>0.01</v>
      </c>
      <c r="G162" s="18">
        <v>0.05</v>
      </c>
      <c r="H162" s="18"/>
      <c r="I162" s="18">
        <f t="shared" si="40"/>
        <v>0.84</v>
      </c>
      <c r="J162" s="50">
        <v>0.1</v>
      </c>
      <c r="K162" s="59">
        <f t="shared" si="42"/>
        <v>0</v>
      </c>
      <c r="L162" s="19">
        <f t="shared" si="42"/>
        <v>0</v>
      </c>
      <c r="M162" s="19">
        <f t="shared" si="42"/>
        <v>0</v>
      </c>
      <c r="N162" s="19">
        <f t="shared" si="42"/>
        <v>0</v>
      </c>
      <c r="O162" s="60">
        <f t="shared" si="42"/>
        <v>0</v>
      </c>
      <c r="P162" s="67">
        <f t="shared" si="43"/>
        <v>0</v>
      </c>
      <c r="Q162" s="27">
        <f t="shared" si="43"/>
        <v>0</v>
      </c>
      <c r="R162" s="27">
        <f t="shared" si="43"/>
        <v>0</v>
      </c>
      <c r="S162" s="27">
        <f t="shared" si="43"/>
        <v>0</v>
      </c>
      <c r="T162" s="68">
        <f t="shared" si="43"/>
        <v>0</v>
      </c>
      <c r="U162" s="91">
        <f t="shared" si="41"/>
        <v>0</v>
      </c>
      <c r="W162" s="47">
        <v>0</v>
      </c>
    </row>
    <row r="163" spans="1:23" x14ac:dyDescent="0.3">
      <c r="A163" s="14" t="s">
        <v>25</v>
      </c>
      <c r="B163" s="14" t="s">
        <v>24</v>
      </c>
      <c r="C163" s="15" t="s">
        <v>16</v>
      </c>
      <c r="D163" s="16"/>
      <c r="E163" s="17">
        <f>W163/W157</f>
        <v>3.5510708183444919E-3</v>
      </c>
      <c r="F163" s="18">
        <v>0.01</v>
      </c>
      <c r="G163" s="18">
        <v>0.05</v>
      </c>
      <c r="H163" s="18"/>
      <c r="I163" s="18">
        <f t="shared" si="40"/>
        <v>0.84</v>
      </c>
      <c r="J163" s="50">
        <v>0.1</v>
      </c>
      <c r="K163" s="59">
        <f t="shared" si="42"/>
        <v>3.5510708183444921E-5</v>
      </c>
      <c r="L163" s="19">
        <f t="shared" si="42"/>
        <v>1.7755354091722461E-4</v>
      </c>
      <c r="M163" s="19">
        <f t="shared" si="42"/>
        <v>0</v>
      </c>
      <c r="N163" s="19">
        <f t="shared" si="42"/>
        <v>2.9828994874093731E-3</v>
      </c>
      <c r="O163" s="60">
        <f t="shared" si="42"/>
        <v>3.5510708183444922E-4</v>
      </c>
      <c r="P163" s="67">
        <f t="shared" si="43"/>
        <v>5.06590612683626E-6</v>
      </c>
      <c r="Q163" s="27">
        <f t="shared" si="43"/>
        <v>2.5329530634181303E-5</v>
      </c>
      <c r="R163" s="27">
        <f t="shared" si="43"/>
        <v>0</v>
      </c>
      <c r="S163" s="27">
        <f t="shared" si="43"/>
        <v>4.255361146542458E-4</v>
      </c>
      <c r="T163" s="68">
        <f t="shared" si="43"/>
        <v>5.0659061268362607E-5</v>
      </c>
      <c r="U163" s="91">
        <f t="shared" si="41"/>
        <v>5.0659061268362596E-4</v>
      </c>
      <c r="W163" s="47">
        <v>1.4138944</v>
      </c>
    </row>
    <row r="164" spans="1:23" x14ac:dyDescent="0.3">
      <c r="A164" s="14" t="s">
        <v>27</v>
      </c>
      <c r="B164" s="14" t="s">
        <v>28</v>
      </c>
      <c r="C164" s="147" t="s">
        <v>146</v>
      </c>
      <c r="D164" s="16"/>
      <c r="E164" s="17">
        <f>W164/W157</f>
        <v>2.1868293488531364E-3</v>
      </c>
      <c r="F164" s="18">
        <v>0.01</v>
      </c>
      <c r="G164" s="18">
        <v>0.05</v>
      </c>
      <c r="H164" s="18"/>
      <c r="I164" s="18">
        <f t="shared" si="40"/>
        <v>0.84</v>
      </c>
      <c r="J164" s="50">
        <v>0.1</v>
      </c>
      <c r="K164" s="59">
        <f t="shared" si="42"/>
        <v>2.1868293488531365E-5</v>
      </c>
      <c r="L164" s="19">
        <f t="shared" si="42"/>
        <v>1.0934146744265683E-4</v>
      </c>
      <c r="M164" s="19">
        <f t="shared" si="42"/>
        <v>0</v>
      </c>
      <c r="N164" s="19">
        <f t="shared" si="42"/>
        <v>1.8369366530366345E-3</v>
      </c>
      <c r="O164" s="60">
        <f t="shared" si="42"/>
        <v>2.1868293488531366E-4</v>
      </c>
      <c r="P164" s="67">
        <f t="shared" si="43"/>
        <v>3.1196990326048017E-6</v>
      </c>
      <c r="Q164" s="27">
        <f t="shared" si="43"/>
        <v>1.5598495163024009E-5</v>
      </c>
      <c r="R164" s="27">
        <f t="shared" si="43"/>
        <v>0</v>
      </c>
      <c r="S164" s="27">
        <f t="shared" si="43"/>
        <v>2.6205471873880335E-4</v>
      </c>
      <c r="T164" s="68">
        <f t="shared" si="43"/>
        <v>3.1196990326048019E-5</v>
      </c>
      <c r="U164" s="91">
        <f t="shared" si="41"/>
        <v>3.1196990326048013E-4</v>
      </c>
      <c r="W164" s="47">
        <v>0.87070800000000004</v>
      </c>
    </row>
    <row r="165" spans="1:23" x14ac:dyDescent="0.3">
      <c r="A165" s="14" t="s">
        <v>29</v>
      </c>
      <c r="B165" s="14" t="s">
        <v>30</v>
      </c>
      <c r="C165" s="15" t="s">
        <v>16</v>
      </c>
      <c r="D165" s="16"/>
      <c r="E165" s="17">
        <f>W165/W157</f>
        <v>5.6813354713076162E-3</v>
      </c>
      <c r="F165" s="18">
        <v>0.01</v>
      </c>
      <c r="G165" s="18">
        <v>0.05</v>
      </c>
      <c r="H165" s="18"/>
      <c r="I165" s="18">
        <f t="shared" si="40"/>
        <v>0.84</v>
      </c>
      <c r="J165" s="50">
        <v>0.1</v>
      </c>
      <c r="K165" s="59">
        <f t="shared" si="42"/>
        <v>5.6813354713076165E-5</v>
      </c>
      <c r="L165" s="19">
        <f t="shared" si="42"/>
        <v>2.8406677356538083E-4</v>
      </c>
      <c r="M165" s="19">
        <f t="shared" si="42"/>
        <v>0</v>
      </c>
      <c r="N165" s="19">
        <f t="shared" si="42"/>
        <v>4.772321795898397E-3</v>
      </c>
      <c r="O165" s="60">
        <f t="shared" si="42"/>
        <v>5.6813354713076167E-4</v>
      </c>
      <c r="P165" s="67">
        <f t="shared" si="43"/>
        <v>8.1049107846649965E-6</v>
      </c>
      <c r="Q165" s="27">
        <f t="shared" si="43"/>
        <v>4.0524553923324981E-5</v>
      </c>
      <c r="R165" s="27">
        <f t="shared" si="43"/>
        <v>0</v>
      </c>
      <c r="S165" s="27">
        <f t="shared" si="43"/>
        <v>6.8081250591185954E-4</v>
      </c>
      <c r="T165" s="68">
        <f t="shared" si="43"/>
        <v>8.1049107846649962E-5</v>
      </c>
      <c r="U165" s="91">
        <f t="shared" si="41"/>
        <v>8.1049107846649945E-4</v>
      </c>
      <c r="W165" s="47">
        <v>2.2620806</v>
      </c>
    </row>
    <row r="166" spans="1:23" x14ac:dyDescent="0.3">
      <c r="A166" s="14" t="s">
        <v>31</v>
      </c>
      <c r="B166" s="33" t="s">
        <v>121</v>
      </c>
      <c r="C166" s="15" t="s">
        <v>16</v>
      </c>
      <c r="D166" s="16"/>
      <c r="E166" s="17">
        <f>W166/W157</f>
        <v>3.8690020423575323E-3</v>
      </c>
      <c r="F166" s="18">
        <v>0.01</v>
      </c>
      <c r="G166" s="18">
        <v>0.05</v>
      </c>
      <c r="H166" s="18"/>
      <c r="I166" s="18">
        <f t="shared" si="40"/>
        <v>0.84</v>
      </c>
      <c r="J166" s="50">
        <v>0.1</v>
      </c>
      <c r="K166" s="59">
        <f t="shared" si="42"/>
        <v>3.8690020423575324E-5</v>
      </c>
      <c r="L166" s="19">
        <f t="shared" si="42"/>
        <v>1.9345010211787661E-4</v>
      </c>
      <c r="M166" s="19">
        <f t="shared" si="42"/>
        <v>0</v>
      </c>
      <c r="N166" s="19">
        <f t="shared" si="42"/>
        <v>3.2499617155803272E-3</v>
      </c>
      <c r="O166" s="60">
        <f t="shared" si="42"/>
        <v>3.8690020423575323E-4</v>
      </c>
      <c r="P166" s="67">
        <f t="shared" si="43"/>
        <v>5.5194621999283414E-6</v>
      </c>
      <c r="Q166" s="27">
        <f t="shared" si="43"/>
        <v>2.7597310999641709E-5</v>
      </c>
      <c r="R166" s="27">
        <f t="shared" si="43"/>
        <v>0</v>
      </c>
      <c r="S166" s="27">
        <f t="shared" si="43"/>
        <v>4.6363482479398071E-4</v>
      </c>
      <c r="T166" s="68">
        <f t="shared" si="43"/>
        <v>5.5194621999283419E-5</v>
      </c>
      <c r="U166" s="91">
        <f t="shared" si="41"/>
        <v>5.5194621999283416E-4</v>
      </c>
      <c r="W166" s="47">
        <v>1.5404819000000001</v>
      </c>
    </row>
    <row r="167" spans="1:23" x14ac:dyDescent="0.3">
      <c r="A167" s="14" t="s">
        <v>33</v>
      </c>
      <c r="B167" s="14" t="s">
        <v>122</v>
      </c>
      <c r="C167" s="15" t="s">
        <v>16</v>
      </c>
      <c r="D167" s="16"/>
      <c r="E167" s="17">
        <f>W167/W157</f>
        <v>4.4007362536444923E-3</v>
      </c>
      <c r="F167" s="18">
        <v>0.01</v>
      </c>
      <c r="G167" s="18">
        <v>0.05</v>
      </c>
      <c r="H167" s="18"/>
      <c r="I167" s="18">
        <f t="shared" si="40"/>
        <v>0.84</v>
      </c>
      <c r="J167" s="50">
        <v>0.1</v>
      </c>
      <c r="K167" s="59">
        <f t="shared" si="42"/>
        <v>4.4007362536444923E-5</v>
      </c>
      <c r="L167" s="19">
        <f t="shared" si="42"/>
        <v>2.2003681268222464E-4</v>
      </c>
      <c r="M167" s="19">
        <f t="shared" si="42"/>
        <v>0</v>
      </c>
      <c r="N167" s="19">
        <f t="shared" si="42"/>
        <v>3.6966184530613732E-3</v>
      </c>
      <c r="O167" s="60">
        <f t="shared" si="42"/>
        <v>4.4007362536444927E-4</v>
      </c>
      <c r="P167" s="67">
        <f t="shared" si="43"/>
        <v>6.2780265137943397E-6</v>
      </c>
      <c r="Q167" s="27">
        <f t="shared" si="43"/>
        <v>3.1390132568971699E-5</v>
      </c>
      <c r="R167" s="27">
        <f t="shared" si="43"/>
        <v>0</v>
      </c>
      <c r="S167" s="27">
        <f t="shared" si="43"/>
        <v>5.2735422715872451E-4</v>
      </c>
      <c r="T167" s="68">
        <f t="shared" si="43"/>
        <v>6.2780265137943398E-5</v>
      </c>
      <c r="U167" s="91">
        <f t="shared" si="41"/>
        <v>6.278026513794339E-4</v>
      </c>
      <c r="W167" s="47">
        <v>1.7521971999999999</v>
      </c>
    </row>
    <row r="168" spans="1:23" x14ac:dyDescent="0.3">
      <c r="A168" s="14" t="s">
        <v>35</v>
      </c>
      <c r="B168" s="14" t="s">
        <v>123</v>
      </c>
      <c r="C168" s="15" t="s">
        <v>16</v>
      </c>
      <c r="D168" s="16"/>
      <c r="E168" s="17">
        <f>W168/W157</f>
        <v>0</v>
      </c>
      <c r="F168" s="18">
        <v>0.01</v>
      </c>
      <c r="G168" s="18">
        <v>0.02</v>
      </c>
      <c r="H168" s="18"/>
      <c r="I168" s="18">
        <f t="shared" si="40"/>
        <v>0.91999999999999993</v>
      </c>
      <c r="J168" s="50">
        <v>0.05</v>
      </c>
      <c r="K168" s="59">
        <f t="shared" si="42"/>
        <v>0</v>
      </c>
      <c r="L168" s="19">
        <f t="shared" si="42"/>
        <v>0</v>
      </c>
      <c r="M168" s="19">
        <f t="shared" si="42"/>
        <v>0</v>
      </c>
      <c r="N168" s="19">
        <f t="shared" si="42"/>
        <v>0</v>
      </c>
      <c r="O168" s="60">
        <f t="shared" si="42"/>
        <v>0</v>
      </c>
      <c r="P168" s="67">
        <f t="shared" si="43"/>
        <v>0</v>
      </c>
      <c r="Q168" s="27">
        <f t="shared" si="43"/>
        <v>0</v>
      </c>
      <c r="R168" s="27">
        <f t="shared" si="43"/>
        <v>0</v>
      </c>
      <c r="S168" s="27">
        <f t="shared" si="43"/>
        <v>0</v>
      </c>
      <c r="T168" s="68">
        <f t="shared" si="43"/>
        <v>0</v>
      </c>
      <c r="U168" s="91">
        <f t="shared" si="41"/>
        <v>0</v>
      </c>
      <c r="W168" s="47">
        <v>0</v>
      </c>
    </row>
    <row r="169" spans="1:23" x14ac:dyDescent="0.3">
      <c r="A169" s="14" t="s">
        <v>59</v>
      </c>
      <c r="B169" s="14" t="s">
        <v>124</v>
      </c>
      <c r="C169" s="15" t="s">
        <v>16</v>
      </c>
      <c r="D169" s="16"/>
      <c r="E169" s="17">
        <f>W169/W157</f>
        <v>0</v>
      </c>
      <c r="F169" s="18">
        <v>0.01</v>
      </c>
      <c r="G169" s="18">
        <v>0.05</v>
      </c>
      <c r="H169" s="18"/>
      <c r="I169" s="18">
        <f t="shared" si="40"/>
        <v>0.84</v>
      </c>
      <c r="J169" s="50">
        <v>0.1</v>
      </c>
      <c r="K169" s="59">
        <f t="shared" si="42"/>
        <v>0</v>
      </c>
      <c r="L169" s="19">
        <f t="shared" si="42"/>
        <v>0</v>
      </c>
      <c r="M169" s="19">
        <f t="shared" si="42"/>
        <v>0</v>
      </c>
      <c r="N169" s="19">
        <f t="shared" si="42"/>
        <v>0</v>
      </c>
      <c r="O169" s="60">
        <f t="shared" si="42"/>
        <v>0</v>
      </c>
      <c r="P169" s="67">
        <f t="shared" si="43"/>
        <v>0</v>
      </c>
      <c r="Q169" s="27">
        <f t="shared" si="43"/>
        <v>0</v>
      </c>
      <c r="R169" s="27">
        <f t="shared" si="43"/>
        <v>0</v>
      </c>
      <c r="S169" s="27">
        <f t="shared" si="43"/>
        <v>0</v>
      </c>
      <c r="T169" s="68">
        <f t="shared" si="43"/>
        <v>0</v>
      </c>
      <c r="U169" s="91">
        <f t="shared" si="41"/>
        <v>0</v>
      </c>
      <c r="W169" s="47">
        <v>0</v>
      </c>
    </row>
    <row r="170" spans="1:23" x14ac:dyDescent="0.3">
      <c r="A170" s="10" t="s">
        <v>38</v>
      </c>
      <c r="B170" s="14" t="s">
        <v>83</v>
      </c>
      <c r="C170" s="15" t="s">
        <v>16</v>
      </c>
      <c r="D170" s="16"/>
      <c r="E170" s="17">
        <f>W170/W157</f>
        <v>0</v>
      </c>
      <c r="F170" s="18">
        <v>0.01</v>
      </c>
      <c r="G170" s="18">
        <v>0.05</v>
      </c>
      <c r="H170" s="18"/>
      <c r="I170" s="18">
        <f t="shared" si="40"/>
        <v>0.84</v>
      </c>
      <c r="J170" s="50">
        <v>0.1</v>
      </c>
      <c r="K170" s="59">
        <f t="shared" si="42"/>
        <v>0</v>
      </c>
      <c r="L170" s="19">
        <f t="shared" si="42"/>
        <v>0</v>
      </c>
      <c r="M170" s="19">
        <f t="shared" si="42"/>
        <v>0</v>
      </c>
      <c r="N170" s="19">
        <f t="shared" si="42"/>
        <v>0</v>
      </c>
      <c r="O170" s="60">
        <f t="shared" si="42"/>
        <v>0</v>
      </c>
      <c r="P170" s="67">
        <f t="shared" si="43"/>
        <v>0</v>
      </c>
      <c r="Q170" s="27">
        <f t="shared" si="43"/>
        <v>0</v>
      </c>
      <c r="R170" s="27">
        <f t="shared" si="43"/>
        <v>0</v>
      </c>
      <c r="S170" s="27">
        <f t="shared" si="43"/>
        <v>0</v>
      </c>
      <c r="T170" s="68">
        <f t="shared" si="43"/>
        <v>0</v>
      </c>
      <c r="U170" s="91">
        <f t="shared" si="41"/>
        <v>0</v>
      </c>
      <c r="W170" s="47">
        <v>0</v>
      </c>
    </row>
    <row r="171" spans="1:23" x14ac:dyDescent="0.3">
      <c r="A171" s="10" t="s">
        <v>44</v>
      </c>
      <c r="B171" s="14" t="s">
        <v>84</v>
      </c>
      <c r="C171" s="15" t="s">
        <v>139</v>
      </c>
      <c r="D171" s="16"/>
      <c r="E171" s="17">
        <f>W171/W157</f>
        <v>6.7935724778927384E-2</v>
      </c>
      <c r="F171" s="18">
        <v>0.01</v>
      </c>
      <c r="G171" s="18">
        <v>0.05</v>
      </c>
      <c r="H171" s="18"/>
      <c r="I171" s="18">
        <f t="shared" si="40"/>
        <v>0.84</v>
      </c>
      <c r="J171" s="50">
        <v>0.1</v>
      </c>
      <c r="K171" s="59">
        <f t="shared" si="42"/>
        <v>6.7935724778927381E-4</v>
      </c>
      <c r="L171" s="19">
        <f t="shared" si="42"/>
        <v>3.3967862389463694E-3</v>
      </c>
      <c r="M171" s="19">
        <f t="shared" si="42"/>
        <v>0</v>
      </c>
      <c r="N171" s="19">
        <f t="shared" si="42"/>
        <v>5.7066008814298998E-2</v>
      </c>
      <c r="O171" s="60">
        <f t="shared" si="42"/>
        <v>6.7935724778927387E-3</v>
      </c>
      <c r="P171" s="67">
        <f t="shared" si="43"/>
        <v>9.6916119670369051E-5</v>
      </c>
      <c r="Q171" s="27">
        <f t="shared" si="43"/>
        <v>4.8458059835184531E-4</v>
      </c>
      <c r="R171" s="27">
        <f t="shared" si="43"/>
        <v>0</v>
      </c>
      <c r="S171" s="27">
        <f t="shared" si="43"/>
        <v>8.1409540523109999E-3</v>
      </c>
      <c r="T171" s="68">
        <f t="shared" si="43"/>
        <v>9.6916119670369062E-4</v>
      </c>
      <c r="U171" s="91">
        <f t="shared" si="41"/>
        <v>9.6916119670369047E-3</v>
      </c>
      <c r="W171" s="47">
        <v>27.049289000000002</v>
      </c>
    </row>
    <row r="172" spans="1:23" ht="27.6" x14ac:dyDescent="0.3">
      <c r="A172" s="10" t="s">
        <v>46</v>
      </c>
      <c r="B172" s="142" t="s">
        <v>125</v>
      </c>
      <c r="C172" s="15" t="s">
        <v>16</v>
      </c>
      <c r="D172" s="16"/>
      <c r="E172" s="17">
        <f>W172/W157</f>
        <v>5.3587472251335096E-2</v>
      </c>
      <c r="F172" s="18">
        <v>0.01</v>
      </c>
      <c r="G172" s="18">
        <v>0.05</v>
      </c>
      <c r="H172" s="18"/>
      <c r="I172" s="18">
        <f t="shared" si="40"/>
        <v>0.84</v>
      </c>
      <c r="J172" s="50">
        <v>0.1</v>
      </c>
      <c r="K172" s="59">
        <f t="shared" si="42"/>
        <v>5.35874722513351E-4</v>
      </c>
      <c r="L172" s="19">
        <f t="shared" si="42"/>
        <v>2.6793736125667548E-3</v>
      </c>
      <c r="M172" s="19">
        <f t="shared" si="42"/>
        <v>0</v>
      </c>
      <c r="N172" s="19">
        <f t="shared" si="42"/>
        <v>4.5013476691121476E-2</v>
      </c>
      <c r="O172" s="60">
        <f t="shared" si="42"/>
        <v>5.3587472251335096E-3</v>
      </c>
      <c r="P172" s="67">
        <f t="shared" si="43"/>
        <v>7.64471107130061E-5</v>
      </c>
      <c r="Q172" s="27">
        <f t="shared" si="43"/>
        <v>3.8223555356503049E-4</v>
      </c>
      <c r="R172" s="27">
        <f t="shared" si="43"/>
        <v>0</v>
      </c>
      <c r="S172" s="27">
        <f t="shared" si="43"/>
        <v>6.4215572998925115E-3</v>
      </c>
      <c r="T172" s="68">
        <f t="shared" si="43"/>
        <v>7.6447110713006097E-4</v>
      </c>
      <c r="U172" s="91">
        <f t="shared" si="41"/>
        <v>7.6447110713006089E-3</v>
      </c>
      <c r="W172" s="47">
        <v>21.336388599999999</v>
      </c>
    </row>
    <row r="173" spans="1:23" ht="27.6" x14ac:dyDescent="0.3">
      <c r="A173" s="10" t="s">
        <v>50</v>
      </c>
      <c r="B173" s="142" t="s">
        <v>126</v>
      </c>
      <c r="C173" s="15" t="s">
        <v>16</v>
      </c>
      <c r="D173" s="16"/>
      <c r="E173" s="17">
        <f>W173/W157</f>
        <v>1.2624695718407627E-3</v>
      </c>
      <c r="F173" s="18">
        <v>0.01</v>
      </c>
      <c r="G173" s="18">
        <v>0.05</v>
      </c>
      <c r="H173" s="18"/>
      <c r="I173" s="18">
        <f t="shared" si="40"/>
        <v>0.84</v>
      </c>
      <c r="J173" s="50">
        <v>0.1</v>
      </c>
      <c r="K173" s="59">
        <f t="shared" si="42"/>
        <v>1.2624695718407627E-5</v>
      </c>
      <c r="L173" s="19">
        <f t="shared" si="42"/>
        <v>6.3123478592038137E-5</v>
      </c>
      <c r="M173" s="19">
        <f t="shared" si="42"/>
        <v>0</v>
      </c>
      <c r="N173" s="19">
        <f t="shared" si="42"/>
        <v>1.0604744403462406E-3</v>
      </c>
      <c r="O173" s="60">
        <f t="shared" si="42"/>
        <v>1.2624695718407627E-4</v>
      </c>
      <c r="P173" s="67">
        <f t="shared" si="43"/>
        <v>1.8010207810820496E-6</v>
      </c>
      <c r="Q173" s="27">
        <f t="shared" si="43"/>
        <v>9.0051039054102473E-6</v>
      </c>
      <c r="R173" s="27">
        <f t="shared" si="43"/>
        <v>0</v>
      </c>
      <c r="S173" s="27">
        <f t="shared" si="43"/>
        <v>1.5128574561089215E-4</v>
      </c>
      <c r="T173" s="68">
        <f t="shared" si="43"/>
        <v>1.8010207810820495E-5</v>
      </c>
      <c r="U173" s="91">
        <f t="shared" si="41"/>
        <v>1.8010207810820495E-4</v>
      </c>
      <c r="W173" s="47">
        <v>0.50266489999999997</v>
      </c>
    </row>
    <row r="174" spans="1:23" ht="41.4" x14ac:dyDescent="0.3">
      <c r="A174" s="10" t="s">
        <v>53</v>
      </c>
      <c r="B174" s="142" t="s">
        <v>127</v>
      </c>
      <c r="C174" s="15" t="s">
        <v>16</v>
      </c>
      <c r="D174" s="16"/>
      <c r="E174" s="17">
        <f>W174/W157</f>
        <v>0</v>
      </c>
      <c r="F174" s="18">
        <v>0.01</v>
      </c>
      <c r="G174" s="18">
        <v>0.05</v>
      </c>
      <c r="H174" s="18"/>
      <c r="I174" s="18">
        <f t="shared" si="40"/>
        <v>0.84</v>
      </c>
      <c r="J174" s="50">
        <v>0.1</v>
      </c>
      <c r="K174" s="59">
        <f t="shared" si="42"/>
        <v>0</v>
      </c>
      <c r="L174" s="19">
        <f t="shared" si="42"/>
        <v>0</v>
      </c>
      <c r="M174" s="19">
        <f t="shared" si="42"/>
        <v>0</v>
      </c>
      <c r="N174" s="19">
        <f t="shared" si="42"/>
        <v>0</v>
      </c>
      <c r="O174" s="60">
        <f t="shared" si="42"/>
        <v>0</v>
      </c>
      <c r="P174" s="67">
        <f t="shared" si="43"/>
        <v>0</v>
      </c>
      <c r="Q174" s="27">
        <f t="shared" si="43"/>
        <v>0</v>
      </c>
      <c r="R174" s="27">
        <f t="shared" si="43"/>
        <v>0</v>
      </c>
      <c r="S174" s="27">
        <f t="shared" si="43"/>
        <v>0</v>
      </c>
      <c r="T174" s="68">
        <f t="shared" si="43"/>
        <v>0</v>
      </c>
      <c r="U174" s="91">
        <f t="shared" si="41"/>
        <v>0</v>
      </c>
      <c r="W174" s="47">
        <v>0</v>
      </c>
    </row>
    <row r="175" spans="1:23" x14ac:dyDescent="0.3">
      <c r="A175" s="10" t="s">
        <v>56</v>
      </c>
      <c r="B175" s="14" t="s">
        <v>85</v>
      </c>
      <c r="C175" s="15" t="s">
        <v>16</v>
      </c>
      <c r="D175" s="16"/>
      <c r="E175" s="17">
        <f>W175/W157</f>
        <v>9.9246892704220897E-3</v>
      </c>
      <c r="F175" s="18">
        <v>0.01</v>
      </c>
      <c r="G175" s="18">
        <v>0.05</v>
      </c>
      <c r="H175" s="18"/>
      <c r="I175" s="18">
        <f t="shared" si="40"/>
        <v>0.84</v>
      </c>
      <c r="J175" s="50">
        <v>0.1</v>
      </c>
      <c r="K175" s="59">
        <f t="shared" si="42"/>
        <v>9.9246892704220893E-5</v>
      </c>
      <c r="L175" s="19">
        <f t="shared" si="42"/>
        <v>4.9623446352110455E-4</v>
      </c>
      <c r="M175" s="19">
        <f t="shared" si="42"/>
        <v>0</v>
      </c>
      <c r="N175" s="19">
        <f t="shared" si="42"/>
        <v>8.3367389871545558E-3</v>
      </c>
      <c r="O175" s="60">
        <f t="shared" si="42"/>
        <v>9.924689270422091E-4</v>
      </c>
      <c r="P175" s="67">
        <f t="shared" si="43"/>
        <v>1.4158417771408099E-5</v>
      </c>
      <c r="Q175" s="27">
        <f t="shared" si="43"/>
        <v>7.0792088857040509E-5</v>
      </c>
      <c r="R175" s="27">
        <f t="shared" si="43"/>
        <v>0</v>
      </c>
      <c r="S175" s="27">
        <f t="shared" si="43"/>
        <v>1.1893070927982805E-3</v>
      </c>
      <c r="T175" s="68">
        <f t="shared" si="43"/>
        <v>1.4158417771408102E-4</v>
      </c>
      <c r="U175" s="91">
        <f t="shared" si="41"/>
        <v>1.4158417771408102E-3</v>
      </c>
      <c r="W175" s="47">
        <v>3.9516144</v>
      </c>
    </row>
    <row r="176" spans="1:23" x14ac:dyDescent="0.3">
      <c r="A176" s="10" t="s">
        <v>61</v>
      </c>
      <c r="B176" s="14" t="s">
        <v>86</v>
      </c>
      <c r="C176" s="15" t="s">
        <v>16</v>
      </c>
      <c r="D176" s="16"/>
      <c r="E176" s="17">
        <f>W176/W157</f>
        <v>3.9972273247778509E-2</v>
      </c>
      <c r="F176" s="18">
        <v>0.01</v>
      </c>
      <c r="G176" s="18">
        <v>0.05</v>
      </c>
      <c r="H176" s="18"/>
      <c r="I176" s="18">
        <f t="shared" si="40"/>
        <v>0.84</v>
      </c>
      <c r="J176" s="50">
        <v>0.1</v>
      </c>
      <c r="K176" s="59">
        <f t="shared" si="42"/>
        <v>3.9972273247778511E-4</v>
      </c>
      <c r="L176" s="19">
        <f t="shared" si="42"/>
        <v>1.9986136623889256E-3</v>
      </c>
      <c r="M176" s="19">
        <f t="shared" si="42"/>
        <v>0</v>
      </c>
      <c r="N176" s="19">
        <f t="shared" si="42"/>
        <v>3.3576709528133949E-2</v>
      </c>
      <c r="O176" s="60">
        <f t="shared" si="42"/>
        <v>3.9972273247778512E-3</v>
      </c>
      <c r="P176" s="67">
        <f t="shared" si="43"/>
        <v>5.7023865281261206E-5</v>
      </c>
      <c r="Q176" s="27">
        <f t="shared" si="43"/>
        <v>2.8511932640630603E-4</v>
      </c>
      <c r="R176" s="27">
        <f t="shared" si="43"/>
        <v>0</v>
      </c>
      <c r="S176" s="27">
        <f t="shared" si="43"/>
        <v>4.7900046836259411E-3</v>
      </c>
      <c r="T176" s="68">
        <f t="shared" si="43"/>
        <v>5.7023865281261206E-4</v>
      </c>
      <c r="U176" s="91">
        <f t="shared" si="41"/>
        <v>5.7023865281261204E-3</v>
      </c>
      <c r="W176" s="47">
        <v>15.9153608</v>
      </c>
    </row>
    <row r="177" spans="1:23" x14ac:dyDescent="0.3">
      <c r="A177" s="10" t="s">
        <v>65</v>
      </c>
      <c r="B177" s="14" t="s">
        <v>87</v>
      </c>
      <c r="C177" s="15" t="s">
        <v>16</v>
      </c>
      <c r="D177" s="16"/>
      <c r="E177" s="17">
        <f>W177/W157</f>
        <v>2.9764306409111638E-2</v>
      </c>
      <c r="F177" s="18">
        <v>0.01</v>
      </c>
      <c r="G177" s="18">
        <v>0.05</v>
      </c>
      <c r="H177" s="18"/>
      <c r="I177" s="18">
        <f t="shared" si="40"/>
        <v>0.84</v>
      </c>
      <c r="J177" s="50">
        <v>0.1</v>
      </c>
      <c r="K177" s="59">
        <f t="shared" si="42"/>
        <v>2.9764306409111636E-4</v>
      </c>
      <c r="L177" s="19">
        <f t="shared" si="42"/>
        <v>1.488215320455582E-3</v>
      </c>
      <c r="M177" s="19">
        <f t="shared" si="42"/>
        <v>0</v>
      </c>
      <c r="N177" s="19">
        <f t="shared" si="42"/>
        <v>2.5002017383653773E-2</v>
      </c>
      <c r="O177" s="60">
        <f t="shared" si="42"/>
        <v>2.9764306409111639E-3</v>
      </c>
      <c r="P177" s="67">
        <f t="shared" si="43"/>
        <v>4.2461327839484054E-5</v>
      </c>
      <c r="Q177" s="27">
        <f t="shared" si="43"/>
        <v>2.123066391974203E-4</v>
      </c>
      <c r="R177" s="27">
        <f t="shared" si="43"/>
        <v>0</v>
      </c>
      <c r="S177" s="27">
        <f t="shared" si="43"/>
        <v>3.5667515385166605E-3</v>
      </c>
      <c r="T177" s="68">
        <f t="shared" si="43"/>
        <v>4.2461327839484061E-4</v>
      </c>
      <c r="U177" s="91">
        <f t="shared" si="41"/>
        <v>4.2461327839484059E-3</v>
      </c>
      <c r="W177" s="47">
        <v>11.8509566</v>
      </c>
    </row>
    <row r="178" spans="1:23" x14ac:dyDescent="0.3">
      <c r="A178" s="10" t="s">
        <v>71</v>
      </c>
      <c r="B178" s="14" t="s">
        <v>88</v>
      </c>
      <c r="C178" s="15" t="s">
        <v>140</v>
      </c>
      <c r="D178" s="16"/>
      <c r="E178" s="17">
        <f>W178/W157</f>
        <v>1.0279987129827594E-2</v>
      </c>
      <c r="F178" s="18">
        <v>0.01</v>
      </c>
      <c r="G178" s="18">
        <v>0.05</v>
      </c>
      <c r="H178" s="18">
        <v>0.8</v>
      </c>
      <c r="I178" s="18">
        <f t="shared" si="40"/>
        <v>3.9999999999999897E-2</v>
      </c>
      <c r="J178" s="50">
        <v>0.1</v>
      </c>
      <c r="K178" s="59">
        <f t="shared" si="42"/>
        <v>1.0279987129827594E-4</v>
      </c>
      <c r="L178" s="19">
        <f t="shared" si="42"/>
        <v>5.1399935649137972E-4</v>
      </c>
      <c r="M178" s="19">
        <f t="shared" si="42"/>
        <v>8.2239897038620755E-3</v>
      </c>
      <c r="N178" s="19">
        <f t="shared" si="42"/>
        <v>4.1119948519310271E-4</v>
      </c>
      <c r="O178" s="60">
        <f t="shared" si="42"/>
        <v>1.0279987129827594E-3</v>
      </c>
      <c r="P178" s="67">
        <f t="shared" si="43"/>
        <v>1.4665280544607667E-5</v>
      </c>
      <c r="Q178" s="27">
        <f t="shared" si="43"/>
        <v>7.3326402723038344E-5</v>
      </c>
      <c r="R178" s="27">
        <f t="shared" si="43"/>
        <v>1.1732224435686135E-3</v>
      </c>
      <c r="S178" s="27">
        <f t="shared" si="43"/>
        <v>5.8661122178430519E-5</v>
      </c>
      <c r="T178" s="68">
        <f t="shared" si="43"/>
        <v>1.4665280544607669E-4</v>
      </c>
      <c r="U178" s="91">
        <f t="shared" si="41"/>
        <v>1.4665280544607668E-3</v>
      </c>
      <c r="W178" s="47">
        <v>4.0930797999999999</v>
      </c>
    </row>
    <row r="179" spans="1:23" x14ac:dyDescent="0.3">
      <c r="A179" s="10" t="s">
        <v>74</v>
      </c>
      <c r="B179" s="14" t="s">
        <v>89</v>
      </c>
      <c r="C179" s="15" t="s">
        <v>141</v>
      </c>
      <c r="D179" s="16"/>
      <c r="E179" s="17">
        <f>W179/W157</f>
        <v>1.9075931457658298E-2</v>
      </c>
      <c r="F179" s="18">
        <v>0.01</v>
      </c>
      <c r="G179" s="18">
        <v>0.05</v>
      </c>
      <c r="H179" s="18">
        <v>0.8</v>
      </c>
      <c r="I179" s="18">
        <f t="shared" si="40"/>
        <v>3.9999999999999897E-2</v>
      </c>
      <c r="J179" s="50">
        <v>0.1</v>
      </c>
      <c r="K179" s="59">
        <f t="shared" si="42"/>
        <v>1.9075931457658297E-4</v>
      </c>
      <c r="L179" s="19">
        <f t="shared" si="42"/>
        <v>9.5379657288291496E-4</v>
      </c>
      <c r="M179" s="19">
        <f t="shared" si="42"/>
        <v>1.5260745166126639E-2</v>
      </c>
      <c r="N179" s="19">
        <f t="shared" si="42"/>
        <v>7.6303725830632993E-4</v>
      </c>
      <c r="O179" s="60">
        <f t="shared" si="42"/>
        <v>1.9075931457658299E-3</v>
      </c>
      <c r="P179" s="67">
        <f t="shared" si="43"/>
        <v>2.721344715155858E-5</v>
      </c>
      <c r="Q179" s="27">
        <f t="shared" si="43"/>
        <v>1.3606723575779292E-4</v>
      </c>
      <c r="R179" s="27">
        <f t="shared" si="43"/>
        <v>2.1770757721246868E-3</v>
      </c>
      <c r="S179" s="20">
        <f t="shared" si="43"/>
        <v>1.0885378860623405E-4</v>
      </c>
      <c r="T179" s="68">
        <f t="shared" si="43"/>
        <v>2.7213447151558585E-4</v>
      </c>
      <c r="U179" s="91">
        <f t="shared" si="41"/>
        <v>2.7213447151558583E-3</v>
      </c>
      <c r="W179" s="47">
        <v>7.5952731</v>
      </c>
    </row>
    <row r="180" spans="1:23" x14ac:dyDescent="0.3">
      <c r="A180" s="10" t="s">
        <v>90</v>
      </c>
      <c r="B180" s="14" t="s">
        <v>91</v>
      </c>
      <c r="C180" s="15" t="s">
        <v>142</v>
      </c>
      <c r="D180" s="16"/>
      <c r="E180" s="17">
        <f>W180/W157</f>
        <v>9.530590427666905E-4</v>
      </c>
      <c r="F180" s="18">
        <v>0.01</v>
      </c>
      <c r="G180" s="18">
        <v>0.05</v>
      </c>
      <c r="H180" s="18">
        <v>0.8</v>
      </c>
      <c r="I180" s="18">
        <f t="shared" si="40"/>
        <v>3.9999999999999897E-2</v>
      </c>
      <c r="J180" s="50">
        <v>0.1</v>
      </c>
      <c r="K180" s="59">
        <f t="shared" si="42"/>
        <v>9.5305904276669054E-6</v>
      </c>
      <c r="L180" s="19">
        <f t="shared" si="42"/>
        <v>4.7652952138334529E-5</v>
      </c>
      <c r="M180" s="19">
        <f t="shared" si="42"/>
        <v>7.6244723421335246E-4</v>
      </c>
      <c r="N180" s="19">
        <f t="shared" si="42"/>
        <v>3.812236171066752E-5</v>
      </c>
      <c r="O180" s="60">
        <f t="shared" si="42"/>
        <v>9.5305904276669058E-5</v>
      </c>
      <c r="P180" s="67">
        <f t="shared" si="43"/>
        <v>1.3596202078108206E-6</v>
      </c>
      <c r="Q180" s="27">
        <f t="shared" si="43"/>
        <v>6.7981010390541028E-6</v>
      </c>
      <c r="R180" s="27">
        <f t="shared" si="43"/>
        <v>1.0876961662486564E-4</v>
      </c>
      <c r="S180" s="20">
        <f t="shared" si="43"/>
        <v>5.438480831243268E-6</v>
      </c>
      <c r="T180" s="68">
        <f t="shared" si="43"/>
        <v>1.3596202078108206E-5</v>
      </c>
      <c r="U180" s="91">
        <f t="shared" si="41"/>
        <v>1.3596202078108204E-4</v>
      </c>
      <c r="W180" s="47">
        <v>0.37946999999999997</v>
      </c>
    </row>
    <row r="181" spans="1:23" x14ac:dyDescent="0.3">
      <c r="A181" s="10" t="s">
        <v>92</v>
      </c>
      <c r="B181" s="10" t="s">
        <v>128</v>
      </c>
      <c r="C181" s="11"/>
      <c r="D181" s="26"/>
      <c r="E181" s="17">
        <f>W181/W157</f>
        <v>0</v>
      </c>
      <c r="F181" s="9"/>
      <c r="G181" s="9"/>
      <c r="H181" s="9"/>
      <c r="I181" s="9"/>
      <c r="J181" s="53"/>
      <c r="K181" s="59">
        <f t="shared" si="42"/>
        <v>0</v>
      </c>
      <c r="L181" s="19">
        <f t="shared" si="42"/>
        <v>0</v>
      </c>
      <c r="M181" s="19">
        <f t="shared" si="42"/>
        <v>0</v>
      </c>
      <c r="N181" s="19">
        <f t="shared" si="42"/>
        <v>0</v>
      </c>
      <c r="O181" s="60">
        <f t="shared" si="42"/>
        <v>0</v>
      </c>
      <c r="P181" s="67">
        <f t="shared" si="43"/>
        <v>0</v>
      </c>
      <c r="Q181" s="27">
        <f t="shared" si="43"/>
        <v>0</v>
      </c>
      <c r="R181" s="27">
        <f t="shared" si="43"/>
        <v>0</v>
      </c>
      <c r="S181" s="20">
        <f t="shared" si="43"/>
        <v>0</v>
      </c>
      <c r="T181" s="68">
        <f t="shared" si="43"/>
        <v>0</v>
      </c>
      <c r="U181" s="91">
        <f t="shared" si="41"/>
        <v>0</v>
      </c>
      <c r="W181" s="47">
        <v>0</v>
      </c>
    </row>
    <row r="182" spans="1:23" x14ac:dyDescent="0.3">
      <c r="A182" s="14" t="s">
        <v>15</v>
      </c>
      <c r="B182" s="14" t="s">
        <v>129</v>
      </c>
      <c r="C182" s="15" t="s">
        <v>16</v>
      </c>
      <c r="D182" s="16"/>
      <c r="E182" s="17">
        <f>W182/W157</f>
        <v>0.13389906037728894</v>
      </c>
      <c r="F182" s="18">
        <v>0.01</v>
      </c>
      <c r="G182" s="18">
        <v>0.02</v>
      </c>
      <c r="H182" s="18"/>
      <c r="I182" s="18">
        <f t="shared" ref="I182:I190" si="44">1-F182-G182-H182-J182</f>
        <v>0.95</v>
      </c>
      <c r="J182" s="50">
        <v>0.02</v>
      </c>
      <c r="K182" s="59">
        <f t="shared" si="42"/>
        <v>1.3389906037728893E-3</v>
      </c>
      <c r="L182" s="19">
        <f t="shared" si="42"/>
        <v>2.6779812075457786E-3</v>
      </c>
      <c r="M182" s="19">
        <f t="shared" si="42"/>
        <v>0</v>
      </c>
      <c r="N182" s="19">
        <f t="shared" si="42"/>
        <v>0.1272041073584245</v>
      </c>
      <c r="O182" s="60">
        <f t="shared" si="42"/>
        <v>2.6779812075457786E-3</v>
      </c>
      <c r="P182" s="67">
        <f t="shared" si="43"/>
        <v>1.9101845754209963E-4</v>
      </c>
      <c r="Q182" s="27">
        <f t="shared" si="43"/>
        <v>3.8203691508419927E-4</v>
      </c>
      <c r="R182" s="27">
        <f t="shared" si="43"/>
        <v>0</v>
      </c>
      <c r="S182" s="27">
        <f t="shared" si="43"/>
        <v>1.8146753466499466E-2</v>
      </c>
      <c r="T182" s="68">
        <f t="shared" si="43"/>
        <v>3.8203691508419927E-4</v>
      </c>
      <c r="U182" s="91">
        <f t="shared" si="41"/>
        <v>1.9101845754209961E-2</v>
      </c>
      <c r="W182" s="47">
        <v>53.3132515</v>
      </c>
    </row>
    <row r="183" spans="1:23" x14ac:dyDescent="0.3">
      <c r="A183" s="14" t="s">
        <v>17</v>
      </c>
      <c r="B183" s="14" t="s">
        <v>130</v>
      </c>
      <c r="C183" s="15" t="s">
        <v>16</v>
      </c>
      <c r="D183" s="16"/>
      <c r="E183" s="17">
        <f>W183/W157</f>
        <v>8.5452164873490045E-3</v>
      </c>
      <c r="F183" s="18">
        <v>0.01</v>
      </c>
      <c r="G183" s="18">
        <v>0.02</v>
      </c>
      <c r="H183" s="18"/>
      <c r="I183" s="18">
        <f t="shared" si="44"/>
        <v>0.95</v>
      </c>
      <c r="J183" s="50">
        <v>0.02</v>
      </c>
      <c r="K183" s="59">
        <f t="shared" si="42"/>
        <v>8.5452164873490045E-5</v>
      </c>
      <c r="L183" s="19">
        <f t="shared" si="42"/>
        <v>1.7090432974698009E-4</v>
      </c>
      <c r="M183" s="19">
        <f t="shared" si="42"/>
        <v>0</v>
      </c>
      <c r="N183" s="19">
        <f t="shared" si="42"/>
        <v>8.1179556629815547E-3</v>
      </c>
      <c r="O183" s="60">
        <f t="shared" si="42"/>
        <v>1.7090432974698009E-4</v>
      </c>
      <c r="P183" s="67">
        <f t="shared" si="43"/>
        <v>1.2190481906126835E-5</v>
      </c>
      <c r="Q183" s="27">
        <f t="shared" si="43"/>
        <v>2.4380963812253671E-5</v>
      </c>
      <c r="R183" s="27">
        <f t="shared" si="43"/>
        <v>0</v>
      </c>
      <c r="S183" s="27">
        <f t="shared" si="43"/>
        <v>1.1580957810820496E-3</v>
      </c>
      <c r="T183" s="68">
        <f t="shared" si="43"/>
        <v>2.4380963812253671E-5</v>
      </c>
      <c r="U183" s="91">
        <f t="shared" si="41"/>
        <v>1.2190481906126838E-3</v>
      </c>
      <c r="W183" s="47">
        <v>3.4023634999999999</v>
      </c>
    </row>
    <row r="184" spans="1:23" x14ac:dyDescent="0.3">
      <c r="A184" s="14" t="s">
        <v>19</v>
      </c>
      <c r="B184" s="14" t="s">
        <v>93</v>
      </c>
      <c r="C184" s="15" t="s">
        <v>16</v>
      </c>
      <c r="D184" s="16"/>
      <c r="E184" s="17">
        <f>W184/W157</f>
        <v>3.7974908178881876E-2</v>
      </c>
      <c r="F184" s="18">
        <v>0.01</v>
      </c>
      <c r="G184" s="18">
        <v>0.02</v>
      </c>
      <c r="H184" s="18"/>
      <c r="I184" s="18">
        <f t="shared" si="44"/>
        <v>0.95</v>
      </c>
      <c r="J184" s="50">
        <v>0.02</v>
      </c>
      <c r="K184" s="59">
        <f t="shared" si="42"/>
        <v>3.7974908178881875E-4</v>
      </c>
      <c r="L184" s="19">
        <f t="shared" si="42"/>
        <v>7.5949816357763749E-4</v>
      </c>
      <c r="M184" s="19">
        <f t="shared" si="42"/>
        <v>0</v>
      </c>
      <c r="N184" s="19">
        <f t="shared" si="42"/>
        <v>3.6076162769937782E-2</v>
      </c>
      <c r="O184" s="60">
        <f t="shared" si="42"/>
        <v>7.5949816357763749E-4</v>
      </c>
      <c r="P184" s="67">
        <f t="shared" si="43"/>
        <v>5.4174453242565387E-5</v>
      </c>
      <c r="Q184" s="27">
        <f t="shared" si="43"/>
        <v>1.0834890648513077E-4</v>
      </c>
      <c r="R184" s="27">
        <f t="shared" si="43"/>
        <v>0</v>
      </c>
      <c r="S184" s="27">
        <f t="shared" si="43"/>
        <v>5.146573058043712E-3</v>
      </c>
      <c r="T184" s="68">
        <f t="shared" si="43"/>
        <v>1.0834890648513077E-4</v>
      </c>
      <c r="U184" s="91">
        <f t="shared" si="41"/>
        <v>5.4174453242565391E-3</v>
      </c>
      <c r="W184" s="47">
        <v>15.1200899</v>
      </c>
    </row>
    <row r="185" spans="1:23" x14ac:dyDescent="0.3">
      <c r="A185" s="14" t="s">
        <v>21</v>
      </c>
      <c r="B185" s="14" t="s">
        <v>94</v>
      </c>
      <c r="C185" s="15" t="s">
        <v>16</v>
      </c>
      <c r="D185" s="16"/>
      <c r="E185" s="17">
        <f>W185/W157</f>
        <v>9.7113730221327754E-3</v>
      </c>
      <c r="F185" s="18">
        <v>0.01</v>
      </c>
      <c r="G185" s="18">
        <v>0.02</v>
      </c>
      <c r="H185" s="18"/>
      <c r="I185" s="18">
        <f t="shared" si="44"/>
        <v>0.95</v>
      </c>
      <c r="J185" s="50">
        <v>0.02</v>
      </c>
      <c r="K185" s="59">
        <f t="shared" si="42"/>
        <v>9.7113730221327758E-5</v>
      </c>
      <c r="L185" s="19">
        <f t="shared" si="42"/>
        <v>1.9422746044265552E-4</v>
      </c>
      <c r="M185" s="19">
        <f t="shared" si="42"/>
        <v>0</v>
      </c>
      <c r="N185" s="19">
        <f t="shared" si="42"/>
        <v>9.2258043710261358E-3</v>
      </c>
      <c r="O185" s="60">
        <f t="shared" si="42"/>
        <v>1.9422746044265552E-4</v>
      </c>
      <c r="P185" s="67">
        <f t="shared" si="43"/>
        <v>1.385410390541025E-5</v>
      </c>
      <c r="Q185" s="27">
        <f t="shared" si="43"/>
        <v>2.7708207810820499E-5</v>
      </c>
      <c r="R185" s="27">
        <f t="shared" si="43"/>
        <v>0</v>
      </c>
      <c r="S185" s="27">
        <f t="shared" si="43"/>
        <v>1.3161398710139734E-3</v>
      </c>
      <c r="T185" s="68">
        <f t="shared" si="43"/>
        <v>2.7708207810820499E-5</v>
      </c>
      <c r="U185" s="91">
        <f t="shared" si="41"/>
        <v>1.3854103905410245E-3</v>
      </c>
      <c r="W185" s="47">
        <v>3.8666803999999999</v>
      </c>
    </row>
    <row r="186" spans="1:23" x14ac:dyDescent="0.3">
      <c r="A186" s="14" t="s">
        <v>23</v>
      </c>
      <c r="B186" s="14" t="s">
        <v>95</v>
      </c>
      <c r="C186" s="15" t="s">
        <v>16</v>
      </c>
      <c r="D186" s="16"/>
      <c r="E186" s="17">
        <f>W186/W157</f>
        <v>9.7634488192241027E-3</v>
      </c>
      <c r="F186" s="18">
        <v>0.01</v>
      </c>
      <c r="G186" s="18">
        <v>0.02</v>
      </c>
      <c r="H186" s="18"/>
      <c r="I186" s="18">
        <f t="shared" si="44"/>
        <v>0.95</v>
      </c>
      <c r="J186" s="50">
        <v>0.02</v>
      </c>
      <c r="K186" s="59">
        <f t="shared" si="42"/>
        <v>9.7634488192241035E-5</v>
      </c>
      <c r="L186" s="19">
        <f t="shared" si="42"/>
        <v>1.9526897638448207E-4</v>
      </c>
      <c r="M186" s="19">
        <f t="shared" si="42"/>
        <v>0</v>
      </c>
      <c r="N186" s="19">
        <f t="shared" si="42"/>
        <v>9.2752763782628974E-3</v>
      </c>
      <c r="O186" s="60">
        <f t="shared" si="42"/>
        <v>1.9526897638448207E-4</v>
      </c>
      <c r="P186" s="67">
        <f t="shared" si="43"/>
        <v>1.3928394482264425E-5</v>
      </c>
      <c r="Q186" s="27">
        <f t="shared" si="43"/>
        <v>2.7856788964528849E-5</v>
      </c>
      <c r="R186" s="27">
        <f t="shared" si="43"/>
        <v>0</v>
      </c>
      <c r="S186" s="27">
        <f t="shared" si="43"/>
        <v>1.3231974758151201E-3</v>
      </c>
      <c r="T186" s="68">
        <f t="shared" si="43"/>
        <v>2.7856788964528849E-5</v>
      </c>
      <c r="U186" s="91">
        <f t="shared" si="41"/>
        <v>1.3928394482264422E-3</v>
      </c>
      <c r="W186" s="47">
        <v>3.8874149</v>
      </c>
    </row>
    <row r="187" spans="1:23" x14ac:dyDescent="0.3">
      <c r="A187" s="10" t="s">
        <v>96</v>
      </c>
      <c r="B187" s="14" t="s">
        <v>97</v>
      </c>
      <c r="C187" s="15" t="s">
        <v>16</v>
      </c>
      <c r="D187" s="16"/>
      <c r="E187" s="17">
        <f>W187/W157</f>
        <v>3.2199563015836062E-2</v>
      </c>
      <c r="F187" s="18">
        <v>0.01</v>
      </c>
      <c r="G187" s="18">
        <v>0.02</v>
      </c>
      <c r="H187" s="18"/>
      <c r="I187" s="18">
        <f t="shared" si="44"/>
        <v>0.95</v>
      </c>
      <c r="J187" s="50">
        <v>0.02</v>
      </c>
      <c r="K187" s="59">
        <f t="shared" si="42"/>
        <v>3.219956301583606E-4</v>
      </c>
      <c r="L187" s="19">
        <f t="shared" si="42"/>
        <v>6.439912603167212E-4</v>
      </c>
      <c r="M187" s="19">
        <f t="shared" si="42"/>
        <v>0</v>
      </c>
      <c r="N187" s="19">
        <f t="shared" si="42"/>
        <v>3.0589584865044258E-2</v>
      </c>
      <c r="O187" s="60">
        <f t="shared" si="42"/>
        <v>6.439912603167212E-4</v>
      </c>
      <c r="P187" s="67">
        <f t="shared" si="43"/>
        <v>4.5935429595127199E-5</v>
      </c>
      <c r="Q187" s="27">
        <f t="shared" si="43"/>
        <v>9.1870859190254397E-5</v>
      </c>
      <c r="R187" s="27">
        <f t="shared" si="43"/>
        <v>0</v>
      </c>
      <c r="S187" s="27">
        <f t="shared" si="43"/>
        <v>4.3638658115370838E-3</v>
      </c>
      <c r="T187" s="68">
        <f t="shared" si="43"/>
        <v>9.1870859190254397E-5</v>
      </c>
      <c r="U187" s="91">
        <f t="shared" si="41"/>
        <v>4.5935429595127201E-3</v>
      </c>
      <c r="W187" s="47">
        <v>12.8205784</v>
      </c>
    </row>
    <row r="188" spans="1:23" x14ac:dyDescent="0.3">
      <c r="A188" s="10" t="s">
        <v>98</v>
      </c>
      <c r="B188" s="14" t="s">
        <v>99</v>
      </c>
      <c r="C188" s="15" t="s">
        <v>16</v>
      </c>
      <c r="D188" s="16"/>
      <c r="E188" s="17">
        <f>W188/W157</f>
        <v>0</v>
      </c>
      <c r="F188" s="18">
        <v>0.01</v>
      </c>
      <c r="G188" s="18">
        <v>0.02</v>
      </c>
      <c r="H188" s="18"/>
      <c r="I188" s="18">
        <f t="shared" si="44"/>
        <v>0.95</v>
      </c>
      <c r="J188" s="50">
        <v>0.02</v>
      </c>
      <c r="K188" s="59">
        <f t="shared" si="42"/>
        <v>0</v>
      </c>
      <c r="L188" s="19">
        <f t="shared" si="42"/>
        <v>0</v>
      </c>
      <c r="M188" s="19">
        <f t="shared" si="42"/>
        <v>0</v>
      </c>
      <c r="N188" s="19">
        <f t="shared" si="42"/>
        <v>0</v>
      </c>
      <c r="O188" s="60">
        <f t="shared" si="42"/>
        <v>0</v>
      </c>
      <c r="P188" s="67">
        <f t="shared" si="43"/>
        <v>0</v>
      </c>
      <c r="Q188" s="27">
        <f t="shared" si="43"/>
        <v>0</v>
      </c>
      <c r="R188" s="27">
        <f t="shared" si="43"/>
        <v>0</v>
      </c>
      <c r="S188" s="27">
        <f t="shared" si="43"/>
        <v>0</v>
      </c>
      <c r="T188" s="68">
        <f t="shared" si="43"/>
        <v>0</v>
      </c>
      <c r="U188" s="91">
        <f t="shared" si="41"/>
        <v>0</v>
      </c>
      <c r="W188" s="47">
        <v>0</v>
      </c>
    </row>
    <row r="189" spans="1:23" x14ac:dyDescent="0.3">
      <c r="A189" s="10" t="s">
        <v>100</v>
      </c>
      <c r="B189" s="14" t="s">
        <v>101</v>
      </c>
      <c r="C189" s="15" t="s">
        <v>16</v>
      </c>
      <c r="D189" s="16"/>
      <c r="E189" s="17">
        <f>W189/W157</f>
        <v>0.24477746267378112</v>
      </c>
      <c r="F189" s="18">
        <v>0.01</v>
      </c>
      <c r="G189" s="18">
        <v>0.02</v>
      </c>
      <c r="H189" s="18"/>
      <c r="I189" s="18">
        <f t="shared" si="44"/>
        <v>0.95</v>
      </c>
      <c r="J189" s="50">
        <v>0.02</v>
      </c>
      <c r="K189" s="59">
        <f t="shared" si="42"/>
        <v>2.4477746267378112E-3</v>
      </c>
      <c r="L189" s="19">
        <f t="shared" si="42"/>
        <v>4.8955492534756223E-3</v>
      </c>
      <c r="M189" s="19">
        <f t="shared" si="42"/>
        <v>0</v>
      </c>
      <c r="N189" s="19">
        <f t="shared" si="42"/>
        <v>0.23253858954009204</v>
      </c>
      <c r="O189" s="60">
        <f t="shared" si="42"/>
        <v>4.8955492534756223E-3</v>
      </c>
      <c r="P189" s="67">
        <f t="shared" si="43"/>
        <v>3.4919597814403442E-4</v>
      </c>
      <c r="Q189" s="27">
        <f t="shared" si="43"/>
        <v>6.9839195628806883E-4</v>
      </c>
      <c r="R189" s="27">
        <f t="shared" si="43"/>
        <v>0</v>
      </c>
      <c r="S189" s="27">
        <f t="shared" si="43"/>
        <v>3.3173617923683271E-2</v>
      </c>
      <c r="T189" s="68">
        <f t="shared" si="43"/>
        <v>6.9839195628806883E-4</v>
      </c>
      <c r="U189" s="91">
        <f t="shared" si="41"/>
        <v>3.4919597814403444E-2</v>
      </c>
      <c r="W189" s="47">
        <v>97.460597500000006</v>
      </c>
    </row>
    <row r="190" spans="1:23" x14ac:dyDescent="0.3">
      <c r="A190" s="10" t="s">
        <v>102</v>
      </c>
      <c r="B190" s="14" t="s">
        <v>103</v>
      </c>
      <c r="C190" s="15" t="s">
        <v>16</v>
      </c>
      <c r="D190" s="16"/>
      <c r="E190" s="17">
        <f>W190/W157</f>
        <v>4.2423159751556576E-2</v>
      </c>
      <c r="F190" s="18">
        <v>0.01</v>
      </c>
      <c r="G190" s="18">
        <v>0.02</v>
      </c>
      <c r="H190" s="18"/>
      <c r="I190" s="18">
        <f t="shared" si="44"/>
        <v>0.95</v>
      </c>
      <c r="J190" s="50">
        <v>0.02</v>
      </c>
      <c r="K190" s="59">
        <f t="shared" si="42"/>
        <v>4.2423159751556579E-4</v>
      </c>
      <c r="L190" s="19">
        <f t="shared" si="42"/>
        <v>8.4846319503113158E-4</v>
      </c>
      <c r="M190" s="19">
        <f t="shared" si="42"/>
        <v>0</v>
      </c>
      <c r="N190" s="19">
        <f t="shared" si="42"/>
        <v>4.0302001763978745E-2</v>
      </c>
      <c r="O190" s="60">
        <f t="shared" si="42"/>
        <v>8.4846319503113158E-4</v>
      </c>
      <c r="P190" s="67">
        <f t="shared" si="43"/>
        <v>6.052026442135437E-5</v>
      </c>
      <c r="Q190" s="27">
        <f t="shared" si="43"/>
        <v>1.2104052884270874E-4</v>
      </c>
      <c r="R190" s="27">
        <f t="shared" si="43"/>
        <v>0</v>
      </c>
      <c r="S190" s="27">
        <f t="shared" si="43"/>
        <v>5.7494251200286648E-3</v>
      </c>
      <c r="T190" s="68">
        <f t="shared" si="43"/>
        <v>1.2104052884270874E-4</v>
      </c>
      <c r="U190" s="91">
        <f t="shared" si="41"/>
        <v>6.0520264421354362E-3</v>
      </c>
      <c r="W190" s="47">
        <v>16.891205800000002</v>
      </c>
    </row>
    <row r="191" spans="1:23" x14ac:dyDescent="0.3">
      <c r="A191" s="22"/>
      <c r="B191" s="10" t="s">
        <v>104</v>
      </c>
      <c r="C191" s="15" t="s">
        <v>16</v>
      </c>
      <c r="D191" s="36"/>
      <c r="E191" s="37">
        <f>SUM(E158:E190)</f>
        <v>0.99999999999999967</v>
      </c>
      <c r="F191" s="1"/>
      <c r="G191" s="1"/>
      <c r="H191" s="1"/>
      <c r="I191" s="1"/>
      <c r="J191" s="54"/>
      <c r="K191" s="63"/>
      <c r="L191" s="1"/>
      <c r="M191" s="1"/>
      <c r="N191" s="55"/>
      <c r="O191" s="56"/>
      <c r="P191" s="71"/>
      <c r="Q191" s="72"/>
      <c r="R191" s="72"/>
      <c r="S191" s="72"/>
      <c r="T191" s="73"/>
      <c r="U191" s="95"/>
      <c r="W191" s="47"/>
    </row>
    <row r="192" spans="1:23" x14ac:dyDescent="0.3">
      <c r="E192" s="129"/>
      <c r="F192" s="55"/>
      <c r="G192" s="55"/>
      <c r="H192" s="55"/>
      <c r="I192" s="55"/>
      <c r="J192" s="56"/>
      <c r="K192" s="64"/>
      <c r="L192" s="55"/>
      <c r="M192" s="55"/>
      <c r="N192" s="55"/>
      <c r="O192" s="56"/>
      <c r="P192" s="71"/>
      <c r="Q192" s="72"/>
      <c r="R192" s="72"/>
      <c r="S192" s="72"/>
      <c r="T192" s="73"/>
      <c r="U192" s="95"/>
      <c r="W192" s="47"/>
    </row>
    <row r="193" spans="1:23" x14ac:dyDescent="0.3">
      <c r="E193" s="129"/>
      <c r="F193" s="55"/>
      <c r="G193" s="55"/>
      <c r="H193" s="55"/>
      <c r="I193" s="55"/>
      <c r="J193" s="56"/>
      <c r="K193" s="64"/>
      <c r="L193" s="55"/>
      <c r="M193" s="55"/>
      <c r="N193" s="55"/>
      <c r="O193" s="56"/>
      <c r="P193" s="71"/>
      <c r="Q193" s="72"/>
      <c r="R193" s="72"/>
      <c r="S193" s="72"/>
      <c r="T193" s="73"/>
      <c r="U193" s="95"/>
      <c r="W193" s="47"/>
    </row>
    <row r="194" spans="1:23" x14ac:dyDescent="0.3">
      <c r="A194" s="1" t="s">
        <v>105</v>
      </c>
      <c r="B194" s="1"/>
      <c r="C194" s="2"/>
      <c r="D194" s="2"/>
      <c r="E194" s="130"/>
      <c r="F194" s="1"/>
      <c r="G194" s="1"/>
      <c r="H194" s="1"/>
      <c r="I194" s="1"/>
      <c r="J194" s="56"/>
      <c r="K194" s="64"/>
      <c r="L194" s="55"/>
      <c r="M194" s="55"/>
      <c r="N194" s="55"/>
      <c r="O194" s="56"/>
      <c r="P194" s="71"/>
      <c r="Q194" s="72"/>
      <c r="R194" s="72"/>
      <c r="S194" s="72"/>
      <c r="T194" s="73"/>
      <c r="U194" s="95"/>
      <c r="W194" s="46">
        <f>SUM(W195:W206)</f>
        <v>341.99161619999995</v>
      </c>
    </row>
    <row r="195" spans="1:23" x14ac:dyDescent="0.3">
      <c r="A195" s="1" t="s">
        <v>106</v>
      </c>
      <c r="B195" s="1"/>
      <c r="C195" s="2"/>
      <c r="D195" s="2"/>
      <c r="E195" s="130"/>
      <c r="F195" s="1"/>
      <c r="G195" s="1"/>
      <c r="H195" s="1"/>
      <c r="I195" s="1"/>
      <c r="J195" s="56"/>
      <c r="K195" s="64"/>
      <c r="L195" s="55"/>
      <c r="M195" s="55"/>
      <c r="N195" s="55"/>
      <c r="O195" s="56"/>
      <c r="P195" s="71"/>
      <c r="Q195" s="72"/>
      <c r="R195" s="72"/>
      <c r="S195" s="72"/>
      <c r="T195" s="73"/>
      <c r="U195" s="95"/>
      <c r="W195" s="47"/>
    </row>
    <row r="196" spans="1:23" x14ac:dyDescent="0.3">
      <c r="A196" s="38"/>
      <c r="B196" s="1"/>
      <c r="C196" s="2"/>
      <c r="D196" s="2"/>
      <c r="E196" s="130"/>
      <c r="F196" s="1"/>
      <c r="G196" s="1"/>
      <c r="H196" s="1"/>
      <c r="I196" s="1"/>
      <c r="J196" s="56"/>
      <c r="K196" s="64"/>
      <c r="L196" s="55"/>
      <c r="M196" s="55"/>
      <c r="N196" s="55"/>
      <c r="O196" s="56"/>
      <c r="P196" s="71"/>
      <c r="Q196" s="72"/>
      <c r="R196" s="72"/>
      <c r="S196" s="72"/>
      <c r="T196" s="73"/>
      <c r="U196" s="95"/>
      <c r="W196" s="47"/>
    </row>
    <row r="197" spans="1:23" x14ac:dyDescent="0.3">
      <c r="A197" s="38"/>
      <c r="B197" s="1"/>
      <c r="C197" s="2"/>
      <c r="D197" s="2"/>
      <c r="E197" s="130"/>
      <c r="F197" s="144"/>
      <c r="G197" s="144"/>
      <c r="H197" s="144"/>
      <c r="I197" s="144"/>
      <c r="J197" s="145"/>
      <c r="K197" s="252"/>
      <c r="L197" s="253"/>
      <c r="M197" s="253"/>
      <c r="N197" s="253"/>
      <c r="O197" s="254"/>
      <c r="P197" s="255"/>
      <c r="Q197" s="256"/>
      <c r="R197" s="256"/>
      <c r="S197" s="256"/>
      <c r="T197" s="257"/>
      <c r="U197" s="97"/>
      <c r="W197" s="47"/>
    </row>
    <row r="198" spans="1:23" x14ac:dyDescent="0.3">
      <c r="A198" s="4"/>
      <c r="B198" s="5"/>
      <c r="C198" s="6"/>
      <c r="D198" s="128">
        <f>W194/W209</f>
        <v>0.12253372131852382</v>
      </c>
      <c r="E198" s="131"/>
      <c r="F198" s="98"/>
      <c r="G198" s="98"/>
      <c r="H198" s="98"/>
      <c r="I198" s="98"/>
      <c r="J198" s="106"/>
      <c r="K198" s="107"/>
      <c r="L198" s="98"/>
      <c r="M198" s="98"/>
      <c r="N198" s="98"/>
      <c r="O198" s="106"/>
      <c r="P198" s="107"/>
      <c r="Q198" s="98"/>
      <c r="R198" s="98"/>
      <c r="S198" s="98"/>
      <c r="T198" s="106"/>
      <c r="U198" s="97"/>
      <c r="W198" s="47"/>
    </row>
    <row r="199" spans="1:23" x14ac:dyDescent="0.3">
      <c r="A199" s="10" t="s">
        <v>14</v>
      </c>
      <c r="B199" s="14" t="s">
        <v>107</v>
      </c>
      <c r="C199" s="11"/>
      <c r="D199" s="39"/>
      <c r="E199" s="132"/>
      <c r="F199" s="121"/>
      <c r="G199" s="121"/>
      <c r="H199" s="121"/>
      <c r="I199" s="121"/>
      <c r="J199" s="122"/>
      <c r="K199" s="120"/>
      <c r="L199" s="126"/>
      <c r="M199" s="126"/>
      <c r="N199" s="126"/>
      <c r="O199" s="127"/>
      <c r="P199" s="123"/>
      <c r="Q199" s="124"/>
      <c r="R199" s="124"/>
      <c r="S199" s="124"/>
      <c r="T199" s="125"/>
      <c r="U199" s="95"/>
      <c r="W199" s="47">
        <v>0</v>
      </c>
    </row>
    <row r="200" spans="1:23" x14ac:dyDescent="0.3">
      <c r="A200" s="14" t="s">
        <v>15</v>
      </c>
      <c r="B200" s="14" t="s">
        <v>108</v>
      </c>
      <c r="C200" s="15" t="s">
        <v>143</v>
      </c>
      <c r="D200" s="9"/>
      <c r="E200" s="17">
        <f>W200/W194</f>
        <v>0.43963501114621772</v>
      </c>
      <c r="F200" s="18">
        <v>0.01</v>
      </c>
      <c r="G200" s="18">
        <v>0.05</v>
      </c>
      <c r="H200" s="18">
        <v>0.8</v>
      </c>
      <c r="I200" s="18">
        <f t="shared" ref="I200:I202" si="45">1-F200-G200-H200-J200</f>
        <v>3.9999999999999897E-2</v>
      </c>
      <c r="J200" s="50">
        <v>0.1</v>
      </c>
      <c r="K200" s="59">
        <f>$E200*F200</f>
        <v>4.3963501114621774E-3</v>
      </c>
      <c r="L200" s="19">
        <f>$E200*G200</f>
        <v>2.1981750557310886E-2</v>
      </c>
      <c r="M200" s="19">
        <f>$E200*H200</f>
        <v>0.35170800891697418</v>
      </c>
      <c r="N200" s="19">
        <f>$E200*I200</f>
        <v>1.7585400445848665E-2</v>
      </c>
      <c r="O200" s="60">
        <f>$E200*J200</f>
        <v>4.3963501114621772E-2</v>
      </c>
      <c r="P200" s="67">
        <f>$D$198*K200</f>
        <v>5.3870113937656752E-4</v>
      </c>
      <c r="Q200" s="27">
        <f>$D$198*L200</f>
        <v>2.6935056968828376E-3</v>
      </c>
      <c r="R200" s="27">
        <f>$D$198*M200</f>
        <v>4.3096091150125401E-2</v>
      </c>
      <c r="S200" s="27">
        <f>$D$198*N200</f>
        <v>2.1548045575062649E-3</v>
      </c>
      <c r="T200" s="68">
        <f>$D$198*O200</f>
        <v>5.3870113937656752E-3</v>
      </c>
      <c r="U200" s="91">
        <f t="shared" si="41"/>
        <v>5.3870113937656748E-2</v>
      </c>
      <c r="W200" s="47">
        <v>150.35148799999999</v>
      </c>
    </row>
    <row r="201" spans="1:23" x14ac:dyDescent="0.3">
      <c r="A201" s="14" t="s">
        <v>17</v>
      </c>
      <c r="B201" s="14" t="s">
        <v>109</v>
      </c>
      <c r="C201" s="15" t="s">
        <v>143</v>
      </c>
      <c r="D201" s="16"/>
      <c r="E201" s="17">
        <f>W201/W194</f>
        <v>6.3264682451592807E-2</v>
      </c>
      <c r="F201" s="18">
        <v>0.01</v>
      </c>
      <c r="G201" s="18">
        <v>0.05</v>
      </c>
      <c r="H201" s="18">
        <v>0.8</v>
      </c>
      <c r="I201" s="18">
        <f t="shared" si="45"/>
        <v>3.9999999999999897E-2</v>
      </c>
      <c r="J201" s="50">
        <v>0.1</v>
      </c>
      <c r="K201" s="59">
        <f t="shared" ref="K201:O206" si="46">$E201*F201</f>
        <v>6.3264682451592814E-4</v>
      </c>
      <c r="L201" s="19">
        <f t="shared" si="46"/>
        <v>3.1632341225796405E-3</v>
      </c>
      <c r="M201" s="19">
        <f t="shared" si="46"/>
        <v>5.0611745961274247E-2</v>
      </c>
      <c r="N201" s="19">
        <f t="shared" si="46"/>
        <v>2.5305872980637056E-3</v>
      </c>
      <c r="O201" s="60">
        <f t="shared" si="46"/>
        <v>6.3264682451592809E-3</v>
      </c>
      <c r="P201" s="67">
        <f t="shared" ref="P201:T206" si="47">$D$198*K201</f>
        <v>7.7520569688283773E-5</v>
      </c>
      <c r="Q201" s="27">
        <f t="shared" si="47"/>
        <v>3.8760284844141887E-4</v>
      </c>
      <c r="R201" s="27">
        <f t="shared" si="47"/>
        <v>6.2016455750627019E-3</v>
      </c>
      <c r="S201" s="27">
        <f t="shared" si="47"/>
        <v>3.1008227875313428E-4</v>
      </c>
      <c r="T201" s="68">
        <f t="shared" si="47"/>
        <v>7.7520569688283773E-4</v>
      </c>
      <c r="U201" s="91">
        <f t="shared" si="41"/>
        <v>7.7520569688283763E-3</v>
      </c>
      <c r="W201" s="47">
        <v>21.635991000000001</v>
      </c>
    </row>
    <row r="202" spans="1:23" x14ac:dyDescent="0.3">
      <c r="A202" s="10" t="s">
        <v>38</v>
      </c>
      <c r="B202" s="14" t="s">
        <v>110</v>
      </c>
      <c r="C202" s="15" t="s">
        <v>144</v>
      </c>
      <c r="D202" s="16"/>
      <c r="E202" s="17">
        <f>W202/W194</f>
        <v>0.4092731908320974</v>
      </c>
      <c r="F202" s="18">
        <v>0.01</v>
      </c>
      <c r="G202" s="18">
        <v>0.05</v>
      </c>
      <c r="H202" s="18">
        <v>0.8</v>
      </c>
      <c r="I202" s="18">
        <f t="shared" si="45"/>
        <v>3.9999999999999897E-2</v>
      </c>
      <c r="J202" s="50">
        <v>0.1</v>
      </c>
      <c r="K202" s="59">
        <f t="shared" si="46"/>
        <v>4.0927319083209745E-3</v>
      </c>
      <c r="L202" s="19">
        <f t="shared" si="46"/>
        <v>2.0463659541604871E-2</v>
      </c>
      <c r="M202" s="19">
        <f t="shared" si="46"/>
        <v>0.32741855266567793</v>
      </c>
      <c r="N202" s="19">
        <f t="shared" si="46"/>
        <v>1.6370927633283853E-2</v>
      </c>
      <c r="O202" s="60">
        <f t="shared" si="46"/>
        <v>4.0927319083209741E-2</v>
      </c>
      <c r="P202" s="67">
        <f t="shared" si="47"/>
        <v>5.0149767108563243E-4</v>
      </c>
      <c r="Q202" s="27">
        <f t="shared" si="47"/>
        <v>2.5074883554281622E-3</v>
      </c>
      <c r="R202" s="27">
        <f t="shared" si="47"/>
        <v>4.0119813686850594E-2</v>
      </c>
      <c r="S202" s="27">
        <f t="shared" si="47"/>
        <v>2.0059906843425241E-3</v>
      </c>
      <c r="T202" s="68">
        <f t="shared" si="47"/>
        <v>5.0149767108563243E-3</v>
      </c>
      <c r="U202" s="91">
        <f t="shared" si="41"/>
        <v>5.014976710856324E-2</v>
      </c>
      <c r="W202" s="47">
        <v>139.96799999999999</v>
      </c>
    </row>
    <row r="203" spans="1:23" x14ac:dyDescent="0.3">
      <c r="A203" s="10" t="s">
        <v>44</v>
      </c>
      <c r="B203" s="10" t="s">
        <v>111</v>
      </c>
      <c r="C203" s="15" t="s">
        <v>16</v>
      </c>
      <c r="D203" s="16"/>
      <c r="E203" s="17">
        <f>W203/W194</f>
        <v>0</v>
      </c>
      <c r="F203" s="18"/>
      <c r="G203" s="18"/>
      <c r="H203" s="18"/>
      <c r="I203" s="18"/>
      <c r="J203" s="50"/>
      <c r="K203" s="59">
        <f t="shared" si="46"/>
        <v>0</v>
      </c>
      <c r="L203" s="19">
        <f t="shared" si="46"/>
        <v>0</v>
      </c>
      <c r="M203" s="19">
        <f t="shared" si="46"/>
        <v>0</v>
      </c>
      <c r="N203" s="19">
        <f t="shared" si="46"/>
        <v>0</v>
      </c>
      <c r="O203" s="60">
        <f t="shared" si="46"/>
        <v>0</v>
      </c>
      <c r="P203" s="67">
        <f t="shared" si="47"/>
        <v>0</v>
      </c>
      <c r="Q203" s="27">
        <f t="shared" si="47"/>
        <v>0</v>
      </c>
      <c r="R203" s="27">
        <f t="shared" si="47"/>
        <v>0</v>
      </c>
      <c r="S203" s="27">
        <f t="shared" si="47"/>
        <v>0</v>
      </c>
      <c r="T203" s="68">
        <f t="shared" si="47"/>
        <v>0</v>
      </c>
      <c r="U203" s="91">
        <f t="shared" si="41"/>
        <v>0</v>
      </c>
      <c r="W203" s="47">
        <v>0</v>
      </c>
    </row>
    <row r="204" spans="1:23" x14ac:dyDescent="0.3">
      <c r="A204" s="14" t="s">
        <v>15</v>
      </c>
      <c r="B204" s="14" t="s">
        <v>112</v>
      </c>
      <c r="C204" s="15" t="s">
        <v>145</v>
      </c>
      <c r="D204" s="16"/>
      <c r="E204" s="17">
        <f>W204/W194</f>
        <v>1.5831945122402099E-2</v>
      </c>
      <c r="F204" s="18">
        <v>0.01</v>
      </c>
      <c r="G204" s="18">
        <v>0.05</v>
      </c>
      <c r="H204" s="18">
        <v>0.8</v>
      </c>
      <c r="I204" s="18">
        <f t="shared" ref="I204:I206" si="48">1-F204-G204-H204-J204</f>
        <v>3.9999999999999897E-2</v>
      </c>
      <c r="J204" s="50">
        <v>0.1</v>
      </c>
      <c r="K204" s="59">
        <f t="shared" si="46"/>
        <v>1.5831945122402098E-4</v>
      </c>
      <c r="L204" s="19">
        <f t="shared" si="46"/>
        <v>7.9159725612010495E-4</v>
      </c>
      <c r="M204" s="19">
        <f t="shared" si="46"/>
        <v>1.2665556097921679E-2</v>
      </c>
      <c r="N204" s="19">
        <f t="shared" si="46"/>
        <v>6.3327780489608231E-4</v>
      </c>
      <c r="O204" s="60">
        <f t="shared" si="46"/>
        <v>1.5831945122402099E-3</v>
      </c>
      <c r="P204" s="67">
        <f t="shared" si="47"/>
        <v>1.9399471515585811E-5</v>
      </c>
      <c r="Q204" s="27">
        <f t="shared" si="47"/>
        <v>9.6997357577929065E-5</v>
      </c>
      <c r="R204" s="27">
        <f t="shared" si="47"/>
        <v>1.551957721246865E-3</v>
      </c>
      <c r="S204" s="27">
        <f t="shared" si="47"/>
        <v>7.7597886062343041E-5</v>
      </c>
      <c r="T204" s="68">
        <f t="shared" si="47"/>
        <v>1.9399471515585813E-4</v>
      </c>
      <c r="U204" s="91">
        <f t="shared" si="41"/>
        <v>1.9399471515585812E-3</v>
      </c>
      <c r="W204" s="47">
        <v>5.4143924999999999</v>
      </c>
    </row>
    <row r="205" spans="1:23" x14ac:dyDescent="0.3">
      <c r="A205" s="14" t="s">
        <v>17</v>
      </c>
      <c r="B205" s="14" t="s">
        <v>113</v>
      </c>
      <c r="C205" s="15" t="s">
        <v>145</v>
      </c>
      <c r="D205" s="16"/>
      <c r="E205" s="17">
        <f>W205/W194</f>
        <v>5.835273075328682E-2</v>
      </c>
      <c r="F205" s="18">
        <v>0.01</v>
      </c>
      <c r="G205" s="18">
        <v>0.05</v>
      </c>
      <c r="H205" s="18">
        <v>0.8</v>
      </c>
      <c r="I205" s="18">
        <f t="shared" si="48"/>
        <v>3.9999999999999897E-2</v>
      </c>
      <c r="J205" s="50">
        <v>0.1</v>
      </c>
      <c r="K205" s="59">
        <f t="shared" si="46"/>
        <v>5.8352730753286823E-4</v>
      </c>
      <c r="L205" s="19">
        <f t="shared" si="46"/>
        <v>2.9176365376643414E-3</v>
      </c>
      <c r="M205" s="19">
        <f t="shared" si="46"/>
        <v>4.6682184602629462E-2</v>
      </c>
      <c r="N205" s="19">
        <f t="shared" si="46"/>
        <v>2.3341092301314668E-3</v>
      </c>
      <c r="O205" s="60">
        <f t="shared" si="46"/>
        <v>5.8352730753286827E-3</v>
      </c>
      <c r="P205" s="67">
        <f t="shared" si="47"/>
        <v>7.1501772482981016E-5</v>
      </c>
      <c r="Q205" s="27">
        <f t="shared" si="47"/>
        <v>3.5750886241490515E-4</v>
      </c>
      <c r="R205" s="27">
        <f t="shared" si="47"/>
        <v>5.7201417986384824E-3</v>
      </c>
      <c r="S205" s="27">
        <f t="shared" si="47"/>
        <v>2.8600708993192331E-4</v>
      </c>
      <c r="T205" s="68">
        <f t="shared" si="47"/>
        <v>7.150177248298103E-4</v>
      </c>
      <c r="U205" s="91">
        <f t="shared" si="41"/>
        <v>7.1501772482981023E-3</v>
      </c>
      <c r="W205" s="47">
        <v>19.956144699999999</v>
      </c>
    </row>
    <row r="206" spans="1:23" x14ac:dyDescent="0.3">
      <c r="A206" s="10" t="s">
        <v>46</v>
      </c>
      <c r="B206" s="14" t="s">
        <v>114</v>
      </c>
      <c r="C206" s="15" t="s">
        <v>16</v>
      </c>
      <c r="D206" s="16"/>
      <c r="E206" s="17">
        <f>W206/W194</f>
        <v>1.3642439694403248E-2</v>
      </c>
      <c r="F206" s="18">
        <v>0.01</v>
      </c>
      <c r="G206" s="18">
        <v>0.05</v>
      </c>
      <c r="H206" s="18"/>
      <c r="I206" s="18">
        <f t="shared" si="48"/>
        <v>0.8899999999999999</v>
      </c>
      <c r="J206" s="50">
        <v>0.05</v>
      </c>
      <c r="K206" s="59">
        <f t="shared" si="46"/>
        <v>1.3642439694403247E-4</v>
      </c>
      <c r="L206" s="19">
        <f t="shared" si="46"/>
        <v>6.8212198472016245E-4</v>
      </c>
      <c r="M206" s="19">
        <f t="shared" si="46"/>
        <v>0</v>
      </c>
      <c r="N206" s="19">
        <f t="shared" si="46"/>
        <v>1.2141771328018889E-2</v>
      </c>
      <c r="O206" s="60">
        <f t="shared" si="46"/>
        <v>6.8212198472016245E-4</v>
      </c>
      <c r="P206" s="67">
        <f t="shared" si="47"/>
        <v>1.6716589036187746E-5</v>
      </c>
      <c r="Q206" s="27">
        <f t="shared" si="47"/>
        <v>8.3582945180938752E-5</v>
      </c>
      <c r="R206" s="27">
        <f t="shared" si="47"/>
        <v>0</v>
      </c>
      <c r="S206" s="27">
        <f t="shared" si="47"/>
        <v>1.4877764242207095E-3</v>
      </c>
      <c r="T206" s="68">
        <f t="shared" si="47"/>
        <v>8.3582945180938752E-5</v>
      </c>
      <c r="U206" s="91">
        <f t="shared" si="41"/>
        <v>1.6716589036187748E-3</v>
      </c>
      <c r="W206" s="47">
        <v>4.6656000000000004</v>
      </c>
    </row>
    <row r="207" spans="1:23" x14ac:dyDescent="0.3">
      <c r="A207" s="22"/>
      <c r="B207" s="10" t="s">
        <v>115</v>
      </c>
      <c r="C207" s="15" t="s">
        <v>16</v>
      </c>
      <c r="D207" s="16"/>
      <c r="E207" s="24">
        <f>SUM(E200:E206)</f>
        <v>1</v>
      </c>
      <c r="F207" s="13"/>
      <c r="G207" s="13"/>
      <c r="H207" s="13"/>
      <c r="I207" s="13"/>
      <c r="J207" s="49"/>
      <c r="K207" s="62"/>
      <c r="L207" s="3"/>
      <c r="M207" s="3"/>
      <c r="N207" s="3"/>
      <c r="O207" s="52"/>
      <c r="P207" s="69"/>
      <c r="Q207" s="35"/>
      <c r="R207" s="35"/>
      <c r="S207" s="35"/>
      <c r="T207" s="70"/>
      <c r="U207" s="90"/>
      <c r="W207" s="3"/>
    </row>
    <row r="208" spans="1:23" x14ac:dyDescent="0.3">
      <c r="A208" s="1"/>
      <c r="B208" s="1"/>
      <c r="C208" s="2"/>
      <c r="D208" s="9"/>
      <c r="E208" s="13"/>
      <c r="F208" s="13"/>
      <c r="G208" s="13"/>
      <c r="H208" s="13"/>
      <c r="I208" s="13"/>
      <c r="J208" s="52"/>
      <c r="K208" s="61"/>
      <c r="L208" s="3"/>
      <c r="M208" s="3"/>
      <c r="N208" s="3"/>
      <c r="O208" s="52"/>
      <c r="P208" s="69"/>
      <c r="Q208" s="35"/>
      <c r="R208" s="35"/>
      <c r="S208" s="35"/>
      <c r="T208" s="70"/>
      <c r="U208" s="90"/>
      <c r="W208" s="3"/>
    </row>
    <row r="209" spans="2:23" x14ac:dyDescent="0.3">
      <c r="D209" s="40">
        <f>SUM(D4:D207)</f>
        <v>0.99999999999999978</v>
      </c>
      <c r="E209" s="3"/>
      <c r="F209" s="3"/>
      <c r="G209" s="3"/>
      <c r="H209" s="3"/>
      <c r="I209" s="3"/>
      <c r="J209" s="52"/>
      <c r="K209" s="61"/>
      <c r="L209" s="3"/>
      <c r="M209" s="3"/>
      <c r="N209" s="3" t="s">
        <v>116</v>
      </c>
      <c r="O209" s="52"/>
      <c r="P209" s="81">
        <f>SUM(P200:P206)+SUM(P158:P190)+SUM(P5:P150)</f>
        <v>9.9999999999999985E-3</v>
      </c>
      <c r="Q209" s="82">
        <f>SUM(Q200:Q206)+SUM(Q158:Q190)+SUM(Q5:Q150)</f>
        <v>2.985653699104264E-2</v>
      </c>
      <c r="R209" s="82">
        <f>SUM(R200:R206)+SUM(R158:R190)+SUM(R5:R150)</f>
        <v>0.15973643824758152</v>
      </c>
      <c r="S209" s="82">
        <f>SUM(S200:S206)+SUM(S158:S190)+SUM(S5:S150)</f>
        <v>0.75070027197205336</v>
      </c>
      <c r="T209" s="83">
        <f>SUM(T200:T206)+SUM(T158:T190)+SUM(T5:T150)</f>
        <v>4.9706752789322829E-2</v>
      </c>
      <c r="U209" s="91">
        <f>SUM(U5:U208)</f>
        <v>0.99999999999999967</v>
      </c>
      <c r="W209" s="46">
        <f>W4+W17+W30+W43+W56+W69+W82+W97+W111+W126+W139+W157+W194</f>
        <v>2791</v>
      </c>
    </row>
    <row r="211" spans="2:23" x14ac:dyDescent="0.3">
      <c r="B211" t="s">
        <v>117</v>
      </c>
    </row>
  </sheetData>
  <autoFilter ref="A3:U207"/>
  <mergeCells count="7">
    <mergeCell ref="K197:O197"/>
    <mergeCell ref="P197:T197"/>
    <mergeCell ref="F2:J2"/>
    <mergeCell ref="K2:O2"/>
    <mergeCell ref="P2:T2"/>
    <mergeCell ref="K155:O155"/>
    <mergeCell ref="P155:T155"/>
  </mergeCells>
  <printOptions horizontalCentered="1"/>
  <pageMargins left="0.70866141732283505" right="0.70866141732283505" top="1.2480314960000001" bottom="0.74803149606299202" header="0.31496062992126" footer="0.31496062992126"/>
  <pageSetup paperSize="8" scale="68" fitToHeight="0" orientation="landscape" r:id="rId1"/>
  <headerFooter>
    <oddHeader>&amp;L&amp;12AECOM&amp;C&amp;"-,Bold"&amp;36WEIGHTAGES - PRICE BID LEVEL
IICC, DWARKA&amp;R&amp;14 04 APR 18</oddHeader>
    <oddFooter>&amp;R&amp;P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ColWidth="9.109375" defaultRowHeight="14.4" x14ac:dyDescent="0.3"/>
  <cols>
    <col min="1" max="1" width="87.33203125" style="99" bestFit="1" customWidth="1"/>
    <col min="2" max="2" width="8.5546875" style="102" bestFit="1" customWidth="1"/>
    <col min="3" max="3" width="36.88671875" style="99" bestFit="1" customWidth="1"/>
    <col min="4" max="4" width="12.44140625" style="102" bestFit="1" customWidth="1"/>
    <col min="5" max="5" width="23.44140625" style="102" bestFit="1" customWidth="1"/>
    <col min="6" max="6" width="20.6640625" style="102" bestFit="1" customWidth="1"/>
    <col min="7" max="8" width="14.88671875" style="102" bestFit="1" customWidth="1"/>
    <col min="9" max="9" width="12.44140625" style="102" bestFit="1" customWidth="1"/>
    <col min="10" max="10" width="23.44140625" style="102" bestFit="1" customWidth="1"/>
    <col min="11" max="11" width="20.6640625" style="102" bestFit="1" customWidth="1"/>
    <col min="12" max="16384" width="9.109375" style="99"/>
  </cols>
  <sheetData>
    <row r="1" spans="1:21" ht="15" x14ac:dyDescent="0.25">
      <c r="I1" s="266" t="s">
        <v>204</v>
      </c>
      <c r="J1" s="266"/>
      <c r="K1" s="266"/>
    </row>
    <row r="2" spans="1:21" s="149" customFormat="1" ht="15" x14ac:dyDescent="0.25">
      <c r="A2" s="149" t="s">
        <v>147</v>
      </c>
      <c r="B2" s="163" t="s">
        <v>153</v>
      </c>
      <c r="C2" s="149" t="s">
        <v>150</v>
      </c>
      <c r="D2" s="163" t="s">
        <v>152</v>
      </c>
      <c r="E2" s="163" t="s">
        <v>202</v>
      </c>
      <c r="F2" s="163" t="s">
        <v>201</v>
      </c>
      <c r="G2" s="163" t="s">
        <v>204</v>
      </c>
      <c r="H2" s="163" t="s">
        <v>205</v>
      </c>
      <c r="I2" s="163" t="s">
        <v>152</v>
      </c>
      <c r="J2" s="163" t="s">
        <v>217</v>
      </c>
      <c r="K2" s="163" t="s">
        <v>201</v>
      </c>
    </row>
    <row r="3" spans="1:21" s="150" customFormat="1" ht="22.8" x14ac:dyDescent="0.3">
      <c r="A3" s="1" t="s">
        <v>0</v>
      </c>
      <c r="B3" s="1"/>
      <c r="C3" s="2"/>
      <c r="D3" s="2"/>
      <c r="E3" s="1"/>
      <c r="F3" s="96"/>
      <c r="G3" s="160"/>
      <c r="H3" s="160"/>
      <c r="I3" s="2"/>
      <c r="J3" s="1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ht="15" x14ac:dyDescent="0.25">
      <c r="A4" s="151" t="s">
        <v>148</v>
      </c>
      <c r="B4" s="152"/>
    </row>
    <row r="5" spans="1:21" ht="15" x14ac:dyDescent="0.25">
      <c r="A5" s="99" t="s">
        <v>149</v>
      </c>
      <c r="B5" s="153" t="s">
        <v>154</v>
      </c>
      <c r="C5" s="99" t="s">
        <v>151</v>
      </c>
      <c r="D5" s="154">
        <v>0.1</v>
      </c>
      <c r="E5" s="155">
        <f>Working!W5</f>
        <v>145.96150829999999</v>
      </c>
      <c r="F5" s="155">
        <f>E5*D5</f>
        <v>14.596150829999999</v>
      </c>
      <c r="I5" s="154">
        <v>0.21</v>
      </c>
      <c r="J5" s="155">
        <f>E5</f>
        <v>145.96150829999999</v>
      </c>
      <c r="K5" s="155">
        <f>J5*I5</f>
        <v>30.651916742999997</v>
      </c>
      <c r="L5" s="161"/>
    </row>
    <row r="6" spans="1:21" ht="15" hidden="1" x14ac:dyDescent="0.25">
      <c r="A6" s="148" t="s">
        <v>24</v>
      </c>
      <c r="B6" s="102" t="s">
        <v>155</v>
      </c>
      <c r="C6" s="99" t="s">
        <v>271</v>
      </c>
      <c r="D6" s="154">
        <f>Working!H9</f>
        <v>0.18</v>
      </c>
      <c r="E6" s="155">
        <f>Working!W9</f>
        <v>13.385587599999999</v>
      </c>
      <c r="F6" s="155">
        <f>E6*D6</f>
        <v>2.4094057679999996</v>
      </c>
      <c r="G6" s="102">
        <f>9.19+1.183</f>
        <v>10.372999999999999</v>
      </c>
      <c r="H6" s="102">
        <f>G6*0.75</f>
        <v>7.7797499999999999</v>
      </c>
      <c r="I6" s="154">
        <f>H6/(E6+E18)</f>
        <v>0.38406602988480243</v>
      </c>
      <c r="J6" s="155">
        <f>E6</f>
        <v>13.385587599999999</v>
      </c>
      <c r="K6" s="155">
        <f>J6*I6</f>
        <v>5.1409494872072408</v>
      </c>
    </row>
    <row r="7" spans="1:21" ht="15" hidden="1" x14ac:dyDescent="0.25">
      <c r="A7" s="99" t="s">
        <v>156</v>
      </c>
      <c r="B7" s="102" t="s">
        <v>157</v>
      </c>
      <c r="C7" s="99" t="s">
        <v>135</v>
      </c>
      <c r="D7" s="154">
        <f>Working!H10</f>
        <v>0.9</v>
      </c>
      <c r="E7" s="155">
        <f>Working!W10</f>
        <v>3.1926177</v>
      </c>
      <c r="F7" s="155">
        <f>E7*D7</f>
        <v>2.8733559300000002</v>
      </c>
      <c r="G7" s="102">
        <f>(0.45*10)+(0.58*5)</f>
        <v>7.4</v>
      </c>
      <c r="H7" s="102">
        <f>G7*0.75</f>
        <v>5.5500000000000007</v>
      </c>
      <c r="I7" s="154">
        <v>0.85780000000000001</v>
      </c>
      <c r="J7" s="155">
        <f>E7</f>
        <v>3.1926177</v>
      </c>
      <c r="K7" s="155">
        <f>J7*I7</f>
        <v>2.7386274630599998</v>
      </c>
    </row>
    <row r="8" spans="1:21" ht="15" hidden="1" x14ac:dyDescent="0.25">
      <c r="A8" s="99" t="str">
        <f>Working!B11</f>
        <v>HVAC works</v>
      </c>
      <c r="B8" s="102" t="s">
        <v>158</v>
      </c>
      <c r="C8" s="99" t="s">
        <v>225</v>
      </c>
      <c r="D8" s="154">
        <f>Working!H11</f>
        <v>0.18</v>
      </c>
      <c r="E8" s="155">
        <f>Working!W11</f>
        <v>11.5190476</v>
      </c>
      <c r="F8" s="155">
        <f>E8*D8</f>
        <v>2.0734285680000002</v>
      </c>
      <c r="G8" s="102">
        <v>8.43</v>
      </c>
      <c r="H8" s="102">
        <f>G8*0.75</f>
        <v>6.3224999999999998</v>
      </c>
      <c r="I8" s="154">
        <v>0.4</v>
      </c>
      <c r="J8" s="155">
        <f>E8</f>
        <v>11.5190476</v>
      </c>
      <c r="K8" s="155">
        <f>J8*I8</f>
        <v>4.6076190400000003</v>
      </c>
    </row>
    <row r="10" spans="1:21" ht="15" x14ac:dyDescent="0.25">
      <c r="A10" s="151" t="s">
        <v>159</v>
      </c>
      <c r="B10" s="152"/>
    </row>
    <row r="11" spans="1:21" ht="15" x14ac:dyDescent="0.25">
      <c r="A11" s="99" t="str">
        <f>Working!B18</f>
        <v>Civil works including structural steel</v>
      </c>
      <c r="B11" s="153" t="s">
        <v>160</v>
      </c>
      <c r="C11" s="99" t="str">
        <f>Working!C18</f>
        <v>Str. Steel, Roofing</v>
      </c>
      <c r="D11" s="154">
        <f>Working!H18</f>
        <v>0.1</v>
      </c>
      <c r="E11" s="155">
        <f>Working!W18</f>
        <v>138.28922249999999</v>
      </c>
      <c r="F11" s="155">
        <f>E11*D11</f>
        <v>13.82892225</v>
      </c>
      <c r="I11" s="154">
        <v>0.21</v>
      </c>
      <c r="J11" s="155">
        <f>E11</f>
        <v>138.28922249999999</v>
      </c>
      <c r="K11" s="155">
        <f>J11*I11</f>
        <v>29.040736724999999</v>
      </c>
      <c r="M11" s="161"/>
      <c r="O11" s="161"/>
    </row>
    <row r="12" spans="1:21" ht="15" hidden="1" x14ac:dyDescent="0.25">
      <c r="A12" s="99" t="str">
        <f>Working!B22</f>
        <v>Electrical works</v>
      </c>
      <c r="B12" s="102" t="s">
        <v>161</v>
      </c>
      <c r="C12" s="99" t="s">
        <v>271</v>
      </c>
      <c r="D12" s="154">
        <v>0.18</v>
      </c>
      <c r="E12" s="155">
        <f>Working!W22</f>
        <v>12.4810935</v>
      </c>
      <c r="F12" s="155">
        <f>E12*D12</f>
        <v>2.2465968300000001</v>
      </c>
      <c r="G12" s="102">
        <f>7.65+1.18</f>
        <v>8.83</v>
      </c>
      <c r="H12" s="102">
        <f>G12*0.75</f>
        <v>6.6225000000000005</v>
      </c>
      <c r="I12" s="154">
        <f>H12/(E12+E24)</f>
        <v>0.33444429609431992</v>
      </c>
      <c r="J12" s="155">
        <f>E12</f>
        <v>12.4810935</v>
      </c>
      <c r="K12" s="155">
        <f>J12*I12</f>
        <v>4.1742305300948921</v>
      </c>
    </row>
    <row r="13" spans="1:21" ht="15" hidden="1" x14ac:dyDescent="0.25">
      <c r="A13" s="99" t="str">
        <f>Working!B23</f>
        <v>Lift, Escalators &amp; travellators</v>
      </c>
      <c r="B13" s="102" t="s">
        <v>162</v>
      </c>
      <c r="C13" s="99" t="str">
        <f>Working!C23</f>
        <v>VHT</v>
      </c>
      <c r="D13" s="154">
        <f>Working!H23</f>
        <v>0.9</v>
      </c>
      <c r="E13" s="155">
        <f>Working!W23</f>
        <v>4.3091236999999998</v>
      </c>
      <c r="F13" s="155">
        <f>E13*D13</f>
        <v>3.8782113300000001</v>
      </c>
      <c r="G13" s="102">
        <f>(0.45*14)+(0.58*6)</f>
        <v>9.7799999999999994</v>
      </c>
      <c r="H13" s="170">
        <f>G13*0.8</f>
        <v>7.8239999999999998</v>
      </c>
      <c r="I13" s="154">
        <f>H13/(E13+E25)</f>
        <v>0.8595448650615084</v>
      </c>
      <c r="J13" s="155">
        <f>E13</f>
        <v>4.3091236999999998</v>
      </c>
      <c r="K13" s="155">
        <f>J13*I13</f>
        <v>3.7038851492498477</v>
      </c>
    </row>
    <row r="14" spans="1:21" ht="15" hidden="1" x14ac:dyDescent="0.25">
      <c r="A14" s="99" t="str">
        <f>Working!B24</f>
        <v>HVAC works</v>
      </c>
      <c r="B14" s="102" t="s">
        <v>163</v>
      </c>
      <c r="C14" s="99" t="s">
        <v>225</v>
      </c>
      <c r="D14" s="154">
        <f>Working!H24</f>
        <v>0.18</v>
      </c>
      <c r="E14" s="155">
        <f>Working!W24</f>
        <v>13.2823566</v>
      </c>
      <c r="F14" s="155">
        <f>E14*D14</f>
        <v>2.3908241879999999</v>
      </c>
      <c r="G14" s="102">
        <v>7.5</v>
      </c>
      <c r="H14" s="102">
        <f>G14*0.75</f>
        <v>5.625</v>
      </c>
      <c r="I14" s="154">
        <v>0.31</v>
      </c>
      <c r="J14" s="155">
        <f>E14</f>
        <v>13.2823566</v>
      </c>
      <c r="K14" s="155">
        <f>J14*I14</f>
        <v>4.1175305460000002</v>
      </c>
    </row>
    <row r="16" spans="1:21" ht="15" x14ac:dyDescent="0.25">
      <c r="A16" s="151" t="s">
        <v>165</v>
      </c>
      <c r="B16" s="152"/>
    </row>
    <row r="17" spans="1:11" ht="15" x14ac:dyDescent="0.25">
      <c r="A17" s="99" t="str">
        <f>Working!B31</f>
        <v>Civil works including structural steel</v>
      </c>
      <c r="B17" s="153" t="s">
        <v>166</v>
      </c>
      <c r="C17" s="99" t="str">
        <f>Working!C31</f>
        <v>Str. Steel, Roofing</v>
      </c>
      <c r="D17" s="154">
        <v>0.1</v>
      </c>
      <c r="E17" s="155">
        <f>Working!W31</f>
        <v>138.6846342</v>
      </c>
      <c r="F17" s="155">
        <f>E17*D17</f>
        <v>13.868463420000001</v>
      </c>
      <c r="I17" s="154">
        <v>0.21</v>
      </c>
      <c r="J17" s="155">
        <f>E17</f>
        <v>138.6846342</v>
      </c>
      <c r="K17" s="155">
        <f>J17*I17</f>
        <v>29.123773182000001</v>
      </c>
    </row>
    <row r="18" spans="1:11" ht="15" hidden="1" x14ac:dyDescent="0.25">
      <c r="A18" s="99" t="str">
        <f>Working!B35</f>
        <v>Electrical works</v>
      </c>
      <c r="B18" s="102" t="s">
        <v>170</v>
      </c>
      <c r="C18" s="99" t="s">
        <v>271</v>
      </c>
      <c r="D18" s="154">
        <v>0.18</v>
      </c>
      <c r="E18" s="155">
        <f>Working!W35</f>
        <v>6.8706949000000002</v>
      </c>
      <c r="F18" s="155">
        <f>E18*D18</f>
        <v>1.236725082</v>
      </c>
      <c r="I18" s="154">
        <f>I6</f>
        <v>0.38406602988480243</v>
      </c>
      <c r="J18" s="155">
        <f>E18</f>
        <v>6.8706949000000002</v>
      </c>
      <c r="K18" s="155">
        <f>J18*I18</f>
        <v>2.6388005127927596</v>
      </c>
    </row>
    <row r="19" spans="1:11" ht="15" hidden="1" x14ac:dyDescent="0.25">
      <c r="A19" s="99" t="str">
        <f>Working!B36</f>
        <v>Lift, Escalators &amp; travellators</v>
      </c>
      <c r="B19" s="102" t="s">
        <v>171</v>
      </c>
      <c r="C19" s="99" t="str">
        <f>Working!C36</f>
        <v>VHT</v>
      </c>
      <c r="D19" s="154">
        <f>Working!H36</f>
        <v>0.9</v>
      </c>
      <c r="E19" s="155">
        <f>Working!W36</f>
        <v>3.2806359</v>
      </c>
      <c r="F19" s="155">
        <f>E19*D19</f>
        <v>2.9525723100000003</v>
      </c>
      <c r="I19" s="154">
        <f>I7</f>
        <v>0.85780000000000001</v>
      </c>
      <c r="J19" s="155">
        <f>E19</f>
        <v>3.2806359</v>
      </c>
      <c r="K19" s="155">
        <f>J19*I19</f>
        <v>2.8141294750200001</v>
      </c>
    </row>
    <row r="20" spans="1:11" ht="15" hidden="1" x14ac:dyDescent="0.25">
      <c r="A20" s="99" t="str">
        <f>Working!B37</f>
        <v>HVAC works</v>
      </c>
      <c r="B20" s="102" t="s">
        <v>172</v>
      </c>
      <c r="C20" s="99" t="s">
        <v>225</v>
      </c>
      <c r="D20" s="154">
        <f>Working!H37</f>
        <v>0.18</v>
      </c>
      <c r="E20" s="155">
        <f>Working!W37</f>
        <v>9.2864067000000006</v>
      </c>
      <c r="F20" s="155">
        <f>E20*D20</f>
        <v>1.671553206</v>
      </c>
      <c r="H20" s="102">
        <f>G20*0.75</f>
        <v>0</v>
      </c>
      <c r="I20" s="154">
        <v>0.4</v>
      </c>
      <c r="J20" s="155">
        <f>E20</f>
        <v>9.2864067000000006</v>
      </c>
      <c r="K20" s="155">
        <f>J20*I20</f>
        <v>3.7145626800000002</v>
      </c>
    </row>
    <row r="22" spans="1:11" ht="15" x14ac:dyDescent="0.25">
      <c r="A22" s="151" t="s">
        <v>168</v>
      </c>
      <c r="B22" s="152"/>
    </row>
    <row r="23" spans="1:11" ht="15" x14ac:dyDescent="0.25">
      <c r="A23" s="99" t="str">
        <f>Working!B44</f>
        <v>Civil works including structural steel</v>
      </c>
      <c r="B23" s="153" t="s">
        <v>169</v>
      </c>
      <c r="C23" s="99" t="str">
        <f>Working!C44</f>
        <v>Str. Steel, Roofing</v>
      </c>
      <c r="D23" s="154">
        <f>Working!H44</f>
        <v>0.1</v>
      </c>
      <c r="E23" s="155">
        <f>Working!W44</f>
        <v>133.96620859999999</v>
      </c>
      <c r="F23" s="155">
        <f>E23*D23</f>
        <v>13.396620859999999</v>
      </c>
      <c r="I23" s="154">
        <v>0.21</v>
      </c>
      <c r="J23" s="155">
        <f>E23</f>
        <v>133.96620859999999</v>
      </c>
      <c r="K23" s="155">
        <f>J23*I23</f>
        <v>28.132903805999998</v>
      </c>
    </row>
    <row r="24" spans="1:11" ht="15" hidden="1" x14ac:dyDescent="0.25">
      <c r="A24" s="99" t="str">
        <f>Working!B48</f>
        <v>Electrical works</v>
      </c>
      <c r="B24" s="102" t="s">
        <v>173</v>
      </c>
      <c r="C24" s="99" t="s">
        <v>271</v>
      </c>
      <c r="D24" s="154">
        <v>0.18</v>
      </c>
      <c r="E24" s="155">
        <f>Working!W48</f>
        <v>7.3204102999999998</v>
      </c>
      <c r="F24" s="155">
        <f>E24*D24</f>
        <v>1.3176738539999999</v>
      </c>
      <c r="I24" s="154">
        <f>I12</f>
        <v>0.33444429609431992</v>
      </c>
      <c r="J24" s="155">
        <f>E24</f>
        <v>7.3204102999999998</v>
      </c>
      <c r="K24" s="155">
        <f>J24*I24</f>
        <v>2.4482694699051093</v>
      </c>
    </row>
    <row r="25" spans="1:11" ht="15" hidden="1" x14ac:dyDescent="0.25">
      <c r="A25" s="99" t="str">
        <f>Working!B49</f>
        <v>Lift, Escalators &amp; travellators</v>
      </c>
      <c r="B25" s="102" t="s">
        <v>174</v>
      </c>
      <c r="C25" s="99" t="str">
        <f>Working!C49</f>
        <v>VHT</v>
      </c>
      <c r="D25" s="154">
        <f>Working!H49</f>
        <v>0.9</v>
      </c>
      <c r="E25" s="155">
        <f>Working!W49</f>
        <v>4.7933680000000001</v>
      </c>
      <c r="F25" s="155">
        <f>E25*D25</f>
        <v>4.3140312000000005</v>
      </c>
      <c r="I25" s="154">
        <v>0.86</v>
      </c>
      <c r="J25" s="155">
        <f>E25</f>
        <v>4.7933680000000001</v>
      </c>
      <c r="K25" s="155">
        <f>J25*I25</f>
        <v>4.1222964800000002</v>
      </c>
    </row>
    <row r="26" spans="1:11" ht="15" hidden="1" x14ac:dyDescent="0.25">
      <c r="A26" s="99" t="str">
        <f>Working!B50</f>
        <v>HVAC works</v>
      </c>
      <c r="B26" s="102" t="s">
        <v>175</v>
      </c>
      <c r="C26" s="99" t="s">
        <v>225</v>
      </c>
      <c r="D26" s="154">
        <f>Working!H50</f>
        <v>0.18</v>
      </c>
      <c r="E26" s="155">
        <f>Working!W50</f>
        <v>10.9200842</v>
      </c>
      <c r="F26" s="155">
        <f>E26*D26</f>
        <v>1.9656151559999999</v>
      </c>
      <c r="H26" s="102">
        <f>G26*0.75</f>
        <v>0</v>
      </c>
      <c r="I26" s="154">
        <v>0.31</v>
      </c>
      <c r="J26" s="155">
        <f>E26</f>
        <v>10.9200842</v>
      </c>
      <c r="K26" s="155">
        <f>J26*I26</f>
        <v>3.3852261019999998</v>
      </c>
    </row>
    <row r="28" spans="1:11" ht="15" x14ac:dyDescent="0.25">
      <c r="A28" s="151" t="s">
        <v>176</v>
      </c>
      <c r="B28" s="152"/>
    </row>
    <row r="29" spans="1:11" ht="15" x14ac:dyDescent="0.25">
      <c r="A29" s="99" t="s">
        <v>40</v>
      </c>
      <c r="B29" s="153" t="s">
        <v>177</v>
      </c>
      <c r="C29" s="99" t="str">
        <f>Working!C57</f>
        <v>Str. Steel, Roofing</v>
      </c>
      <c r="D29" s="154">
        <f>Working!H57</f>
        <v>0.1</v>
      </c>
      <c r="E29" s="155">
        <f>Working!W57</f>
        <v>209.84512580000001</v>
      </c>
      <c r="F29" s="155">
        <f t="shared" ref="F29:F32" si="0">E29*D29</f>
        <v>20.984512580000001</v>
      </c>
      <c r="I29" s="154">
        <v>0.21</v>
      </c>
      <c r="J29" s="155">
        <f>E29</f>
        <v>209.84512580000001</v>
      </c>
      <c r="K29" s="155">
        <f t="shared" ref="K29:K31" si="1">J29*I29</f>
        <v>44.067476417999998</v>
      </c>
    </row>
    <row r="30" spans="1:11" ht="15" hidden="1" x14ac:dyDescent="0.25">
      <c r="A30" s="99" t="s">
        <v>24</v>
      </c>
      <c r="B30" s="102" t="s">
        <v>178</v>
      </c>
      <c r="C30" s="99" t="s">
        <v>271</v>
      </c>
      <c r="D30" s="154">
        <v>0.18</v>
      </c>
      <c r="E30" s="155">
        <f>Working!W61</f>
        <v>16.380929800000001</v>
      </c>
      <c r="F30" s="155">
        <f t="shared" si="0"/>
        <v>2.9485673640000001</v>
      </c>
      <c r="G30" s="102">
        <f>9.984+1.287</f>
        <v>11.271000000000001</v>
      </c>
      <c r="H30" s="102">
        <f>G30*0.75</f>
        <v>8.4532500000000006</v>
      </c>
      <c r="I30" s="154">
        <f>H30/E30</f>
        <v>0.51604213577668834</v>
      </c>
      <c r="J30" s="155">
        <f>E30</f>
        <v>16.380929800000001</v>
      </c>
      <c r="K30" s="155">
        <f t="shared" si="1"/>
        <v>8.4532500000000006</v>
      </c>
    </row>
    <row r="31" spans="1:11" ht="15" hidden="1" x14ac:dyDescent="0.25">
      <c r="A31" s="99" t="s">
        <v>26</v>
      </c>
      <c r="B31" s="102" t="s">
        <v>179</v>
      </c>
      <c r="C31" s="99" t="str">
        <f>Working!C62</f>
        <v>VHT</v>
      </c>
      <c r="D31" s="154">
        <f>Working!H62</f>
        <v>0.9</v>
      </c>
      <c r="E31" s="155">
        <f>Working!W62</f>
        <v>18.421388400000001</v>
      </c>
      <c r="F31" s="155">
        <f t="shared" si="0"/>
        <v>16.579249560000001</v>
      </c>
      <c r="G31" s="102">
        <f>(0.45*16)+(0.58*5)</f>
        <v>10.1</v>
      </c>
      <c r="H31" s="102">
        <f>G31*0.75</f>
        <v>7.5749999999999993</v>
      </c>
      <c r="I31" s="154">
        <v>0.86</v>
      </c>
      <c r="J31" s="155">
        <f>E31</f>
        <v>18.421388400000001</v>
      </c>
      <c r="K31" s="155">
        <f t="shared" si="1"/>
        <v>15.842394024000001</v>
      </c>
    </row>
    <row r="32" spans="1:11" ht="15" hidden="1" x14ac:dyDescent="0.25">
      <c r="A32" s="99" t="s">
        <v>28</v>
      </c>
      <c r="B32" s="102" t="s">
        <v>180</v>
      </c>
      <c r="C32" s="99" t="s">
        <v>225</v>
      </c>
      <c r="D32" s="154">
        <f>Working!H63</f>
        <v>0.18</v>
      </c>
      <c r="E32" s="155">
        <f>Working!W63</f>
        <v>22.5655243</v>
      </c>
      <c r="F32" s="155">
        <f t="shared" si="0"/>
        <v>4.0617943739999998</v>
      </c>
      <c r="G32" s="102">
        <v>10.59</v>
      </c>
      <c r="H32" s="102">
        <f>G32*0.75</f>
        <v>7.9424999999999999</v>
      </c>
      <c r="I32" s="154">
        <v>0.49</v>
      </c>
      <c r="J32" s="155">
        <f>E32</f>
        <v>22.5655243</v>
      </c>
      <c r="K32" s="155">
        <f>J32*I32</f>
        <v>11.057106907</v>
      </c>
    </row>
    <row r="34" spans="1:11" ht="15" x14ac:dyDescent="0.25">
      <c r="A34" s="151" t="s">
        <v>203</v>
      </c>
      <c r="B34" s="152"/>
    </row>
    <row r="35" spans="1:11" ht="15" hidden="1" x14ac:dyDescent="0.25">
      <c r="A35" s="99" t="s">
        <v>24</v>
      </c>
      <c r="B35" s="102" t="s">
        <v>181</v>
      </c>
      <c r="C35" s="99" t="s">
        <v>136</v>
      </c>
      <c r="D35" s="154">
        <f>Working!H74</f>
        <v>0.18</v>
      </c>
      <c r="E35" s="155">
        <f>Working!W74</f>
        <v>3.4403025999999999</v>
      </c>
      <c r="F35" s="155">
        <f t="shared" ref="F35:F36" si="2">E35*D35</f>
        <v>0.61925446799999995</v>
      </c>
      <c r="G35" s="102">
        <v>1.3</v>
      </c>
      <c r="H35" s="102">
        <f>G35*0.75</f>
        <v>0.97500000000000009</v>
      </c>
      <c r="I35" s="154">
        <v>0.38</v>
      </c>
      <c r="J35" s="155">
        <f>E35</f>
        <v>3.4403025999999999</v>
      </c>
      <c r="K35" s="155">
        <f t="shared" ref="K35:K36" si="3">J35*I35</f>
        <v>1.3073149879999999</v>
      </c>
    </row>
    <row r="36" spans="1:11" ht="15" hidden="1" x14ac:dyDescent="0.25">
      <c r="A36" s="99" t="s">
        <v>28</v>
      </c>
      <c r="B36" s="102" t="s">
        <v>182</v>
      </c>
      <c r="C36" s="99" t="s">
        <v>237</v>
      </c>
      <c r="D36" s="154">
        <f>Working!H76</f>
        <v>0.18</v>
      </c>
      <c r="E36" s="155">
        <f>Working!W76</f>
        <v>4.1967319999999999</v>
      </c>
      <c r="F36" s="155">
        <f t="shared" si="2"/>
        <v>0.75541175999999999</v>
      </c>
      <c r="G36" s="102">
        <v>2.1</v>
      </c>
      <c r="I36" s="154">
        <v>0.5</v>
      </c>
      <c r="J36" s="155">
        <f>E36</f>
        <v>4.1967319999999999</v>
      </c>
      <c r="K36" s="155">
        <f t="shared" si="3"/>
        <v>2.098366</v>
      </c>
    </row>
    <row r="38" spans="1:11" ht="15" x14ac:dyDescent="0.25">
      <c r="A38" s="151" t="s">
        <v>183</v>
      </c>
    </row>
    <row r="39" spans="1:11" ht="15" hidden="1" x14ac:dyDescent="0.25">
      <c r="A39" s="99" t="s">
        <v>28</v>
      </c>
      <c r="B39" s="102" t="s">
        <v>184</v>
      </c>
      <c r="C39" s="99" t="s">
        <v>229</v>
      </c>
      <c r="D39" s="154">
        <f>Working!H90</f>
        <v>0.18</v>
      </c>
      <c r="E39" s="155">
        <f>Working!W90</f>
        <v>5.9542035000000002</v>
      </c>
      <c r="F39" s="155">
        <f t="shared" ref="F39" si="4">E39*D39</f>
        <v>1.0717566300000001</v>
      </c>
      <c r="G39" s="102">
        <v>2.75</v>
      </c>
      <c r="I39" s="154">
        <v>0.46</v>
      </c>
      <c r="J39" s="155">
        <f>E39</f>
        <v>5.9542035000000002</v>
      </c>
      <c r="K39" s="155">
        <f t="shared" ref="K39" si="5">J39*I39</f>
        <v>2.7389336100000001</v>
      </c>
    </row>
    <row r="41" spans="1:11" x14ac:dyDescent="0.3">
      <c r="A41" s="151" t="s">
        <v>187</v>
      </c>
    </row>
    <row r="42" spans="1:11" ht="15" hidden="1" x14ac:dyDescent="0.25">
      <c r="A42" s="99" t="str">
        <f>Working!B104</f>
        <v>HVAC works</v>
      </c>
      <c r="B42" s="102" t="s">
        <v>185</v>
      </c>
      <c r="C42" s="99" t="s">
        <v>229</v>
      </c>
      <c r="D42" s="154">
        <f>Working!H104</f>
        <v>0.18</v>
      </c>
      <c r="E42" s="155">
        <f>Working!W104</f>
        <v>0.23384930000000001</v>
      </c>
      <c r="F42" s="155">
        <f t="shared" ref="F42:F43" si="6">E42*D42</f>
        <v>4.2092874000000002E-2</v>
      </c>
      <c r="G42" s="102">
        <v>0.18</v>
      </c>
      <c r="I42" s="154">
        <v>0.75</v>
      </c>
      <c r="J42" s="155">
        <f>E42</f>
        <v>0.23384930000000001</v>
      </c>
      <c r="K42" s="155">
        <f t="shared" ref="K42:K43" si="7">J42*I42</f>
        <v>0.175386975</v>
      </c>
    </row>
    <row r="43" spans="1:11" ht="15" hidden="1" x14ac:dyDescent="0.25">
      <c r="A43" s="99" t="str">
        <f>Working!B108</f>
        <v>Transformers</v>
      </c>
      <c r="B43" s="102" t="s">
        <v>186</v>
      </c>
      <c r="C43" s="99" t="str">
        <f>Working!C108</f>
        <v>Transformer</v>
      </c>
      <c r="D43" s="154">
        <f>Working!H108</f>
        <v>0.85</v>
      </c>
      <c r="E43" s="155">
        <f>Working!W108</f>
        <v>4.8856321999999999</v>
      </c>
      <c r="F43" s="155">
        <f t="shared" si="6"/>
        <v>4.1527873699999995</v>
      </c>
      <c r="G43" s="170">
        <v>4</v>
      </c>
      <c r="H43" s="170">
        <v>3.66</v>
      </c>
      <c r="I43" s="154">
        <v>0.75</v>
      </c>
      <c r="J43" s="155">
        <f>E43</f>
        <v>4.8856321999999999</v>
      </c>
      <c r="K43" s="155">
        <f t="shared" si="7"/>
        <v>3.6642241499999999</v>
      </c>
    </row>
    <row r="45" spans="1:11" x14ac:dyDescent="0.3">
      <c r="A45" s="151" t="s">
        <v>188</v>
      </c>
    </row>
    <row r="46" spans="1:11" ht="15" hidden="1" x14ac:dyDescent="0.25">
      <c r="A46" s="99" t="str">
        <f>Working!B118</f>
        <v>HVAC works</v>
      </c>
      <c r="B46" s="102" t="s">
        <v>189</v>
      </c>
      <c r="C46" s="99" t="s">
        <v>229</v>
      </c>
      <c r="D46" s="154">
        <f>Working!H118</f>
        <v>0.18</v>
      </c>
      <c r="E46" s="155">
        <f>Working!W118</f>
        <v>3.6937270999999998</v>
      </c>
      <c r="F46" s="155">
        <f t="shared" ref="F46:F48" si="8">E46*D46</f>
        <v>0.66487087799999989</v>
      </c>
      <c r="G46" s="170">
        <v>1.5</v>
      </c>
      <c r="I46" s="154">
        <v>0.4</v>
      </c>
      <c r="J46" s="155">
        <f>E46</f>
        <v>3.6937270999999998</v>
      </c>
      <c r="K46" s="155">
        <f t="shared" ref="K46:K48" si="9">J46*I46</f>
        <v>1.47749084</v>
      </c>
    </row>
    <row r="47" spans="1:11" ht="15" hidden="1" x14ac:dyDescent="0.25">
      <c r="A47" s="99" t="str">
        <f>Working!B122</f>
        <v>Diesel Generators</v>
      </c>
      <c r="B47" s="102" t="s">
        <v>190</v>
      </c>
      <c r="C47" s="99" t="s">
        <v>245</v>
      </c>
      <c r="D47" s="154">
        <f>Working!H122</f>
        <v>0.85</v>
      </c>
      <c r="E47" s="155">
        <f>Working!W122</f>
        <v>31.138301599999998</v>
      </c>
      <c r="F47" s="155">
        <f t="shared" si="8"/>
        <v>26.46755636</v>
      </c>
      <c r="G47" s="170">
        <v>28.8</v>
      </c>
      <c r="H47" s="170">
        <f>G47*75%</f>
        <v>21.6</v>
      </c>
      <c r="I47" s="154">
        <v>0.8</v>
      </c>
      <c r="J47" s="155">
        <f>E47</f>
        <v>31.138301599999998</v>
      </c>
      <c r="K47" s="155">
        <f t="shared" si="9"/>
        <v>24.91064128</v>
      </c>
    </row>
    <row r="48" spans="1:11" ht="15" hidden="1" x14ac:dyDescent="0.25">
      <c r="A48" s="99" t="str">
        <f>Working!B123</f>
        <v>Cooling Towers</v>
      </c>
      <c r="B48" s="102" t="s">
        <v>191</v>
      </c>
      <c r="C48" s="99" t="str">
        <f>Working!C123</f>
        <v>Cooling Tower</v>
      </c>
      <c r="D48" s="154">
        <f>Working!H123</f>
        <v>0.85</v>
      </c>
      <c r="E48" s="155">
        <f>Working!W123</f>
        <v>1.5210277000000001</v>
      </c>
      <c r="F48" s="155">
        <f t="shared" si="8"/>
        <v>1.292873545</v>
      </c>
      <c r="G48" s="170">
        <v>1</v>
      </c>
      <c r="I48" s="154">
        <v>0.8</v>
      </c>
      <c r="J48" s="155">
        <f>E48</f>
        <v>1.5210277000000001</v>
      </c>
      <c r="K48" s="155">
        <f t="shared" si="9"/>
        <v>1.2168221600000002</v>
      </c>
    </row>
    <row r="50" spans="1:24" x14ac:dyDescent="0.3">
      <c r="A50" s="151" t="s">
        <v>193</v>
      </c>
    </row>
    <row r="51" spans="1:24" ht="15" hidden="1" x14ac:dyDescent="0.25">
      <c r="A51" s="99" t="str">
        <f>Working!B146</f>
        <v>HVAC works</v>
      </c>
      <c r="B51" s="102" t="s">
        <v>192</v>
      </c>
      <c r="C51" s="99" t="s">
        <v>230</v>
      </c>
      <c r="D51" s="154">
        <f>Working!H146</f>
        <v>0.18</v>
      </c>
      <c r="E51" s="155">
        <f>Working!W146</f>
        <v>25.5389816</v>
      </c>
      <c r="F51" s="155">
        <f t="shared" ref="F51" si="10">E51*D51</f>
        <v>4.5970166880000001</v>
      </c>
      <c r="G51" s="102">
        <v>25.54</v>
      </c>
      <c r="H51" s="102">
        <f>G51*0.84</f>
        <v>21.453599999999998</v>
      </c>
      <c r="I51" s="154">
        <v>0.75</v>
      </c>
      <c r="J51" s="155">
        <f>E51</f>
        <v>25.5389816</v>
      </c>
      <c r="K51" s="155">
        <f t="shared" ref="K51" si="11">J51*I51</f>
        <v>19.1542362</v>
      </c>
    </row>
    <row r="53" spans="1:24" s="150" customFormat="1" x14ac:dyDescent="0.3">
      <c r="A53" s="1" t="s">
        <v>78</v>
      </c>
      <c r="B53" s="1"/>
      <c r="C53" s="2"/>
      <c r="D53" s="2"/>
      <c r="E53" s="136"/>
      <c r="F53" s="63"/>
      <c r="G53" s="2"/>
      <c r="H53" s="2"/>
      <c r="I53" s="2"/>
      <c r="J53" s="136"/>
      <c r="K53" s="63"/>
      <c r="L53" s="63"/>
      <c r="M53" s="1"/>
      <c r="N53" s="1"/>
      <c r="O53" s="99"/>
      <c r="P53" s="100"/>
      <c r="Q53" s="101"/>
      <c r="R53" s="102"/>
      <c r="S53" s="102"/>
      <c r="T53" s="102"/>
      <c r="U53" s="103"/>
      <c r="V53" s="104"/>
      <c r="X53" s="156"/>
    </row>
    <row r="55" spans="1:24" x14ac:dyDescent="0.3">
      <c r="A55" s="151" t="s">
        <v>194</v>
      </c>
    </row>
    <row r="56" spans="1:24" ht="15" hidden="1" x14ac:dyDescent="0.25">
      <c r="A56" s="99" t="str">
        <f>Working!B164</f>
        <v>HVAC works</v>
      </c>
      <c r="B56" s="102" t="s">
        <v>158</v>
      </c>
      <c r="C56" s="99" t="s">
        <v>231</v>
      </c>
      <c r="D56" s="154">
        <f>Working!I164</f>
        <v>0.84</v>
      </c>
      <c r="E56" s="155">
        <f>Working!W164</f>
        <v>0.87070800000000004</v>
      </c>
      <c r="F56" s="155">
        <f t="shared" ref="F56:F64" si="12">E56*D56</f>
        <v>0.73139472000000005</v>
      </c>
      <c r="G56" s="102">
        <v>0.65</v>
      </c>
      <c r="I56" s="154">
        <v>0.75</v>
      </c>
      <c r="J56" s="155">
        <f>E56</f>
        <v>0.87070800000000004</v>
      </c>
      <c r="K56" s="155">
        <f t="shared" ref="K56" si="13">J56*I56</f>
        <v>0.65303100000000003</v>
      </c>
    </row>
    <row r="58" spans="1:24" ht="15" hidden="1" x14ac:dyDescent="0.25">
      <c r="A58" s="151" t="s">
        <v>195</v>
      </c>
      <c r="B58" s="102">
        <v>3</v>
      </c>
      <c r="C58" s="99" t="s">
        <v>206</v>
      </c>
      <c r="D58" s="154">
        <f>Working!I171</f>
        <v>0.84</v>
      </c>
      <c r="E58" s="155">
        <f>Working!W171</f>
        <v>27.049289000000002</v>
      </c>
      <c r="F58" s="155">
        <f t="shared" si="12"/>
        <v>22.72140276</v>
      </c>
      <c r="G58" s="102">
        <v>24</v>
      </c>
      <c r="I58" s="154">
        <v>0.75</v>
      </c>
      <c r="J58" s="155">
        <f>E58</f>
        <v>27.049289000000002</v>
      </c>
      <c r="K58" s="155">
        <f t="shared" ref="K58" si="14">J58*I58</f>
        <v>20.286966750000001</v>
      </c>
    </row>
    <row r="60" spans="1:24" ht="15" hidden="1" x14ac:dyDescent="0.25">
      <c r="A60" s="151" t="s">
        <v>196</v>
      </c>
      <c r="B60" s="102">
        <v>10</v>
      </c>
      <c r="C60" s="99" t="str">
        <f>Working!C178</f>
        <v>Solid Pneumatic Waste</v>
      </c>
      <c r="D60" s="154">
        <f>Working!H178</f>
        <v>0.8</v>
      </c>
      <c r="E60" s="155">
        <f>Working!W178</f>
        <v>4.0930797999999999</v>
      </c>
      <c r="F60" s="155">
        <f t="shared" si="12"/>
        <v>3.2744638400000001</v>
      </c>
      <c r="G60" s="102">
        <v>35</v>
      </c>
      <c r="H60" s="102">
        <f>G60*0.75</f>
        <v>26.25</v>
      </c>
      <c r="I60" s="154">
        <v>0.75</v>
      </c>
      <c r="J60" s="155">
        <f>E60</f>
        <v>4.0930797999999999</v>
      </c>
      <c r="K60" s="155">
        <f t="shared" ref="K60" si="15">J60*I60</f>
        <v>3.06980985</v>
      </c>
    </row>
    <row r="62" spans="1:24" ht="15" hidden="1" x14ac:dyDescent="0.25">
      <c r="A62" s="151" t="s">
        <v>141</v>
      </c>
      <c r="B62" s="102">
        <v>11</v>
      </c>
      <c r="C62" s="99" t="str">
        <f>Working!C179</f>
        <v>STP</v>
      </c>
      <c r="D62" s="154">
        <f>Working!H179</f>
        <v>0.8</v>
      </c>
      <c r="E62" s="155">
        <f>Working!W179</f>
        <v>7.5952731</v>
      </c>
      <c r="F62" s="155">
        <f t="shared" si="12"/>
        <v>6.0762184800000005</v>
      </c>
      <c r="G62" s="102">
        <v>8</v>
      </c>
      <c r="I62" s="154">
        <v>0.75</v>
      </c>
      <c r="J62" s="155">
        <f>E62</f>
        <v>7.5952731</v>
      </c>
      <c r="K62" s="155">
        <f t="shared" ref="K62" si="16">J62*I62</f>
        <v>5.696454825</v>
      </c>
    </row>
    <row r="64" spans="1:24" ht="15" hidden="1" x14ac:dyDescent="0.25">
      <c r="A64" s="151" t="s">
        <v>142</v>
      </c>
      <c r="B64" s="102">
        <v>12</v>
      </c>
      <c r="C64" s="99" t="str">
        <f>Working!C180</f>
        <v>WTP</v>
      </c>
      <c r="D64" s="154">
        <f>Working!H180</f>
        <v>0.8</v>
      </c>
      <c r="E64" s="155">
        <f>Working!W180</f>
        <v>0.37946999999999997</v>
      </c>
      <c r="F64" s="155">
        <f t="shared" si="12"/>
        <v>0.30357600000000001</v>
      </c>
      <c r="G64" s="102">
        <v>0.5</v>
      </c>
      <c r="I64" s="154">
        <v>0.75</v>
      </c>
      <c r="J64" s="155">
        <f>E64</f>
        <v>0.37946999999999997</v>
      </c>
      <c r="K64" s="155">
        <f t="shared" ref="K64" si="17">J64*I64</f>
        <v>0.28460249999999998</v>
      </c>
    </row>
    <row r="66" spans="1:24" s="150" customFormat="1" x14ac:dyDescent="0.3">
      <c r="A66" s="1" t="s">
        <v>105</v>
      </c>
      <c r="B66" s="1"/>
      <c r="C66" s="2"/>
      <c r="D66" s="2"/>
      <c r="E66" s="130"/>
      <c r="F66" s="1"/>
      <c r="G66" s="2"/>
      <c r="H66" s="2"/>
      <c r="I66" s="2"/>
      <c r="J66" s="130"/>
      <c r="K66" s="1"/>
      <c r="L66" s="157"/>
      <c r="M66" s="99"/>
      <c r="N66" s="99"/>
      <c r="O66" s="99"/>
      <c r="P66" s="100"/>
      <c r="Q66" s="101"/>
      <c r="R66" s="102"/>
      <c r="S66" s="102"/>
      <c r="T66" s="102"/>
      <c r="U66" s="103"/>
      <c r="V66" s="158"/>
      <c r="X66" s="159">
        <f>SUM(X67:X80)</f>
        <v>0</v>
      </c>
    </row>
    <row r="68" spans="1:24" x14ac:dyDescent="0.3">
      <c r="A68" s="151" t="s">
        <v>198</v>
      </c>
    </row>
    <row r="69" spans="1:24" x14ac:dyDescent="0.3">
      <c r="A69" s="151"/>
    </row>
    <row r="70" spans="1:24" ht="15" hidden="1" x14ac:dyDescent="0.25">
      <c r="A70" s="99" t="str">
        <f>Working!B200</f>
        <v>Convention Centre</v>
      </c>
      <c r="B70" s="153" t="s">
        <v>154</v>
      </c>
      <c r="C70" s="99" t="str">
        <f>Working!C200</f>
        <v>Retractible, Fixed Seating</v>
      </c>
      <c r="D70" s="154">
        <f>Working!H200</f>
        <v>0.8</v>
      </c>
      <c r="E70" s="155">
        <f>Working!W200</f>
        <v>150.35148799999999</v>
      </c>
      <c r="F70" s="155">
        <f t="shared" ref="F70:F71" si="18">E70*D70</f>
        <v>120.2811904</v>
      </c>
      <c r="G70" s="170">
        <v>65.19</v>
      </c>
      <c r="I70" s="154">
        <f>G70/E70</f>
        <v>0.43358400284006504</v>
      </c>
      <c r="J70" s="155">
        <f>G70</f>
        <v>65.19</v>
      </c>
      <c r="K70" s="155">
        <f t="shared" ref="K70:K71" si="19">J70*I70</f>
        <v>28.265341145143839</v>
      </c>
    </row>
    <row r="71" spans="1:24" ht="15" hidden="1" x14ac:dyDescent="0.25">
      <c r="A71" s="99" t="str">
        <f>Working!B201</f>
        <v>Exhibition Hall</v>
      </c>
      <c r="B71" s="102" t="s">
        <v>197</v>
      </c>
      <c r="C71" s="99" t="str">
        <f>Working!C201</f>
        <v>Retractible, Fixed Seating</v>
      </c>
      <c r="D71" s="154">
        <f>Working!H201</f>
        <v>0.8</v>
      </c>
      <c r="E71" s="155">
        <f>Working!W201</f>
        <v>21.635991000000001</v>
      </c>
      <c r="F71" s="155">
        <f t="shared" si="18"/>
        <v>17.308792800000003</v>
      </c>
      <c r="G71" s="170">
        <v>60.9</v>
      </c>
      <c r="I71" s="154">
        <v>0.75</v>
      </c>
      <c r="J71" s="155">
        <f>E71</f>
        <v>21.635991000000001</v>
      </c>
      <c r="K71" s="155">
        <f t="shared" si="19"/>
        <v>16.22699325</v>
      </c>
    </row>
    <row r="73" spans="1:24" hidden="1" x14ac:dyDescent="0.3">
      <c r="A73" s="151" t="s">
        <v>199</v>
      </c>
      <c r="B73" s="102">
        <v>2</v>
      </c>
      <c r="C73" s="99" t="str">
        <f>Working!C202</f>
        <v>LED</v>
      </c>
      <c r="D73" s="154">
        <f>Working!H202</f>
        <v>0.8</v>
      </c>
      <c r="E73" s="155">
        <f>Working!W202</f>
        <v>139.96799999999999</v>
      </c>
      <c r="F73" s="155">
        <f t="shared" ref="F73" si="20">E73*D73</f>
        <v>111.9744</v>
      </c>
      <c r="G73" s="102">
        <v>75</v>
      </c>
      <c r="I73" s="154">
        <f>G73/E73</f>
        <v>0.53583676268861458</v>
      </c>
      <c r="J73" s="155">
        <f>E73</f>
        <v>139.96799999999999</v>
      </c>
      <c r="K73" s="155">
        <f t="shared" ref="K73" si="21">J73*I73</f>
        <v>75</v>
      </c>
    </row>
    <row r="75" spans="1:24" x14ac:dyDescent="0.3">
      <c r="A75" s="151" t="s">
        <v>200</v>
      </c>
    </row>
    <row r="77" spans="1:24" ht="15" hidden="1" x14ac:dyDescent="0.25">
      <c r="A77" s="99" t="str">
        <f>Working!B204</f>
        <v>Sliding/Folding Acoustic Partitions.</v>
      </c>
      <c r="B77" s="153" t="s">
        <v>166</v>
      </c>
      <c r="C77" s="99" t="str">
        <f>Working!C204</f>
        <v>Sliding/Folding - Ver. Prtn.</v>
      </c>
      <c r="D77" s="154">
        <f>Working!H204</f>
        <v>0.8</v>
      </c>
      <c r="E77" s="155">
        <f>Working!W204</f>
        <v>5.4143924999999999</v>
      </c>
      <c r="F77" s="155">
        <f t="shared" ref="F77:F78" si="22">E77*D77</f>
        <v>4.3315140000000003</v>
      </c>
      <c r="G77" s="102">
        <v>23</v>
      </c>
      <c r="I77" s="154">
        <v>0.75</v>
      </c>
      <c r="J77" s="155">
        <f>E77</f>
        <v>5.4143924999999999</v>
      </c>
      <c r="K77" s="155">
        <f t="shared" ref="K77:K78" si="23">J77*I77</f>
        <v>4.0607943750000004</v>
      </c>
    </row>
    <row r="78" spans="1:24" ht="15" hidden="1" x14ac:dyDescent="0.25">
      <c r="A78" s="99" t="str">
        <f>Working!B205</f>
        <v>Vertically Retractable Non Acoustic, Partitions</v>
      </c>
      <c r="B78" s="102" t="s">
        <v>167</v>
      </c>
      <c r="C78" s="99" t="str">
        <f>Working!C205</f>
        <v>Sliding/Folding - Ver. Prtn.</v>
      </c>
      <c r="D78" s="154">
        <f>Working!H205</f>
        <v>0.8</v>
      </c>
      <c r="E78" s="155">
        <f>Working!W205</f>
        <v>19.956144699999999</v>
      </c>
      <c r="F78" s="155">
        <f t="shared" si="22"/>
        <v>15.96491576</v>
      </c>
      <c r="I78" s="154">
        <v>0.8</v>
      </c>
      <c r="J78" s="155">
        <f>E78</f>
        <v>19.956144699999999</v>
      </c>
      <c r="K78" s="155">
        <f t="shared" si="23"/>
        <v>15.96491576</v>
      </c>
    </row>
    <row r="80" spans="1:24" x14ac:dyDescent="0.3">
      <c r="E80" s="155">
        <f>SUM(E5:E79)</f>
        <v>1382.6725623000002</v>
      </c>
      <c r="F80" s="155">
        <f>SUM(F5:F79)</f>
        <v>472.22576399299999</v>
      </c>
      <c r="G80" s="102">
        <f>SUM(G5:G79)</f>
        <v>443.68399999999997</v>
      </c>
    </row>
    <row r="82" spans="1:11" x14ac:dyDescent="0.3">
      <c r="A82" s="99" t="s">
        <v>209</v>
      </c>
      <c r="B82" s="102">
        <v>30</v>
      </c>
      <c r="K82" s="155"/>
    </row>
    <row r="83" spans="1:11" x14ac:dyDescent="0.3">
      <c r="A83" s="99" t="s">
        <v>207</v>
      </c>
      <c r="B83" s="102">
        <v>40</v>
      </c>
      <c r="E83" s="155"/>
      <c r="F83" s="155"/>
    </row>
    <row r="84" spans="1:11" x14ac:dyDescent="0.3">
      <c r="A84" s="99" t="s">
        <v>208</v>
      </c>
      <c r="B84" s="102">
        <v>30</v>
      </c>
    </row>
    <row r="85" spans="1:11" x14ac:dyDescent="0.3">
      <c r="A85" s="99" t="s">
        <v>210</v>
      </c>
      <c r="B85" s="102">
        <v>16</v>
      </c>
    </row>
    <row r="88" spans="1:11" x14ac:dyDescent="0.3">
      <c r="G88" s="162"/>
    </row>
  </sheetData>
  <autoFilter ref="A2:K88">
    <filterColumn colId="2">
      <filters blank="1">
        <filter val="Str. Steel, Roofing"/>
        <filter val="Structural steel, roofing"/>
      </filters>
    </filterColumn>
  </autoFilter>
  <mergeCells count="1">
    <mergeCell ref="I1:K1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ySplit="1" topLeftCell="A62" activePane="bottomLeft" state="frozen"/>
      <selection pane="bottomLeft" activeCell="D16" sqref="D16"/>
    </sheetView>
  </sheetViews>
  <sheetFormatPr defaultRowHeight="14.4" x14ac:dyDescent="0.3"/>
  <cols>
    <col min="2" max="2" width="26.109375" bestFit="1" customWidth="1"/>
    <col min="3" max="3" width="26.109375" customWidth="1"/>
    <col min="4" max="5" width="23.6640625" customWidth="1"/>
    <col min="6" max="6" width="23.6640625" style="21" customWidth="1"/>
    <col min="7" max="7" width="19.44140625" bestFit="1" customWidth="1"/>
    <col min="8" max="8" width="51.6640625" bestFit="1" customWidth="1"/>
  </cols>
  <sheetData>
    <row r="1" spans="1:8" s="167" customFormat="1" x14ac:dyDescent="0.3">
      <c r="A1" s="166" t="s">
        <v>211</v>
      </c>
      <c r="B1" s="166" t="s">
        <v>212</v>
      </c>
      <c r="C1" s="166"/>
      <c r="D1" s="166" t="s">
        <v>255</v>
      </c>
      <c r="E1" s="166" t="s">
        <v>256</v>
      </c>
      <c r="F1" s="173" t="s">
        <v>265</v>
      </c>
      <c r="G1" s="166" t="s">
        <v>278</v>
      </c>
      <c r="H1" s="166" t="s">
        <v>279</v>
      </c>
    </row>
    <row r="2" spans="1:8" x14ac:dyDescent="0.3">
      <c r="A2" s="164">
        <v>1</v>
      </c>
      <c r="B2" s="183" t="s">
        <v>213</v>
      </c>
      <c r="C2" s="183"/>
      <c r="D2" s="172">
        <v>30000</v>
      </c>
      <c r="E2" s="172" t="s">
        <v>257</v>
      </c>
      <c r="F2" s="174">
        <v>50000</v>
      </c>
      <c r="G2" s="168">
        <v>150</v>
      </c>
      <c r="H2" s="168">
        <v>150</v>
      </c>
    </row>
    <row r="3" spans="1:8" x14ac:dyDescent="0.3">
      <c r="A3" s="164">
        <v>2</v>
      </c>
      <c r="B3" s="183" t="s">
        <v>214</v>
      </c>
      <c r="C3" s="183"/>
      <c r="D3" s="172">
        <v>102921</v>
      </c>
      <c r="E3" s="172" t="s">
        <v>258</v>
      </c>
      <c r="F3" s="174">
        <v>4500</v>
      </c>
      <c r="G3" s="168">
        <v>11.02</v>
      </c>
      <c r="H3" s="168">
        <v>11.02</v>
      </c>
    </row>
    <row r="4" spans="1:8" x14ac:dyDescent="0.3">
      <c r="A4" s="164"/>
      <c r="B4" s="169" t="s">
        <v>254</v>
      </c>
      <c r="C4" s="169"/>
      <c r="D4" s="172"/>
      <c r="E4" s="172"/>
      <c r="F4" s="174"/>
      <c r="G4" s="178"/>
      <c r="H4" s="168"/>
    </row>
    <row r="5" spans="1:8" x14ac:dyDescent="0.3">
      <c r="A5" s="164">
        <v>3</v>
      </c>
      <c r="B5" s="184" t="s">
        <v>215</v>
      </c>
      <c r="C5" s="184"/>
      <c r="D5" s="172"/>
      <c r="E5" s="172"/>
      <c r="F5" s="174"/>
      <c r="G5" s="178"/>
      <c r="H5" s="164"/>
    </row>
    <row r="6" spans="1:8" x14ac:dyDescent="0.3">
      <c r="A6" s="164" t="s">
        <v>218</v>
      </c>
      <c r="B6" s="165" t="s">
        <v>221</v>
      </c>
      <c r="C6" s="165" t="str">
        <f>B5</f>
        <v>SOLAR PV SYSTEM</v>
      </c>
      <c r="D6" s="172">
        <v>1532</v>
      </c>
      <c r="E6" s="172" t="s">
        <v>259</v>
      </c>
      <c r="F6" s="174">
        <v>60000</v>
      </c>
      <c r="G6" s="178">
        <v>9.19</v>
      </c>
      <c r="H6" s="168">
        <f>G6*0.996</f>
        <v>9.1532400000000003</v>
      </c>
    </row>
    <row r="7" spans="1:8" x14ac:dyDescent="0.3">
      <c r="A7" s="164" t="s">
        <v>219</v>
      </c>
      <c r="B7" s="165" t="s">
        <v>222</v>
      </c>
      <c r="C7" s="165"/>
      <c r="D7" s="172">
        <v>1275</v>
      </c>
      <c r="E7" s="172" t="s">
        <v>259</v>
      </c>
      <c r="F7" s="174">
        <v>60000</v>
      </c>
      <c r="G7" s="178">
        <v>7.65</v>
      </c>
      <c r="H7" s="168">
        <f>G7*0.9866</f>
        <v>7.5474900000000007</v>
      </c>
    </row>
    <row r="8" spans="1:8" x14ac:dyDescent="0.3">
      <c r="A8" s="164" t="s">
        <v>220</v>
      </c>
      <c r="B8" s="165" t="s">
        <v>223</v>
      </c>
      <c r="C8" s="165"/>
      <c r="D8" s="172">
        <v>1664</v>
      </c>
      <c r="E8" s="172" t="s">
        <v>259</v>
      </c>
      <c r="F8" s="174">
        <v>60000</v>
      </c>
      <c r="G8" s="178">
        <v>9.984</v>
      </c>
      <c r="H8" s="168">
        <f>G8*1.00266</f>
        <v>10.010557440000001</v>
      </c>
    </row>
    <row r="9" spans="1:8" x14ac:dyDescent="0.3">
      <c r="A9" s="164">
        <v>4</v>
      </c>
      <c r="B9" s="184" t="s">
        <v>216</v>
      </c>
      <c r="C9" s="184"/>
      <c r="D9" s="172"/>
      <c r="E9" s="172"/>
      <c r="F9" s="174"/>
      <c r="G9" s="178"/>
      <c r="H9" s="164"/>
    </row>
    <row r="10" spans="1:8" x14ac:dyDescent="0.3">
      <c r="A10" s="164" t="s">
        <v>218</v>
      </c>
      <c r="B10" s="165" t="s">
        <v>221</v>
      </c>
      <c r="C10" s="165"/>
      <c r="D10" s="172">
        <f>5000+1600+2500</f>
        <v>9100</v>
      </c>
      <c r="E10" s="172" t="s">
        <v>260</v>
      </c>
      <c r="F10" s="174">
        <v>1300</v>
      </c>
      <c r="G10" s="178">
        <v>1.18</v>
      </c>
      <c r="H10" s="168">
        <f>G10*0.996</f>
        <v>1.1752799999999999</v>
      </c>
    </row>
    <row r="11" spans="1:8" x14ac:dyDescent="0.3">
      <c r="A11" s="164" t="s">
        <v>219</v>
      </c>
      <c r="B11" s="165" t="s">
        <v>222</v>
      </c>
      <c r="C11" s="165"/>
      <c r="D11" s="172">
        <f>5000+1600+2500</f>
        <v>9100</v>
      </c>
      <c r="E11" s="172" t="s">
        <v>260</v>
      </c>
      <c r="F11" s="174">
        <v>1300</v>
      </c>
      <c r="G11" s="178">
        <v>1.1830000000000001</v>
      </c>
      <c r="H11" s="168">
        <f>G11*0.9866</f>
        <v>1.1671478000000002</v>
      </c>
    </row>
    <row r="12" spans="1:8" x14ac:dyDescent="0.3">
      <c r="A12" s="164" t="s">
        <v>220</v>
      </c>
      <c r="B12" s="165" t="s">
        <v>223</v>
      </c>
      <c r="C12" s="165"/>
      <c r="D12" s="172">
        <f>5000+2400</f>
        <v>7400</v>
      </c>
      <c r="E12" s="172" t="s">
        <v>260</v>
      </c>
      <c r="F12" s="174">
        <v>1300</v>
      </c>
      <c r="G12" s="178">
        <v>1.2869999999999999</v>
      </c>
      <c r="H12" s="168">
        <f>G12*1.00266</f>
        <v>1.29042342</v>
      </c>
    </row>
    <row r="13" spans="1:8" x14ac:dyDescent="0.3">
      <c r="A13" s="164">
        <v>5</v>
      </c>
      <c r="B13" s="183" t="s">
        <v>224</v>
      </c>
      <c r="C13" s="183"/>
      <c r="D13" s="172"/>
      <c r="E13" s="172"/>
      <c r="F13" s="174"/>
      <c r="G13" s="168">
        <v>39.6</v>
      </c>
      <c r="H13" s="164"/>
    </row>
    <row r="14" spans="1:8" x14ac:dyDescent="0.3">
      <c r="A14" s="164" t="s">
        <v>218</v>
      </c>
      <c r="B14" s="165" t="s">
        <v>221</v>
      </c>
      <c r="C14" s="165"/>
      <c r="D14" s="172">
        <v>50000</v>
      </c>
      <c r="E14" s="172" t="s">
        <v>267</v>
      </c>
      <c r="F14" s="174">
        <v>1100</v>
      </c>
      <c r="G14" s="179">
        <v>5.55</v>
      </c>
      <c r="H14" s="168">
        <v>4.8600000000000003</v>
      </c>
    </row>
    <row r="15" spans="1:8" x14ac:dyDescent="0.3">
      <c r="A15" s="164" t="s">
        <v>219</v>
      </c>
      <c r="B15" s="165" t="s">
        <v>222</v>
      </c>
      <c r="C15" s="165"/>
      <c r="D15" s="172">
        <v>71455</v>
      </c>
      <c r="E15" s="172" t="s">
        <v>267</v>
      </c>
      <c r="F15" s="174">
        <v>1100</v>
      </c>
      <c r="G15" s="175">
        <v>7.86</v>
      </c>
      <c r="H15" s="168">
        <v>6.14</v>
      </c>
    </row>
    <row r="16" spans="1:8" x14ac:dyDescent="0.3">
      <c r="A16" s="164" t="s">
        <v>220</v>
      </c>
      <c r="B16" s="165" t="s">
        <v>223</v>
      </c>
      <c r="C16" s="165"/>
      <c r="D16" s="172">
        <v>80455</v>
      </c>
      <c r="E16" s="172" t="s">
        <v>267</v>
      </c>
      <c r="F16" s="174">
        <v>1100</v>
      </c>
      <c r="G16" s="175">
        <v>8.85</v>
      </c>
      <c r="H16" s="168">
        <v>0.99</v>
      </c>
    </row>
    <row r="17" spans="1:8" x14ac:dyDescent="0.3">
      <c r="A17" s="164" t="s">
        <v>227</v>
      </c>
      <c r="B17" s="165" t="s">
        <v>270</v>
      </c>
      <c r="C17" s="165"/>
      <c r="D17" s="172">
        <v>56091</v>
      </c>
      <c r="E17" s="172" t="s">
        <v>267</v>
      </c>
      <c r="F17" s="174">
        <v>1100</v>
      </c>
      <c r="G17" s="175">
        <f t="shared" ref="G17:G21" si="0">(F17*D17)/10000000</f>
        <v>6.1700100000000004</v>
      </c>
      <c r="H17" s="164">
        <v>1.27</v>
      </c>
    </row>
    <row r="18" spans="1:8" x14ac:dyDescent="0.3">
      <c r="A18" s="164" t="s">
        <v>228</v>
      </c>
      <c r="B18" s="165" t="s">
        <v>272</v>
      </c>
      <c r="C18" s="165"/>
      <c r="D18" s="172">
        <v>24818</v>
      </c>
      <c r="E18" s="172" t="s">
        <v>267</v>
      </c>
      <c r="F18" s="174">
        <v>1100</v>
      </c>
      <c r="G18" s="175">
        <f t="shared" si="0"/>
        <v>2.7299799999999999</v>
      </c>
      <c r="H18" s="164">
        <v>3.74</v>
      </c>
    </row>
    <row r="19" spans="1:8" x14ac:dyDescent="0.3">
      <c r="A19" s="164" t="s">
        <v>273</v>
      </c>
      <c r="B19" s="165" t="s">
        <v>187</v>
      </c>
      <c r="C19" s="165"/>
      <c r="D19" s="172">
        <v>9091</v>
      </c>
      <c r="E19" s="172" t="s">
        <v>267</v>
      </c>
      <c r="F19" s="174">
        <v>1100</v>
      </c>
      <c r="G19" s="175">
        <f t="shared" si="0"/>
        <v>1.0000100000000001</v>
      </c>
      <c r="H19" s="168">
        <v>1.01</v>
      </c>
    </row>
    <row r="20" spans="1:8" x14ac:dyDescent="0.3">
      <c r="A20" s="164" t="s">
        <v>274</v>
      </c>
      <c r="B20" s="165" t="s">
        <v>188</v>
      </c>
      <c r="C20" s="165"/>
      <c r="D20" s="172">
        <v>39545</v>
      </c>
      <c r="E20" s="172" t="s">
        <v>267</v>
      </c>
      <c r="F20" s="174">
        <v>1100</v>
      </c>
      <c r="G20" s="175">
        <f t="shared" si="0"/>
        <v>4.3499499999999998</v>
      </c>
      <c r="H20" s="168">
        <v>4.3499999999999996</v>
      </c>
    </row>
    <row r="21" spans="1:8" x14ac:dyDescent="0.3">
      <c r="A21" s="164" t="s">
        <v>275</v>
      </c>
      <c r="B21" s="165" t="s">
        <v>268</v>
      </c>
      <c r="C21" s="165"/>
      <c r="D21" s="172">
        <v>18545</v>
      </c>
      <c r="E21" s="172" t="s">
        <v>267</v>
      </c>
      <c r="F21" s="174">
        <v>1100</v>
      </c>
      <c r="G21" s="175">
        <f t="shared" si="0"/>
        <v>2.0399500000000002</v>
      </c>
      <c r="H21" s="168">
        <v>2.04</v>
      </c>
    </row>
    <row r="22" spans="1:8" x14ac:dyDescent="0.3">
      <c r="A22" s="164" t="s">
        <v>276</v>
      </c>
      <c r="B22" s="165" t="s">
        <v>277</v>
      </c>
      <c r="C22" s="165"/>
      <c r="D22" s="172">
        <v>9545</v>
      </c>
      <c r="E22" s="172" t="s">
        <v>267</v>
      </c>
      <c r="F22" s="174">
        <v>1100</v>
      </c>
      <c r="G22" s="175">
        <v>1.05</v>
      </c>
      <c r="H22" s="168">
        <v>1.05</v>
      </c>
    </row>
    <row r="23" spans="1:8" x14ac:dyDescent="0.3">
      <c r="A23" s="164">
        <v>6</v>
      </c>
      <c r="B23" s="184" t="s">
        <v>135</v>
      </c>
      <c r="C23" s="184"/>
      <c r="D23" s="172"/>
      <c r="E23" s="172"/>
      <c r="F23" s="174"/>
      <c r="G23" s="168"/>
      <c r="H23" s="164"/>
    </row>
    <row r="24" spans="1:8" x14ac:dyDescent="0.3">
      <c r="A24" s="164" t="s">
        <v>218</v>
      </c>
      <c r="B24" s="165" t="s">
        <v>221</v>
      </c>
      <c r="C24" s="165"/>
      <c r="D24" s="172"/>
      <c r="E24" s="172"/>
      <c r="F24" s="174"/>
      <c r="G24" s="175">
        <f>SUM(G25:G28)</f>
        <v>11.73</v>
      </c>
      <c r="H24" s="168">
        <f>G24*0.47485</f>
        <v>5.5699905000000003</v>
      </c>
    </row>
    <row r="25" spans="1:8" x14ac:dyDescent="0.3">
      <c r="A25" s="164"/>
      <c r="B25" s="165" t="s">
        <v>261</v>
      </c>
      <c r="C25" s="165"/>
      <c r="D25" s="172">
        <v>10</v>
      </c>
      <c r="E25" s="172" t="s">
        <v>259</v>
      </c>
      <c r="F25" s="174">
        <v>4500000</v>
      </c>
      <c r="G25" s="175">
        <f>(F25*D25)/10000000</f>
        <v>4.5</v>
      </c>
      <c r="H25" s="168"/>
    </row>
    <row r="26" spans="1:8" x14ac:dyDescent="0.3">
      <c r="A26" s="164"/>
      <c r="B26" s="165" t="s">
        <v>262</v>
      </c>
      <c r="C26" s="165"/>
      <c r="D26" s="172">
        <v>5</v>
      </c>
      <c r="E26" s="172" t="s">
        <v>259</v>
      </c>
      <c r="F26" s="174">
        <v>5500000</v>
      </c>
      <c r="G26" s="175">
        <f>(F26*D26)/10000000</f>
        <v>2.75</v>
      </c>
      <c r="H26" s="168"/>
    </row>
    <row r="27" spans="1:8" x14ac:dyDescent="0.3">
      <c r="A27" s="164"/>
      <c r="B27" s="165" t="s">
        <v>264</v>
      </c>
      <c r="C27" s="165"/>
      <c r="D27" s="172">
        <v>6</v>
      </c>
      <c r="E27" s="172" t="s">
        <v>259</v>
      </c>
      <c r="F27" s="174">
        <v>5800000</v>
      </c>
      <c r="G27" s="175">
        <f>(F27*D27)/10000000</f>
        <v>3.48</v>
      </c>
      <c r="H27" s="168"/>
    </row>
    <row r="28" spans="1:8" x14ac:dyDescent="0.3">
      <c r="A28" s="164"/>
      <c r="B28" s="165" t="s">
        <v>263</v>
      </c>
      <c r="C28" s="165"/>
      <c r="D28" s="172">
        <v>2</v>
      </c>
      <c r="E28" s="172" t="s">
        <v>259</v>
      </c>
      <c r="F28" s="174">
        <v>5000000</v>
      </c>
      <c r="G28" s="175">
        <f>(F28*D28)/10000000</f>
        <v>1</v>
      </c>
      <c r="H28" s="168"/>
    </row>
    <row r="29" spans="1:8" x14ac:dyDescent="0.3">
      <c r="A29" s="164" t="s">
        <v>219</v>
      </c>
      <c r="B29" s="165" t="s">
        <v>222</v>
      </c>
      <c r="C29" s="165"/>
      <c r="D29" s="172"/>
      <c r="E29" s="172"/>
      <c r="F29" s="174"/>
      <c r="G29" s="175">
        <f>SUM(G30:G32)</f>
        <v>11.2</v>
      </c>
      <c r="H29" s="168">
        <f>G29*0.6991</f>
        <v>7.8299200000000004</v>
      </c>
    </row>
    <row r="30" spans="1:8" x14ac:dyDescent="0.3">
      <c r="A30" s="164"/>
      <c r="B30" s="165" t="s">
        <v>261</v>
      </c>
      <c r="C30" s="165"/>
      <c r="D30" s="172">
        <v>14</v>
      </c>
      <c r="E30" s="172" t="s">
        <v>259</v>
      </c>
      <c r="F30" s="174">
        <v>4500000</v>
      </c>
      <c r="G30" s="175">
        <f>(F30*D30)/10000000</f>
        <v>6.3</v>
      </c>
      <c r="H30" s="168"/>
    </row>
    <row r="31" spans="1:8" x14ac:dyDescent="0.3">
      <c r="A31" s="164"/>
      <c r="B31" s="165" t="s">
        <v>262</v>
      </c>
      <c r="C31" s="165"/>
      <c r="D31" s="172">
        <v>6</v>
      </c>
      <c r="E31" s="172" t="s">
        <v>259</v>
      </c>
      <c r="F31" s="174">
        <v>5500000</v>
      </c>
      <c r="G31" s="175">
        <f>(F31*D31)/10000000</f>
        <v>3.3</v>
      </c>
      <c r="H31" s="168"/>
    </row>
    <row r="32" spans="1:8" x14ac:dyDescent="0.3">
      <c r="A32" s="164"/>
      <c r="B32" s="165" t="s">
        <v>266</v>
      </c>
      <c r="C32" s="165"/>
      <c r="D32" s="172">
        <v>1</v>
      </c>
      <c r="E32" s="172" t="s">
        <v>259</v>
      </c>
      <c r="F32" s="174">
        <v>16000000</v>
      </c>
      <c r="G32" s="175">
        <f>(F32*D32)/10000000</f>
        <v>1.6</v>
      </c>
      <c r="H32" s="168"/>
    </row>
    <row r="33" spans="1:8" x14ac:dyDescent="0.3">
      <c r="A33" s="164" t="s">
        <v>220</v>
      </c>
      <c r="B33" s="165" t="s">
        <v>223</v>
      </c>
      <c r="C33" s="165"/>
      <c r="D33" s="172"/>
      <c r="E33" s="172"/>
      <c r="F33" s="174"/>
      <c r="G33" s="168">
        <f>SUM(G34:G36)</f>
        <v>23.869999999999997</v>
      </c>
      <c r="H33" s="164">
        <v>15.84</v>
      </c>
    </row>
    <row r="34" spans="1:8" x14ac:dyDescent="0.3">
      <c r="A34" s="164"/>
      <c r="B34" s="165" t="s">
        <v>261</v>
      </c>
      <c r="C34" s="165"/>
      <c r="D34" s="172">
        <v>16</v>
      </c>
      <c r="E34" s="172" t="s">
        <v>259</v>
      </c>
      <c r="F34" s="174">
        <v>4500000</v>
      </c>
      <c r="G34" s="175">
        <f>(F34*D34)/10000000</f>
        <v>7.2</v>
      </c>
      <c r="H34" s="168"/>
    </row>
    <row r="35" spans="1:8" x14ac:dyDescent="0.3">
      <c r="A35" s="164"/>
      <c r="B35" s="165" t="s">
        <v>262</v>
      </c>
      <c r="C35" s="165"/>
      <c r="D35" s="172">
        <v>5</v>
      </c>
      <c r="E35" s="172" t="s">
        <v>259</v>
      </c>
      <c r="F35" s="174">
        <v>5500000</v>
      </c>
      <c r="G35" s="175">
        <f>(F35*D35)/10000000</f>
        <v>2.75</v>
      </c>
      <c r="H35" s="168"/>
    </row>
    <row r="36" spans="1:8" x14ac:dyDescent="0.3">
      <c r="A36" s="164"/>
      <c r="B36" s="165" t="s">
        <v>264</v>
      </c>
      <c r="C36" s="165"/>
      <c r="D36" s="172">
        <v>24</v>
      </c>
      <c r="E36" s="172" t="s">
        <v>259</v>
      </c>
      <c r="F36" s="174">
        <v>5800000</v>
      </c>
      <c r="G36" s="175">
        <f>(F36*D36)/10000000</f>
        <v>13.92</v>
      </c>
      <c r="H36" s="168"/>
    </row>
    <row r="37" spans="1:8" x14ac:dyDescent="0.3">
      <c r="A37" s="164">
        <v>7</v>
      </c>
      <c r="B37" s="169" t="s">
        <v>226</v>
      </c>
      <c r="C37" s="169"/>
      <c r="D37" s="172"/>
      <c r="E37" s="172"/>
      <c r="F37" s="174"/>
      <c r="G37" s="168"/>
      <c r="H37" s="164"/>
    </row>
    <row r="38" spans="1:8" x14ac:dyDescent="0.3">
      <c r="B38" s="169" t="s">
        <v>221</v>
      </c>
      <c r="C38" s="169"/>
      <c r="D38" s="172"/>
      <c r="E38" s="172"/>
      <c r="F38" s="174"/>
      <c r="G38" s="168">
        <f>SUM(G39:G43)</f>
        <v>8.43</v>
      </c>
      <c r="H38" s="164">
        <v>8.32</v>
      </c>
    </row>
    <row r="39" spans="1:8" x14ac:dyDescent="0.3">
      <c r="A39" s="164" t="s">
        <v>218</v>
      </c>
      <c r="B39" s="185" t="s">
        <v>232</v>
      </c>
      <c r="C39" s="185"/>
      <c r="D39" s="172">
        <v>21</v>
      </c>
      <c r="E39" s="172" t="s">
        <v>259</v>
      </c>
      <c r="F39" s="174">
        <v>300000</v>
      </c>
      <c r="G39" s="175">
        <f>(F39*D39)/10000000</f>
        <v>0.63</v>
      </c>
      <c r="H39" s="168"/>
    </row>
    <row r="40" spans="1:8" x14ac:dyDescent="0.3">
      <c r="A40" s="164" t="s">
        <v>219</v>
      </c>
      <c r="B40" s="185" t="s">
        <v>233</v>
      </c>
      <c r="C40" s="185"/>
      <c r="D40" s="172">
        <v>20</v>
      </c>
      <c r="E40" s="172" t="s">
        <v>259</v>
      </c>
      <c r="F40" s="174">
        <v>200000</v>
      </c>
      <c r="G40" s="175">
        <f>(F40*D40)/10000000</f>
        <v>0.4</v>
      </c>
      <c r="H40" s="168"/>
    </row>
    <row r="41" spans="1:8" x14ac:dyDescent="0.3">
      <c r="A41" s="164" t="s">
        <v>220</v>
      </c>
      <c r="B41" s="185" t="s">
        <v>234</v>
      </c>
      <c r="C41" s="185"/>
      <c r="D41" s="172">
        <v>20</v>
      </c>
      <c r="E41" s="172" t="s">
        <v>259</v>
      </c>
      <c r="F41" s="174">
        <v>200000</v>
      </c>
      <c r="G41" s="175">
        <f>(F41*D41)/10000000</f>
        <v>0.4</v>
      </c>
      <c r="H41" s="168"/>
    </row>
    <row r="42" spans="1:8" x14ac:dyDescent="0.3">
      <c r="A42" s="164" t="s">
        <v>227</v>
      </c>
      <c r="B42" s="182" t="s">
        <v>235</v>
      </c>
      <c r="C42" s="182"/>
      <c r="D42" s="172">
        <v>2</v>
      </c>
      <c r="E42" s="172" t="s">
        <v>259</v>
      </c>
      <c r="F42" s="174">
        <v>5000000</v>
      </c>
      <c r="G42" s="175">
        <f>(F42*D42)/10000000</f>
        <v>1</v>
      </c>
      <c r="H42" s="168"/>
    </row>
    <row r="43" spans="1:8" x14ac:dyDescent="0.3">
      <c r="A43" s="164" t="s">
        <v>228</v>
      </c>
      <c r="B43" s="182" t="s">
        <v>231</v>
      </c>
      <c r="C43" s="182"/>
      <c r="D43" s="172">
        <v>1200</v>
      </c>
      <c r="E43" s="172" t="s">
        <v>267</v>
      </c>
      <c r="F43" s="174">
        <v>50000</v>
      </c>
      <c r="G43" s="175">
        <f>(F43*D43)/10000000</f>
        <v>6</v>
      </c>
      <c r="H43" s="168"/>
    </row>
    <row r="44" spans="1:8" x14ac:dyDescent="0.3">
      <c r="B44" s="169" t="s">
        <v>222</v>
      </c>
      <c r="C44" s="169"/>
      <c r="D44" s="172"/>
      <c r="E44" s="172"/>
      <c r="F44" s="174"/>
      <c r="G44" s="168">
        <f>SUM(G45:G49)</f>
        <v>7.43</v>
      </c>
      <c r="H44" s="168">
        <v>7.5</v>
      </c>
    </row>
    <row r="45" spans="1:8" x14ac:dyDescent="0.3">
      <c r="A45" s="164" t="s">
        <v>218</v>
      </c>
      <c r="B45" s="185" t="s">
        <v>232</v>
      </c>
      <c r="C45" s="185"/>
      <c r="D45" s="172">
        <v>21</v>
      </c>
      <c r="E45" s="172" t="s">
        <v>259</v>
      </c>
      <c r="F45" s="174">
        <v>300000</v>
      </c>
      <c r="G45" s="175">
        <f t="shared" ref="G45:G64" si="1">(F45*D45)/10000000</f>
        <v>0.63</v>
      </c>
      <c r="H45" s="168"/>
    </row>
    <row r="46" spans="1:8" x14ac:dyDescent="0.3">
      <c r="A46" s="164" t="s">
        <v>219</v>
      </c>
      <c r="B46" s="185" t="s">
        <v>233</v>
      </c>
      <c r="C46" s="185"/>
      <c r="D46" s="172">
        <v>20</v>
      </c>
      <c r="E46" s="172" t="s">
        <v>259</v>
      </c>
      <c r="F46" s="174">
        <v>200000</v>
      </c>
      <c r="G46" s="175">
        <f t="shared" si="1"/>
        <v>0.4</v>
      </c>
      <c r="H46" s="168"/>
    </row>
    <row r="47" spans="1:8" x14ac:dyDescent="0.3">
      <c r="A47" s="164" t="s">
        <v>220</v>
      </c>
      <c r="B47" s="185" t="s">
        <v>234</v>
      </c>
      <c r="C47" s="185"/>
      <c r="D47" s="172">
        <v>20</v>
      </c>
      <c r="E47" s="172" t="s">
        <v>259</v>
      </c>
      <c r="F47" s="174">
        <v>200000</v>
      </c>
      <c r="G47" s="175">
        <f t="shared" si="1"/>
        <v>0.4</v>
      </c>
      <c r="H47" s="168"/>
    </row>
    <row r="48" spans="1:8" x14ac:dyDescent="0.3">
      <c r="A48" s="164" t="s">
        <v>227</v>
      </c>
      <c r="B48" s="182" t="s">
        <v>235</v>
      </c>
      <c r="C48" s="182"/>
      <c r="D48" s="172">
        <v>2</v>
      </c>
      <c r="E48" s="172" t="s">
        <v>259</v>
      </c>
      <c r="F48" s="174">
        <v>5000000</v>
      </c>
      <c r="G48" s="175">
        <f t="shared" si="1"/>
        <v>1</v>
      </c>
      <c r="H48" s="168"/>
    </row>
    <row r="49" spans="1:8" x14ac:dyDescent="0.3">
      <c r="A49" s="164" t="s">
        <v>228</v>
      </c>
      <c r="B49" s="182" t="s">
        <v>231</v>
      </c>
      <c r="C49" s="182"/>
      <c r="D49" s="172">
        <v>1000</v>
      </c>
      <c r="E49" s="172" t="s">
        <v>267</v>
      </c>
      <c r="F49" s="174">
        <v>50000</v>
      </c>
      <c r="G49" s="175">
        <f t="shared" si="1"/>
        <v>5</v>
      </c>
      <c r="H49" s="168"/>
    </row>
    <row r="50" spans="1:8" x14ac:dyDescent="0.3">
      <c r="B50" s="169" t="s">
        <v>223</v>
      </c>
      <c r="C50" s="169"/>
      <c r="D50" s="172"/>
      <c r="E50" s="172"/>
      <c r="F50" s="174"/>
      <c r="G50" s="168">
        <f>SUM(G51:G55)</f>
        <v>11.09</v>
      </c>
      <c r="H50" s="164">
        <v>11.06</v>
      </c>
    </row>
    <row r="51" spans="1:8" x14ac:dyDescent="0.3">
      <c r="A51" s="164" t="s">
        <v>218</v>
      </c>
      <c r="B51" s="185" t="s">
        <v>232</v>
      </c>
      <c r="C51" s="185"/>
      <c r="D51" s="172">
        <v>53</v>
      </c>
      <c r="E51" s="172" t="s">
        <v>259</v>
      </c>
      <c r="F51" s="174">
        <v>300000</v>
      </c>
      <c r="G51" s="175">
        <f t="shared" si="1"/>
        <v>1.59</v>
      </c>
      <c r="H51" s="168"/>
    </row>
    <row r="52" spans="1:8" x14ac:dyDescent="0.3">
      <c r="A52" s="164" t="s">
        <v>219</v>
      </c>
      <c r="B52" s="185" t="s">
        <v>233</v>
      </c>
      <c r="C52" s="185"/>
      <c r="D52" s="172">
        <v>25</v>
      </c>
      <c r="E52" s="172" t="s">
        <v>259</v>
      </c>
      <c r="F52" s="174">
        <v>200000</v>
      </c>
      <c r="G52" s="175">
        <f t="shared" si="1"/>
        <v>0.5</v>
      </c>
      <c r="H52" s="168"/>
    </row>
    <row r="53" spans="1:8" x14ac:dyDescent="0.3">
      <c r="A53" s="164" t="s">
        <v>220</v>
      </c>
      <c r="B53" s="185" t="s">
        <v>234</v>
      </c>
      <c r="C53" s="185"/>
      <c r="D53" s="172">
        <v>25</v>
      </c>
      <c r="E53" s="172" t="s">
        <v>259</v>
      </c>
      <c r="F53" s="174">
        <v>200000</v>
      </c>
      <c r="G53" s="175">
        <f t="shared" si="1"/>
        <v>0.5</v>
      </c>
      <c r="H53" s="168"/>
    </row>
    <row r="54" spans="1:8" x14ac:dyDescent="0.3">
      <c r="A54" s="164" t="s">
        <v>227</v>
      </c>
      <c r="B54" s="182" t="s">
        <v>235</v>
      </c>
      <c r="C54" s="182"/>
      <c r="D54" s="172">
        <v>3</v>
      </c>
      <c r="E54" s="172" t="s">
        <v>259</v>
      </c>
      <c r="F54" s="174">
        <v>5000000</v>
      </c>
      <c r="G54" s="175">
        <f t="shared" si="1"/>
        <v>1.5</v>
      </c>
      <c r="H54" s="168"/>
    </row>
    <row r="55" spans="1:8" x14ac:dyDescent="0.3">
      <c r="A55" s="164" t="s">
        <v>228</v>
      </c>
      <c r="B55" s="182" t="s">
        <v>231</v>
      </c>
      <c r="C55" s="182"/>
      <c r="D55" s="172">
        <v>1400</v>
      </c>
      <c r="E55" s="172" t="s">
        <v>267</v>
      </c>
      <c r="F55" s="174">
        <v>50000</v>
      </c>
      <c r="G55" s="175">
        <f t="shared" si="1"/>
        <v>7</v>
      </c>
      <c r="H55" s="168"/>
    </row>
    <row r="56" spans="1:8" x14ac:dyDescent="0.3">
      <c r="A56" s="164"/>
      <c r="B56" s="169" t="s">
        <v>236</v>
      </c>
      <c r="C56" s="169"/>
      <c r="D56" s="172"/>
      <c r="E56" s="172"/>
      <c r="F56" s="174"/>
      <c r="G56" s="177">
        <f>SUM(G57:G59)</f>
        <v>2.1</v>
      </c>
      <c r="H56" s="168">
        <v>2.1</v>
      </c>
    </row>
    <row r="57" spans="1:8" x14ac:dyDescent="0.3">
      <c r="A57" s="164" t="s">
        <v>218</v>
      </c>
      <c r="B57" s="185" t="s">
        <v>233</v>
      </c>
      <c r="C57" s="185"/>
      <c r="D57" s="172">
        <v>25</v>
      </c>
      <c r="E57" s="172" t="s">
        <v>259</v>
      </c>
      <c r="F57" s="174">
        <v>200000</v>
      </c>
      <c r="G57" s="175">
        <f t="shared" si="1"/>
        <v>0.5</v>
      </c>
      <c r="H57" s="168"/>
    </row>
    <row r="58" spans="1:8" x14ac:dyDescent="0.3">
      <c r="A58" s="164" t="s">
        <v>219</v>
      </c>
      <c r="B58" s="182" t="s">
        <v>238</v>
      </c>
      <c r="C58" s="182"/>
      <c r="D58" s="172">
        <v>5</v>
      </c>
      <c r="E58" s="172" t="s">
        <v>259</v>
      </c>
      <c r="F58" s="174">
        <v>1000000</v>
      </c>
      <c r="G58" s="175">
        <f t="shared" si="1"/>
        <v>0.5</v>
      </c>
      <c r="H58" s="168"/>
    </row>
    <row r="59" spans="1:8" x14ac:dyDescent="0.3">
      <c r="A59" s="164" t="s">
        <v>220</v>
      </c>
      <c r="B59" s="182" t="s">
        <v>231</v>
      </c>
      <c r="C59" s="182"/>
      <c r="D59" s="172">
        <v>220</v>
      </c>
      <c r="E59" s="172" t="s">
        <v>267</v>
      </c>
      <c r="F59" s="174">
        <v>50000</v>
      </c>
      <c r="G59" s="175">
        <f t="shared" si="1"/>
        <v>1.1000000000000001</v>
      </c>
      <c r="H59" s="168"/>
    </row>
    <row r="60" spans="1:8" x14ac:dyDescent="0.3">
      <c r="A60" s="164"/>
      <c r="B60" s="169" t="s">
        <v>239</v>
      </c>
      <c r="C60" s="169"/>
      <c r="D60" s="172"/>
      <c r="E60" s="172"/>
      <c r="F60" s="174"/>
      <c r="G60" s="176">
        <f>SUM(G61:G62)</f>
        <v>2.6</v>
      </c>
      <c r="H60" s="164">
        <v>2.74</v>
      </c>
    </row>
    <row r="61" spans="1:8" x14ac:dyDescent="0.3">
      <c r="A61" s="164" t="s">
        <v>218</v>
      </c>
      <c r="B61" s="185" t="s">
        <v>233</v>
      </c>
      <c r="C61" s="185"/>
      <c r="D61" s="172">
        <v>30</v>
      </c>
      <c r="E61" s="172" t="s">
        <v>259</v>
      </c>
      <c r="F61" s="174">
        <v>200000</v>
      </c>
      <c r="G61" s="175">
        <f t="shared" si="1"/>
        <v>0.6</v>
      </c>
      <c r="H61" s="168"/>
    </row>
    <row r="62" spans="1:8" x14ac:dyDescent="0.3">
      <c r="A62" s="164" t="s">
        <v>219</v>
      </c>
      <c r="B62" s="182" t="s">
        <v>231</v>
      </c>
      <c r="C62" s="182"/>
      <c r="D62" s="172">
        <v>400</v>
      </c>
      <c r="E62" s="172" t="s">
        <v>267</v>
      </c>
      <c r="F62" s="174">
        <v>50000</v>
      </c>
      <c r="G62" s="175">
        <f t="shared" si="1"/>
        <v>2</v>
      </c>
      <c r="H62" s="168"/>
    </row>
    <row r="63" spans="1:8" x14ac:dyDescent="0.3">
      <c r="A63" s="164"/>
      <c r="B63" s="169" t="s">
        <v>187</v>
      </c>
      <c r="C63" s="169"/>
      <c r="D63" s="172"/>
      <c r="E63" s="172"/>
      <c r="F63" s="174"/>
      <c r="G63" s="176">
        <f>SUM(G64:G65)</f>
        <v>1.95</v>
      </c>
      <c r="H63" s="164">
        <v>1.8</v>
      </c>
    </row>
    <row r="64" spans="1:8" x14ac:dyDescent="0.3">
      <c r="A64" s="164" t="s">
        <v>218</v>
      </c>
      <c r="B64" s="182" t="s">
        <v>231</v>
      </c>
      <c r="C64" s="182"/>
      <c r="D64" s="172">
        <v>50</v>
      </c>
      <c r="E64" s="172" t="s">
        <v>267</v>
      </c>
      <c r="F64" s="174">
        <v>50000</v>
      </c>
      <c r="G64" s="175">
        <f t="shared" si="1"/>
        <v>0.25</v>
      </c>
      <c r="H64" s="168"/>
    </row>
    <row r="65" spans="1:8" x14ac:dyDescent="0.3">
      <c r="A65" s="164"/>
      <c r="B65" s="169" t="s">
        <v>188</v>
      </c>
      <c r="C65" s="169"/>
      <c r="D65" s="172"/>
      <c r="E65" s="172"/>
      <c r="F65" s="174"/>
      <c r="G65" s="176">
        <f>SUM(G66:G67)</f>
        <v>1.7</v>
      </c>
      <c r="H65" s="164">
        <v>1.7</v>
      </c>
    </row>
    <row r="66" spans="1:8" x14ac:dyDescent="0.3">
      <c r="A66" s="164" t="s">
        <v>218</v>
      </c>
      <c r="B66" s="185" t="s">
        <v>233</v>
      </c>
      <c r="C66" s="185"/>
      <c r="D66" s="172">
        <v>10</v>
      </c>
      <c r="E66" s="172" t="s">
        <v>259</v>
      </c>
      <c r="F66" s="174">
        <v>200000</v>
      </c>
      <c r="G66" s="175">
        <f t="shared" ref="G66:G69" si="2">(F66*D66)/10000000</f>
        <v>0.2</v>
      </c>
      <c r="H66" s="168"/>
    </row>
    <row r="67" spans="1:8" x14ac:dyDescent="0.3">
      <c r="A67" s="164" t="s">
        <v>219</v>
      </c>
      <c r="B67" s="182" t="s">
        <v>231</v>
      </c>
      <c r="C67" s="182"/>
      <c r="D67" s="172">
        <v>300</v>
      </c>
      <c r="E67" s="172" t="s">
        <v>267</v>
      </c>
      <c r="F67" s="174">
        <v>50000</v>
      </c>
      <c r="G67" s="175">
        <f t="shared" si="2"/>
        <v>1.5</v>
      </c>
      <c r="H67" s="168"/>
    </row>
    <row r="68" spans="1:8" x14ac:dyDescent="0.3">
      <c r="A68" s="164"/>
      <c r="B68" s="169" t="s">
        <v>268</v>
      </c>
      <c r="C68" s="169"/>
      <c r="D68" s="172"/>
      <c r="E68" s="172"/>
      <c r="F68" s="174"/>
      <c r="G68" s="176">
        <f>SUM(G69:G71)</f>
        <v>19.600000000000001</v>
      </c>
      <c r="H68" s="164">
        <v>19.149999999999999</v>
      </c>
    </row>
    <row r="69" spans="1:8" x14ac:dyDescent="0.3">
      <c r="A69" s="164" t="s">
        <v>218</v>
      </c>
      <c r="B69" s="185" t="s">
        <v>240</v>
      </c>
      <c r="C69" s="185"/>
      <c r="D69" s="172">
        <v>6</v>
      </c>
      <c r="E69" s="172" t="s">
        <v>259</v>
      </c>
      <c r="F69" s="174">
        <v>26000000</v>
      </c>
      <c r="G69" s="175">
        <f t="shared" si="2"/>
        <v>15.6</v>
      </c>
      <c r="H69" s="168"/>
    </row>
    <row r="70" spans="1:8" x14ac:dyDescent="0.3">
      <c r="A70" s="164" t="s">
        <v>219</v>
      </c>
      <c r="B70" s="182" t="s">
        <v>241</v>
      </c>
      <c r="C70" s="182"/>
      <c r="D70" s="172">
        <v>400</v>
      </c>
      <c r="E70" s="172" t="s">
        <v>267</v>
      </c>
      <c r="F70" s="174">
        <v>50000</v>
      </c>
      <c r="G70" s="175">
        <f t="shared" ref="G70:G80" si="3">(F70*D70)/10000000</f>
        <v>2</v>
      </c>
      <c r="H70" s="168"/>
    </row>
    <row r="71" spans="1:8" x14ac:dyDescent="0.3">
      <c r="A71" s="164" t="s">
        <v>220</v>
      </c>
      <c r="B71" s="182" t="s">
        <v>242</v>
      </c>
      <c r="C71" s="182"/>
      <c r="D71" s="172">
        <v>8</v>
      </c>
      <c r="E71" s="172" t="s">
        <v>259</v>
      </c>
      <c r="F71" s="174">
        <v>2500000</v>
      </c>
      <c r="G71" s="175">
        <f t="shared" si="3"/>
        <v>2</v>
      </c>
      <c r="H71" s="168"/>
    </row>
    <row r="72" spans="1:8" x14ac:dyDescent="0.3">
      <c r="A72" s="164"/>
      <c r="B72" s="169" t="s">
        <v>194</v>
      </c>
      <c r="C72" s="169"/>
      <c r="D72" s="172"/>
      <c r="E72" s="172"/>
      <c r="F72" s="174"/>
      <c r="G72" s="164"/>
      <c r="H72" s="164"/>
    </row>
    <row r="73" spans="1:8" x14ac:dyDescent="0.3">
      <c r="A73" s="164" t="s">
        <v>218</v>
      </c>
      <c r="B73" s="182" t="s">
        <v>241</v>
      </c>
      <c r="C73" s="182"/>
      <c r="D73" s="172">
        <v>160</v>
      </c>
      <c r="E73" s="172" t="s">
        <v>267</v>
      </c>
      <c r="F73" s="174">
        <v>50000</v>
      </c>
      <c r="G73" s="175">
        <f t="shared" si="3"/>
        <v>0.8</v>
      </c>
      <c r="H73" s="168">
        <v>0.65</v>
      </c>
    </row>
    <row r="74" spans="1:8" x14ac:dyDescent="0.3">
      <c r="A74" s="164"/>
      <c r="B74" s="169" t="s">
        <v>243</v>
      </c>
      <c r="C74" s="169"/>
      <c r="D74" s="172"/>
      <c r="E74" s="172"/>
      <c r="F74" s="174"/>
      <c r="G74" s="164"/>
      <c r="H74" s="164"/>
    </row>
    <row r="75" spans="1:8" x14ac:dyDescent="0.3">
      <c r="A75" s="164" t="s">
        <v>218</v>
      </c>
      <c r="B75" s="185" t="s">
        <v>136</v>
      </c>
      <c r="C75" s="185"/>
      <c r="D75" s="172">
        <v>10000</v>
      </c>
      <c r="E75" s="172" t="s">
        <v>260</v>
      </c>
      <c r="F75" s="174">
        <v>1300</v>
      </c>
      <c r="G75" s="175">
        <f t="shared" si="3"/>
        <v>1.3</v>
      </c>
      <c r="H75" s="168">
        <v>1.31</v>
      </c>
    </row>
    <row r="76" spans="1:8" x14ac:dyDescent="0.3">
      <c r="A76" s="164"/>
      <c r="B76" s="169" t="s">
        <v>244</v>
      </c>
      <c r="C76" s="169"/>
      <c r="D76" s="172"/>
      <c r="E76" s="172"/>
      <c r="F76" s="174"/>
      <c r="G76" s="164"/>
      <c r="H76" s="164"/>
    </row>
    <row r="77" spans="1:8" x14ac:dyDescent="0.3">
      <c r="A77" s="164" t="s">
        <v>218</v>
      </c>
      <c r="B77" s="185" t="s">
        <v>136</v>
      </c>
      <c r="C77" s="185"/>
      <c r="D77" s="172">
        <v>2</v>
      </c>
      <c r="E77" s="172" t="s">
        <v>259</v>
      </c>
      <c r="F77" s="174">
        <v>20000000</v>
      </c>
      <c r="G77" s="175">
        <f t="shared" si="3"/>
        <v>4</v>
      </c>
      <c r="H77" s="168">
        <f>G77*0.915</f>
        <v>3.66</v>
      </c>
    </row>
    <row r="78" spans="1:8" x14ac:dyDescent="0.3">
      <c r="A78" s="164"/>
      <c r="B78" s="169" t="s">
        <v>188</v>
      </c>
      <c r="C78" s="169"/>
      <c r="D78" s="172"/>
      <c r="E78" s="172"/>
      <c r="F78" s="174"/>
      <c r="G78" s="176"/>
      <c r="H78" s="164"/>
    </row>
    <row r="79" spans="1:8" x14ac:dyDescent="0.3">
      <c r="A79" s="164" t="s">
        <v>218</v>
      </c>
      <c r="B79" s="185" t="s">
        <v>246</v>
      </c>
      <c r="C79" s="185"/>
      <c r="D79" s="172">
        <v>36000</v>
      </c>
      <c r="E79" s="172" t="s">
        <v>260</v>
      </c>
      <c r="F79" s="174">
        <v>8000</v>
      </c>
      <c r="G79" s="175">
        <f t="shared" si="3"/>
        <v>28.8</v>
      </c>
      <c r="H79" s="168">
        <v>24.91</v>
      </c>
    </row>
    <row r="80" spans="1:8" x14ac:dyDescent="0.3">
      <c r="A80" s="164" t="s">
        <v>219</v>
      </c>
      <c r="B80" s="180" t="s">
        <v>247</v>
      </c>
      <c r="C80" s="180"/>
      <c r="D80" s="172">
        <v>14400</v>
      </c>
      <c r="E80" s="172" t="s">
        <v>269</v>
      </c>
      <c r="F80" s="174">
        <v>700</v>
      </c>
      <c r="G80" s="175">
        <f t="shared" si="3"/>
        <v>1.008</v>
      </c>
      <c r="H80" s="168">
        <v>1.22</v>
      </c>
    </row>
    <row r="81" spans="1:8" x14ac:dyDescent="0.3">
      <c r="A81" s="164"/>
      <c r="B81" s="169" t="s">
        <v>195</v>
      </c>
      <c r="C81" s="169"/>
      <c r="D81" s="172"/>
      <c r="E81" s="172"/>
      <c r="F81" s="174"/>
      <c r="G81" s="178">
        <f>SUM(G82:G83)</f>
        <v>24</v>
      </c>
      <c r="H81" s="164">
        <v>20.29</v>
      </c>
    </row>
    <row r="82" spans="1:8" x14ac:dyDescent="0.3">
      <c r="A82" s="164" t="s">
        <v>218</v>
      </c>
      <c r="B82" s="185" t="s">
        <v>248</v>
      </c>
      <c r="C82" s="185"/>
      <c r="D82" s="172"/>
      <c r="E82" s="172"/>
      <c r="F82" s="174"/>
      <c r="G82" s="178">
        <v>4</v>
      </c>
      <c r="H82" s="168"/>
    </row>
    <row r="83" spans="1:8" x14ac:dyDescent="0.3">
      <c r="A83" s="164" t="s">
        <v>219</v>
      </c>
      <c r="B83" s="181" t="s">
        <v>249</v>
      </c>
      <c r="C83" s="181"/>
      <c r="D83" s="172"/>
      <c r="E83" s="172"/>
      <c r="F83" s="174"/>
      <c r="G83" s="178">
        <v>20</v>
      </c>
      <c r="H83" s="168"/>
    </row>
    <row r="84" spans="1:8" x14ac:dyDescent="0.3">
      <c r="A84" s="164"/>
      <c r="B84" s="183" t="s">
        <v>250</v>
      </c>
      <c r="C84" s="183"/>
      <c r="D84" s="172"/>
      <c r="E84" s="172"/>
      <c r="F84" s="174"/>
      <c r="G84" s="178">
        <v>35</v>
      </c>
      <c r="H84" s="164">
        <v>3.07</v>
      </c>
    </row>
    <row r="85" spans="1:8" x14ac:dyDescent="0.3">
      <c r="A85" s="164"/>
      <c r="B85" s="183" t="s">
        <v>141</v>
      </c>
      <c r="C85" s="183"/>
      <c r="D85" s="172"/>
      <c r="E85" s="172"/>
      <c r="F85" s="174"/>
      <c r="G85" s="178">
        <v>8</v>
      </c>
      <c r="H85" s="168">
        <v>5.7</v>
      </c>
    </row>
    <row r="86" spans="1:8" x14ac:dyDescent="0.3">
      <c r="B86" s="183" t="s">
        <v>142</v>
      </c>
      <c r="C86" s="183"/>
      <c r="D86" s="172"/>
      <c r="E86" s="172"/>
      <c r="F86" s="174"/>
      <c r="G86" s="178">
        <v>0.5</v>
      </c>
      <c r="H86" s="168">
        <v>0.28000000000000003</v>
      </c>
    </row>
    <row r="87" spans="1:8" x14ac:dyDescent="0.3">
      <c r="A87" s="164"/>
      <c r="B87" s="183" t="s">
        <v>198</v>
      </c>
      <c r="C87" s="183"/>
      <c r="D87" s="172"/>
      <c r="E87" s="172"/>
      <c r="F87" s="174"/>
      <c r="G87" s="178"/>
      <c r="H87" s="164"/>
    </row>
    <row r="88" spans="1:8" x14ac:dyDescent="0.3">
      <c r="B88" s="171" t="s">
        <v>251</v>
      </c>
      <c r="C88" s="171"/>
      <c r="D88" s="172"/>
      <c r="E88" s="172"/>
      <c r="F88" s="174"/>
      <c r="G88" s="178">
        <v>65.19</v>
      </c>
      <c r="H88" s="168">
        <v>64.650000000000006</v>
      </c>
    </row>
    <row r="89" spans="1:8" x14ac:dyDescent="0.3">
      <c r="B89" s="171" t="s">
        <v>252</v>
      </c>
      <c r="C89" s="171"/>
      <c r="D89" s="172"/>
      <c r="E89" s="172"/>
      <c r="F89" s="174"/>
      <c r="G89" s="178">
        <v>60.9</v>
      </c>
      <c r="H89" s="168">
        <v>16.23</v>
      </c>
    </row>
    <row r="90" spans="1:8" x14ac:dyDescent="0.3">
      <c r="B90" s="183" t="s">
        <v>199</v>
      </c>
      <c r="C90" s="183"/>
      <c r="D90" s="172">
        <v>8800</v>
      </c>
      <c r="E90" s="172" t="s">
        <v>258</v>
      </c>
      <c r="F90" s="174">
        <v>100000</v>
      </c>
      <c r="G90" s="175">
        <f t="shared" ref="G90" si="4">(F90*D90)/10000000</f>
        <v>88</v>
      </c>
      <c r="H90" s="168">
        <v>88.18</v>
      </c>
    </row>
    <row r="91" spans="1:8" x14ac:dyDescent="0.3">
      <c r="B91" s="183" t="s">
        <v>253</v>
      </c>
      <c r="C91" s="183"/>
      <c r="D91" s="172"/>
      <c r="E91" s="172"/>
      <c r="F91" s="174"/>
      <c r="G91" s="178">
        <v>23</v>
      </c>
      <c r="H91" s="168">
        <v>19.03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5" sqref="B25"/>
    </sheetView>
  </sheetViews>
  <sheetFormatPr defaultRowHeight="14.4" x14ac:dyDescent="0.3"/>
  <cols>
    <col min="1" max="1" width="44.77734375" customWidth="1"/>
    <col min="2" max="2" width="54.77734375" customWidth="1"/>
    <col min="3" max="3" width="8" customWidth="1"/>
  </cols>
  <sheetData>
    <row r="1" spans="1:4" x14ac:dyDescent="0.3">
      <c r="A1" s="167" t="s">
        <v>386</v>
      </c>
    </row>
    <row r="3" spans="1:4" x14ac:dyDescent="0.3">
      <c r="A3" s="208" t="s">
        <v>298</v>
      </c>
    </row>
    <row r="4" spans="1:4" x14ac:dyDescent="0.3">
      <c r="A4" s="208" t="s">
        <v>293</v>
      </c>
      <c r="B4" s="208" t="s">
        <v>291</v>
      </c>
      <c r="C4" t="s">
        <v>118</v>
      </c>
    </row>
    <row r="5" spans="1:4" x14ac:dyDescent="0.3">
      <c r="A5" t="s">
        <v>221</v>
      </c>
      <c r="B5" t="s">
        <v>481</v>
      </c>
      <c r="C5" s="209">
        <v>106.01491594957909</v>
      </c>
    </row>
    <row r="6" spans="1:4" x14ac:dyDescent="0.3">
      <c r="B6" t="s">
        <v>135</v>
      </c>
      <c r="C6" s="209">
        <v>11.73</v>
      </c>
    </row>
    <row r="7" spans="1:4" x14ac:dyDescent="0.3">
      <c r="B7" t="s">
        <v>441</v>
      </c>
      <c r="C7" s="209">
        <v>9.2351961449999997</v>
      </c>
    </row>
    <row r="8" spans="1:4" x14ac:dyDescent="0.3">
      <c r="B8" t="s">
        <v>385</v>
      </c>
      <c r="C8" s="209">
        <v>10.661842500000001</v>
      </c>
    </row>
    <row r="9" spans="1:4" x14ac:dyDescent="0.3">
      <c r="B9" t="s">
        <v>387</v>
      </c>
      <c r="C9" s="209">
        <v>10.37</v>
      </c>
    </row>
    <row r="10" spans="1:4" x14ac:dyDescent="0.3">
      <c r="B10" t="s">
        <v>389</v>
      </c>
      <c r="C10" s="209">
        <v>4.5421199999999997</v>
      </c>
    </row>
    <row r="11" spans="1:4" x14ac:dyDescent="0.3">
      <c r="B11" t="s">
        <v>447</v>
      </c>
      <c r="C11" s="209">
        <v>3.77</v>
      </c>
      <c r="D11" t="s">
        <v>441</v>
      </c>
    </row>
    <row r="12" spans="1:4" x14ac:dyDescent="0.3">
      <c r="B12" t="s">
        <v>471</v>
      </c>
      <c r="C12" s="209">
        <v>1.4675</v>
      </c>
      <c r="D12" t="s">
        <v>385</v>
      </c>
    </row>
    <row r="13" spans="1:4" x14ac:dyDescent="0.3">
      <c r="A13" s="203" t="s">
        <v>432</v>
      </c>
      <c r="B13" s="203"/>
      <c r="C13" s="209">
        <v>157.79157459457912</v>
      </c>
    </row>
    <row r="14" spans="1:4" x14ac:dyDescent="0.3">
      <c r="A14" t="s">
        <v>222</v>
      </c>
      <c r="B14" t="s">
        <v>481</v>
      </c>
      <c r="C14" s="209">
        <v>101.38687703649516</v>
      </c>
    </row>
    <row r="15" spans="1:4" x14ac:dyDescent="0.3">
      <c r="B15" t="s">
        <v>135</v>
      </c>
      <c r="C15" s="209">
        <v>11.2</v>
      </c>
    </row>
    <row r="16" spans="1:4" x14ac:dyDescent="0.3">
      <c r="B16" t="s">
        <v>441</v>
      </c>
      <c r="C16" s="209">
        <v>13.10206075</v>
      </c>
    </row>
    <row r="17" spans="1:3" x14ac:dyDescent="0.3">
      <c r="B17" t="s">
        <v>385</v>
      </c>
      <c r="C17" s="209">
        <v>18.48</v>
      </c>
    </row>
    <row r="18" spans="1:3" x14ac:dyDescent="0.3">
      <c r="B18" t="s">
        <v>387</v>
      </c>
      <c r="C18" s="209">
        <v>8.8330000000000002</v>
      </c>
    </row>
    <row r="19" spans="1:3" x14ac:dyDescent="0.3">
      <c r="B19" t="s">
        <v>389</v>
      </c>
      <c r="C19" s="209">
        <v>3.9779599999999999</v>
      </c>
    </row>
    <row r="20" spans="1:3" x14ac:dyDescent="0.3">
      <c r="B20" t="s">
        <v>447</v>
      </c>
      <c r="C20" s="209">
        <v>3.77</v>
      </c>
    </row>
    <row r="21" spans="1:3" x14ac:dyDescent="0.3">
      <c r="B21" t="s">
        <v>471</v>
      </c>
      <c r="C21" s="209">
        <v>2.7549999999999999</v>
      </c>
    </row>
    <row r="22" spans="1:3" x14ac:dyDescent="0.3">
      <c r="A22" s="203" t="s">
        <v>432</v>
      </c>
      <c r="B22" s="203"/>
      <c r="C22" s="209">
        <v>163.50489778649515</v>
      </c>
    </row>
    <row r="23" spans="1:3" x14ac:dyDescent="0.3">
      <c r="A23" t="s">
        <v>299</v>
      </c>
      <c r="B23" t="s">
        <v>465</v>
      </c>
      <c r="C23" s="209">
        <v>10.357423578204658</v>
      </c>
    </row>
    <row r="24" spans="1:3" x14ac:dyDescent="0.3">
      <c r="B24" t="s">
        <v>136</v>
      </c>
      <c r="C24" s="209">
        <v>1.3</v>
      </c>
    </row>
    <row r="25" spans="1:3" x14ac:dyDescent="0.3">
      <c r="B25" t="s">
        <v>389</v>
      </c>
      <c r="C25" s="209">
        <v>2.2606000000000002</v>
      </c>
    </row>
    <row r="26" spans="1:3" x14ac:dyDescent="0.3">
      <c r="B26" t="s">
        <v>296</v>
      </c>
      <c r="C26" s="209"/>
    </row>
    <row r="27" spans="1:3" x14ac:dyDescent="0.3">
      <c r="B27" t="s">
        <v>446</v>
      </c>
      <c r="C27" s="239">
        <v>1.125</v>
      </c>
    </row>
    <row r="28" spans="1:3" x14ac:dyDescent="0.3">
      <c r="A28" s="203" t="s">
        <v>432</v>
      </c>
      <c r="B28" s="203"/>
      <c r="C28" s="209">
        <v>15.043023578204659</v>
      </c>
    </row>
    <row r="29" spans="1:3" x14ac:dyDescent="0.3">
      <c r="A29" t="s">
        <v>300</v>
      </c>
      <c r="B29" t="s">
        <v>481</v>
      </c>
      <c r="C29" s="209">
        <v>77.079633227083463</v>
      </c>
    </row>
    <row r="30" spans="1:3" x14ac:dyDescent="0.3">
      <c r="B30" t="s">
        <v>135</v>
      </c>
      <c r="C30" s="209">
        <v>23.869999999999997</v>
      </c>
    </row>
    <row r="31" spans="1:3" x14ac:dyDescent="0.3">
      <c r="B31" t="s">
        <v>441</v>
      </c>
      <c r="C31" s="209">
        <v>16.312817574999997</v>
      </c>
    </row>
    <row r="32" spans="1:3" x14ac:dyDescent="0.3">
      <c r="B32" t="s">
        <v>385</v>
      </c>
      <c r="C32" s="209">
        <v>8.432442</v>
      </c>
    </row>
    <row r="33" spans="1:3" x14ac:dyDescent="0.3">
      <c r="B33" t="s">
        <v>387</v>
      </c>
      <c r="C33" s="209">
        <v>11.271000000000001</v>
      </c>
    </row>
    <row r="34" spans="1:3" x14ac:dyDescent="0.3">
      <c r="B34" t="s">
        <v>389</v>
      </c>
      <c r="C34" s="209">
        <v>4.6975600000000011</v>
      </c>
    </row>
    <row r="35" spans="1:3" x14ac:dyDescent="0.3">
      <c r="B35" t="s">
        <v>447</v>
      </c>
      <c r="C35" s="209">
        <v>6.835</v>
      </c>
    </row>
    <row r="36" spans="1:3" x14ac:dyDescent="0.3">
      <c r="B36" t="s">
        <v>471</v>
      </c>
      <c r="C36" s="209">
        <v>2.11</v>
      </c>
    </row>
    <row r="37" spans="1:3" x14ac:dyDescent="0.3">
      <c r="A37" s="203" t="s">
        <v>432</v>
      </c>
      <c r="B37" s="203"/>
      <c r="C37" s="209">
        <v>150.60845280208349</v>
      </c>
    </row>
    <row r="38" spans="1:3" x14ac:dyDescent="0.3">
      <c r="A38" t="s">
        <v>388</v>
      </c>
      <c r="B38" t="s">
        <v>465</v>
      </c>
      <c r="C38" s="209">
        <v>4.8815223158835703</v>
      </c>
    </row>
    <row r="39" spans="1:3" x14ac:dyDescent="0.3">
      <c r="B39" t="s">
        <v>233</v>
      </c>
      <c r="C39" s="209">
        <v>0.75</v>
      </c>
    </row>
    <row r="40" spans="1:3" x14ac:dyDescent="0.3">
      <c r="B40" t="s">
        <v>389</v>
      </c>
      <c r="C40" s="209">
        <v>1.77712</v>
      </c>
    </row>
    <row r="41" spans="1:3" x14ac:dyDescent="0.3">
      <c r="A41" s="203" t="s">
        <v>432</v>
      </c>
      <c r="B41" s="203"/>
      <c r="C41" s="209">
        <v>7.4086423158835704</v>
      </c>
    </row>
    <row r="42" spans="1:3" x14ac:dyDescent="0.3">
      <c r="A42" t="s">
        <v>187</v>
      </c>
      <c r="B42" t="s">
        <v>465</v>
      </c>
      <c r="C42" s="209">
        <v>0.7687945006227076</v>
      </c>
    </row>
    <row r="43" spans="1:3" x14ac:dyDescent="0.3">
      <c r="B43" t="s">
        <v>389</v>
      </c>
      <c r="C43" s="209">
        <v>0.16267999999999999</v>
      </c>
    </row>
    <row r="44" spans="1:3" x14ac:dyDescent="0.3">
      <c r="A44" s="203" t="s">
        <v>432</v>
      </c>
      <c r="B44" s="203"/>
      <c r="C44" s="209">
        <v>0.93147450062270765</v>
      </c>
    </row>
    <row r="45" spans="1:3" x14ac:dyDescent="0.3">
      <c r="A45" t="s">
        <v>188</v>
      </c>
      <c r="B45" t="s">
        <v>465</v>
      </c>
      <c r="C45" s="209">
        <v>2.5008878467584106</v>
      </c>
    </row>
    <row r="46" spans="1:3" x14ac:dyDescent="0.3">
      <c r="B46" t="s">
        <v>233</v>
      </c>
      <c r="C46" s="209">
        <v>0.25</v>
      </c>
    </row>
    <row r="47" spans="1:3" x14ac:dyDescent="0.3">
      <c r="B47" t="s">
        <v>389</v>
      </c>
      <c r="C47" s="209">
        <v>0.42880000000000001</v>
      </c>
    </row>
    <row r="48" spans="1:3" x14ac:dyDescent="0.3">
      <c r="B48" t="s">
        <v>448</v>
      </c>
      <c r="C48" s="209">
        <v>29.808</v>
      </c>
    </row>
    <row r="49" spans="1:3" x14ac:dyDescent="0.3">
      <c r="A49" s="203" t="s">
        <v>432</v>
      </c>
      <c r="B49" s="203"/>
      <c r="C49" s="209">
        <v>32.987687846758412</v>
      </c>
    </row>
    <row r="50" spans="1:3" x14ac:dyDescent="0.3">
      <c r="A50" t="s">
        <v>428</v>
      </c>
      <c r="B50" t="s">
        <v>465</v>
      </c>
      <c r="C50" s="209">
        <v>0.16786448970423914</v>
      </c>
    </row>
    <row r="51" spans="1:3" x14ac:dyDescent="0.3">
      <c r="B51" t="s">
        <v>389</v>
      </c>
      <c r="C51" s="209">
        <v>5.4399999999999997E-2</v>
      </c>
    </row>
    <row r="52" spans="1:3" x14ac:dyDescent="0.3">
      <c r="A52" s="203" t="s">
        <v>432</v>
      </c>
      <c r="B52" s="203"/>
      <c r="C52" s="209">
        <v>0.22226448970423915</v>
      </c>
    </row>
    <row r="53" spans="1:3" x14ac:dyDescent="0.3">
      <c r="A53" t="s">
        <v>429</v>
      </c>
      <c r="B53" t="s">
        <v>389</v>
      </c>
      <c r="C53" s="209">
        <v>3.3999999999999998E-3</v>
      </c>
    </row>
    <row r="54" spans="1:3" x14ac:dyDescent="0.3">
      <c r="A54" s="203" t="s">
        <v>432</v>
      </c>
      <c r="B54" s="203"/>
      <c r="C54" s="209">
        <v>3.3999999999999998E-3</v>
      </c>
    </row>
    <row r="55" spans="1:3" x14ac:dyDescent="0.3">
      <c r="A55" t="s">
        <v>474</v>
      </c>
      <c r="B55" t="s">
        <v>296</v>
      </c>
      <c r="C55" s="209">
        <v>0</v>
      </c>
    </row>
    <row r="56" spans="1:3" x14ac:dyDescent="0.3">
      <c r="B56" t="s">
        <v>453</v>
      </c>
      <c r="C56" s="209">
        <v>17.600000000000001</v>
      </c>
    </row>
    <row r="57" spans="1:3" x14ac:dyDescent="0.3">
      <c r="A57" s="203" t="s">
        <v>432</v>
      </c>
      <c r="B57" s="203"/>
      <c r="C57" s="209">
        <v>17.600000000000001</v>
      </c>
    </row>
    <row r="58" spans="1:3" x14ac:dyDescent="0.3">
      <c r="A58" t="s">
        <v>194</v>
      </c>
      <c r="B58" t="s">
        <v>465</v>
      </c>
      <c r="C58" s="209">
        <v>10.373555357668687</v>
      </c>
    </row>
    <row r="59" spans="1:3" x14ac:dyDescent="0.3">
      <c r="B59" t="s">
        <v>241</v>
      </c>
      <c r="C59" s="209">
        <v>0.8</v>
      </c>
    </row>
    <row r="60" spans="1:3" x14ac:dyDescent="0.3">
      <c r="B60" t="s">
        <v>389</v>
      </c>
      <c r="C60" s="209">
        <v>2.5417999999999998</v>
      </c>
    </row>
    <row r="61" spans="1:3" x14ac:dyDescent="0.3">
      <c r="B61" t="s">
        <v>296</v>
      </c>
      <c r="C61" s="209"/>
    </row>
    <row r="62" spans="1:3" x14ac:dyDescent="0.3">
      <c r="A62" s="203" t="s">
        <v>432</v>
      </c>
      <c r="B62" s="203"/>
      <c r="C62" s="209">
        <v>13.715355357668688</v>
      </c>
    </row>
    <row r="63" spans="1:3" x14ac:dyDescent="0.3">
      <c r="A63" t="s">
        <v>431</v>
      </c>
      <c r="B63" t="s">
        <v>231</v>
      </c>
      <c r="C63" s="209">
        <v>22.85</v>
      </c>
    </row>
    <row r="64" spans="1:3" x14ac:dyDescent="0.3">
      <c r="B64" t="s">
        <v>141</v>
      </c>
      <c r="C64" s="209">
        <v>8</v>
      </c>
    </row>
    <row r="65" spans="1:3" x14ac:dyDescent="0.3">
      <c r="B65" t="s">
        <v>142</v>
      </c>
      <c r="C65" s="209">
        <v>0.5</v>
      </c>
    </row>
    <row r="66" spans="1:3" x14ac:dyDescent="0.3">
      <c r="B66" t="s">
        <v>452</v>
      </c>
      <c r="C66" s="209">
        <v>29.572699999999998</v>
      </c>
    </row>
    <row r="67" spans="1:3" x14ac:dyDescent="0.3">
      <c r="B67" t="s">
        <v>472</v>
      </c>
      <c r="C67" s="209">
        <v>35</v>
      </c>
    </row>
    <row r="68" spans="1:3" x14ac:dyDescent="0.3">
      <c r="A68" s="203" t="s">
        <v>432</v>
      </c>
      <c r="B68" s="203"/>
      <c r="C68" s="209">
        <v>95.922699999999992</v>
      </c>
    </row>
    <row r="69" spans="1:3" x14ac:dyDescent="0.3">
      <c r="A69" t="s">
        <v>430</v>
      </c>
      <c r="B69" t="s">
        <v>454</v>
      </c>
      <c r="C69" s="209">
        <v>65.19</v>
      </c>
    </row>
    <row r="70" spans="1:3" x14ac:dyDescent="0.3">
      <c r="B70" t="s">
        <v>455</v>
      </c>
      <c r="C70" s="209">
        <v>60.9</v>
      </c>
    </row>
    <row r="71" spans="1:3" x14ac:dyDescent="0.3">
      <c r="B71" t="s">
        <v>473</v>
      </c>
      <c r="C71" s="209">
        <v>88</v>
      </c>
    </row>
    <row r="72" spans="1:3" x14ac:dyDescent="0.3">
      <c r="B72" t="s">
        <v>145</v>
      </c>
      <c r="C72" s="209">
        <v>23</v>
      </c>
    </row>
    <row r="73" spans="1:3" x14ac:dyDescent="0.3">
      <c r="A73" s="203" t="s">
        <v>432</v>
      </c>
      <c r="B73" s="203"/>
      <c r="C73" s="209">
        <v>237.09</v>
      </c>
    </row>
    <row r="74" spans="1:3" x14ac:dyDescent="0.3">
      <c r="A74" s="203" t="s">
        <v>297</v>
      </c>
      <c r="B74" s="203"/>
      <c r="C74" s="209">
        <v>892.8294732720002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="85" zoomScaleNormal="85" workbookViewId="0">
      <pane xSplit="2" ySplit="4" topLeftCell="V32" activePane="bottomRight" state="frozen"/>
      <selection pane="topRight" activeCell="C1" sqref="C1"/>
      <selection pane="bottomLeft" activeCell="A5" sqref="A5"/>
      <selection pane="bottomRight" activeCell="AE56" sqref="AE56"/>
    </sheetView>
  </sheetViews>
  <sheetFormatPr defaultRowHeight="14.4" x14ac:dyDescent="0.3"/>
  <cols>
    <col min="1" max="1" width="44.77734375" customWidth="1"/>
    <col min="2" max="2" width="41" customWidth="1"/>
    <col min="3" max="3" width="8.109375" customWidth="1"/>
    <col min="4" max="5" width="7.21875" customWidth="1"/>
    <col min="6" max="6" width="6.77734375" customWidth="1"/>
    <col min="7" max="7" width="8.109375" customWidth="1"/>
    <col min="8" max="10" width="6.77734375" customWidth="1"/>
    <col min="11" max="14" width="8.109375" customWidth="1"/>
    <col min="15" max="15" width="6.77734375" customWidth="1"/>
    <col min="16" max="18" width="8.109375" customWidth="1"/>
    <col min="19" max="20" width="6.77734375" customWidth="1"/>
    <col min="21" max="21" width="8.109375" customWidth="1"/>
    <col min="22" max="24" width="6.77734375" customWidth="1"/>
    <col min="25" max="25" width="8.109375" customWidth="1"/>
    <col min="26" max="27" width="6.77734375" customWidth="1"/>
    <col min="28" max="28" width="8" customWidth="1"/>
    <col min="29" max="29" width="8.109375" customWidth="1"/>
    <col min="30" max="30" width="8" customWidth="1"/>
    <col min="31" max="31" width="6.77734375" customWidth="1"/>
    <col min="32" max="32" width="8" customWidth="1"/>
    <col min="33" max="33" width="8.77734375" customWidth="1"/>
  </cols>
  <sheetData>
    <row r="1" spans="1:33" x14ac:dyDescent="0.3">
      <c r="A1" s="167" t="s">
        <v>386</v>
      </c>
    </row>
    <row r="3" spans="1:33" x14ac:dyDescent="0.3">
      <c r="A3" s="208" t="s">
        <v>298</v>
      </c>
      <c r="C3" s="208" t="s">
        <v>470</v>
      </c>
    </row>
    <row r="4" spans="1:33" ht="126" customHeight="1" x14ac:dyDescent="0.3">
      <c r="A4" s="208" t="s">
        <v>293</v>
      </c>
      <c r="B4" s="208" t="s">
        <v>291</v>
      </c>
      <c r="C4" s="240" t="s">
        <v>476</v>
      </c>
      <c r="D4" s="240" t="s">
        <v>475</v>
      </c>
      <c r="E4" s="240" t="s">
        <v>467</v>
      </c>
      <c r="F4" s="240" t="s">
        <v>480</v>
      </c>
      <c r="G4" s="240" t="s">
        <v>232</v>
      </c>
      <c r="H4" s="240" t="s">
        <v>233</v>
      </c>
      <c r="I4" s="240" t="s">
        <v>238</v>
      </c>
      <c r="J4" s="240" t="s">
        <v>234</v>
      </c>
      <c r="K4" s="240" t="s">
        <v>445</v>
      </c>
      <c r="L4" s="240" t="s">
        <v>389</v>
      </c>
      <c r="M4" s="240" t="s">
        <v>385</v>
      </c>
      <c r="N4" s="240" t="s">
        <v>441</v>
      </c>
      <c r="O4" s="240" t="s">
        <v>478</v>
      </c>
      <c r="P4" s="240" t="s">
        <v>136</v>
      </c>
      <c r="Q4" s="240" t="s">
        <v>135</v>
      </c>
      <c r="R4" s="240" t="s">
        <v>448</v>
      </c>
      <c r="S4" s="240" t="s">
        <v>240</v>
      </c>
      <c r="T4" s="240" t="s">
        <v>242</v>
      </c>
      <c r="U4" s="240" t="s">
        <v>241</v>
      </c>
      <c r="V4" s="240" t="s">
        <v>450</v>
      </c>
      <c r="W4" s="240" t="s">
        <v>477</v>
      </c>
      <c r="X4" s="240" t="s">
        <v>451</v>
      </c>
      <c r="Y4" s="240" t="s">
        <v>231</v>
      </c>
      <c r="Z4" s="240" t="s">
        <v>142</v>
      </c>
      <c r="AA4" s="240" t="s">
        <v>141</v>
      </c>
      <c r="AB4" s="240" t="s">
        <v>479</v>
      </c>
      <c r="AC4" s="240" t="s">
        <v>471</v>
      </c>
      <c r="AD4" s="240" t="s">
        <v>472</v>
      </c>
      <c r="AE4" s="240" t="s">
        <v>473</v>
      </c>
      <c r="AF4" s="240" t="s">
        <v>145</v>
      </c>
      <c r="AG4" s="240" t="s">
        <v>297</v>
      </c>
    </row>
    <row r="5" spans="1:33" x14ac:dyDescent="0.3">
      <c r="A5" t="s">
        <v>221</v>
      </c>
      <c r="B5" t="s">
        <v>481</v>
      </c>
      <c r="C5" s="241">
        <v>0.32230009828426215</v>
      </c>
      <c r="D5" s="241">
        <v>0.53226756485355542</v>
      </c>
      <c r="E5" s="241">
        <v>0.10481468915260936</v>
      </c>
      <c r="F5" s="241">
        <v>4.0617647709573053E-2</v>
      </c>
      <c r="G5" s="241">
        <v>0</v>
      </c>
      <c r="H5" s="241">
        <v>0</v>
      </c>
      <c r="I5" s="241">
        <v>0</v>
      </c>
      <c r="J5" s="241">
        <v>0</v>
      </c>
      <c r="K5" s="241">
        <v>0</v>
      </c>
      <c r="L5" s="241">
        <v>0</v>
      </c>
      <c r="M5" s="241">
        <v>0</v>
      </c>
      <c r="N5" s="241">
        <v>0</v>
      </c>
      <c r="O5" s="241">
        <v>0</v>
      </c>
      <c r="P5" s="241">
        <v>0</v>
      </c>
      <c r="Q5" s="241">
        <v>0</v>
      </c>
      <c r="R5" s="241">
        <v>0</v>
      </c>
      <c r="S5" s="241">
        <v>0</v>
      </c>
      <c r="T5" s="241">
        <v>0</v>
      </c>
      <c r="U5" s="241">
        <v>0</v>
      </c>
      <c r="V5" s="241">
        <v>0</v>
      </c>
      <c r="W5" s="241">
        <v>0</v>
      </c>
      <c r="X5" s="241">
        <v>0</v>
      </c>
      <c r="Y5" s="241">
        <v>0</v>
      </c>
      <c r="Z5" s="241">
        <v>0</v>
      </c>
      <c r="AA5" s="241">
        <v>0</v>
      </c>
      <c r="AB5" s="241">
        <v>0</v>
      </c>
      <c r="AC5" s="241">
        <v>0</v>
      </c>
      <c r="AD5" s="241">
        <v>0</v>
      </c>
      <c r="AE5" s="241">
        <v>0</v>
      </c>
      <c r="AF5" s="241">
        <v>0</v>
      </c>
      <c r="AG5" s="241">
        <v>1</v>
      </c>
    </row>
    <row r="6" spans="1:33" x14ac:dyDescent="0.3">
      <c r="B6" t="s">
        <v>447</v>
      </c>
      <c r="C6" s="241">
        <v>0</v>
      </c>
      <c r="D6" s="241">
        <v>0</v>
      </c>
      <c r="E6" s="241">
        <v>0</v>
      </c>
      <c r="F6" s="241">
        <v>0</v>
      </c>
      <c r="G6" s="241">
        <v>0.38992042440318303</v>
      </c>
      <c r="H6" s="241">
        <v>0.13262599469496023</v>
      </c>
      <c r="I6" s="241">
        <v>0</v>
      </c>
      <c r="J6" s="241">
        <v>0.21220159151193635</v>
      </c>
      <c r="K6" s="241">
        <v>0.26525198938992045</v>
      </c>
      <c r="L6" s="241">
        <v>0</v>
      </c>
      <c r="M6" s="241">
        <v>0</v>
      </c>
      <c r="N6" s="241">
        <v>0</v>
      </c>
      <c r="O6" s="241">
        <v>0</v>
      </c>
      <c r="P6" s="241">
        <v>0</v>
      </c>
      <c r="Q6" s="241">
        <v>0</v>
      </c>
      <c r="R6" s="241">
        <v>0</v>
      </c>
      <c r="S6" s="241">
        <v>0</v>
      </c>
      <c r="T6" s="241">
        <v>0</v>
      </c>
      <c r="U6" s="241">
        <v>0</v>
      </c>
      <c r="V6" s="241">
        <v>0</v>
      </c>
      <c r="W6" s="241">
        <v>0</v>
      </c>
      <c r="X6" s="241">
        <v>0</v>
      </c>
      <c r="Y6" s="241">
        <v>0</v>
      </c>
      <c r="Z6" s="241">
        <v>0</v>
      </c>
      <c r="AA6" s="241">
        <v>0</v>
      </c>
      <c r="AB6" s="241">
        <v>0</v>
      </c>
      <c r="AC6" s="241">
        <v>0</v>
      </c>
      <c r="AD6" s="241">
        <v>0</v>
      </c>
      <c r="AE6" s="241">
        <v>0</v>
      </c>
      <c r="AF6" s="241">
        <v>0</v>
      </c>
      <c r="AG6" s="241">
        <v>1</v>
      </c>
    </row>
    <row r="7" spans="1:33" x14ac:dyDescent="0.3">
      <c r="B7" t="s">
        <v>389</v>
      </c>
      <c r="C7" s="241">
        <v>0</v>
      </c>
      <c r="D7" s="241">
        <v>0</v>
      </c>
      <c r="E7" s="241">
        <v>0</v>
      </c>
      <c r="F7" s="241">
        <v>0</v>
      </c>
      <c r="G7" s="241">
        <v>0</v>
      </c>
      <c r="H7" s="241">
        <v>0</v>
      </c>
      <c r="I7" s="241">
        <v>0</v>
      </c>
      <c r="J7" s="241">
        <v>0</v>
      </c>
      <c r="K7" s="241">
        <v>0</v>
      </c>
      <c r="L7" s="241">
        <v>1</v>
      </c>
      <c r="M7" s="241">
        <v>0</v>
      </c>
      <c r="N7" s="241">
        <v>0</v>
      </c>
      <c r="O7" s="241">
        <v>0</v>
      </c>
      <c r="P7" s="241">
        <v>0</v>
      </c>
      <c r="Q7" s="241">
        <v>0</v>
      </c>
      <c r="R7" s="241">
        <v>0</v>
      </c>
      <c r="S7" s="241">
        <v>0</v>
      </c>
      <c r="T7" s="241">
        <v>0</v>
      </c>
      <c r="U7" s="241">
        <v>0</v>
      </c>
      <c r="V7" s="241">
        <v>0</v>
      </c>
      <c r="W7" s="241">
        <v>0</v>
      </c>
      <c r="X7" s="241">
        <v>0</v>
      </c>
      <c r="Y7" s="241">
        <v>0</v>
      </c>
      <c r="Z7" s="241">
        <v>0</v>
      </c>
      <c r="AA7" s="241">
        <v>0</v>
      </c>
      <c r="AB7" s="241">
        <v>0</v>
      </c>
      <c r="AC7" s="241">
        <v>0</v>
      </c>
      <c r="AD7" s="241">
        <v>0</v>
      </c>
      <c r="AE7" s="241">
        <v>0</v>
      </c>
      <c r="AF7" s="241">
        <v>0</v>
      </c>
      <c r="AG7" s="241">
        <v>1</v>
      </c>
    </row>
    <row r="8" spans="1:33" x14ac:dyDescent="0.3">
      <c r="B8" t="s">
        <v>385</v>
      </c>
      <c r="C8" s="241">
        <v>0</v>
      </c>
      <c r="D8" s="241">
        <v>0</v>
      </c>
      <c r="E8" s="241">
        <v>0</v>
      </c>
      <c r="F8" s="241">
        <v>0</v>
      </c>
      <c r="G8" s="241">
        <v>0</v>
      </c>
      <c r="H8" s="241">
        <v>0</v>
      </c>
      <c r="I8" s="241">
        <v>0</v>
      </c>
      <c r="J8" s="241">
        <v>0</v>
      </c>
      <c r="K8" s="241">
        <v>0</v>
      </c>
      <c r="L8" s="241">
        <v>0</v>
      </c>
      <c r="M8" s="241">
        <v>1</v>
      </c>
      <c r="N8" s="241">
        <v>0</v>
      </c>
      <c r="O8" s="241">
        <v>0</v>
      </c>
      <c r="P8" s="241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F8" s="241">
        <v>0</v>
      </c>
      <c r="AG8" s="241">
        <v>1</v>
      </c>
    </row>
    <row r="9" spans="1:33" x14ac:dyDescent="0.3">
      <c r="B9" t="s">
        <v>441</v>
      </c>
      <c r="C9" s="241">
        <v>0</v>
      </c>
      <c r="D9" s="241">
        <v>0</v>
      </c>
      <c r="E9" s="241">
        <v>0</v>
      </c>
      <c r="F9" s="241">
        <v>0</v>
      </c>
      <c r="G9" s="241">
        <v>0</v>
      </c>
      <c r="H9" s="241">
        <v>0</v>
      </c>
      <c r="I9" s="241">
        <v>0</v>
      </c>
      <c r="J9" s="241">
        <v>0</v>
      </c>
      <c r="K9" s="241">
        <v>0</v>
      </c>
      <c r="L9" s="241">
        <v>0</v>
      </c>
      <c r="M9" s="241">
        <v>0</v>
      </c>
      <c r="N9" s="241">
        <v>1</v>
      </c>
      <c r="O9" s="241">
        <v>0</v>
      </c>
      <c r="P9" s="241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  <c r="AF9" s="241">
        <v>0</v>
      </c>
      <c r="AG9" s="241">
        <v>1</v>
      </c>
    </row>
    <row r="10" spans="1:33" x14ac:dyDescent="0.3">
      <c r="B10" t="s">
        <v>471</v>
      </c>
      <c r="C10" s="241">
        <v>0</v>
      </c>
      <c r="D10" s="241">
        <v>0</v>
      </c>
      <c r="E10" s="241">
        <v>0</v>
      </c>
      <c r="F10" s="241">
        <v>0</v>
      </c>
      <c r="G10" s="241">
        <v>0</v>
      </c>
      <c r="H10" s="241">
        <v>0</v>
      </c>
      <c r="I10" s="241">
        <v>0</v>
      </c>
      <c r="J10" s="241">
        <v>0</v>
      </c>
      <c r="K10" s="241">
        <v>0</v>
      </c>
      <c r="L10" s="241">
        <v>0</v>
      </c>
      <c r="M10" s="241">
        <v>0</v>
      </c>
      <c r="N10" s="241">
        <v>0</v>
      </c>
      <c r="O10" s="241">
        <v>0</v>
      </c>
      <c r="P10" s="241">
        <v>0</v>
      </c>
      <c r="Q10" s="241">
        <v>0</v>
      </c>
      <c r="R10" s="241">
        <v>0</v>
      </c>
      <c r="S10" s="241">
        <v>0</v>
      </c>
      <c r="T10" s="241">
        <v>0</v>
      </c>
      <c r="U10" s="241">
        <v>0</v>
      </c>
      <c r="V10" s="241">
        <v>0</v>
      </c>
      <c r="W10" s="241">
        <v>0</v>
      </c>
      <c r="X10" s="241">
        <v>0</v>
      </c>
      <c r="Y10" s="241">
        <v>0</v>
      </c>
      <c r="Z10" s="241">
        <v>0</v>
      </c>
      <c r="AA10" s="241">
        <v>0</v>
      </c>
      <c r="AB10" s="241">
        <v>0</v>
      </c>
      <c r="AC10" s="241">
        <v>1</v>
      </c>
      <c r="AD10" s="241">
        <v>0</v>
      </c>
      <c r="AE10" s="241">
        <v>0</v>
      </c>
      <c r="AF10" s="241">
        <v>0</v>
      </c>
      <c r="AG10" s="241">
        <v>1</v>
      </c>
    </row>
    <row r="11" spans="1:33" x14ac:dyDescent="0.3">
      <c r="B11" t="s">
        <v>387</v>
      </c>
      <c r="C11" s="241">
        <v>0</v>
      </c>
      <c r="D11" s="241">
        <v>0</v>
      </c>
      <c r="E11" s="241">
        <v>0</v>
      </c>
      <c r="F11" s="241">
        <v>0</v>
      </c>
      <c r="G11" s="241">
        <v>0</v>
      </c>
      <c r="H11" s="241">
        <v>0</v>
      </c>
      <c r="I11" s="241">
        <v>0</v>
      </c>
      <c r="J11" s="241">
        <v>0</v>
      </c>
      <c r="K11" s="241">
        <v>0</v>
      </c>
      <c r="L11" s="241">
        <v>0</v>
      </c>
      <c r="M11" s="241">
        <v>0</v>
      </c>
      <c r="N11" s="241">
        <v>0</v>
      </c>
      <c r="O11" s="241">
        <v>0.88621022179363551</v>
      </c>
      <c r="P11" s="241">
        <v>0.11378977820636452</v>
      </c>
      <c r="Q11" s="241">
        <v>0</v>
      </c>
      <c r="R11" s="241">
        <v>0</v>
      </c>
      <c r="S11" s="241">
        <v>0</v>
      </c>
      <c r="T11" s="241">
        <v>0</v>
      </c>
      <c r="U11" s="241">
        <v>0</v>
      </c>
      <c r="V11" s="241">
        <v>0</v>
      </c>
      <c r="W11" s="241">
        <v>0</v>
      </c>
      <c r="X11" s="241">
        <v>0</v>
      </c>
      <c r="Y11" s="241">
        <v>0</v>
      </c>
      <c r="Z11" s="241">
        <v>0</v>
      </c>
      <c r="AA11" s="241">
        <v>0</v>
      </c>
      <c r="AB11" s="241">
        <v>0</v>
      </c>
      <c r="AC11" s="241">
        <v>0</v>
      </c>
      <c r="AD11" s="241">
        <v>0</v>
      </c>
      <c r="AE11" s="241">
        <v>0</v>
      </c>
      <c r="AF11" s="241">
        <v>0</v>
      </c>
      <c r="AG11" s="241">
        <v>1</v>
      </c>
    </row>
    <row r="12" spans="1:33" x14ac:dyDescent="0.3">
      <c r="B12" t="s">
        <v>135</v>
      </c>
      <c r="C12" s="241">
        <v>0</v>
      </c>
      <c r="D12" s="241">
        <v>0</v>
      </c>
      <c r="E12" s="241">
        <v>0</v>
      </c>
      <c r="F12" s="241">
        <v>0</v>
      </c>
      <c r="G12" s="241">
        <v>0</v>
      </c>
      <c r="H12" s="241">
        <v>0</v>
      </c>
      <c r="I12" s="241">
        <v>0</v>
      </c>
      <c r="J12" s="241">
        <v>0</v>
      </c>
      <c r="K12" s="241">
        <v>0</v>
      </c>
      <c r="L12" s="241">
        <v>0</v>
      </c>
      <c r="M12" s="241">
        <v>0</v>
      </c>
      <c r="N12" s="241">
        <v>0</v>
      </c>
      <c r="O12" s="241">
        <v>0</v>
      </c>
      <c r="P12" s="241">
        <v>0</v>
      </c>
      <c r="Q12" s="241">
        <v>1</v>
      </c>
      <c r="R12" s="241">
        <v>0</v>
      </c>
      <c r="S12" s="241">
        <v>0</v>
      </c>
      <c r="T12" s="241">
        <v>0</v>
      </c>
      <c r="U12" s="241">
        <v>0</v>
      </c>
      <c r="V12" s="241">
        <v>0</v>
      </c>
      <c r="W12" s="241">
        <v>0</v>
      </c>
      <c r="X12" s="241">
        <v>0</v>
      </c>
      <c r="Y12" s="241">
        <v>0</v>
      </c>
      <c r="Z12" s="241">
        <v>0</v>
      </c>
      <c r="AA12" s="241">
        <v>0</v>
      </c>
      <c r="AB12" s="241">
        <v>0</v>
      </c>
      <c r="AC12" s="241">
        <v>0</v>
      </c>
      <c r="AD12" s="241">
        <v>0</v>
      </c>
      <c r="AE12" s="241">
        <v>0</v>
      </c>
      <c r="AF12" s="241">
        <v>0</v>
      </c>
      <c r="AG12" s="241">
        <v>1</v>
      </c>
    </row>
    <row r="13" spans="1:33" x14ac:dyDescent="0.3">
      <c r="A13" t="s">
        <v>222</v>
      </c>
      <c r="B13" t="s">
        <v>481</v>
      </c>
      <c r="C13" s="241">
        <v>0.32234201378622884</v>
      </c>
      <c r="D13" s="241">
        <v>0.5323367868683182</v>
      </c>
      <c r="E13" s="241">
        <v>0.10482832042462169</v>
      </c>
      <c r="F13" s="241">
        <v>4.0492878920831192E-2</v>
      </c>
      <c r="G13" s="241">
        <v>0</v>
      </c>
      <c r="H13" s="241">
        <v>0</v>
      </c>
      <c r="I13" s="241">
        <v>0</v>
      </c>
      <c r="J13" s="241">
        <v>0</v>
      </c>
      <c r="K13" s="241">
        <v>0</v>
      </c>
      <c r="L13" s="241">
        <v>0</v>
      </c>
      <c r="M13" s="241">
        <v>0</v>
      </c>
      <c r="N13" s="241">
        <v>0</v>
      </c>
      <c r="O13" s="241">
        <v>0</v>
      </c>
      <c r="P13" s="241">
        <v>0</v>
      </c>
      <c r="Q13" s="241">
        <v>0</v>
      </c>
      <c r="R13" s="241">
        <v>0</v>
      </c>
      <c r="S13" s="241">
        <v>0</v>
      </c>
      <c r="T13" s="241">
        <v>0</v>
      </c>
      <c r="U13" s="241">
        <v>0</v>
      </c>
      <c r="V13" s="241">
        <v>0</v>
      </c>
      <c r="W13" s="241">
        <v>0</v>
      </c>
      <c r="X13" s="241">
        <v>0</v>
      </c>
      <c r="Y13" s="241">
        <v>0</v>
      </c>
      <c r="Z13" s="241">
        <v>0</v>
      </c>
      <c r="AA13" s="241">
        <v>0</v>
      </c>
      <c r="AB13" s="241">
        <v>0</v>
      </c>
      <c r="AC13" s="241">
        <v>0</v>
      </c>
      <c r="AD13" s="241">
        <v>0</v>
      </c>
      <c r="AE13" s="241">
        <v>0</v>
      </c>
      <c r="AF13" s="241">
        <v>0</v>
      </c>
      <c r="AG13" s="241">
        <v>1</v>
      </c>
    </row>
    <row r="14" spans="1:33" x14ac:dyDescent="0.3">
      <c r="B14" t="s">
        <v>447</v>
      </c>
      <c r="C14" s="241">
        <v>0</v>
      </c>
      <c r="D14" s="241">
        <v>0</v>
      </c>
      <c r="E14" s="241">
        <v>0</v>
      </c>
      <c r="F14" s="241">
        <v>0</v>
      </c>
      <c r="G14" s="241">
        <v>0.38992042440318303</v>
      </c>
      <c r="H14" s="241">
        <v>0.13262599469496023</v>
      </c>
      <c r="I14" s="241">
        <v>0</v>
      </c>
      <c r="J14" s="241">
        <v>0.21220159151193635</v>
      </c>
      <c r="K14" s="241">
        <v>0.26525198938992045</v>
      </c>
      <c r="L14" s="241">
        <v>0</v>
      </c>
      <c r="M14" s="241">
        <v>0</v>
      </c>
      <c r="N14" s="241">
        <v>0</v>
      </c>
      <c r="O14" s="241">
        <v>0</v>
      </c>
      <c r="P14" s="241">
        <v>0</v>
      </c>
      <c r="Q14" s="241">
        <v>0</v>
      </c>
      <c r="R14" s="241">
        <v>0</v>
      </c>
      <c r="S14" s="241">
        <v>0</v>
      </c>
      <c r="T14" s="241">
        <v>0</v>
      </c>
      <c r="U14" s="241">
        <v>0</v>
      </c>
      <c r="V14" s="241">
        <v>0</v>
      </c>
      <c r="W14" s="241">
        <v>0</v>
      </c>
      <c r="X14" s="241">
        <v>0</v>
      </c>
      <c r="Y14" s="241">
        <v>0</v>
      </c>
      <c r="Z14" s="241">
        <v>0</v>
      </c>
      <c r="AA14" s="241">
        <v>0</v>
      </c>
      <c r="AB14" s="241">
        <v>0</v>
      </c>
      <c r="AC14" s="241">
        <v>0</v>
      </c>
      <c r="AD14" s="241">
        <v>0</v>
      </c>
      <c r="AE14" s="241">
        <v>0</v>
      </c>
      <c r="AF14" s="241">
        <v>0</v>
      </c>
      <c r="AG14" s="241">
        <v>1</v>
      </c>
    </row>
    <row r="15" spans="1:33" x14ac:dyDescent="0.3">
      <c r="B15" t="s">
        <v>389</v>
      </c>
      <c r="C15" s="241">
        <v>0</v>
      </c>
      <c r="D15" s="241">
        <v>0</v>
      </c>
      <c r="E15" s="241">
        <v>0</v>
      </c>
      <c r="F15" s="241">
        <v>0</v>
      </c>
      <c r="G15" s="241">
        <v>0</v>
      </c>
      <c r="H15" s="241">
        <v>0</v>
      </c>
      <c r="I15" s="241">
        <v>0</v>
      </c>
      <c r="J15" s="241">
        <v>0</v>
      </c>
      <c r="K15" s="241">
        <v>0</v>
      </c>
      <c r="L15" s="241">
        <v>1</v>
      </c>
      <c r="M15" s="241">
        <v>0</v>
      </c>
      <c r="N15" s="241">
        <v>0</v>
      </c>
      <c r="O15" s="241">
        <v>0</v>
      </c>
      <c r="P15" s="241">
        <v>0</v>
      </c>
      <c r="Q15" s="241">
        <v>0</v>
      </c>
      <c r="R15" s="241">
        <v>0</v>
      </c>
      <c r="S15" s="241">
        <v>0</v>
      </c>
      <c r="T15" s="241">
        <v>0</v>
      </c>
      <c r="U15" s="241">
        <v>0</v>
      </c>
      <c r="V15" s="241">
        <v>0</v>
      </c>
      <c r="W15" s="241">
        <v>0</v>
      </c>
      <c r="X15" s="241">
        <v>0</v>
      </c>
      <c r="Y15" s="241">
        <v>0</v>
      </c>
      <c r="Z15" s="241">
        <v>0</v>
      </c>
      <c r="AA15" s="241">
        <v>0</v>
      </c>
      <c r="AB15" s="241">
        <v>0</v>
      </c>
      <c r="AC15" s="241">
        <v>0</v>
      </c>
      <c r="AD15" s="241">
        <v>0</v>
      </c>
      <c r="AE15" s="241">
        <v>0</v>
      </c>
      <c r="AF15" s="241">
        <v>0</v>
      </c>
      <c r="AG15" s="241">
        <v>1</v>
      </c>
    </row>
    <row r="16" spans="1:33" x14ac:dyDescent="0.3">
      <c r="B16" t="s">
        <v>385</v>
      </c>
      <c r="C16" s="241">
        <v>0</v>
      </c>
      <c r="D16" s="241">
        <v>0</v>
      </c>
      <c r="E16" s="241">
        <v>0</v>
      </c>
      <c r="F16" s="241">
        <v>0</v>
      </c>
      <c r="G16" s="241">
        <v>0</v>
      </c>
      <c r="H16" s="241">
        <v>0</v>
      </c>
      <c r="I16" s="241">
        <v>0</v>
      </c>
      <c r="J16" s="241">
        <v>0</v>
      </c>
      <c r="K16" s="241">
        <v>0</v>
      </c>
      <c r="L16" s="241">
        <v>0</v>
      </c>
      <c r="M16" s="241">
        <v>1</v>
      </c>
      <c r="N16" s="241">
        <v>0</v>
      </c>
      <c r="O16" s="241">
        <v>0</v>
      </c>
      <c r="P16" s="241">
        <v>0</v>
      </c>
      <c r="Q16" s="241">
        <v>0</v>
      </c>
      <c r="R16" s="241">
        <v>0</v>
      </c>
      <c r="S16" s="241">
        <v>0</v>
      </c>
      <c r="T16" s="241">
        <v>0</v>
      </c>
      <c r="U16" s="241">
        <v>0</v>
      </c>
      <c r="V16" s="241">
        <v>0</v>
      </c>
      <c r="W16" s="241">
        <v>0</v>
      </c>
      <c r="X16" s="241">
        <v>0</v>
      </c>
      <c r="Y16" s="241">
        <v>0</v>
      </c>
      <c r="Z16" s="241">
        <v>0</v>
      </c>
      <c r="AA16" s="241">
        <v>0</v>
      </c>
      <c r="AB16" s="241">
        <v>0</v>
      </c>
      <c r="AC16" s="241">
        <v>0</v>
      </c>
      <c r="AD16" s="241">
        <v>0</v>
      </c>
      <c r="AE16" s="241">
        <v>0</v>
      </c>
      <c r="AF16" s="241">
        <v>0</v>
      </c>
      <c r="AG16" s="241">
        <v>1</v>
      </c>
    </row>
    <row r="17" spans="1:33" x14ac:dyDescent="0.3">
      <c r="B17" t="s">
        <v>441</v>
      </c>
      <c r="C17" s="241">
        <v>0</v>
      </c>
      <c r="D17" s="241">
        <v>0</v>
      </c>
      <c r="E17" s="241">
        <v>0</v>
      </c>
      <c r="F17" s="241">
        <v>0</v>
      </c>
      <c r="G17" s="241">
        <v>0</v>
      </c>
      <c r="H17" s="241">
        <v>0</v>
      </c>
      <c r="I17" s="241">
        <v>0</v>
      </c>
      <c r="J17" s="241">
        <v>0</v>
      </c>
      <c r="K17" s="241">
        <v>0</v>
      </c>
      <c r="L17" s="241">
        <v>0</v>
      </c>
      <c r="M17" s="241">
        <v>0</v>
      </c>
      <c r="N17" s="241">
        <v>1</v>
      </c>
      <c r="O17" s="241">
        <v>0</v>
      </c>
      <c r="P17" s="241">
        <v>0</v>
      </c>
      <c r="Q17" s="241">
        <v>0</v>
      </c>
      <c r="R17" s="241">
        <v>0</v>
      </c>
      <c r="S17" s="241">
        <v>0</v>
      </c>
      <c r="T17" s="241">
        <v>0</v>
      </c>
      <c r="U17" s="241">
        <v>0</v>
      </c>
      <c r="V17" s="241">
        <v>0</v>
      </c>
      <c r="W17" s="241">
        <v>0</v>
      </c>
      <c r="X17" s="241">
        <v>0</v>
      </c>
      <c r="Y17" s="241">
        <v>0</v>
      </c>
      <c r="Z17" s="241">
        <v>0</v>
      </c>
      <c r="AA17" s="241">
        <v>0</v>
      </c>
      <c r="AB17" s="241">
        <v>0</v>
      </c>
      <c r="AC17" s="241">
        <v>0</v>
      </c>
      <c r="AD17" s="241">
        <v>0</v>
      </c>
      <c r="AE17" s="241">
        <v>0</v>
      </c>
      <c r="AF17" s="241">
        <v>0</v>
      </c>
      <c r="AG17" s="241">
        <v>1</v>
      </c>
    </row>
    <row r="18" spans="1:33" x14ac:dyDescent="0.3">
      <c r="B18" t="s">
        <v>471</v>
      </c>
      <c r="C18" s="241">
        <v>0</v>
      </c>
      <c r="D18" s="241">
        <v>0</v>
      </c>
      <c r="E18" s="241">
        <v>0</v>
      </c>
      <c r="F18" s="241">
        <v>0</v>
      </c>
      <c r="G18" s="241">
        <v>0</v>
      </c>
      <c r="H18" s="241">
        <v>0</v>
      </c>
      <c r="I18" s="241">
        <v>0</v>
      </c>
      <c r="J18" s="241">
        <v>0</v>
      </c>
      <c r="K18" s="241">
        <v>0</v>
      </c>
      <c r="L18" s="241">
        <v>0</v>
      </c>
      <c r="M18" s="241">
        <v>0</v>
      </c>
      <c r="N18" s="241">
        <v>0</v>
      </c>
      <c r="O18" s="241">
        <v>0</v>
      </c>
      <c r="P18" s="241">
        <v>0</v>
      </c>
      <c r="Q18" s="241">
        <v>0</v>
      </c>
      <c r="R18" s="241">
        <v>0</v>
      </c>
      <c r="S18" s="241">
        <v>0</v>
      </c>
      <c r="T18" s="241">
        <v>0</v>
      </c>
      <c r="U18" s="241">
        <v>0</v>
      </c>
      <c r="V18" s="241">
        <v>0</v>
      </c>
      <c r="W18" s="241">
        <v>0</v>
      </c>
      <c r="X18" s="241">
        <v>0</v>
      </c>
      <c r="Y18" s="241">
        <v>0</v>
      </c>
      <c r="Z18" s="241">
        <v>0</v>
      </c>
      <c r="AA18" s="241">
        <v>0</v>
      </c>
      <c r="AB18" s="241">
        <v>0</v>
      </c>
      <c r="AC18" s="241">
        <v>1</v>
      </c>
      <c r="AD18" s="241">
        <v>0</v>
      </c>
      <c r="AE18" s="241">
        <v>0</v>
      </c>
      <c r="AF18" s="241">
        <v>0</v>
      </c>
      <c r="AG18" s="241">
        <v>1</v>
      </c>
    </row>
    <row r="19" spans="1:33" x14ac:dyDescent="0.3">
      <c r="B19" t="s">
        <v>387</v>
      </c>
      <c r="C19" s="241">
        <v>0</v>
      </c>
      <c r="D19" s="241">
        <v>0</v>
      </c>
      <c r="E19" s="241">
        <v>0</v>
      </c>
      <c r="F19" s="241">
        <v>0</v>
      </c>
      <c r="G19" s="241">
        <v>0</v>
      </c>
      <c r="H19" s="241">
        <v>0</v>
      </c>
      <c r="I19" s="241">
        <v>0</v>
      </c>
      <c r="J19" s="241">
        <v>0</v>
      </c>
      <c r="K19" s="241">
        <v>0</v>
      </c>
      <c r="L19" s="241">
        <v>0</v>
      </c>
      <c r="M19" s="241">
        <v>0</v>
      </c>
      <c r="N19" s="241">
        <v>0</v>
      </c>
      <c r="O19" s="241">
        <v>0.86607041775161331</v>
      </c>
      <c r="P19" s="241">
        <v>0.13392958224838675</v>
      </c>
      <c r="Q19" s="241">
        <v>0</v>
      </c>
      <c r="R19" s="241">
        <v>0</v>
      </c>
      <c r="S19" s="241">
        <v>0</v>
      </c>
      <c r="T19" s="241">
        <v>0</v>
      </c>
      <c r="U19" s="241">
        <v>0</v>
      </c>
      <c r="V19" s="241">
        <v>0</v>
      </c>
      <c r="W19" s="241">
        <v>0</v>
      </c>
      <c r="X19" s="241">
        <v>0</v>
      </c>
      <c r="Y19" s="241">
        <v>0</v>
      </c>
      <c r="Z19" s="241">
        <v>0</v>
      </c>
      <c r="AA19" s="241">
        <v>0</v>
      </c>
      <c r="AB19" s="241">
        <v>0</v>
      </c>
      <c r="AC19" s="241">
        <v>0</v>
      </c>
      <c r="AD19" s="241">
        <v>0</v>
      </c>
      <c r="AE19" s="241">
        <v>0</v>
      </c>
      <c r="AF19" s="241">
        <v>0</v>
      </c>
      <c r="AG19" s="241">
        <v>1</v>
      </c>
    </row>
    <row r="20" spans="1:33" x14ac:dyDescent="0.3">
      <c r="B20" t="s">
        <v>135</v>
      </c>
      <c r="C20" s="241">
        <v>0</v>
      </c>
      <c r="D20" s="241">
        <v>0</v>
      </c>
      <c r="E20" s="241">
        <v>0</v>
      </c>
      <c r="F20" s="241">
        <v>0</v>
      </c>
      <c r="G20" s="241">
        <v>0</v>
      </c>
      <c r="H20" s="241">
        <v>0</v>
      </c>
      <c r="I20" s="241">
        <v>0</v>
      </c>
      <c r="J20" s="241">
        <v>0</v>
      </c>
      <c r="K20" s="241">
        <v>0</v>
      </c>
      <c r="L20" s="241">
        <v>0</v>
      </c>
      <c r="M20" s="241">
        <v>0</v>
      </c>
      <c r="N20" s="241">
        <v>0</v>
      </c>
      <c r="O20" s="241">
        <v>0</v>
      </c>
      <c r="P20" s="241">
        <v>0</v>
      </c>
      <c r="Q20" s="241">
        <v>1</v>
      </c>
      <c r="R20" s="241">
        <v>0</v>
      </c>
      <c r="S20" s="241">
        <v>0</v>
      </c>
      <c r="T20" s="241">
        <v>0</v>
      </c>
      <c r="U20" s="241">
        <v>0</v>
      </c>
      <c r="V20" s="241">
        <v>0</v>
      </c>
      <c r="W20" s="241">
        <v>0</v>
      </c>
      <c r="X20" s="241">
        <v>0</v>
      </c>
      <c r="Y20" s="241">
        <v>0</v>
      </c>
      <c r="Z20" s="241">
        <v>0</v>
      </c>
      <c r="AA20" s="241">
        <v>0</v>
      </c>
      <c r="AB20" s="241">
        <v>0</v>
      </c>
      <c r="AC20" s="241">
        <v>0</v>
      </c>
      <c r="AD20" s="241">
        <v>0</v>
      </c>
      <c r="AE20" s="241">
        <v>0</v>
      </c>
      <c r="AF20" s="241">
        <v>0</v>
      </c>
      <c r="AG20" s="241">
        <v>1</v>
      </c>
    </row>
    <row r="21" spans="1:33" x14ac:dyDescent="0.3">
      <c r="A21" t="s">
        <v>299</v>
      </c>
      <c r="B21" t="s">
        <v>465</v>
      </c>
      <c r="C21" s="241">
        <v>1</v>
      </c>
      <c r="D21" s="241">
        <v>0</v>
      </c>
      <c r="E21" s="241">
        <v>0</v>
      </c>
      <c r="F21" s="241">
        <v>0</v>
      </c>
      <c r="G21" s="241">
        <v>0</v>
      </c>
      <c r="H21" s="241">
        <v>0</v>
      </c>
      <c r="I21" s="241">
        <v>0</v>
      </c>
      <c r="J21" s="241">
        <v>0</v>
      </c>
      <c r="K21" s="241">
        <v>0</v>
      </c>
      <c r="L21" s="241">
        <v>0</v>
      </c>
      <c r="M21" s="241">
        <v>0</v>
      </c>
      <c r="N21" s="241">
        <v>0</v>
      </c>
      <c r="O21" s="241">
        <v>0</v>
      </c>
      <c r="P21" s="241">
        <v>0</v>
      </c>
      <c r="Q21" s="241">
        <v>0</v>
      </c>
      <c r="R21" s="241">
        <v>0</v>
      </c>
      <c r="S21" s="241">
        <v>0</v>
      </c>
      <c r="T21" s="241">
        <v>0</v>
      </c>
      <c r="U21" s="241">
        <v>0</v>
      </c>
      <c r="V21" s="241">
        <v>0</v>
      </c>
      <c r="W21" s="241">
        <v>0</v>
      </c>
      <c r="X21" s="241">
        <v>0</v>
      </c>
      <c r="Y21" s="241">
        <v>0</v>
      </c>
      <c r="Z21" s="241">
        <v>0</v>
      </c>
      <c r="AA21" s="241">
        <v>0</v>
      </c>
      <c r="AB21" s="241">
        <v>0</v>
      </c>
      <c r="AC21" s="241">
        <v>0</v>
      </c>
      <c r="AD21" s="241">
        <v>0</v>
      </c>
      <c r="AE21" s="241">
        <v>0</v>
      </c>
      <c r="AF21" s="241">
        <v>0</v>
      </c>
      <c r="AG21" s="241">
        <v>1</v>
      </c>
    </row>
    <row r="22" spans="1:33" x14ac:dyDescent="0.3">
      <c r="B22" t="s">
        <v>446</v>
      </c>
      <c r="C22" s="242">
        <v>0</v>
      </c>
      <c r="D22" s="242">
        <v>0</v>
      </c>
      <c r="E22" s="242">
        <v>0</v>
      </c>
      <c r="F22" s="245">
        <v>0</v>
      </c>
      <c r="G22" s="242">
        <v>0</v>
      </c>
      <c r="H22" s="242">
        <v>0.55555555555555558</v>
      </c>
      <c r="I22" s="242">
        <v>0.44444444444444442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  <c r="O22" s="242">
        <v>0</v>
      </c>
      <c r="P22" s="242">
        <v>0</v>
      </c>
      <c r="Q22" s="242">
        <v>0</v>
      </c>
      <c r="R22" s="242">
        <v>0</v>
      </c>
      <c r="S22" s="242">
        <v>0</v>
      </c>
      <c r="T22" s="242">
        <v>0</v>
      </c>
      <c r="U22" s="242">
        <v>0</v>
      </c>
      <c r="V22" s="242">
        <v>0</v>
      </c>
      <c r="W22" s="242">
        <v>0</v>
      </c>
      <c r="X22" s="242">
        <v>0</v>
      </c>
      <c r="Y22" s="242">
        <v>0</v>
      </c>
      <c r="Z22" s="242">
        <v>0</v>
      </c>
      <c r="AA22" s="242">
        <v>0</v>
      </c>
      <c r="AB22" s="242">
        <v>0</v>
      </c>
      <c r="AC22" s="245">
        <v>0</v>
      </c>
      <c r="AD22" s="245">
        <v>0</v>
      </c>
      <c r="AE22" s="245">
        <v>0</v>
      </c>
      <c r="AF22" s="245">
        <v>0</v>
      </c>
      <c r="AG22" s="242">
        <v>1</v>
      </c>
    </row>
    <row r="23" spans="1:33" x14ac:dyDescent="0.3">
      <c r="B23" t="s">
        <v>389</v>
      </c>
      <c r="C23" s="241">
        <v>0</v>
      </c>
      <c r="D23" s="241">
        <v>0</v>
      </c>
      <c r="E23" s="241">
        <v>0</v>
      </c>
      <c r="F23" s="241">
        <v>0</v>
      </c>
      <c r="G23" s="241">
        <v>0</v>
      </c>
      <c r="H23" s="241">
        <v>0</v>
      </c>
      <c r="I23" s="241">
        <v>0</v>
      </c>
      <c r="J23" s="241">
        <v>0</v>
      </c>
      <c r="K23" s="241">
        <v>0</v>
      </c>
      <c r="L23" s="241">
        <v>1</v>
      </c>
      <c r="M23" s="241">
        <v>0</v>
      </c>
      <c r="N23" s="241">
        <v>0</v>
      </c>
      <c r="O23" s="241">
        <v>0</v>
      </c>
      <c r="P23" s="241">
        <v>0</v>
      </c>
      <c r="Q23" s="241">
        <v>0</v>
      </c>
      <c r="R23" s="241">
        <v>0</v>
      </c>
      <c r="S23" s="241">
        <v>0</v>
      </c>
      <c r="T23" s="241">
        <v>0</v>
      </c>
      <c r="U23" s="241">
        <v>0</v>
      </c>
      <c r="V23" s="241">
        <v>0</v>
      </c>
      <c r="W23" s="241">
        <v>0</v>
      </c>
      <c r="X23" s="241">
        <v>0</v>
      </c>
      <c r="Y23" s="241">
        <v>0</v>
      </c>
      <c r="Z23" s="241">
        <v>0</v>
      </c>
      <c r="AA23" s="241">
        <v>0</v>
      </c>
      <c r="AB23" s="241">
        <v>0</v>
      </c>
      <c r="AC23" s="241">
        <v>0</v>
      </c>
      <c r="AD23" s="241">
        <v>0</v>
      </c>
      <c r="AE23" s="241">
        <v>0</v>
      </c>
      <c r="AF23" s="241">
        <v>0</v>
      </c>
      <c r="AG23" s="241">
        <v>1</v>
      </c>
    </row>
    <row r="24" spans="1:33" x14ac:dyDescent="0.3">
      <c r="B24" t="s">
        <v>136</v>
      </c>
      <c r="C24" s="241">
        <v>0</v>
      </c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1</v>
      </c>
      <c r="Q24" s="241">
        <v>0</v>
      </c>
      <c r="R24" s="241">
        <v>0</v>
      </c>
      <c r="S24" s="241">
        <v>0</v>
      </c>
      <c r="T24" s="241">
        <v>0</v>
      </c>
      <c r="U24" s="241">
        <v>0</v>
      </c>
      <c r="V24" s="241">
        <v>0</v>
      </c>
      <c r="W24" s="241">
        <v>0</v>
      </c>
      <c r="X24" s="241">
        <v>0</v>
      </c>
      <c r="Y24" s="241">
        <v>0</v>
      </c>
      <c r="Z24" s="241">
        <v>0</v>
      </c>
      <c r="AA24" s="241">
        <v>0</v>
      </c>
      <c r="AB24" s="241">
        <v>0</v>
      </c>
      <c r="AC24" s="241">
        <v>0</v>
      </c>
      <c r="AD24" s="241">
        <v>0</v>
      </c>
      <c r="AE24" s="241">
        <v>0</v>
      </c>
      <c r="AF24" s="241">
        <v>0</v>
      </c>
      <c r="AG24" s="241">
        <v>1</v>
      </c>
    </row>
    <row r="25" spans="1:33" x14ac:dyDescent="0.3">
      <c r="A25" t="s">
        <v>300</v>
      </c>
      <c r="B25" t="s">
        <v>481</v>
      </c>
      <c r="C25" s="241">
        <v>0.32679947881120847</v>
      </c>
      <c r="D25" s="241">
        <v>0.53969813756878604</v>
      </c>
      <c r="E25" s="241">
        <v>0.10627792535334805</v>
      </c>
      <c r="F25" s="241">
        <v>2.7224458266657491E-2</v>
      </c>
      <c r="G25" s="241">
        <v>0</v>
      </c>
      <c r="H25" s="241">
        <v>0</v>
      </c>
      <c r="I25" s="241">
        <v>0</v>
      </c>
      <c r="J25" s="241">
        <v>0</v>
      </c>
      <c r="K25" s="241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41">
        <v>0</v>
      </c>
      <c r="R25" s="241">
        <v>0</v>
      </c>
      <c r="S25" s="241">
        <v>0</v>
      </c>
      <c r="T25" s="241">
        <v>0</v>
      </c>
      <c r="U25" s="241">
        <v>0</v>
      </c>
      <c r="V25" s="241">
        <v>0</v>
      </c>
      <c r="W25" s="241">
        <v>0</v>
      </c>
      <c r="X25" s="241">
        <v>0</v>
      </c>
      <c r="Y25" s="241">
        <v>0</v>
      </c>
      <c r="Z25" s="241">
        <v>0</v>
      </c>
      <c r="AA25" s="241">
        <v>0</v>
      </c>
      <c r="AB25" s="241">
        <v>0</v>
      </c>
      <c r="AC25" s="241">
        <v>0</v>
      </c>
      <c r="AD25" s="241">
        <v>0</v>
      </c>
      <c r="AE25" s="241">
        <v>0</v>
      </c>
      <c r="AF25" s="241">
        <v>0</v>
      </c>
      <c r="AG25" s="241">
        <v>1</v>
      </c>
    </row>
    <row r="26" spans="1:33" x14ac:dyDescent="0.3">
      <c r="B26" t="s">
        <v>447</v>
      </c>
      <c r="C26" s="241">
        <v>0</v>
      </c>
      <c r="D26" s="241">
        <v>0</v>
      </c>
      <c r="E26" s="241">
        <v>0</v>
      </c>
      <c r="F26" s="241">
        <v>0</v>
      </c>
      <c r="G26" s="241">
        <v>0.54279444038039504</v>
      </c>
      <c r="H26" s="241">
        <v>9.1441111923921001E-2</v>
      </c>
      <c r="I26" s="241">
        <v>0</v>
      </c>
      <c r="J26" s="241">
        <v>0.14630577907827358</v>
      </c>
      <c r="K26" s="241">
        <v>0.2194586686174104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1">
        <v>0</v>
      </c>
      <c r="R26" s="241">
        <v>0</v>
      </c>
      <c r="S26" s="241">
        <v>0</v>
      </c>
      <c r="T26" s="241">
        <v>0</v>
      </c>
      <c r="U26" s="241">
        <v>0</v>
      </c>
      <c r="V26" s="241">
        <v>0</v>
      </c>
      <c r="W26" s="241">
        <v>0</v>
      </c>
      <c r="X26" s="241">
        <v>0</v>
      </c>
      <c r="Y26" s="241">
        <v>0</v>
      </c>
      <c r="Z26" s="241">
        <v>0</v>
      </c>
      <c r="AA26" s="241">
        <v>0</v>
      </c>
      <c r="AB26" s="241">
        <v>0</v>
      </c>
      <c r="AC26" s="241">
        <v>0</v>
      </c>
      <c r="AD26" s="241">
        <v>0</v>
      </c>
      <c r="AE26" s="241">
        <v>0</v>
      </c>
      <c r="AF26" s="241">
        <v>0</v>
      </c>
      <c r="AG26" s="241">
        <v>1</v>
      </c>
    </row>
    <row r="27" spans="1:33" x14ac:dyDescent="0.3">
      <c r="B27" t="s">
        <v>389</v>
      </c>
      <c r="C27" s="241">
        <v>0</v>
      </c>
      <c r="D27" s="241">
        <v>0</v>
      </c>
      <c r="E27" s="241">
        <v>0</v>
      </c>
      <c r="F27" s="241">
        <v>0</v>
      </c>
      <c r="G27" s="241">
        <v>0</v>
      </c>
      <c r="H27" s="241">
        <v>0</v>
      </c>
      <c r="I27" s="241">
        <v>0</v>
      </c>
      <c r="J27" s="241">
        <v>0</v>
      </c>
      <c r="K27" s="241">
        <v>0</v>
      </c>
      <c r="L27" s="241">
        <v>1</v>
      </c>
      <c r="M27" s="241">
        <v>0</v>
      </c>
      <c r="N27" s="241">
        <v>0</v>
      </c>
      <c r="O27" s="241">
        <v>0</v>
      </c>
      <c r="P27" s="241">
        <v>0</v>
      </c>
      <c r="Q27" s="241">
        <v>0</v>
      </c>
      <c r="R27" s="241">
        <v>0</v>
      </c>
      <c r="S27" s="241">
        <v>0</v>
      </c>
      <c r="T27" s="241">
        <v>0</v>
      </c>
      <c r="U27" s="241">
        <v>0</v>
      </c>
      <c r="V27" s="241">
        <v>0</v>
      </c>
      <c r="W27" s="241">
        <v>0</v>
      </c>
      <c r="X27" s="241">
        <v>0</v>
      </c>
      <c r="Y27" s="241">
        <v>0</v>
      </c>
      <c r="Z27" s="241">
        <v>0</v>
      </c>
      <c r="AA27" s="241">
        <v>0</v>
      </c>
      <c r="AB27" s="241">
        <v>0</v>
      </c>
      <c r="AC27" s="241">
        <v>0</v>
      </c>
      <c r="AD27" s="241">
        <v>0</v>
      </c>
      <c r="AE27" s="241">
        <v>0</v>
      </c>
      <c r="AF27" s="241">
        <v>0</v>
      </c>
      <c r="AG27" s="241">
        <v>1</v>
      </c>
    </row>
    <row r="28" spans="1:33" x14ac:dyDescent="0.3">
      <c r="B28" t="s">
        <v>385</v>
      </c>
      <c r="C28" s="241">
        <v>0</v>
      </c>
      <c r="D28" s="241">
        <v>0</v>
      </c>
      <c r="E28" s="241">
        <v>0</v>
      </c>
      <c r="F28" s="241">
        <v>0</v>
      </c>
      <c r="G28" s="241">
        <v>0</v>
      </c>
      <c r="H28" s="241">
        <v>0</v>
      </c>
      <c r="I28" s="241">
        <v>0</v>
      </c>
      <c r="J28" s="241">
        <v>0</v>
      </c>
      <c r="K28" s="241">
        <v>0</v>
      </c>
      <c r="L28" s="241">
        <v>0</v>
      </c>
      <c r="M28" s="241">
        <v>1</v>
      </c>
      <c r="N28" s="241">
        <v>0</v>
      </c>
      <c r="O28" s="241">
        <v>0</v>
      </c>
      <c r="P28" s="241">
        <v>0</v>
      </c>
      <c r="Q28" s="241">
        <v>0</v>
      </c>
      <c r="R28" s="241">
        <v>0</v>
      </c>
      <c r="S28" s="241">
        <v>0</v>
      </c>
      <c r="T28" s="241">
        <v>0</v>
      </c>
      <c r="U28" s="241">
        <v>0</v>
      </c>
      <c r="V28" s="241">
        <v>0</v>
      </c>
      <c r="W28" s="241">
        <v>0</v>
      </c>
      <c r="X28" s="241">
        <v>0</v>
      </c>
      <c r="Y28" s="241">
        <v>0</v>
      </c>
      <c r="Z28" s="241">
        <v>0</v>
      </c>
      <c r="AA28" s="241">
        <v>0</v>
      </c>
      <c r="AB28" s="241">
        <v>0</v>
      </c>
      <c r="AC28" s="241">
        <v>0</v>
      </c>
      <c r="AD28" s="241">
        <v>0</v>
      </c>
      <c r="AE28" s="241">
        <v>0</v>
      </c>
      <c r="AF28" s="241">
        <v>0</v>
      </c>
      <c r="AG28" s="241">
        <v>1</v>
      </c>
    </row>
    <row r="29" spans="1:33" x14ac:dyDescent="0.3">
      <c r="B29" t="s">
        <v>441</v>
      </c>
      <c r="C29" s="241">
        <v>0</v>
      </c>
      <c r="D29" s="241">
        <v>0</v>
      </c>
      <c r="E29" s="241">
        <v>0</v>
      </c>
      <c r="F29" s="241">
        <v>0</v>
      </c>
      <c r="G29" s="241">
        <v>0</v>
      </c>
      <c r="H29" s="241">
        <v>0</v>
      </c>
      <c r="I29" s="241">
        <v>0</v>
      </c>
      <c r="J29" s="241">
        <v>0</v>
      </c>
      <c r="K29" s="241">
        <v>0</v>
      </c>
      <c r="L29" s="241">
        <v>0</v>
      </c>
      <c r="M29" s="241">
        <v>0</v>
      </c>
      <c r="N29" s="241">
        <v>1</v>
      </c>
      <c r="O29" s="241">
        <v>0</v>
      </c>
      <c r="P29" s="241">
        <v>0</v>
      </c>
      <c r="Q29" s="241">
        <v>0</v>
      </c>
      <c r="R29" s="241">
        <v>0</v>
      </c>
      <c r="S29" s="241">
        <v>0</v>
      </c>
      <c r="T29" s="241">
        <v>0</v>
      </c>
      <c r="U29" s="241">
        <v>0</v>
      </c>
      <c r="V29" s="241">
        <v>0</v>
      </c>
      <c r="W29" s="241">
        <v>0</v>
      </c>
      <c r="X29" s="241">
        <v>0</v>
      </c>
      <c r="Y29" s="241">
        <v>0</v>
      </c>
      <c r="Z29" s="241">
        <v>0</v>
      </c>
      <c r="AA29" s="241">
        <v>0</v>
      </c>
      <c r="AB29" s="241">
        <v>0</v>
      </c>
      <c r="AC29" s="241">
        <v>0</v>
      </c>
      <c r="AD29" s="241">
        <v>0</v>
      </c>
      <c r="AE29" s="241">
        <v>0</v>
      </c>
      <c r="AF29" s="241">
        <v>0</v>
      </c>
      <c r="AG29" s="241">
        <v>1</v>
      </c>
    </row>
    <row r="30" spans="1:33" x14ac:dyDescent="0.3">
      <c r="B30" t="s">
        <v>471</v>
      </c>
      <c r="C30" s="241">
        <v>0</v>
      </c>
      <c r="D30" s="241">
        <v>0</v>
      </c>
      <c r="E30" s="241">
        <v>0</v>
      </c>
      <c r="F30" s="241">
        <v>0</v>
      </c>
      <c r="G30" s="241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1">
        <v>0</v>
      </c>
      <c r="P30" s="241">
        <v>0</v>
      </c>
      <c r="Q30" s="241">
        <v>0</v>
      </c>
      <c r="R30" s="241">
        <v>0</v>
      </c>
      <c r="S30" s="241">
        <v>0</v>
      </c>
      <c r="T30" s="241">
        <v>0</v>
      </c>
      <c r="U30" s="241">
        <v>0</v>
      </c>
      <c r="V30" s="241">
        <v>0</v>
      </c>
      <c r="W30" s="241">
        <v>0</v>
      </c>
      <c r="X30" s="241">
        <v>0</v>
      </c>
      <c r="Y30" s="241">
        <v>0</v>
      </c>
      <c r="Z30" s="241">
        <v>0</v>
      </c>
      <c r="AA30" s="241">
        <v>0</v>
      </c>
      <c r="AB30" s="241">
        <v>0</v>
      </c>
      <c r="AC30" s="241">
        <v>1</v>
      </c>
      <c r="AD30" s="241">
        <v>0</v>
      </c>
      <c r="AE30" s="241">
        <v>0</v>
      </c>
      <c r="AF30" s="241">
        <v>0</v>
      </c>
      <c r="AG30" s="241">
        <v>1</v>
      </c>
    </row>
    <row r="31" spans="1:33" x14ac:dyDescent="0.3">
      <c r="B31" t="s">
        <v>387</v>
      </c>
      <c r="C31" s="241">
        <v>0</v>
      </c>
      <c r="D31" s="241">
        <v>0</v>
      </c>
      <c r="E31" s="241">
        <v>0</v>
      </c>
      <c r="F31" s="241">
        <v>0</v>
      </c>
      <c r="G31" s="241">
        <v>0</v>
      </c>
      <c r="H31" s="241">
        <v>0</v>
      </c>
      <c r="I31" s="241">
        <v>0</v>
      </c>
      <c r="J31" s="241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0.88581314878892725</v>
      </c>
      <c r="P31" s="241">
        <v>0.11418685121107265</v>
      </c>
      <c r="Q31" s="241">
        <v>0</v>
      </c>
      <c r="R31" s="241">
        <v>0</v>
      </c>
      <c r="S31" s="241">
        <v>0</v>
      </c>
      <c r="T31" s="241">
        <v>0</v>
      </c>
      <c r="U31" s="241">
        <v>0</v>
      </c>
      <c r="V31" s="241">
        <v>0</v>
      </c>
      <c r="W31" s="241">
        <v>0</v>
      </c>
      <c r="X31" s="241">
        <v>0</v>
      </c>
      <c r="Y31" s="241">
        <v>0</v>
      </c>
      <c r="Z31" s="241">
        <v>0</v>
      </c>
      <c r="AA31" s="241">
        <v>0</v>
      </c>
      <c r="AB31" s="241">
        <v>0</v>
      </c>
      <c r="AC31" s="241">
        <v>0</v>
      </c>
      <c r="AD31" s="241">
        <v>0</v>
      </c>
      <c r="AE31" s="241">
        <v>0</v>
      </c>
      <c r="AF31" s="241">
        <v>0</v>
      </c>
      <c r="AG31" s="241">
        <v>1</v>
      </c>
    </row>
    <row r="32" spans="1:33" x14ac:dyDescent="0.3">
      <c r="B32" t="s">
        <v>135</v>
      </c>
      <c r="C32" s="241">
        <v>0</v>
      </c>
      <c r="D32" s="241">
        <v>0</v>
      </c>
      <c r="E32" s="241">
        <v>0</v>
      </c>
      <c r="F32" s="241">
        <v>0</v>
      </c>
      <c r="G32" s="241">
        <v>0</v>
      </c>
      <c r="H32" s="241">
        <v>0</v>
      </c>
      <c r="I32" s="241">
        <v>0</v>
      </c>
      <c r="J32" s="241">
        <v>0</v>
      </c>
      <c r="K32" s="241">
        <v>0</v>
      </c>
      <c r="L32" s="241">
        <v>0</v>
      </c>
      <c r="M32" s="241">
        <v>0</v>
      </c>
      <c r="N32" s="241">
        <v>0</v>
      </c>
      <c r="O32" s="241">
        <v>0</v>
      </c>
      <c r="P32" s="241">
        <v>0</v>
      </c>
      <c r="Q32" s="241">
        <v>1</v>
      </c>
      <c r="R32" s="241">
        <v>0</v>
      </c>
      <c r="S32" s="241">
        <v>0</v>
      </c>
      <c r="T32" s="241">
        <v>0</v>
      </c>
      <c r="U32" s="241">
        <v>0</v>
      </c>
      <c r="V32" s="241">
        <v>0</v>
      </c>
      <c r="W32" s="241">
        <v>0</v>
      </c>
      <c r="X32" s="241">
        <v>0</v>
      </c>
      <c r="Y32" s="241">
        <v>0</v>
      </c>
      <c r="Z32" s="241">
        <v>0</v>
      </c>
      <c r="AA32" s="241">
        <v>0</v>
      </c>
      <c r="AB32" s="241">
        <v>0</v>
      </c>
      <c r="AC32" s="241">
        <v>0</v>
      </c>
      <c r="AD32" s="241">
        <v>0</v>
      </c>
      <c r="AE32" s="241">
        <v>0</v>
      </c>
      <c r="AF32" s="241">
        <v>0</v>
      </c>
      <c r="AG32" s="241">
        <v>1</v>
      </c>
    </row>
    <row r="33" spans="1:33" x14ac:dyDescent="0.3">
      <c r="A33" t="s">
        <v>388</v>
      </c>
      <c r="B33" t="s">
        <v>465</v>
      </c>
      <c r="C33" s="241">
        <v>1</v>
      </c>
      <c r="D33" s="241">
        <v>0</v>
      </c>
      <c r="E33" s="241">
        <v>0</v>
      </c>
      <c r="F33" s="241">
        <v>0</v>
      </c>
      <c r="G33" s="241">
        <v>0</v>
      </c>
      <c r="H33" s="241">
        <v>0</v>
      </c>
      <c r="I33" s="241">
        <v>0</v>
      </c>
      <c r="J33" s="241">
        <v>0</v>
      </c>
      <c r="K33" s="241">
        <v>0</v>
      </c>
      <c r="L33" s="241">
        <v>0</v>
      </c>
      <c r="M33" s="241">
        <v>0</v>
      </c>
      <c r="N33" s="241">
        <v>0</v>
      </c>
      <c r="O33" s="241">
        <v>0</v>
      </c>
      <c r="P33" s="241">
        <v>0</v>
      </c>
      <c r="Q33" s="241">
        <v>0</v>
      </c>
      <c r="R33" s="241">
        <v>0</v>
      </c>
      <c r="S33" s="241">
        <v>0</v>
      </c>
      <c r="T33" s="241">
        <v>0</v>
      </c>
      <c r="U33" s="241">
        <v>0</v>
      </c>
      <c r="V33" s="241">
        <v>0</v>
      </c>
      <c r="W33" s="241">
        <v>0</v>
      </c>
      <c r="X33" s="241">
        <v>0</v>
      </c>
      <c r="Y33" s="241">
        <v>0</v>
      </c>
      <c r="Z33" s="241">
        <v>0</v>
      </c>
      <c r="AA33" s="241">
        <v>0</v>
      </c>
      <c r="AB33" s="241">
        <v>0</v>
      </c>
      <c r="AC33" s="241">
        <v>0</v>
      </c>
      <c r="AD33" s="241">
        <v>0</v>
      </c>
      <c r="AE33" s="241">
        <v>0</v>
      </c>
      <c r="AF33" s="241">
        <v>0</v>
      </c>
      <c r="AG33" s="241">
        <v>1</v>
      </c>
    </row>
    <row r="34" spans="1:33" x14ac:dyDescent="0.3">
      <c r="B34" t="s">
        <v>233</v>
      </c>
      <c r="C34" s="241">
        <v>0</v>
      </c>
      <c r="D34" s="241">
        <v>0</v>
      </c>
      <c r="E34" s="241">
        <v>0</v>
      </c>
      <c r="F34" s="241">
        <v>0</v>
      </c>
      <c r="G34" s="241">
        <v>0</v>
      </c>
      <c r="H34" s="241">
        <v>1</v>
      </c>
      <c r="I34" s="241">
        <v>0</v>
      </c>
      <c r="J34" s="241">
        <v>0</v>
      </c>
      <c r="K34" s="241">
        <v>0</v>
      </c>
      <c r="L34" s="241">
        <v>0</v>
      </c>
      <c r="M34" s="241">
        <v>0</v>
      </c>
      <c r="N34" s="241">
        <v>0</v>
      </c>
      <c r="O34" s="241">
        <v>0</v>
      </c>
      <c r="P34" s="241">
        <v>0</v>
      </c>
      <c r="Q34" s="241">
        <v>0</v>
      </c>
      <c r="R34" s="241">
        <v>0</v>
      </c>
      <c r="S34" s="241">
        <v>0</v>
      </c>
      <c r="T34" s="241">
        <v>0</v>
      </c>
      <c r="U34" s="241">
        <v>0</v>
      </c>
      <c r="V34" s="241">
        <v>0</v>
      </c>
      <c r="W34" s="241">
        <v>0</v>
      </c>
      <c r="X34" s="241">
        <v>0</v>
      </c>
      <c r="Y34" s="241">
        <v>0</v>
      </c>
      <c r="Z34" s="241">
        <v>0</v>
      </c>
      <c r="AA34" s="241">
        <v>0</v>
      </c>
      <c r="AB34" s="241">
        <v>0</v>
      </c>
      <c r="AC34" s="241">
        <v>0</v>
      </c>
      <c r="AD34" s="241">
        <v>0</v>
      </c>
      <c r="AE34" s="241">
        <v>0</v>
      </c>
      <c r="AF34" s="241">
        <v>0</v>
      </c>
      <c r="AG34" s="241">
        <v>1</v>
      </c>
    </row>
    <row r="35" spans="1:33" x14ac:dyDescent="0.3">
      <c r="B35" t="s">
        <v>389</v>
      </c>
      <c r="C35" s="241">
        <v>0</v>
      </c>
      <c r="D35" s="241">
        <v>0</v>
      </c>
      <c r="E35" s="241">
        <v>0</v>
      </c>
      <c r="F35" s="241">
        <v>0</v>
      </c>
      <c r="G35" s="241">
        <v>0</v>
      </c>
      <c r="H35" s="241">
        <v>0</v>
      </c>
      <c r="I35" s="241">
        <v>0</v>
      </c>
      <c r="J35" s="241">
        <v>0</v>
      </c>
      <c r="K35" s="241">
        <v>0</v>
      </c>
      <c r="L35" s="241">
        <v>1</v>
      </c>
      <c r="M35" s="241">
        <v>0</v>
      </c>
      <c r="N35" s="241">
        <v>0</v>
      </c>
      <c r="O35" s="241">
        <v>0</v>
      </c>
      <c r="P35" s="241">
        <v>0</v>
      </c>
      <c r="Q35" s="241">
        <v>0</v>
      </c>
      <c r="R35" s="241">
        <v>0</v>
      </c>
      <c r="S35" s="241">
        <v>0</v>
      </c>
      <c r="T35" s="241">
        <v>0</v>
      </c>
      <c r="U35" s="241">
        <v>0</v>
      </c>
      <c r="V35" s="241">
        <v>0</v>
      </c>
      <c r="W35" s="241">
        <v>0</v>
      </c>
      <c r="X35" s="241">
        <v>0</v>
      </c>
      <c r="Y35" s="241">
        <v>0</v>
      </c>
      <c r="Z35" s="241">
        <v>0</v>
      </c>
      <c r="AA35" s="241">
        <v>0</v>
      </c>
      <c r="AB35" s="241">
        <v>0</v>
      </c>
      <c r="AC35" s="241">
        <v>0</v>
      </c>
      <c r="AD35" s="241">
        <v>0</v>
      </c>
      <c r="AE35" s="241">
        <v>0</v>
      </c>
      <c r="AF35" s="241">
        <v>0</v>
      </c>
      <c r="AG35" s="241">
        <v>1</v>
      </c>
    </row>
    <row r="36" spans="1:33" x14ac:dyDescent="0.3">
      <c r="A36" t="s">
        <v>187</v>
      </c>
      <c r="B36" t="s">
        <v>465</v>
      </c>
      <c r="C36" s="241">
        <v>1</v>
      </c>
      <c r="D36" s="241">
        <v>0</v>
      </c>
      <c r="E36" s="241">
        <v>0</v>
      </c>
      <c r="F36" s="241">
        <v>0</v>
      </c>
      <c r="G36" s="241">
        <v>0</v>
      </c>
      <c r="H36" s="241">
        <v>0</v>
      </c>
      <c r="I36" s="241">
        <v>0</v>
      </c>
      <c r="J36" s="241">
        <v>0</v>
      </c>
      <c r="K36" s="241">
        <v>0</v>
      </c>
      <c r="L36" s="241">
        <v>0</v>
      </c>
      <c r="M36" s="241">
        <v>0</v>
      </c>
      <c r="N36" s="241">
        <v>0</v>
      </c>
      <c r="O36" s="241">
        <v>0</v>
      </c>
      <c r="P36" s="241">
        <v>0</v>
      </c>
      <c r="Q36" s="241">
        <v>0</v>
      </c>
      <c r="R36" s="241">
        <v>0</v>
      </c>
      <c r="S36" s="241">
        <v>0</v>
      </c>
      <c r="T36" s="241">
        <v>0</v>
      </c>
      <c r="U36" s="241">
        <v>0</v>
      </c>
      <c r="V36" s="241">
        <v>0</v>
      </c>
      <c r="W36" s="241">
        <v>0</v>
      </c>
      <c r="X36" s="241">
        <v>0</v>
      </c>
      <c r="Y36" s="241">
        <v>0</v>
      </c>
      <c r="Z36" s="241">
        <v>0</v>
      </c>
      <c r="AA36" s="241">
        <v>0</v>
      </c>
      <c r="AB36" s="241">
        <v>0</v>
      </c>
      <c r="AC36" s="241">
        <v>0</v>
      </c>
      <c r="AD36" s="241">
        <v>0</v>
      </c>
      <c r="AE36" s="241">
        <v>0</v>
      </c>
      <c r="AF36" s="241">
        <v>0</v>
      </c>
      <c r="AG36" s="241">
        <v>1</v>
      </c>
    </row>
    <row r="37" spans="1:33" x14ac:dyDescent="0.3">
      <c r="B37" t="s">
        <v>389</v>
      </c>
      <c r="C37" s="241">
        <v>0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1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1</v>
      </c>
    </row>
    <row r="38" spans="1:33" x14ac:dyDescent="0.3">
      <c r="A38" t="s">
        <v>188</v>
      </c>
      <c r="B38" t="s">
        <v>465</v>
      </c>
      <c r="C38" s="241">
        <v>1</v>
      </c>
      <c r="D38" s="241">
        <v>0</v>
      </c>
      <c r="E38" s="241">
        <v>0</v>
      </c>
      <c r="F38" s="241">
        <v>0</v>
      </c>
      <c r="G38" s="241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41">
        <v>0</v>
      </c>
      <c r="S38" s="241">
        <v>0</v>
      </c>
      <c r="T38" s="241">
        <v>0</v>
      </c>
      <c r="U38" s="241">
        <v>0</v>
      </c>
      <c r="V38" s="241">
        <v>0</v>
      </c>
      <c r="W38" s="241">
        <v>0</v>
      </c>
      <c r="X38" s="241">
        <v>0</v>
      </c>
      <c r="Y38" s="241">
        <v>0</v>
      </c>
      <c r="Z38" s="241">
        <v>0</v>
      </c>
      <c r="AA38" s="241">
        <v>0</v>
      </c>
      <c r="AB38" s="241">
        <v>0</v>
      </c>
      <c r="AC38" s="241">
        <v>0</v>
      </c>
      <c r="AD38" s="241">
        <v>0</v>
      </c>
      <c r="AE38" s="241">
        <v>0</v>
      </c>
      <c r="AF38" s="241">
        <v>0</v>
      </c>
      <c r="AG38" s="241">
        <v>1</v>
      </c>
    </row>
    <row r="39" spans="1:33" x14ac:dyDescent="0.3">
      <c r="B39" t="s">
        <v>233</v>
      </c>
      <c r="C39" s="241">
        <v>0</v>
      </c>
      <c r="D39" s="241">
        <v>0</v>
      </c>
      <c r="E39" s="241">
        <v>0</v>
      </c>
      <c r="F39" s="241">
        <v>0</v>
      </c>
      <c r="G39" s="241">
        <v>0</v>
      </c>
      <c r="H39" s="241">
        <v>1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0</v>
      </c>
      <c r="S39" s="241">
        <v>0</v>
      </c>
      <c r="T39" s="241">
        <v>0</v>
      </c>
      <c r="U39" s="241">
        <v>0</v>
      </c>
      <c r="V39" s="241">
        <v>0</v>
      </c>
      <c r="W39" s="241">
        <v>0</v>
      </c>
      <c r="X39" s="241">
        <v>0</v>
      </c>
      <c r="Y39" s="241">
        <v>0</v>
      </c>
      <c r="Z39" s="241">
        <v>0</v>
      </c>
      <c r="AA39" s="241">
        <v>0</v>
      </c>
      <c r="AB39" s="241">
        <v>0</v>
      </c>
      <c r="AC39" s="241">
        <v>0</v>
      </c>
      <c r="AD39" s="241">
        <v>0</v>
      </c>
      <c r="AE39" s="241">
        <v>0</v>
      </c>
      <c r="AF39" s="241">
        <v>0</v>
      </c>
      <c r="AG39" s="241">
        <v>1</v>
      </c>
    </row>
    <row r="40" spans="1:33" x14ac:dyDescent="0.3">
      <c r="B40" t="s">
        <v>389</v>
      </c>
      <c r="C40" s="241">
        <v>0</v>
      </c>
      <c r="D40" s="241">
        <v>0</v>
      </c>
      <c r="E40" s="241">
        <v>0</v>
      </c>
      <c r="F40" s="241">
        <v>0</v>
      </c>
      <c r="G40" s="241">
        <v>0</v>
      </c>
      <c r="H40" s="241">
        <v>0</v>
      </c>
      <c r="I40" s="241">
        <v>0</v>
      </c>
      <c r="J40" s="241">
        <v>0</v>
      </c>
      <c r="K40" s="241">
        <v>0</v>
      </c>
      <c r="L40" s="241">
        <v>1</v>
      </c>
      <c r="M40" s="241">
        <v>0</v>
      </c>
      <c r="N40" s="241">
        <v>0</v>
      </c>
      <c r="O40" s="241">
        <v>0</v>
      </c>
      <c r="P40" s="241">
        <v>0</v>
      </c>
      <c r="Q40" s="241">
        <v>0</v>
      </c>
      <c r="R40" s="241">
        <v>0</v>
      </c>
      <c r="S40" s="241">
        <v>0</v>
      </c>
      <c r="T40" s="241">
        <v>0</v>
      </c>
      <c r="U40" s="241">
        <v>0</v>
      </c>
      <c r="V40" s="241">
        <v>0</v>
      </c>
      <c r="W40" s="241">
        <v>0</v>
      </c>
      <c r="X40" s="241">
        <v>0</v>
      </c>
      <c r="Y40" s="241">
        <v>0</v>
      </c>
      <c r="Z40" s="241">
        <v>0</v>
      </c>
      <c r="AA40" s="241">
        <v>0</v>
      </c>
      <c r="AB40" s="241">
        <v>0</v>
      </c>
      <c r="AC40" s="241">
        <v>0</v>
      </c>
      <c r="AD40" s="241">
        <v>0</v>
      </c>
      <c r="AE40" s="241">
        <v>0</v>
      </c>
      <c r="AF40" s="241">
        <v>0</v>
      </c>
      <c r="AG40" s="241">
        <v>1</v>
      </c>
    </row>
    <row r="41" spans="1:33" x14ac:dyDescent="0.3">
      <c r="B41" t="s">
        <v>448</v>
      </c>
      <c r="C41" s="241">
        <v>0</v>
      </c>
      <c r="D41" s="241">
        <v>0</v>
      </c>
      <c r="E41" s="241">
        <v>0</v>
      </c>
      <c r="F41" s="241">
        <v>0</v>
      </c>
      <c r="G41" s="241">
        <v>0</v>
      </c>
      <c r="H41" s="241">
        <v>0</v>
      </c>
      <c r="I41" s="241">
        <v>0</v>
      </c>
      <c r="J41" s="241">
        <v>0</v>
      </c>
      <c r="K41" s="241">
        <v>0</v>
      </c>
      <c r="L41" s="241">
        <v>0</v>
      </c>
      <c r="M41" s="241">
        <v>0</v>
      </c>
      <c r="N41" s="241">
        <v>0</v>
      </c>
      <c r="O41" s="241">
        <v>0</v>
      </c>
      <c r="P41" s="241">
        <v>0</v>
      </c>
      <c r="Q41" s="241">
        <v>0</v>
      </c>
      <c r="R41" s="241">
        <v>1</v>
      </c>
      <c r="S41" s="241">
        <v>0</v>
      </c>
      <c r="T41" s="241">
        <v>0</v>
      </c>
      <c r="U41" s="241">
        <v>0</v>
      </c>
      <c r="V41" s="241">
        <v>0</v>
      </c>
      <c r="W41" s="241">
        <v>0</v>
      </c>
      <c r="X41" s="241">
        <v>0</v>
      </c>
      <c r="Y41" s="241">
        <v>0</v>
      </c>
      <c r="Z41" s="241">
        <v>0</v>
      </c>
      <c r="AA41" s="241">
        <v>0</v>
      </c>
      <c r="AB41" s="241">
        <v>0</v>
      </c>
      <c r="AC41" s="241">
        <v>0</v>
      </c>
      <c r="AD41" s="241">
        <v>0</v>
      </c>
      <c r="AE41" s="241">
        <v>0</v>
      </c>
      <c r="AF41" s="241">
        <v>0</v>
      </c>
      <c r="AG41" s="241">
        <v>1</v>
      </c>
    </row>
    <row r="42" spans="1:33" x14ac:dyDescent="0.3">
      <c r="A42" t="s">
        <v>428</v>
      </c>
      <c r="B42" t="s">
        <v>465</v>
      </c>
      <c r="C42" s="241">
        <v>1</v>
      </c>
      <c r="D42" s="241">
        <v>0</v>
      </c>
      <c r="E42" s="241">
        <v>0</v>
      </c>
      <c r="F42" s="241">
        <v>0</v>
      </c>
      <c r="G42" s="241">
        <v>0</v>
      </c>
      <c r="H42" s="241">
        <v>0</v>
      </c>
      <c r="I42" s="241">
        <v>0</v>
      </c>
      <c r="J42" s="241">
        <v>0</v>
      </c>
      <c r="K42" s="241">
        <v>0</v>
      </c>
      <c r="L42" s="241">
        <v>0</v>
      </c>
      <c r="M42" s="241">
        <v>0</v>
      </c>
      <c r="N42" s="241">
        <v>0</v>
      </c>
      <c r="O42" s="241">
        <v>0</v>
      </c>
      <c r="P42" s="241">
        <v>0</v>
      </c>
      <c r="Q42" s="241">
        <v>0</v>
      </c>
      <c r="R42" s="241">
        <v>0</v>
      </c>
      <c r="S42" s="241">
        <v>0</v>
      </c>
      <c r="T42" s="241">
        <v>0</v>
      </c>
      <c r="U42" s="241">
        <v>0</v>
      </c>
      <c r="V42" s="241">
        <v>0</v>
      </c>
      <c r="W42" s="241">
        <v>0</v>
      </c>
      <c r="X42" s="241">
        <v>0</v>
      </c>
      <c r="Y42" s="241">
        <v>0</v>
      </c>
      <c r="Z42" s="241">
        <v>0</v>
      </c>
      <c r="AA42" s="241">
        <v>0</v>
      </c>
      <c r="AB42" s="241">
        <v>0</v>
      </c>
      <c r="AC42" s="241">
        <v>0</v>
      </c>
      <c r="AD42" s="241">
        <v>0</v>
      </c>
      <c r="AE42" s="241">
        <v>0</v>
      </c>
      <c r="AF42" s="241">
        <v>0</v>
      </c>
      <c r="AG42" s="241">
        <v>1</v>
      </c>
    </row>
    <row r="43" spans="1:33" x14ac:dyDescent="0.3">
      <c r="B43" t="s">
        <v>389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1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1</v>
      </c>
    </row>
    <row r="44" spans="1:33" x14ac:dyDescent="0.3">
      <c r="A44" t="s">
        <v>429</v>
      </c>
      <c r="B44" t="s">
        <v>389</v>
      </c>
      <c r="C44" s="241">
        <v>0</v>
      </c>
      <c r="D44" s="241">
        <v>0</v>
      </c>
      <c r="E44" s="241">
        <v>0</v>
      </c>
      <c r="F44" s="241">
        <v>0</v>
      </c>
      <c r="G44" s="241">
        <v>0</v>
      </c>
      <c r="H44" s="241">
        <v>0</v>
      </c>
      <c r="I44" s="241">
        <v>0</v>
      </c>
      <c r="J44" s="241">
        <v>0</v>
      </c>
      <c r="K44" s="241">
        <v>0</v>
      </c>
      <c r="L44" s="241">
        <v>1</v>
      </c>
      <c r="M44" s="241">
        <v>0</v>
      </c>
      <c r="N44" s="241">
        <v>0</v>
      </c>
      <c r="O44" s="241">
        <v>0</v>
      </c>
      <c r="P44" s="241">
        <v>0</v>
      </c>
      <c r="Q44" s="241">
        <v>0</v>
      </c>
      <c r="R44" s="241">
        <v>0</v>
      </c>
      <c r="S44" s="241">
        <v>0</v>
      </c>
      <c r="T44" s="241">
        <v>0</v>
      </c>
      <c r="U44" s="241">
        <v>0</v>
      </c>
      <c r="V44" s="241">
        <v>0</v>
      </c>
      <c r="W44" s="241">
        <v>0</v>
      </c>
      <c r="X44" s="241">
        <v>0</v>
      </c>
      <c r="Y44" s="241">
        <v>0</v>
      </c>
      <c r="Z44" s="241">
        <v>0</v>
      </c>
      <c r="AA44" s="241">
        <v>0</v>
      </c>
      <c r="AB44" s="241">
        <v>0</v>
      </c>
      <c r="AC44" s="241">
        <v>0</v>
      </c>
      <c r="AD44" s="241">
        <v>0</v>
      </c>
      <c r="AE44" s="241">
        <v>0</v>
      </c>
      <c r="AF44" s="241">
        <v>0</v>
      </c>
      <c r="AG44" s="241">
        <v>1</v>
      </c>
    </row>
    <row r="45" spans="1:33" x14ac:dyDescent="0.3">
      <c r="A45" t="s">
        <v>474</v>
      </c>
      <c r="B45" t="s">
        <v>453</v>
      </c>
      <c r="C45" s="241">
        <v>0</v>
      </c>
      <c r="D45" s="241">
        <v>0</v>
      </c>
      <c r="E45" s="241">
        <v>0</v>
      </c>
      <c r="F45" s="241">
        <v>0</v>
      </c>
      <c r="G45" s="241">
        <v>0</v>
      </c>
      <c r="H45" s="241">
        <v>0</v>
      </c>
      <c r="I45" s="241">
        <v>0</v>
      </c>
      <c r="J45" s="241">
        <v>0</v>
      </c>
      <c r="K45" s="241">
        <v>0</v>
      </c>
      <c r="L45" s="241">
        <v>0</v>
      </c>
      <c r="M45" s="241">
        <v>0</v>
      </c>
      <c r="N45" s="241">
        <v>0</v>
      </c>
      <c r="O45" s="241">
        <v>0</v>
      </c>
      <c r="P45" s="241">
        <v>0</v>
      </c>
      <c r="Q45" s="241">
        <v>0</v>
      </c>
      <c r="R45" s="241">
        <v>0</v>
      </c>
      <c r="S45" s="241">
        <v>0.88636363636363624</v>
      </c>
      <c r="T45" s="241">
        <v>0.11363636363636363</v>
      </c>
      <c r="U45" s="241">
        <v>0</v>
      </c>
      <c r="V45" s="241">
        <v>0</v>
      </c>
      <c r="W45" s="241">
        <v>0</v>
      </c>
      <c r="X45" s="241">
        <v>0</v>
      </c>
      <c r="Y45" s="241">
        <v>0</v>
      </c>
      <c r="Z45" s="241">
        <v>0</v>
      </c>
      <c r="AA45" s="241">
        <v>0</v>
      </c>
      <c r="AB45" s="241">
        <v>0</v>
      </c>
      <c r="AC45" s="241">
        <v>0</v>
      </c>
      <c r="AD45" s="241">
        <v>0</v>
      </c>
      <c r="AE45" s="241">
        <v>0</v>
      </c>
      <c r="AF45" s="241">
        <v>0</v>
      </c>
      <c r="AG45" s="241">
        <v>1</v>
      </c>
    </row>
    <row r="46" spans="1:33" x14ac:dyDescent="0.3">
      <c r="A46" t="s">
        <v>194</v>
      </c>
      <c r="B46" t="s">
        <v>465</v>
      </c>
      <c r="C46" s="241">
        <v>1</v>
      </c>
      <c r="D46" s="241">
        <v>0</v>
      </c>
      <c r="E46" s="241">
        <v>0</v>
      </c>
      <c r="F46" s="241">
        <v>0</v>
      </c>
      <c r="G46" s="241">
        <v>0</v>
      </c>
      <c r="H46" s="241">
        <v>0</v>
      </c>
      <c r="I46" s="241">
        <v>0</v>
      </c>
      <c r="J46" s="241">
        <v>0</v>
      </c>
      <c r="K46" s="241">
        <v>0</v>
      </c>
      <c r="L46" s="241">
        <v>0</v>
      </c>
      <c r="M46" s="241">
        <v>0</v>
      </c>
      <c r="N46" s="241">
        <v>0</v>
      </c>
      <c r="O46" s="241">
        <v>0</v>
      </c>
      <c r="P46" s="241">
        <v>0</v>
      </c>
      <c r="Q46" s="241">
        <v>0</v>
      </c>
      <c r="R46" s="241">
        <v>0</v>
      </c>
      <c r="S46" s="241">
        <v>0</v>
      </c>
      <c r="T46" s="241">
        <v>0</v>
      </c>
      <c r="U46" s="241">
        <v>0</v>
      </c>
      <c r="V46" s="241">
        <v>0</v>
      </c>
      <c r="W46" s="241">
        <v>0</v>
      </c>
      <c r="X46" s="241">
        <v>0</v>
      </c>
      <c r="Y46" s="241">
        <v>0</v>
      </c>
      <c r="Z46" s="241">
        <v>0</v>
      </c>
      <c r="AA46" s="241">
        <v>0</v>
      </c>
      <c r="AB46" s="241">
        <v>0</v>
      </c>
      <c r="AC46" s="241">
        <v>0</v>
      </c>
      <c r="AD46" s="241">
        <v>0</v>
      </c>
      <c r="AE46" s="241">
        <v>0</v>
      </c>
      <c r="AF46" s="241">
        <v>0</v>
      </c>
      <c r="AG46" s="241">
        <v>1</v>
      </c>
    </row>
    <row r="47" spans="1:33" x14ac:dyDescent="0.3">
      <c r="B47" t="s">
        <v>389</v>
      </c>
      <c r="C47" s="241">
        <v>0</v>
      </c>
      <c r="D47" s="241">
        <v>0</v>
      </c>
      <c r="E47" s="241">
        <v>0</v>
      </c>
      <c r="F47" s="241">
        <v>0</v>
      </c>
      <c r="G47" s="241">
        <v>0</v>
      </c>
      <c r="H47" s="241">
        <v>0</v>
      </c>
      <c r="I47" s="241">
        <v>0</v>
      </c>
      <c r="J47" s="241">
        <v>0</v>
      </c>
      <c r="K47" s="241">
        <v>0</v>
      </c>
      <c r="L47" s="241">
        <v>1</v>
      </c>
      <c r="M47" s="241">
        <v>0</v>
      </c>
      <c r="N47" s="241">
        <v>0</v>
      </c>
      <c r="O47" s="241">
        <v>0</v>
      </c>
      <c r="P47" s="241">
        <v>0</v>
      </c>
      <c r="Q47" s="241">
        <v>0</v>
      </c>
      <c r="R47" s="241">
        <v>0</v>
      </c>
      <c r="S47" s="241">
        <v>0</v>
      </c>
      <c r="T47" s="241">
        <v>0</v>
      </c>
      <c r="U47" s="241">
        <v>0</v>
      </c>
      <c r="V47" s="241">
        <v>0</v>
      </c>
      <c r="W47" s="241">
        <v>0</v>
      </c>
      <c r="X47" s="241">
        <v>0</v>
      </c>
      <c r="Y47" s="241">
        <v>0</v>
      </c>
      <c r="Z47" s="241">
        <v>0</v>
      </c>
      <c r="AA47" s="241">
        <v>0</v>
      </c>
      <c r="AB47" s="241">
        <v>0</v>
      </c>
      <c r="AC47" s="241">
        <v>0</v>
      </c>
      <c r="AD47" s="241">
        <v>0</v>
      </c>
      <c r="AE47" s="241">
        <v>0</v>
      </c>
      <c r="AF47" s="241">
        <v>0</v>
      </c>
      <c r="AG47" s="241">
        <v>1</v>
      </c>
    </row>
    <row r="48" spans="1:33" x14ac:dyDescent="0.3">
      <c r="B48" t="s">
        <v>241</v>
      </c>
      <c r="C48" s="241">
        <v>0</v>
      </c>
      <c r="D48" s="241">
        <v>0</v>
      </c>
      <c r="E48" s="241">
        <v>0</v>
      </c>
      <c r="F48" s="241">
        <v>0</v>
      </c>
      <c r="G48" s="241">
        <v>0</v>
      </c>
      <c r="H48" s="241">
        <v>0</v>
      </c>
      <c r="I48" s="241">
        <v>0</v>
      </c>
      <c r="J48" s="241">
        <v>0</v>
      </c>
      <c r="K48" s="241">
        <v>0</v>
      </c>
      <c r="L48" s="241">
        <v>0</v>
      </c>
      <c r="M48" s="241">
        <v>0</v>
      </c>
      <c r="N48" s="241">
        <v>0</v>
      </c>
      <c r="O48" s="241">
        <v>0</v>
      </c>
      <c r="P48" s="241">
        <v>0</v>
      </c>
      <c r="Q48" s="241">
        <v>0</v>
      </c>
      <c r="R48" s="241">
        <v>0</v>
      </c>
      <c r="S48" s="241">
        <v>0</v>
      </c>
      <c r="T48" s="241">
        <v>0</v>
      </c>
      <c r="U48" s="241">
        <v>1</v>
      </c>
      <c r="V48" s="241">
        <v>0</v>
      </c>
      <c r="W48" s="241">
        <v>0</v>
      </c>
      <c r="X48" s="241">
        <v>0</v>
      </c>
      <c r="Y48" s="241">
        <v>0</v>
      </c>
      <c r="Z48" s="241">
        <v>0</v>
      </c>
      <c r="AA48" s="241">
        <v>0</v>
      </c>
      <c r="AB48" s="241">
        <v>0</v>
      </c>
      <c r="AC48" s="241">
        <v>0</v>
      </c>
      <c r="AD48" s="241">
        <v>0</v>
      </c>
      <c r="AE48" s="241">
        <v>0</v>
      </c>
      <c r="AF48" s="241">
        <v>0</v>
      </c>
      <c r="AG48" s="241">
        <v>1</v>
      </c>
    </row>
    <row r="49" spans="1:33" x14ac:dyDescent="0.3">
      <c r="A49" t="s">
        <v>431</v>
      </c>
      <c r="B49" t="s">
        <v>452</v>
      </c>
      <c r="C49" s="241">
        <v>0</v>
      </c>
      <c r="D49" s="241">
        <v>0</v>
      </c>
      <c r="E49" s="241">
        <v>0</v>
      </c>
      <c r="F49" s="241">
        <v>0</v>
      </c>
      <c r="G49" s="241">
        <v>0</v>
      </c>
      <c r="H49" s="241">
        <v>0</v>
      </c>
      <c r="I49" s="241">
        <v>0</v>
      </c>
      <c r="J49" s="241">
        <v>0</v>
      </c>
      <c r="K49" s="241">
        <v>0</v>
      </c>
      <c r="L49" s="241">
        <v>0</v>
      </c>
      <c r="M49" s="241">
        <v>0</v>
      </c>
      <c r="N49" s="241">
        <v>0</v>
      </c>
      <c r="O49" s="241">
        <v>0</v>
      </c>
      <c r="P49" s="241">
        <v>0</v>
      </c>
      <c r="Q49" s="241">
        <v>0</v>
      </c>
      <c r="R49" s="241">
        <v>0</v>
      </c>
      <c r="S49" s="241">
        <v>0</v>
      </c>
      <c r="T49" s="241">
        <v>0</v>
      </c>
      <c r="U49" s="241">
        <v>0</v>
      </c>
      <c r="V49" s="241">
        <v>0.13525988496146785</v>
      </c>
      <c r="W49" s="241">
        <v>0.72948023007706431</v>
      </c>
      <c r="X49" s="241">
        <v>0.13525988496146785</v>
      </c>
      <c r="Y49" s="241">
        <v>0</v>
      </c>
      <c r="Z49" s="241">
        <v>0</v>
      </c>
      <c r="AA49" s="241">
        <v>0</v>
      </c>
      <c r="AB49" s="241">
        <v>0</v>
      </c>
      <c r="AC49" s="241">
        <v>0</v>
      </c>
      <c r="AD49" s="241">
        <v>0</v>
      </c>
      <c r="AE49" s="241">
        <v>0</v>
      </c>
      <c r="AF49" s="241">
        <v>0</v>
      </c>
      <c r="AG49" s="241">
        <v>1</v>
      </c>
    </row>
    <row r="50" spans="1:33" x14ac:dyDescent="0.3">
      <c r="B50" t="s">
        <v>231</v>
      </c>
      <c r="C50" s="241">
        <v>0</v>
      </c>
      <c r="D50" s="241">
        <v>0</v>
      </c>
      <c r="E50" s="241">
        <v>0</v>
      </c>
      <c r="F50" s="241">
        <v>0</v>
      </c>
      <c r="G50" s="241">
        <v>0</v>
      </c>
      <c r="H50" s="241">
        <v>0</v>
      </c>
      <c r="I50" s="241">
        <v>0</v>
      </c>
      <c r="J50" s="241">
        <v>0</v>
      </c>
      <c r="K50" s="241">
        <v>0</v>
      </c>
      <c r="L50" s="241">
        <v>0</v>
      </c>
      <c r="M50" s="241">
        <v>0</v>
      </c>
      <c r="N50" s="241">
        <v>0</v>
      </c>
      <c r="O50" s="241">
        <v>0</v>
      </c>
      <c r="P50" s="241">
        <v>0</v>
      </c>
      <c r="Q50" s="241">
        <v>0</v>
      </c>
      <c r="R50" s="241">
        <v>0</v>
      </c>
      <c r="S50" s="241">
        <v>0</v>
      </c>
      <c r="T50" s="241">
        <v>0</v>
      </c>
      <c r="U50" s="241">
        <v>0</v>
      </c>
      <c r="V50" s="241">
        <v>0</v>
      </c>
      <c r="W50" s="241">
        <v>0</v>
      </c>
      <c r="X50" s="241">
        <v>0</v>
      </c>
      <c r="Y50" s="241">
        <v>1</v>
      </c>
      <c r="Z50" s="241">
        <v>0</v>
      </c>
      <c r="AA50" s="241">
        <v>0</v>
      </c>
      <c r="AB50" s="241">
        <v>0</v>
      </c>
      <c r="AC50" s="241">
        <v>0</v>
      </c>
      <c r="AD50" s="241">
        <v>0</v>
      </c>
      <c r="AE50" s="241">
        <v>0</v>
      </c>
      <c r="AF50" s="241">
        <v>0</v>
      </c>
      <c r="AG50" s="241">
        <v>1</v>
      </c>
    </row>
    <row r="51" spans="1:33" x14ac:dyDescent="0.3">
      <c r="B51" t="s">
        <v>142</v>
      </c>
      <c r="C51" s="241">
        <v>0</v>
      </c>
      <c r="D51" s="241">
        <v>0</v>
      </c>
      <c r="E51" s="241">
        <v>0</v>
      </c>
      <c r="F51" s="241">
        <v>0</v>
      </c>
      <c r="G51" s="241">
        <v>0</v>
      </c>
      <c r="H51" s="241">
        <v>0</v>
      </c>
      <c r="I51" s="241">
        <v>0</v>
      </c>
      <c r="J51" s="241">
        <v>0</v>
      </c>
      <c r="K51" s="241">
        <v>0</v>
      </c>
      <c r="L51" s="241">
        <v>0</v>
      </c>
      <c r="M51" s="241">
        <v>0</v>
      </c>
      <c r="N51" s="241">
        <v>0</v>
      </c>
      <c r="O51" s="241">
        <v>0</v>
      </c>
      <c r="P51" s="241">
        <v>0</v>
      </c>
      <c r="Q51" s="241">
        <v>0</v>
      </c>
      <c r="R51" s="241">
        <v>0</v>
      </c>
      <c r="S51" s="241">
        <v>0</v>
      </c>
      <c r="T51" s="241">
        <v>0</v>
      </c>
      <c r="U51" s="241">
        <v>0</v>
      </c>
      <c r="V51" s="241">
        <v>0</v>
      </c>
      <c r="W51" s="241">
        <v>0</v>
      </c>
      <c r="X51" s="241">
        <v>0</v>
      </c>
      <c r="Y51" s="241">
        <v>0</v>
      </c>
      <c r="Z51" s="241">
        <v>1</v>
      </c>
      <c r="AA51" s="241">
        <v>0</v>
      </c>
      <c r="AB51" s="241">
        <v>0</v>
      </c>
      <c r="AC51" s="241">
        <v>0</v>
      </c>
      <c r="AD51" s="241">
        <v>0</v>
      </c>
      <c r="AE51" s="241">
        <v>0</v>
      </c>
      <c r="AF51" s="241">
        <v>0</v>
      </c>
      <c r="AG51" s="241">
        <v>1</v>
      </c>
    </row>
    <row r="52" spans="1:33" x14ac:dyDescent="0.3">
      <c r="B52" t="s">
        <v>141</v>
      </c>
      <c r="C52" s="241">
        <v>0</v>
      </c>
      <c r="D52" s="241">
        <v>0</v>
      </c>
      <c r="E52" s="241">
        <v>0</v>
      </c>
      <c r="F52" s="241">
        <v>0</v>
      </c>
      <c r="G52" s="241">
        <v>0</v>
      </c>
      <c r="H52" s="241">
        <v>0</v>
      </c>
      <c r="I52" s="241">
        <v>0</v>
      </c>
      <c r="J52" s="241">
        <v>0</v>
      </c>
      <c r="K52" s="241">
        <v>0</v>
      </c>
      <c r="L52" s="241">
        <v>0</v>
      </c>
      <c r="M52" s="241">
        <v>0</v>
      </c>
      <c r="N52" s="241">
        <v>0</v>
      </c>
      <c r="O52" s="241">
        <v>0</v>
      </c>
      <c r="P52" s="241">
        <v>0</v>
      </c>
      <c r="Q52" s="241">
        <v>0</v>
      </c>
      <c r="R52" s="241">
        <v>0</v>
      </c>
      <c r="S52" s="241">
        <v>0</v>
      </c>
      <c r="T52" s="241">
        <v>0</v>
      </c>
      <c r="U52" s="241">
        <v>0</v>
      </c>
      <c r="V52" s="241">
        <v>0</v>
      </c>
      <c r="W52" s="241">
        <v>0</v>
      </c>
      <c r="X52" s="241">
        <v>0</v>
      </c>
      <c r="Y52" s="241">
        <v>0</v>
      </c>
      <c r="Z52" s="241">
        <v>0</v>
      </c>
      <c r="AA52" s="241">
        <v>1</v>
      </c>
      <c r="AB52" s="241">
        <v>0</v>
      </c>
      <c r="AC52" s="241">
        <v>0</v>
      </c>
      <c r="AD52" s="241">
        <v>0</v>
      </c>
      <c r="AE52" s="241">
        <v>0</v>
      </c>
      <c r="AF52" s="241">
        <v>0</v>
      </c>
      <c r="AG52" s="241">
        <v>1</v>
      </c>
    </row>
    <row r="53" spans="1:33" x14ac:dyDescent="0.3">
      <c r="B53" t="s">
        <v>472</v>
      </c>
      <c r="C53" s="241">
        <v>0</v>
      </c>
      <c r="D53" s="241">
        <v>0</v>
      </c>
      <c r="E53" s="241">
        <v>0</v>
      </c>
      <c r="F53" s="241">
        <v>0</v>
      </c>
      <c r="G53" s="241">
        <v>0</v>
      </c>
      <c r="H53" s="241">
        <v>0</v>
      </c>
      <c r="I53" s="241">
        <v>0</v>
      </c>
      <c r="J53" s="241">
        <v>0</v>
      </c>
      <c r="K53" s="241">
        <v>0</v>
      </c>
      <c r="L53" s="241">
        <v>0</v>
      </c>
      <c r="M53" s="241">
        <v>0</v>
      </c>
      <c r="N53" s="241">
        <v>0</v>
      </c>
      <c r="O53" s="241">
        <v>0</v>
      </c>
      <c r="P53" s="241">
        <v>0</v>
      </c>
      <c r="Q53" s="241">
        <v>0</v>
      </c>
      <c r="R53" s="241">
        <v>0</v>
      </c>
      <c r="S53" s="241">
        <v>0</v>
      </c>
      <c r="T53" s="241">
        <v>0</v>
      </c>
      <c r="U53" s="241">
        <v>0</v>
      </c>
      <c r="V53" s="241">
        <v>0</v>
      </c>
      <c r="W53" s="241">
        <v>0</v>
      </c>
      <c r="X53" s="241">
        <v>0</v>
      </c>
      <c r="Y53" s="241">
        <v>0</v>
      </c>
      <c r="Z53" s="241">
        <v>0</v>
      </c>
      <c r="AA53" s="241">
        <v>0</v>
      </c>
      <c r="AB53" s="241">
        <v>0</v>
      </c>
      <c r="AC53" s="241">
        <v>0</v>
      </c>
      <c r="AD53" s="241">
        <v>1</v>
      </c>
      <c r="AE53" s="241">
        <v>0</v>
      </c>
      <c r="AF53" s="241">
        <v>0</v>
      </c>
      <c r="AG53" s="241">
        <v>1</v>
      </c>
    </row>
    <row r="54" spans="1:33" x14ac:dyDescent="0.3">
      <c r="A54" t="s">
        <v>430</v>
      </c>
      <c r="B54" t="s">
        <v>454</v>
      </c>
      <c r="C54" s="241">
        <v>0</v>
      </c>
      <c r="D54" s="241">
        <v>0</v>
      </c>
      <c r="E54" s="241">
        <v>0</v>
      </c>
      <c r="F54" s="241">
        <v>0</v>
      </c>
      <c r="G54" s="241">
        <v>0</v>
      </c>
      <c r="H54" s="241">
        <v>0</v>
      </c>
      <c r="I54" s="241">
        <v>0</v>
      </c>
      <c r="J54" s="241">
        <v>0</v>
      </c>
      <c r="K54" s="241">
        <v>0</v>
      </c>
      <c r="L54" s="241">
        <v>0</v>
      </c>
      <c r="M54" s="241">
        <v>0</v>
      </c>
      <c r="N54" s="241">
        <v>0</v>
      </c>
      <c r="O54" s="241">
        <v>0</v>
      </c>
      <c r="P54" s="241">
        <v>0</v>
      </c>
      <c r="Q54" s="241">
        <v>0</v>
      </c>
      <c r="R54" s="241">
        <v>0</v>
      </c>
      <c r="S54" s="241">
        <v>0</v>
      </c>
      <c r="T54" s="241">
        <v>0</v>
      </c>
      <c r="U54" s="241">
        <v>0</v>
      </c>
      <c r="V54" s="241">
        <v>0</v>
      </c>
      <c r="W54" s="241">
        <v>0</v>
      </c>
      <c r="X54" s="241">
        <v>0</v>
      </c>
      <c r="Y54" s="241">
        <v>0</v>
      </c>
      <c r="Z54" s="241">
        <v>0</v>
      </c>
      <c r="AA54" s="241">
        <v>0</v>
      </c>
      <c r="AB54" s="241">
        <v>1</v>
      </c>
      <c r="AC54" s="241">
        <v>0</v>
      </c>
      <c r="AD54" s="241">
        <v>0</v>
      </c>
      <c r="AE54" s="241">
        <v>0</v>
      </c>
      <c r="AF54" s="241">
        <v>0</v>
      </c>
      <c r="AG54" s="241">
        <v>1</v>
      </c>
    </row>
    <row r="55" spans="1:33" x14ac:dyDescent="0.3">
      <c r="B55" t="s">
        <v>455</v>
      </c>
      <c r="C55" s="241">
        <v>0</v>
      </c>
      <c r="D55" s="241">
        <v>0</v>
      </c>
      <c r="E55" s="241">
        <v>0</v>
      </c>
      <c r="F55" s="241">
        <v>0</v>
      </c>
      <c r="G55" s="241">
        <v>0</v>
      </c>
      <c r="H55" s="241">
        <v>0</v>
      </c>
      <c r="I55" s="241">
        <v>0</v>
      </c>
      <c r="J55" s="241">
        <v>0</v>
      </c>
      <c r="K55" s="241">
        <v>0</v>
      </c>
      <c r="L55" s="241">
        <v>0</v>
      </c>
      <c r="M55" s="241">
        <v>0</v>
      </c>
      <c r="N55" s="241">
        <v>0</v>
      </c>
      <c r="O55" s="241">
        <v>0</v>
      </c>
      <c r="P55" s="241">
        <v>0</v>
      </c>
      <c r="Q55" s="241">
        <v>0</v>
      </c>
      <c r="R55" s="241">
        <v>0</v>
      </c>
      <c r="S55" s="241">
        <v>0</v>
      </c>
      <c r="T55" s="241">
        <v>0</v>
      </c>
      <c r="U55" s="241">
        <v>0</v>
      </c>
      <c r="V55" s="241">
        <v>0</v>
      </c>
      <c r="W55" s="241">
        <v>0</v>
      </c>
      <c r="X55" s="241">
        <v>0</v>
      </c>
      <c r="Y55" s="241">
        <v>0</v>
      </c>
      <c r="Z55" s="241">
        <v>0</v>
      </c>
      <c r="AA55" s="241">
        <v>0</v>
      </c>
      <c r="AB55" s="241">
        <v>1</v>
      </c>
      <c r="AC55" s="241">
        <v>0</v>
      </c>
      <c r="AD55" s="241">
        <v>0</v>
      </c>
      <c r="AE55" s="241">
        <v>0</v>
      </c>
      <c r="AF55" s="241">
        <v>0</v>
      </c>
      <c r="AG55" s="241">
        <v>1</v>
      </c>
    </row>
    <row r="56" spans="1:33" x14ac:dyDescent="0.3">
      <c r="B56" t="s">
        <v>473</v>
      </c>
      <c r="C56" s="241">
        <v>0</v>
      </c>
      <c r="D56" s="241">
        <v>0</v>
      </c>
      <c r="E56" s="241">
        <v>0</v>
      </c>
      <c r="F56" s="241">
        <v>0</v>
      </c>
      <c r="G56" s="241">
        <v>0</v>
      </c>
      <c r="H56" s="241">
        <v>0</v>
      </c>
      <c r="I56" s="241">
        <v>0</v>
      </c>
      <c r="J56" s="241">
        <v>0</v>
      </c>
      <c r="K56" s="241">
        <v>0</v>
      </c>
      <c r="L56" s="241">
        <v>0</v>
      </c>
      <c r="M56" s="241">
        <v>0</v>
      </c>
      <c r="N56" s="241">
        <v>0</v>
      </c>
      <c r="O56" s="241">
        <v>0</v>
      </c>
      <c r="P56" s="241">
        <v>0</v>
      </c>
      <c r="Q56" s="241">
        <v>0</v>
      </c>
      <c r="R56" s="241">
        <v>0</v>
      </c>
      <c r="S56" s="241">
        <v>0</v>
      </c>
      <c r="T56" s="241">
        <v>0</v>
      </c>
      <c r="U56" s="241">
        <v>0</v>
      </c>
      <c r="V56" s="241">
        <v>0</v>
      </c>
      <c r="W56" s="241">
        <v>0</v>
      </c>
      <c r="X56" s="241">
        <v>0</v>
      </c>
      <c r="Y56" s="241">
        <v>0</v>
      </c>
      <c r="Z56" s="241">
        <v>0</v>
      </c>
      <c r="AA56" s="241">
        <v>0</v>
      </c>
      <c r="AB56" s="241">
        <v>0</v>
      </c>
      <c r="AC56" s="241">
        <v>0</v>
      </c>
      <c r="AD56" s="241">
        <v>0</v>
      </c>
      <c r="AE56" s="241">
        <v>1</v>
      </c>
      <c r="AF56" s="241">
        <v>0</v>
      </c>
      <c r="AG56" s="241">
        <v>1</v>
      </c>
    </row>
    <row r="57" spans="1:33" x14ac:dyDescent="0.3">
      <c r="B57" t="s">
        <v>145</v>
      </c>
      <c r="C57" s="241">
        <v>0</v>
      </c>
      <c r="D57" s="241">
        <v>0</v>
      </c>
      <c r="E57" s="241">
        <v>0</v>
      </c>
      <c r="F57" s="241">
        <v>0</v>
      </c>
      <c r="G57" s="241">
        <v>0</v>
      </c>
      <c r="H57" s="241">
        <v>0</v>
      </c>
      <c r="I57" s="241">
        <v>0</v>
      </c>
      <c r="J57" s="241">
        <v>0</v>
      </c>
      <c r="K57" s="241">
        <v>0</v>
      </c>
      <c r="L57" s="241">
        <v>0</v>
      </c>
      <c r="M57" s="241">
        <v>0</v>
      </c>
      <c r="N57" s="241">
        <v>0</v>
      </c>
      <c r="O57" s="241">
        <v>0</v>
      </c>
      <c r="P57" s="241">
        <v>0</v>
      </c>
      <c r="Q57" s="241">
        <v>0</v>
      </c>
      <c r="R57" s="241">
        <v>0</v>
      </c>
      <c r="S57" s="241">
        <v>0</v>
      </c>
      <c r="T57" s="241">
        <v>0</v>
      </c>
      <c r="U57" s="241">
        <v>0</v>
      </c>
      <c r="V57" s="241">
        <v>0</v>
      </c>
      <c r="W57" s="241">
        <v>0</v>
      </c>
      <c r="X57" s="241">
        <v>0</v>
      </c>
      <c r="Y57" s="241">
        <v>0</v>
      </c>
      <c r="Z57" s="241">
        <v>0</v>
      </c>
      <c r="AA57" s="241">
        <v>0</v>
      </c>
      <c r="AB57" s="241">
        <v>0</v>
      </c>
      <c r="AC57" s="241">
        <v>0</v>
      </c>
      <c r="AD57" s="241">
        <v>0</v>
      </c>
      <c r="AE57" s="241">
        <v>0</v>
      </c>
      <c r="AF57" s="241">
        <v>1</v>
      </c>
      <c r="AG57" s="241">
        <v>1</v>
      </c>
    </row>
    <row r="58" spans="1:33" x14ac:dyDescent="0.3">
      <c r="A58" s="203" t="s">
        <v>297</v>
      </c>
      <c r="B58" s="203"/>
      <c r="C58" s="241">
        <v>0.13562444299272161</v>
      </c>
      <c r="D58" s="241">
        <v>0.17024527589009519</v>
      </c>
      <c r="E58" s="241">
        <v>3.3524878933831111E-2</v>
      </c>
      <c r="F58" s="241">
        <v>1.1771536017380266E-2</v>
      </c>
      <c r="G58" s="241">
        <v>7.4482308201916647E-3</v>
      </c>
      <c r="H58" s="241">
        <v>3.6401128068605879E-3</v>
      </c>
      <c r="I58" s="241">
        <v>5.6001735490162892E-4</v>
      </c>
      <c r="J58" s="241">
        <v>2.9120902454884703E-3</v>
      </c>
      <c r="K58" s="241">
        <v>3.9201214843114021E-3</v>
      </c>
      <c r="L58" s="241">
        <v>2.2900722491909727E-2</v>
      </c>
      <c r="M58" s="241">
        <v>4.2084502836022553E-2</v>
      </c>
      <c r="N58" s="241">
        <v>4.3289424942880746E-2</v>
      </c>
      <c r="O58" s="241">
        <v>3.0043811055762586E-2</v>
      </c>
      <c r="P58" s="241">
        <v>5.5441718135261263E-3</v>
      </c>
      <c r="Q58" s="241">
        <v>5.2417624418792462E-2</v>
      </c>
      <c r="R58" s="241">
        <v>3.3385994629815507E-2</v>
      </c>
      <c r="S58" s="241">
        <v>1.7472541472930821E-2</v>
      </c>
      <c r="T58" s="241">
        <v>2.2400694196065157E-3</v>
      </c>
      <c r="U58" s="241">
        <v>8.9602776784260632E-4</v>
      </c>
      <c r="V58" s="241">
        <v>4.4801388392130314E-3</v>
      </c>
      <c r="W58" s="241">
        <v>2.4162172784172736E-2</v>
      </c>
      <c r="X58" s="241">
        <v>4.4801388392130314E-3</v>
      </c>
      <c r="Y58" s="241">
        <v>2.5592793119004441E-2</v>
      </c>
      <c r="Z58" s="241">
        <v>5.6001735490162892E-4</v>
      </c>
      <c r="AA58" s="241">
        <v>8.9602776784260627E-3</v>
      </c>
      <c r="AB58" s="241">
        <v>0.14122517655909278</v>
      </c>
      <c r="AC58" s="241">
        <v>7.0926197998291297E-3</v>
      </c>
      <c r="AD58" s="241">
        <v>3.9201214843114021E-2</v>
      </c>
      <c r="AE58" s="241">
        <v>9.8563054462686692E-2</v>
      </c>
      <c r="AF58" s="241">
        <v>2.576079832547493E-2</v>
      </c>
      <c r="AG58" s="241">
        <v>1</v>
      </c>
    </row>
  </sheetData>
  <conditionalFormatting pivot="1" sqref="C5:AG58">
    <cfRule type="expression" dxfId="0" priority="1">
      <formula>C5=0</formula>
    </cfRule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N19" sqref="N19"/>
    </sheetView>
  </sheetViews>
  <sheetFormatPr defaultRowHeight="14.4" x14ac:dyDescent="0.3"/>
  <cols>
    <col min="1" max="1" width="2" bestFit="1" customWidth="1"/>
    <col min="2" max="2" width="17.6640625" bestFit="1" customWidth="1"/>
    <col min="3" max="3" width="4.33203125" bestFit="1" customWidth="1"/>
  </cols>
  <sheetData>
    <row r="1" spans="1:7" x14ac:dyDescent="0.3">
      <c r="A1" s="164">
        <v>6</v>
      </c>
      <c r="B1" s="184" t="s">
        <v>135</v>
      </c>
      <c r="C1" s="184"/>
      <c r="D1" t="s">
        <v>487</v>
      </c>
      <c r="E1" t="s">
        <v>488</v>
      </c>
      <c r="F1" t="s">
        <v>489</v>
      </c>
    </row>
    <row r="2" spans="1:7" x14ac:dyDescent="0.3">
      <c r="A2" s="203" t="s">
        <v>218</v>
      </c>
      <c r="B2" s="205" t="s">
        <v>221</v>
      </c>
      <c r="C2" s="205"/>
      <c r="F2" t="s">
        <v>485</v>
      </c>
      <c r="G2" t="s">
        <v>486</v>
      </c>
    </row>
    <row r="3" spans="1:7" x14ac:dyDescent="0.3">
      <c r="A3" s="164"/>
      <c r="B3" s="204" t="s">
        <v>289</v>
      </c>
      <c r="C3" s="165" t="s">
        <v>135</v>
      </c>
      <c r="D3">
        <v>10</v>
      </c>
      <c r="E3">
        <v>10</v>
      </c>
    </row>
    <row r="4" spans="1:7" x14ac:dyDescent="0.3">
      <c r="A4" s="164"/>
      <c r="B4" s="204" t="s">
        <v>290</v>
      </c>
      <c r="C4" s="165" t="s">
        <v>135</v>
      </c>
      <c r="D4">
        <v>5</v>
      </c>
      <c r="E4">
        <v>5</v>
      </c>
    </row>
    <row r="5" spans="1:7" x14ac:dyDescent="0.3">
      <c r="A5" s="164"/>
      <c r="B5" s="204" t="s">
        <v>264</v>
      </c>
      <c r="C5" s="165" t="s">
        <v>135</v>
      </c>
      <c r="D5">
        <v>6</v>
      </c>
      <c r="E5">
        <v>4</v>
      </c>
    </row>
    <row r="6" spans="1:7" x14ac:dyDescent="0.3">
      <c r="A6" s="164"/>
      <c r="B6" s="204" t="s">
        <v>263</v>
      </c>
      <c r="C6" s="165" t="s">
        <v>135</v>
      </c>
      <c r="D6">
        <v>2</v>
      </c>
      <c r="E6">
        <v>2</v>
      </c>
    </row>
    <row r="7" spans="1:7" x14ac:dyDescent="0.3">
      <c r="A7" s="164" t="s">
        <v>219</v>
      </c>
      <c r="B7" s="205" t="s">
        <v>222</v>
      </c>
      <c r="C7" s="165"/>
    </row>
    <row r="8" spans="1:7" x14ac:dyDescent="0.3">
      <c r="A8" s="164"/>
      <c r="B8" s="204" t="s">
        <v>289</v>
      </c>
      <c r="C8" s="165" t="s">
        <v>135</v>
      </c>
      <c r="D8">
        <v>14</v>
      </c>
      <c r="E8">
        <v>14</v>
      </c>
    </row>
    <row r="9" spans="1:7" x14ac:dyDescent="0.3">
      <c r="A9" s="164"/>
      <c r="B9" s="204" t="s">
        <v>290</v>
      </c>
      <c r="C9" s="165" t="s">
        <v>135</v>
      </c>
      <c r="D9">
        <v>6</v>
      </c>
      <c r="E9">
        <v>6</v>
      </c>
    </row>
    <row r="10" spans="1:7" x14ac:dyDescent="0.3">
      <c r="A10" s="164"/>
      <c r="B10" s="204" t="s">
        <v>264</v>
      </c>
      <c r="C10" s="165" t="s">
        <v>135</v>
      </c>
      <c r="E10">
        <v>2</v>
      </c>
    </row>
    <row r="11" spans="1:7" x14ac:dyDescent="0.3">
      <c r="A11" s="164"/>
      <c r="B11" s="204" t="s">
        <v>266</v>
      </c>
      <c r="C11" s="165" t="s">
        <v>135</v>
      </c>
      <c r="D11">
        <v>1</v>
      </c>
      <c r="E11">
        <v>2</v>
      </c>
    </row>
    <row r="12" spans="1:7" x14ac:dyDescent="0.3">
      <c r="A12" s="164" t="s">
        <v>220</v>
      </c>
      <c r="B12" s="205" t="s">
        <v>223</v>
      </c>
      <c r="C12" s="165"/>
    </row>
    <row r="13" spans="1:7" x14ac:dyDescent="0.3">
      <c r="A13" s="164"/>
      <c r="B13" s="204" t="s">
        <v>289</v>
      </c>
      <c r="C13" s="165" t="s">
        <v>135</v>
      </c>
      <c r="D13">
        <v>16</v>
      </c>
      <c r="E13">
        <v>17</v>
      </c>
    </row>
    <row r="14" spans="1:7" x14ac:dyDescent="0.3">
      <c r="A14" s="164"/>
      <c r="B14" s="204" t="s">
        <v>290</v>
      </c>
      <c r="C14" s="165" t="s">
        <v>135</v>
      </c>
      <c r="D14">
        <v>5</v>
      </c>
      <c r="E14">
        <v>5</v>
      </c>
    </row>
    <row r="15" spans="1:7" x14ac:dyDescent="0.3">
      <c r="A15" s="164"/>
      <c r="B15" s="204" t="s">
        <v>264</v>
      </c>
      <c r="C15" s="165" t="s">
        <v>135</v>
      </c>
      <c r="D15">
        <v>24</v>
      </c>
      <c r="E15">
        <v>30</v>
      </c>
    </row>
    <row r="16" spans="1:7" x14ac:dyDescent="0.3">
      <c r="B16" s="204" t="s">
        <v>484</v>
      </c>
      <c r="C16" s="165" t="s">
        <v>135</v>
      </c>
      <c r="E16">
        <v>2</v>
      </c>
    </row>
    <row r="17" spans="4:5" x14ac:dyDescent="0.3">
      <c r="D17">
        <f>SUM(D3:D16)</f>
        <v>89</v>
      </c>
      <c r="E17">
        <f>SUM(E3:E16)</f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67"/>
  <sheetViews>
    <sheetView zoomScale="85" zoomScaleNormal="85" workbookViewId="0">
      <pane xSplit="7" ySplit="1" topLeftCell="H9" activePane="bottomRight" state="frozen"/>
      <selection pane="topRight" activeCell="G1" sqref="G1"/>
      <selection pane="bottomLeft" activeCell="A2" sqref="A2"/>
      <selection pane="bottomRight" activeCell="H25" sqref="H25:H36"/>
    </sheetView>
  </sheetViews>
  <sheetFormatPr defaultRowHeight="14.4" x14ac:dyDescent="0.3"/>
  <cols>
    <col min="2" max="2" width="52.33203125" customWidth="1"/>
    <col min="3" max="3" width="28.5546875" customWidth="1"/>
    <col min="4" max="4" width="71.6640625" customWidth="1"/>
    <col min="5" max="5" width="1.33203125" customWidth="1"/>
    <col min="6" max="6" width="17.88671875" customWidth="1"/>
    <col min="7" max="7" width="1.5546875" customWidth="1"/>
    <col min="8" max="8" width="10.5546875" customWidth="1"/>
    <col min="9" max="9" width="8.6640625" customWidth="1"/>
    <col min="10" max="10" width="9.21875" style="21" customWidth="1"/>
    <col min="11" max="12" width="8" customWidth="1"/>
    <col min="13" max="13" width="9.5546875" style="164" bestFit="1" customWidth="1"/>
  </cols>
  <sheetData>
    <row r="1" spans="1:13" s="167" customFormat="1" ht="36" customHeight="1" x14ac:dyDescent="0.3">
      <c r="A1" s="206" t="s">
        <v>211</v>
      </c>
      <c r="B1" s="206" t="s">
        <v>212</v>
      </c>
      <c r="C1" s="206" t="s">
        <v>470</v>
      </c>
      <c r="D1" s="206" t="s">
        <v>291</v>
      </c>
      <c r="E1" s="206" t="s">
        <v>292</v>
      </c>
      <c r="F1" s="206" t="s">
        <v>293</v>
      </c>
      <c r="G1" s="206" t="s">
        <v>294</v>
      </c>
      <c r="H1" s="206" t="s">
        <v>255</v>
      </c>
      <c r="I1" s="206" t="s">
        <v>256</v>
      </c>
      <c r="J1" s="207" t="s">
        <v>265</v>
      </c>
      <c r="K1" s="206" t="s">
        <v>278</v>
      </c>
      <c r="L1" s="206" t="s">
        <v>279</v>
      </c>
      <c r="M1" s="206" t="s">
        <v>295</v>
      </c>
    </row>
    <row r="2" spans="1:13" x14ac:dyDescent="0.3">
      <c r="A2" s="164">
        <v>1</v>
      </c>
      <c r="B2" s="183" t="s">
        <v>213</v>
      </c>
      <c r="C2" s="183"/>
      <c r="D2" s="201"/>
      <c r="E2" s="183"/>
      <c r="F2" s="183"/>
      <c r="G2" s="183"/>
      <c r="H2" s="172">
        <v>30000</v>
      </c>
      <c r="I2" s="172" t="s">
        <v>257</v>
      </c>
      <c r="J2" s="174">
        <v>50000</v>
      </c>
      <c r="K2" s="194">
        <v>150</v>
      </c>
      <c r="L2" s="168">
        <v>150</v>
      </c>
      <c r="M2" s="187">
        <f>L2/2791*100</f>
        <v>5.3744177714080976</v>
      </c>
    </row>
    <row r="3" spans="1:13" x14ac:dyDescent="0.3">
      <c r="A3" s="164">
        <v>2</v>
      </c>
      <c r="B3" s="183" t="s">
        <v>214</v>
      </c>
      <c r="C3" s="183"/>
      <c r="D3" s="201"/>
      <c r="E3" s="183"/>
      <c r="F3" s="183"/>
      <c r="G3" s="183"/>
      <c r="H3" s="172">
        <v>102921</v>
      </c>
      <c r="I3" s="172" t="s">
        <v>258</v>
      </c>
      <c r="J3" s="174">
        <f>4500*0.7</f>
        <v>3150</v>
      </c>
      <c r="K3" s="194">
        <v>32.42</v>
      </c>
      <c r="L3" s="168">
        <v>32.42</v>
      </c>
      <c r="M3" s="187">
        <f t="shared" ref="M3:M65" si="0">L3/2791*100</f>
        <v>1.1615908276603368</v>
      </c>
    </row>
    <row r="4" spans="1:13" x14ac:dyDescent="0.3">
      <c r="A4" s="164"/>
      <c r="B4" s="169" t="s">
        <v>254</v>
      </c>
      <c r="C4" s="169"/>
      <c r="D4" s="169"/>
      <c r="E4" s="169"/>
      <c r="F4" s="169"/>
      <c r="G4" s="169"/>
      <c r="H4" s="172"/>
      <c r="I4" s="172"/>
      <c r="J4" s="174"/>
      <c r="K4" s="178"/>
      <c r="L4" s="168"/>
      <c r="M4" s="187"/>
    </row>
    <row r="5" spans="1:13" x14ac:dyDescent="0.3">
      <c r="A5" s="164">
        <v>3</v>
      </c>
      <c r="B5" s="184" t="s">
        <v>215</v>
      </c>
      <c r="C5" s="184"/>
      <c r="D5" s="184"/>
      <c r="E5" s="180"/>
      <c r="F5" s="180"/>
      <c r="G5" s="180"/>
      <c r="H5" s="172"/>
      <c r="I5" s="172"/>
      <c r="J5" s="174"/>
      <c r="K5" s="195">
        <f>SUM(K6:K8)</f>
        <v>26.823999999999998</v>
      </c>
      <c r="L5" s="164"/>
      <c r="M5" s="187"/>
    </row>
    <row r="6" spans="1:13" hidden="1" x14ac:dyDescent="0.3">
      <c r="A6" s="203" t="s">
        <v>218</v>
      </c>
      <c r="B6" s="202" t="s">
        <v>442</v>
      </c>
      <c r="C6" s="202" t="s">
        <v>478</v>
      </c>
      <c r="D6" s="165" t="s">
        <v>387</v>
      </c>
      <c r="E6" s="165" t="s">
        <v>254</v>
      </c>
      <c r="F6" s="165" t="s">
        <v>221</v>
      </c>
      <c r="G6" s="165"/>
      <c r="H6" s="172">
        <v>1532</v>
      </c>
      <c r="I6" s="172" t="s">
        <v>483</v>
      </c>
      <c r="J6" s="174">
        <v>60000</v>
      </c>
      <c r="K6" s="178">
        <v>9.19</v>
      </c>
      <c r="L6" s="168">
        <f>K6*0.996</f>
        <v>9.1532400000000003</v>
      </c>
      <c r="M6" s="187">
        <f t="shared" si="0"/>
        <v>0.32795557147975635</v>
      </c>
    </row>
    <row r="7" spans="1:13" hidden="1" x14ac:dyDescent="0.3">
      <c r="A7" s="203" t="s">
        <v>219</v>
      </c>
      <c r="B7" s="202" t="s">
        <v>443</v>
      </c>
      <c r="C7" s="202" t="s">
        <v>478</v>
      </c>
      <c r="D7" s="165" t="s">
        <v>387</v>
      </c>
      <c r="E7" s="165" t="s">
        <v>254</v>
      </c>
      <c r="F7" s="165" t="s">
        <v>222</v>
      </c>
      <c r="G7" s="165"/>
      <c r="H7" s="172">
        <v>1275</v>
      </c>
      <c r="I7" s="172" t="s">
        <v>483</v>
      </c>
      <c r="J7" s="174">
        <v>60000</v>
      </c>
      <c r="K7" s="178">
        <v>7.65</v>
      </c>
      <c r="L7" s="168">
        <f>K7*0.9866</f>
        <v>7.5474900000000007</v>
      </c>
      <c r="M7" s="187">
        <f t="shared" si="0"/>
        <v>0.27042242923683268</v>
      </c>
    </row>
    <row r="8" spans="1:13" hidden="1" x14ac:dyDescent="0.3">
      <c r="A8" s="203" t="s">
        <v>220</v>
      </c>
      <c r="B8" s="202" t="s">
        <v>223</v>
      </c>
      <c r="C8" s="202" t="s">
        <v>478</v>
      </c>
      <c r="D8" s="165" t="s">
        <v>387</v>
      </c>
      <c r="E8" s="165" t="s">
        <v>254</v>
      </c>
      <c r="F8" s="165" t="s">
        <v>300</v>
      </c>
      <c r="G8" s="165"/>
      <c r="H8" s="172">
        <v>1664</v>
      </c>
      <c r="I8" s="172" t="s">
        <v>483</v>
      </c>
      <c r="J8" s="174">
        <v>60000</v>
      </c>
      <c r="K8" s="178">
        <v>9.984</v>
      </c>
      <c r="L8" s="168">
        <f>K8*1.00266</f>
        <v>10.010557440000001</v>
      </c>
      <c r="M8" s="187">
        <f t="shared" si="0"/>
        <v>0.3586727853815837</v>
      </c>
    </row>
    <row r="9" spans="1:13" x14ac:dyDescent="0.3">
      <c r="A9" s="164">
        <v>4</v>
      </c>
      <c r="B9" s="184" t="s">
        <v>216</v>
      </c>
      <c r="C9" s="184"/>
      <c r="D9" s="184"/>
      <c r="E9" s="180"/>
      <c r="F9" s="180"/>
      <c r="G9" s="180"/>
      <c r="H9" s="172"/>
      <c r="I9" s="172"/>
      <c r="J9" s="174"/>
      <c r="K9" s="195">
        <f>SUM(K10:K12)</f>
        <v>3.65</v>
      </c>
      <c r="L9" s="164"/>
      <c r="M9" s="187"/>
    </row>
    <row r="10" spans="1:13" hidden="1" x14ac:dyDescent="0.3">
      <c r="A10" s="203" t="s">
        <v>218</v>
      </c>
      <c r="B10" s="202" t="s">
        <v>444</v>
      </c>
      <c r="C10" s="202" t="s">
        <v>136</v>
      </c>
      <c r="D10" s="165" t="s">
        <v>387</v>
      </c>
      <c r="E10" s="165" t="s">
        <v>254</v>
      </c>
      <c r="F10" s="165" t="s">
        <v>221</v>
      </c>
      <c r="G10" s="165"/>
      <c r="H10" s="172">
        <f>5000+1600+2500</f>
        <v>9100</v>
      </c>
      <c r="I10" s="172" t="s">
        <v>260</v>
      </c>
      <c r="J10" s="174">
        <v>1300</v>
      </c>
      <c r="K10" s="178">
        <v>1.18</v>
      </c>
      <c r="L10" s="168">
        <f>K10*0.996</f>
        <v>1.1752799999999999</v>
      </c>
      <c r="M10" s="164">
        <f t="shared" si="0"/>
        <v>4.2109638122536722E-2</v>
      </c>
    </row>
    <row r="11" spans="1:13" hidden="1" x14ac:dyDescent="0.3">
      <c r="A11" s="203" t="s">
        <v>219</v>
      </c>
      <c r="B11" s="202" t="s">
        <v>443</v>
      </c>
      <c r="C11" s="202" t="s">
        <v>136</v>
      </c>
      <c r="D11" s="165" t="s">
        <v>387</v>
      </c>
      <c r="E11" s="165" t="s">
        <v>254</v>
      </c>
      <c r="F11" s="165" t="s">
        <v>222</v>
      </c>
      <c r="G11" s="165"/>
      <c r="H11" s="172">
        <f>5000+1600+2500</f>
        <v>9100</v>
      </c>
      <c r="I11" s="172" t="s">
        <v>260</v>
      </c>
      <c r="J11" s="174">
        <v>1300</v>
      </c>
      <c r="K11" s="178">
        <v>1.1830000000000001</v>
      </c>
      <c r="L11" s="168">
        <f>K11*0.9866</f>
        <v>1.1671478000000002</v>
      </c>
      <c r="M11" s="164">
        <f t="shared" si="0"/>
        <v>4.1818265854532431E-2</v>
      </c>
    </row>
    <row r="12" spans="1:13" hidden="1" x14ac:dyDescent="0.3">
      <c r="A12" s="203" t="s">
        <v>220</v>
      </c>
      <c r="B12" s="202" t="s">
        <v>223</v>
      </c>
      <c r="C12" s="202" t="s">
        <v>136</v>
      </c>
      <c r="D12" s="165" t="s">
        <v>387</v>
      </c>
      <c r="E12" s="165" t="s">
        <v>254</v>
      </c>
      <c r="F12" s="165" t="s">
        <v>300</v>
      </c>
      <c r="G12" s="165"/>
      <c r="H12" s="172">
        <f>5000+2400</f>
        <v>7400</v>
      </c>
      <c r="I12" s="172" t="s">
        <v>260</v>
      </c>
      <c r="J12" s="174">
        <v>1300</v>
      </c>
      <c r="K12" s="178">
        <v>1.2869999999999999</v>
      </c>
      <c r="L12" s="168">
        <f>K12*1.00266</f>
        <v>1.29042342</v>
      </c>
      <c r="M12" s="164">
        <f t="shared" si="0"/>
        <v>4.6235163740594769E-2</v>
      </c>
    </row>
    <row r="13" spans="1:13" x14ac:dyDescent="0.3">
      <c r="A13" s="164">
        <v>5</v>
      </c>
      <c r="B13" s="183" t="s">
        <v>224</v>
      </c>
      <c r="C13" s="183"/>
      <c r="D13" s="201"/>
      <c r="E13" s="183"/>
      <c r="F13" s="183"/>
      <c r="G13" s="183"/>
      <c r="H13" s="172"/>
      <c r="I13" s="172"/>
      <c r="J13" s="174"/>
      <c r="K13" s="196">
        <f>SUM(K14:K22)</f>
        <v>21.572699999999998</v>
      </c>
      <c r="L13" s="164"/>
    </row>
    <row r="14" spans="1:13" hidden="1" x14ac:dyDescent="0.3">
      <c r="A14" s="203" t="s">
        <v>218</v>
      </c>
      <c r="B14" s="202" t="s">
        <v>221</v>
      </c>
      <c r="C14" s="202" t="s">
        <v>477</v>
      </c>
      <c r="D14" s="165" t="s">
        <v>452</v>
      </c>
      <c r="E14" s="165"/>
      <c r="F14" s="165" t="s">
        <v>431</v>
      </c>
      <c r="G14" s="165"/>
      <c r="H14" s="172">
        <v>50000</v>
      </c>
      <c r="I14" s="172" t="s">
        <v>267</v>
      </c>
      <c r="J14" s="174">
        <v>600</v>
      </c>
      <c r="K14" s="179">
        <f>J14*H14/10000000</f>
        <v>3</v>
      </c>
      <c r="L14" s="168">
        <v>4.8600000000000003</v>
      </c>
      <c r="M14" s="188">
        <f t="shared" si="0"/>
        <v>0.17413113579362238</v>
      </c>
    </row>
    <row r="15" spans="1:13" hidden="1" x14ac:dyDescent="0.3">
      <c r="A15" s="203" t="s">
        <v>219</v>
      </c>
      <c r="B15" s="202" t="s">
        <v>222</v>
      </c>
      <c r="C15" s="202" t="s">
        <v>477</v>
      </c>
      <c r="D15" s="165" t="s">
        <v>452</v>
      </c>
      <c r="E15" s="165"/>
      <c r="F15" s="165" t="s">
        <v>431</v>
      </c>
      <c r="G15" s="165"/>
      <c r="H15" s="172">
        <v>71455</v>
      </c>
      <c r="I15" s="172" t="s">
        <v>267</v>
      </c>
      <c r="J15" s="174">
        <v>600</v>
      </c>
      <c r="K15" s="179">
        <f t="shared" ref="K15:K22" si="1">J15*H15/10000000</f>
        <v>4.2873000000000001</v>
      </c>
      <c r="L15" s="168">
        <v>6.14</v>
      </c>
      <c r="M15" s="164">
        <f t="shared" si="0"/>
        <v>0.2199928341096381</v>
      </c>
    </row>
    <row r="16" spans="1:13" hidden="1" x14ac:dyDescent="0.3">
      <c r="A16" s="203" t="s">
        <v>220</v>
      </c>
      <c r="B16" s="202" t="s">
        <v>223</v>
      </c>
      <c r="C16" s="202" t="s">
        <v>477</v>
      </c>
      <c r="D16" s="165" t="s">
        <v>452</v>
      </c>
      <c r="E16" s="165"/>
      <c r="F16" s="165" t="s">
        <v>431</v>
      </c>
      <c r="G16" s="165"/>
      <c r="H16" s="172">
        <v>80455</v>
      </c>
      <c r="I16" s="172" t="s">
        <v>267</v>
      </c>
      <c r="J16" s="174">
        <v>600</v>
      </c>
      <c r="K16" s="179">
        <f t="shared" si="1"/>
        <v>4.8273000000000001</v>
      </c>
      <c r="L16" s="168">
        <v>0.99</v>
      </c>
      <c r="M16" s="164">
        <f t="shared" si="0"/>
        <v>3.5471157291293444E-2</v>
      </c>
    </row>
    <row r="17" spans="1:13" hidden="1" x14ac:dyDescent="0.3">
      <c r="A17" s="203" t="s">
        <v>227</v>
      </c>
      <c r="B17" s="202" t="s">
        <v>270</v>
      </c>
      <c r="C17" s="202" t="s">
        <v>477</v>
      </c>
      <c r="D17" s="165" t="s">
        <v>452</v>
      </c>
      <c r="E17" s="165"/>
      <c r="F17" s="165" t="s">
        <v>431</v>
      </c>
      <c r="G17" s="165"/>
      <c r="H17" s="172">
        <v>56091</v>
      </c>
      <c r="I17" s="172" t="s">
        <v>267</v>
      </c>
      <c r="J17" s="174">
        <v>600</v>
      </c>
      <c r="K17" s="179">
        <f t="shared" si="1"/>
        <v>3.3654600000000001</v>
      </c>
      <c r="L17" s="164">
        <v>1.27</v>
      </c>
      <c r="M17" s="164">
        <f t="shared" si="0"/>
        <v>4.5503403797921893E-2</v>
      </c>
    </row>
    <row r="18" spans="1:13" hidden="1" x14ac:dyDescent="0.3">
      <c r="A18" s="203" t="s">
        <v>228</v>
      </c>
      <c r="B18" s="202" t="s">
        <v>272</v>
      </c>
      <c r="C18" s="202" t="s">
        <v>477</v>
      </c>
      <c r="D18" s="165" t="s">
        <v>452</v>
      </c>
      <c r="E18" s="165"/>
      <c r="F18" s="165" t="s">
        <v>431</v>
      </c>
      <c r="G18" s="165"/>
      <c r="H18" s="172">
        <v>24818</v>
      </c>
      <c r="I18" s="172" t="s">
        <v>267</v>
      </c>
      <c r="J18" s="174">
        <v>600</v>
      </c>
      <c r="K18" s="179">
        <f t="shared" si="1"/>
        <v>1.48908</v>
      </c>
      <c r="L18" s="164">
        <v>3.74</v>
      </c>
      <c r="M18" s="164">
        <f t="shared" si="0"/>
        <v>0.13400214976710859</v>
      </c>
    </row>
    <row r="19" spans="1:13" hidden="1" x14ac:dyDescent="0.3">
      <c r="A19" s="203" t="s">
        <v>273</v>
      </c>
      <c r="B19" s="202" t="s">
        <v>187</v>
      </c>
      <c r="C19" s="202" t="s">
        <v>477</v>
      </c>
      <c r="D19" s="165" t="s">
        <v>452</v>
      </c>
      <c r="E19" s="165"/>
      <c r="F19" s="165" t="s">
        <v>431</v>
      </c>
      <c r="G19" s="165"/>
      <c r="H19" s="172">
        <v>9091</v>
      </c>
      <c r="I19" s="172" t="s">
        <v>267</v>
      </c>
      <c r="J19" s="174">
        <v>600</v>
      </c>
      <c r="K19" s="179">
        <f t="shared" si="1"/>
        <v>0.54545999999999994</v>
      </c>
      <c r="L19" s="168">
        <v>1.01</v>
      </c>
      <c r="M19" s="164">
        <f t="shared" si="0"/>
        <v>3.6187746327481188E-2</v>
      </c>
    </row>
    <row r="20" spans="1:13" hidden="1" x14ac:dyDescent="0.3">
      <c r="A20" s="203" t="s">
        <v>274</v>
      </c>
      <c r="B20" s="202" t="s">
        <v>188</v>
      </c>
      <c r="C20" s="202" t="s">
        <v>477</v>
      </c>
      <c r="D20" s="165" t="s">
        <v>452</v>
      </c>
      <c r="E20" s="165"/>
      <c r="F20" s="165" t="s">
        <v>431</v>
      </c>
      <c r="G20" s="165"/>
      <c r="H20" s="172">
        <v>39545</v>
      </c>
      <c r="I20" s="172" t="s">
        <v>267</v>
      </c>
      <c r="J20" s="174">
        <v>600</v>
      </c>
      <c r="K20" s="179">
        <f t="shared" si="1"/>
        <v>2.3727</v>
      </c>
      <c r="L20" s="168">
        <v>4.3499999999999996</v>
      </c>
      <c r="M20" s="164">
        <f t="shared" si="0"/>
        <v>0.15585811537083483</v>
      </c>
    </row>
    <row r="21" spans="1:13" hidden="1" x14ac:dyDescent="0.3">
      <c r="A21" s="203" t="s">
        <v>275</v>
      </c>
      <c r="B21" s="202" t="s">
        <v>268</v>
      </c>
      <c r="C21" s="202" t="s">
        <v>477</v>
      </c>
      <c r="D21" s="165" t="s">
        <v>452</v>
      </c>
      <c r="E21" s="165"/>
      <c r="F21" s="165" t="s">
        <v>431</v>
      </c>
      <c r="G21" s="165"/>
      <c r="H21" s="172">
        <v>18545</v>
      </c>
      <c r="I21" s="172" t="s">
        <v>267</v>
      </c>
      <c r="J21" s="174">
        <v>600</v>
      </c>
      <c r="K21" s="179">
        <f t="shared" si="1"/>
        <v>1.1127</v>
      </c>
      <c r="L21" s="168">
        <v>2.04</v>
      </c>
      <c r="M21" s="164">
        <f t="shared" si="0"/>
        <v>7.3092081691150126E-2</v>
      </c>
    </row>
    <row r="22" spans="1:13" hidden="1" x14ac:dyDescent="0.3">
      <c r="A22" s="203" t="s">
        <v>276</v>
      </c>
      <c r="B22" s="202" t="s">
        <v>277</v>
      </c>
      <c r="C22" s="202" t="s">
        <v>477</v>
      </c>
      <c r="D22" s="165" t="s">
        <v>452</v>
      </c>
      <c r="E22" s="165"/>
      <c r="F22" s="165" t="s">
        <v>431</v>
      </c>
      <c r="G22" s="165"/>
      <c r="H22" s="172">
        <v>9545</v>
      </c>
      <c r="I22" s="172" t="s">
        <v>267</v>
      </c>
      <c r="J22" s="174">
        <v>600</v>
      </c>
      <c r="K22" s="179">
        <f t="shared" si="1"/>
        <v>0.57269999999999999</v>
      </c>
      <c r="L22" s="168">
        <v>1.05</v>
      </c>
      <c r="M22" s="164">
        <f t="shared" si="0"/>
        <v>3.7620924399856689E-2</v>
      </c>
    </row>
    <row r="23" spans="1:13" x14ac:dyDescent="0.3">
      <c r="A23" s="164">
        <v>6</v>
      </c>
      <c r="B23" s="184" t="s">
        <v>135</v>
      </c>
      <c r="C23" s="184"/>
      <c r="D23" s="184"/>
      <c r="E23" s="180"/>
      <c r="F23" s="180"/>
      <c r="G23" s="180"/>
      <c r="H23" s="172"/>
      <c r="I23" s="172"/>
      <c r="J23" s="174"/>
      <c r="K23" s="197">
        <f>K24+K29+K33</f>
        <v>46.8</v>
      </c>
      <c r="L23" s="164"/>
    </row>
    <row r="24" spans="1:13" x14ac:dyDescent="0.3">
      <c r="A24" s="203" t="s">
        <v>218</v>
      </c>
      <c r="B24" s="205" t="s">
        <v>221</v>
      </c>
      <c r="C24" s="205"/>
      <c r="D24" s="165"/>
      <c r="E24" s="165"/>
      <c r="F24" s="165"/>
      <c r="G24" s="165"/>
      <c r="H24" s="172"/>
      <c r="I24" s="172"/>
      <c r="J24" s="174"/>
      <c r="K24" s="175">
        <f>SUM(K25:K28)</f>
        <v>11.73</v>
      </c>
      <c r="L24" s="168">
        <f>K24*0.47485</f>
        <v>5.5699905000000003</v>
      </c>
      <c r="M24" s="164">
        <f t="shared" si="0"/>
        <v>0.19956970619849518</v>
      </c>
    </row>
    <row r="25" spans="1:13" x14ac:dyDescent="0.3">
      <c r="A25" s="164"/>
      <c r="B25" s="204" t="s">
        <v>289</v>
      </c>
      <c r="C25" s="165" t="s">
        <v>135</v>
      </c>
      <c r="D25" s="165" t="s">
        <v>135</v>
      </c>
      <c r="E25" s="165"/>
      <c r="F25" s="165" t="s">
        <v>221</v>
      </c>
      <c r="G25" s="165"/>
      <c r="H25" s="172">
        <v>10</v>
      </c>
      <c r="I25" s="172" t="s">
        <v>259</v>
      </c>
      <c r="J25" s="174">
        <v>4500000</v>
      </c>
      <c r="K25" s="175">
        <f>(J25*H25)/10000000</f>
        <v>4.5</v>
      </c>
      <c r="L25" s="168"/>
    </row>
    <row r="26" spans="1:13" x14ac:dyDescent="0.3">
      <c r="A26" s="164"/>
      <c r="B26" s="204" t="s">
        <v>290</v>
      </c>
      <c r="C26" s="165" t="s">
        <v>135</v>
      </c>
      <c r="D26" s="165" t="s">
        <v>135</v>
      </c>
      <c r="E26" s="165"/>
      <c r="F26" s="165" t="s">
        <v>221</v>
      </c>
      <c r="G26" s="165"/>
      <c r="H26" s="172">
        <v>5</v>
      </c>
      <c r="I26" s="172" t="s">
        <v>259</v>
      </c>
      <c r="J26" s="174">
        <v>5500000</v>
      </c>
      <c r="K26" s="175">
        <f>(J26*H26)/10000000</f>
        <v>2.75</v>
      </c>
      <c r="L26" s="168"/>
    </row>
    <row r="27" spans="1:13" x14ac:dyDescent="0.3">
      <c r="A27" s="164"/>
      <c r="B27" s="204" t="s">
        <v>264</v>
      </c>
      <c r="C27" s="165" t="s">
        <v>135</v>
      </c>
      <c r="D27" s="165" t="s">
        <v>135</v>
      </c>
      <c r="E27" s="165"/>
      <c r="F27" s="165" t="s">
        <v>221</v>
      </c>
      <c r="G27" s="165"/>
      <c r="H27" s="172">
        <v>6</v>
      </c>
      <c r="I27" s="172" t="s">
        <v>259</v>
      </c>
      <c r="J27" s="174">
        <v>5800000</v>
      </c>
      <c r="K27" s="175">
        <f>(J27*H27)/10000000</f>
        <v>3.48</v>
      </c>
      <c r="L27" s="168"/>
    </row>
    <row r="28" spans="1:13" x14ac:dyDescent="0.3">
      <c r="A28" s="164"/>
      <c r="B28" s="204" t="s">
        <v>263</v>
      </c>
      <c r="C28" s="165" t="s">
        <v>135</v>
      </c>
      <c r="D28" s="165" t="s">
        <v>135</v>
      </c>
      <c r="E28" s="165"/>
      <c r="F28" s="165" t="s">
        <v>221</v>
      </c>
      <c r="G28" s="165"/>
      <c r="H28" s="172">
        <v>2</v>
      </c>
      <c r="I28" s="172" t="s">
        <v>259</v>
      </c>
      <c r="J28" s="174">
        <v>5000000</v>
      </c>
      <c r="K28" s="175">
        <f>(J28*H28)/10000000</f>
        <v>1</v>
      </c>
      <c r="L28" s="168"/>
    </row>
    <row r="29" spans="1:13" x14ac:dyDescent="0.3">
      <c r="A29" s="164" t="s">
        <v>219</v>
      </c>
      <c r="B29" s="205" t="s">
        <v>222</v>
      </c>
      <c r="C29" s="165"/>
      <c r="D29" s="165"/>
      <c r="E29" s="165"/>
      <c r="F29" s="165"/>
      <c r="G29" s="165"/>
      <c r="H29" s="172"/>
      <c r="I29" s="172"/>
      <c r="J29" s="174"/>
      <c r="K29" s="175">
        <f>SUM(K30:K32)</f>
        <v>11.2</v>
      </c>
      <c r="L29" s="168">
        <f>K29*0.6991</f>
        <v>7.8299200000000004</v>
      </c>
      <c r="M29" s="164">
        <f t="shared" si="0"/>
        <v>0.28054174131135795</v>
      </c>
    </row>
    <row r="30" spans="1:13" x14ac:dyDescent="0.3">
      <c r="A30" s="164"/>
      <c r="B30" s="204" t="s">
        <v>289</v>
      </c>
      <c r="C30" s="165" t="s">
        <v>135</v>
      </c>
      <c r="D30" s="165" t="s">
        <v>135</v>
      </c>
      <c r="E30" s="165"/>
      <c r="F30" s="165" t="s">
        <v>222</v>
      </c>
      <c r="G30" s="165"/>
      <c r="H30" s="172">
        <v>14</v>
      </c>
      <c r="I30" s="172" t="s">
        <v>259</v>
      </c>
      <c r="J30" s="174">
        <v>4500000</v>
      </c>
      <c r="K30" s="175">
        <f>(J30*H30)/10000000</f>
        <v>6.3</v>
      </c>
      <c r="L30" s="168"/>
    </row>
    <row r="31" spans="1:13" x14ac:dyDescent="0.3">
      <c r="A31" s="164"/>
      <c r="B31" s="204" t="s">
        <v>290</v>
      </c>
      <c r="C31" s="165" t="s">
        <v>135</v>
      </c>
      <c r="D31" s="165" t="s">
        <v>135</v>
      </c>
      <c r="E31" s="165"/>
      <c r="F31" s="165" t="s">
        <v>222</v>
      </c>
      <c r="G31" s="165"/>
      <c r="H31" s="172">
        <v>6</v>
      </c>
      <c r="I31" s="172" t="s">
        <v>259</v>
      </c>
      <c r="J31" s="174">
        <v>5500000</v>
      </c>
      <c r="K31" s="175">
        <f>(J31*H31)/10000000</f>
        <v>3.3</v>
      </c>
      <c r="L31" s="168"/>
    </row>
    <row r="32" spans="1:13" x14ac:dyDescent="0.3">
      <c r="A32" s="164"/>
      <c r="B32" s="204" t="s">
        <v>266</v>
      </c>
      <c r="C32" s="165" t="s">
        <v>135</v>
      </c>
      <c r="D32" s="165" t="s">
        <v>135</v>
      </c>
      <c r="E32" s="165"/>
      <c r="F32" s="165" t="s">
        <v>222</v>
      </c>
      <c r="G32" s="165"/>
      <c r="H32" s="172">
        <v>1</v>
      </c>
      <c r="I32" s="172" t="s">
        <v>259</v>
      </c>
      <c r="J32" s="174">
        <v>16000000</v>
      </c>
      <c r="K32" s="175">
        <f>(J32*H32)/10000000</f>
        <v>1.6</v>
      </c>
      <c r="L32" s="168"/>
    </row>
    <row r="33" spans="1:13" x14ac:dyDescent="0.3">
      <c r="A33" s="164" t="s">
        <v>220</v>
      </c>
      <c r="B33" s="205" t="s">
        <v>223</v>
      </c>
      <c r="C33" s="165"/>
      <c r="D33" s="165"/>
      <c r="E33" s="165"/>
      <c r="F33" s="165"/>
      <c r="G33" s="165"/>
      <c r="H33" s="172"/>
      <c r="I33" s="172"/>
      <c r="J33" s="174"/>
      <c r="K33" s="198">
        <f>SUM(K34:K36)</f>
        <v>23.869999999999997</v>
      </c>
      <c r="L33" s="164">
        <v>15.84</v>
      </c>
      <c r="M33" s="164">
        <f t="shared" si="0"/>
        <v>0.5675385166606951</v>
      </c>
    </row>
    <row r="34" spans="1:13" x14ac:dyDescent="0.3">
      <c r="A34" s="164"/>
      <c r="B34" s="204" t="s">
        <v>289</v>
      </c>
      <c r="C34" s="165" t="s">
        <v>135</v>
      </c>
      <c r="D34" s="165" t="s">
        <v>135</v>
      </c>
      <c r="E34" s="165"/>
      <c r="F34" s="165" t="s">
        <v>300</v>
      </c>
      <c r="G34" s="165"/>
      <c r="H34" s="172">
        <v>16</v>
      </c>
      <c r="I34" s="172" t="s">
        <v>259</v>
      </c>
      <c r="J34" s="174">
        <v>4500000</v>
      </c>
      <c r="K34" s="175">
        <f>(J34*H34)/10000000</f>
        <v>7.2</v>
      </c>
      <c r="L34" s="168"/>
    </row>
    <row r="35" spans="1:13" x14ac:dyDescent="0.3">
      <c r="A35" s="164"/>
      <c r="B35" s="204" t="s">
        <v>290</v>
      </c>
      <c r="C35" s="165" t="s">
        <v>135</v>
      </c>
      <c r="D35" s="165" t="s">
        <v>135</v>
      </c>
      <c r="E35" s="165"/>
      <c r="F35" s="165" t="s">
        <v>300</v>
      </c>
      <c r="G35" s="165"/>
      <c r="H35" s="172">
        <v>5</v>
      </c>
      <c r="I35" s="172" t="s">
        <v>259</v>
      </c>
      <c r="J35" s="174">
        <v>5500000</v>
      </c>
      <c r="K35" s="175">
        <f>(J35*H35)/10000000</f>
        <v>2.75</v>
      </c>
      <c r="L35" s="168"/>
    </row>
    <row r="36" spans="1:13" x14ac:dyDescent="0.3">
      <c r="A36" s="164"/>
      <c r="B36" s="204" t="s">
        <v>264</v>
      </c>
      <c r="C36" s="165" t="s">
        <v>135</v>
      </c>
      <c r="D36" s="165" t="s">
        <v>135</v>
      </c>
      <c r="E36" s="165"/>
      <c r="F36" s="165" t="s">
        <v>300</v>
      </c>
      <c r="G36" s="165"/>
      <c r="H36" s="172">
        <v>24</v>
      </c>
      <c r="I36" s="172" t="s">
        <v>259</v>
      </c>
      <c r="J36" s="174">
        <v>5800000</v>
      </c>
      <c r="K36" s="175">
        <f>(J36*H36)/10000000</f>
        <v>13.92</v>
      </c>
      <c r="L36" s="168"/>
    </row>
    <row r="37" spans="1:13" x14ac:dyDescent="0.3">
      <c r="A37" s="164">
        <v>7</v>
      </c>
      <c r="B37" s="169" t="s">
        <v>226</v>
      </c>
      <c r="C37" s="169"/>
      <c r="D37" s="169"/>
      <c r="E37" s="169"/>
      <c r="F37" s="169"/>
      <c r="G37" s="169"/>
      <c r="H37" s="172"/>
      <c r="I37" s="172"/>
      <c r="J37" s="174"/>
      <c r="K37" s="168"/>
      <c r="L37" s="164"/>
    </row>
    <row r="38" spans="1:13" x14ac:dyDescent="0.3">
      <c r="B38" s="169" t="s">
        <v>221</v>
      </c>
      <c r="C38" s="169"/>
      <c r="D38" s="169"/>
      <c r="E38" s="169"/>
      <c r="F38" s="169"/>
      <c r="G38" s="169"/>
      <c r="H38" s="172"/>
      <c r="I38" s="172"/>
      <c r="J38" s="174"/>
      <c r="K38" s="199">
        <f>SUM(K39:K43)</f>
        <v>9.77</v>
      </c>
      <c r="L38" s="164">
        <v>8.32</v>
      </c>
      <c r="M38" s="164">
        <f t="shared" si="0"/>
        <v>0.29810103905410251</v>
      </c>
    </row>
    <row r="39" spans="1:13" hidden="1" x14ac:dyDescent="0.3">
      <c r="A39" s="164" t="s">
        <v>218</v>
      </c>
      <c r="B39" s="185" t="s">
        <v>232</v>
      </c>
      <c r="C39" s="185" t="s">
        <v>232</v>
      </c>
      <c r="D39" s="185" t="s">
        <v>447</v>
      </c>
      <c r="E39" s="180" t="s">
        <v>226</v>
      </c>
      <c r="F39" s="180" t="s">
        <v>221</v>
      </c>
      <c r="G39" s="180"/>
      <c r="H39" s="172">
        <v>21</v>
      </c>
      <c r="I39" s="172" t="s">
        <v>259</v>
      </c>
      <c r="J39" s="174">
        <v>700000</v>
      </c>
      <c r="K39" s="175">
        <f>(J39*H39)/10000000</f>
        <v>1.47</v>
      </c>
      <c r="L39" s="168"/>
    </row>
    <row r="40" spans="1:13" hidden="1" x14ac:dyDescent="0.3">
      <c r="A40" s="164" t="s">
        <v>219</v>
      </c>
      <c r="B40" s="185" t="s">
        <v>233</v>
      </c>
      <c r="C40" s="185" t="s">
        <v>233</v>
      </c>
      <c r="D40" s="185" t="s">
        <v>447</v>
      </c>
      <c r="E40" s="180" t="s">
        <v>226</v>
      </c>
      <c r="F40" s="180" t="s">
        <v>221</v>
      </c>
      <c r="G40" s="180"/>
      <c r="H40" s="172">
        <v>20</v>
      </c>
      <c r="I40" s="172" t="s">
        <v>259</v>
      </c>
      <c r="J40" s="200">
        <v>250000</v>
      </c>
      <c r="K40" s="175">
        <f>(J40*H40)/10000000</f>
        <v>0.5</v>
      </c>
      <c r="L40" s="168"/>
    </row>
    <row r="41" spans="1:13" hidden="1" x14ac:dyDescent="0.3">
      <c r="A41" s="164" t="s">
        <v>220</v>
      </c>
      <c r="B41" s="185" t="s">
        <v>234</v>
      </c>
      <c r="C41" s="185" t="s">
        <v>234</v>
      </c>
      <c r="D41" s="185" t="s">
        <v>447</v>
      </c>
      <c r="E41" s="180" t="s">
        <v>226</v>
      </c>
      <c r="F41" s="180" t="s">
        <v>221</v>
      </c>
      <c r="G41" s="180"/>
      <c r="H41" s="172">
        <v>20</v>
      </c>
      <c r="I41" s="172" t="s">
        <v>259</v>
      </c>
      <c r="J41" s="200">
        <v>400000</v>
      </c>
      <c r="K41" s="175">
        <f>(J41*H41)/10000000</f>
        <v>0.8</v>
      </c>
      <c r="L41" s="168"/>
    </row>
    <row r="42" spans="1:13" hidden="1" x14ac:dyDescent="0.3">
      <c r="A42" s="164" t="s">
        <v>227</v>
      </c>
      <c r="B42" s="182" t="s">
        <v>445</v>
      </c>
      <c r="C42" s="182" t="s">
        <v>445</v>
      </c>
      <c r="D42" s="185" t="s">
        <v>447</v>
      </c>
      <c r="E42" s="182" t="s">
        <v>226</v>
      </c>
      <c r="F42" s="182" t="s">
        <v>221</v>
      </c>
      <c r="G42" s="182"/>
      <c r="H42" s="172">
        <v>2</v>
      </c>
      <c r="I42" s="172" t="s">
        <v>259</v>
      </c>
      <c r="J42" s="174">
        <v>5000000</v>
      </c>
      <c r="K42" s="175">
        <f>(J42*H42)/10000000</f>
        <v>1</v>
      </c>
      <c r="L42" s="168"/>
    </row>
    <row r="43" spans="1:13" hidden="1" x14ac:dyDescent="0.3">
      <c r="A43" s="164" t="s">
        <v>228</v>
      </c>
      <c r="B43" s="182" t="s">
        <v>231</v>
      </c>
      <c r="C43" s="182" t="s">
        <v>231</v>
      </c>
      <c r="D43" s="185" t="s">
        <v>231</v>
      </c>
      <c r="E43" s="182" t="s">
        <v>226</v>
      </c>
      <c r="F43" s="182" t="s">
        <v>431</v>
      </c>
      <c r="G43" s="182"/>
      <c r="H43" s="172">
        <v>1200</v>
      </c>
      <c r="I43" s="172" t="s">
        <v>267</v>
      </c>
      <c r="J43" s="174">
        <v>50000</v>
      </c>
      <c r="K43" s="175">
        <f>(J43*H43)/10000000</f>
        <v>6</v>
      </c>
      <c r="L43" s="168"/>
    </row>
    <row r="44" spans="1:13" x14ac:dyDescent="0.3">
      <c r="B44" s="169" t="s">
        <v>222</v>
      </c>
      <c r="C44" s="169"/>
      <c r="D44" s="169"/>
      <c r="E44" s="169"/>
      <c r="F44" s="169"/>
      <c r="G44" s="169"/>
      <c r="H44" s="172"/>
      <c r="I44" s="172"/>
      <c r="J44" s="174"/>
      <c r="K44" s="199">
        <f>SUM(K45:K49)</f>
        <v>8.77</v>
      </c>
      <c r="L44" s="168">
        <v>7.5</v>
      </c>
      <c r="M44" s="164">
        <f t="shared" si="0"/>
        <v>0.26872088857040488</v>
      </c>
    </row>
    <row r="45" spans="1:13" hidden="1" x14ac:dyDescent="0.3">
      <c r="A45" s="164" t="s">
        <v>218</v>
      </c>
      <c r="B45" s="185" t="s">
        <v>232</v>
      </c>
      <c r="C45" s="185" t="s">
        <v>232</v>
      </c>
      <c r="D45" s="185" t="s">
        <v>447</v>
      </c>
      <c r="E45" s="180" t="s">
        <v>226</v>
      </c>
      <c r="F45" s="180" t="s">
        <v>222</v>
      </c>
      <c r="G45" s="180"/>
      <c r="H45" s="172">
        <v>21</v>
      </c>
      <c r="I45" s="172" t="s">
        <v>259</v>
      </c>
      <c r="J45" s="174">
        <v>700000</v>
      </c>
      <c r="K45" s="175">
        <f t="shared" ref="K45:K64" si="2">(J45*H45)/10000000</f>
        <v>1.47</v>
      </c>
      <c r="L45" s="168"/>
    </row>
    <row r="46" spans="1:13" hidden="1" x14ac:dyDescent="0.3">
      <c r="A46" s="164" t="s">
        <v>219</v>
      </c>
      <c r="B46" s="185" t="s">
        <v>233</v>
      </c>
      <c r="C46" s="185" t="s">
        <v>233</v>
      </c>
      <c r="D46" s="185" t="s">
        <v>447</v>
      </c>
      <c r="E46" s="180" t="s">
        <v>226</v>
      </c>
      <c r="F46" s="180" t="s">
        <v>222</v>
      </c>
      <c r="G46" s="180"/>
      <c r="H46" s="172">
        <v>20</v>
      </c>
      <c r="I46" s="172" t="s">
        <v>259</v>
      </c>
      <c r="J46" s="200">
        <v>250000</v>
      </c>
      <c r="K46" s="175">
        <f t="shared" si="2"/>
        <v>0.5</v>
      </c>
      <c r="L46" s="168"/>
    </row>
    <row r="47" spans="1:13" hidden="1" x14ac:dyDescent="0.3">
      <c r="A47" s="164" t="s">
        <v>220</v>
      </c>
      <c r="B47" s="185" t="s">
        <v>234</v>
      </c>
      <c r="C47" s="185" t="s">
        <v>234</v>
      </c>
      <c r="D47" s="185" t="s">
        <v>447</v>
      </c>
      <c r="E47" s="180" t="s">
        <v>226</v>
      </c>
      <c r="F47" s="180" t="s">
        <v>222</v>
      </c>
      <c r="G47" s="180"/>
      <c r="H47" s="172">
        <v>20</v>
      </c>
      <c r="I47" s="172" t="s">
        <v>259</v>
      </c>
      <c r="J47" s="200">
        <v>400000</v>
      </c>
      <c r="K47" s="175">
        <f t="shared" si="2"/>
        <v>0.8</v>
      </c>
      <c r="L47" s="168"/>
    </row>
    <row r="48" spans="1:13" hidden="1" x14ac:dyDescent="0.3">
      <c r="A48" s="164" t="s">
        <v>227</v>
      </c>
      <c r="B48" s="182" t="s">
        <v>445</v>
      </c>
      <c r="C48" s="182" t="s">
        <v>445</v>
      </c>
      <c r="D48" s="185" t="s">
        <v>447</v>
      </c>
      <c r="E48" s="182" t="s">
        <v>226</v>
      </c>
      <c r="F48" s="182" t="s">
        <v>222</v>
      </c>
      <c r="G48" s="182"/>
      <c r="H48" s="172">
        <v>2</v>
      </c>
      <c r="I48" s="172" t="s">
        <v>259</v>
      </c>
      <c r="J48" s="174">
        <v>5000000</v>
      </c>
      <c r="K48" s="175">
        <f t="shared" si="2"/>
        <v>1</v>
      </c>
      <c r="L48" s="168"/>
    </row>
    <row r="49" spans="1:13" hidden="1" x14ac:dyDescent="0.3">
      <c r="A49" s="164" t="s">
        <v>228</v>
      </c>
      <c r="B49" s="182" t="s">
        <v>231</v>
      </c>
      <c r="C49" s="182" t="s">
        <v>231</v>
      </c>
      <c r="D49" s="185" t="s">
        <v>231</v>
      </c>
      <c r="E49" s="182" t="s">
        <v>226</v>
      </c>
      <c r="F49" s="182" t="s">
        <v>431</v>
      </c>
      <c r="G49" s="182"/>
      <c r="H49" s="172">
        <v>1000</v>
      </c>
      <c r="I49" s="172" t="s">
        <v>267</v>
      </c>
      <c r="J49" s="174">
        <v>50000</v>
      </c>
      <c r="K49" s="175">
        <f t="shared" si="2"/>
        <v>5</v>
      </c>
      <c r="L49" s="168"/>
    </row>
    <row r="50" spans="1:13" x14ac:dyDescent="0.3">
      <c r="B50" s="169" t="s">
        <v>223</v>
      </c>
      <c r="C50" s="169"/>
      <c r="D50" s="169"/>
      <c r="E50" s="169"/>
      <c r="F50" s="169"/>
      <c r="G50" s="169"/>
      <c r="H50" s="172"/>
      <c r="I50" s="172"/>
      <c r="J50" s="174"/>
      <c r="K50" s="199">
        <f>SUM(K51:K55)</f>
        <v>13.835000000000001</v>
      </c>
      <c r="L50" s="164">
        <v>11.06</v>
      </c>
      <c r="M50" s="164">
        <f t="shared" si="0"/>
        <v>0.39627373701182372</v>
      </c>
    </row>
    <row r="51" spans="1:13" hidden="1" x14ac:dyDescent="0.3">
      <c r="A51" s="164" t="s">
        <v>218</v>
      </c>
      <c r="B51" s="185" t="s">
        <v>232</v>
      </c>
      <c r="C51" s="185" t="s">
        <v>232</v>
      </c>
      <c r="D51" s="185" t="s">
        <v>447</v>
      </c>
      <c r="E51" s="180" t="s">
        <v>226</v>
      </c>
      <c r="F51" s="165" t="s">
        <v>300</v>
      </c>
      <c r="G51" s="180"/>
      <c r="H51" s="172">
        <v>53</v>
      </c>
      <c r="I51" s="172" t="s">
        <v>259</v>
      </c>
      <c r="J51" s="174">
        <v>700000</v>
      </c>
      <c r="K51" s="175">
        <f t="shared" si="2"/>
        <v>3.71</v>
      </c>
      <c r="L51" s="168"/>
    </row>
    <row r="52" spans="1:13" hidden="1" x14ac:dyDescent="0.3">
      <c r="A52" s="164" t="s">
        <v>219</v>
      </c>
      <c r="B52" s="185" t="s">
        <v>233</v>
      </c>
      <c r="C52" s="185" t="s">
        <v>233</v>
      </c>
      <c r="D52" s="185" t="s">
        <v>447</v>
      </c>
      <c r="E52" s="180" t="s">
        <v>226</v>
      </c>
      <c r="F52" s="165" t="s">
        <v>300</v>
      </c>
      <c r="G52" s="180"/>
      <c r="H52" s="172">
        <v>25</v>
      </c>
      <c r="I52" s="172" t="s">
        <v>259</v>
      </c>
      <c r="J52" s="200">
        <v>250000</v>
      </c>
      <c r="K52" s="175">
        <f t="shared" si="2"/>
        <v>0.625</v>
      </c>
      <c r="L52" s="168"/>
    </row>
    <row r="53" spans="1:13" hidden="1" x14ac:dyDescent="0.3">
      <c r="A53" s="164" t="s">
        <v>220</v>
      </c>
      <c r="B53" s="185" t="s">
        <v>234</v>
      </c>
      <c r="C53" s="185" t="s">
        <v>234</v>
      </c>
      <c r="D53" s="185" t="s">
        <v>447</v>
      </c>
      <c r="E53" s="180" t="s">
        <v>226</v>
      </c>
      <c r="F53" s="165" t="s">
        <v>300</v>
      </c>
      <c r="G53" s="180"/>
      <c r="H53" s="172">
        <v>25</v>
      </c>
      <c r="I53" s="172" t="s">
        <v>259</v>
      </c>
      <c r="J53" s="200">
        <v>400000</v>
      </c>
      <c r="K53" s="175">
        <f t="shared" si="2"/>
        <v>1</v>
      </c>
      <c r="L53" s="168"/>
    </row>
    <row r="54" spans="1:13" hidden="1" x14ac:dyDescent="0.3">
      <c r="A54" s="164" t="s">
        <v>227</v>
      </c>
      <c r="B54" s="182" t="s">
        <v>445</v>
      </c>
      <c r="C54" s="182" t="s">
        <v>445</v>
      </c>
      <c r="D54" s="185" t="s">
        <v>447</v>
      </c>
      <c r="E54" s="182" t="s">
        <v>226</v>
      </c>
      <c r="F54" s="165" t="s">
        <v>300</v>
      </c>
      <c r="G54" s="182"/>
      <c r="H54" s="172">
        <v>3</v>
      </c>
      <c r="I54" s="172" t="s">
        <v>259</v>
      </c>
      <c r="J54" s="174">
        <v>5000000</v>
      </c>
      <c r="K54" s="175">
        <f t="shared" si="2"/>
        <v>1.5</v>
      </c>
      <c r="L54" s="168"/>
    </row>
    <row r="55" spans="1:13" hidden="1" x14ac:dyDescent="0.3">
      <c r="A55" s="164" t="s">
        <v>228</v>
      </c>
      <c r="B55" s="182" t="s">
        <v>231</v>
      </c>
      <c r="C55" s="182" t="s">
        <v>231</v>
      </c>
      <c r="D55" s="185" t="s">
        <v>231</v>
      </c>
      <c r="E55" s="182" t="s">
        <v>226</v>
      </c>
      <c r="F55" s="165" t="s">
        <v>431</v>
      </c>
      <c r="G55" s="182"/>
      <c r="H55" s="172">
        <v>1400</v>
      </c>
      <c r="I55" s="172" t="s">
        <v>267</v>
      </c>
      <c r="J55" s="174">
        <v>50000</v>
      </c>
      <c r="K55" s="175">
        <f t="shared" si="2"/>
        <v>7</v>
      </c>
      <c r="L55" s="168"/>
    </row>
    <row r="56" spans="1:13" x14ac:dyDescent="0.3">
      <c r="A56" s="164"/>
      <c r="B56" s="169" t="s">
        <v>236</v>
      </c>
      <c r="C56" s="169"/>
      <c r="D56" s="169"/>
      <c r="E56" s="169"/>
      <c r="F56" s="169"/>
      <c r="G56" s="169"/>
      <c r="H56" s="172"/>
      <c r="I56" s="172"/>
      <c r="J56" s="174"/>
      <c r="K56" s="199">
        <f>SUM(K57:K59)</f>
        <v>2.2250000000000001</v>
      </c>
      <c r="L56" s="168">
        <v>2.1</v>
      </c>
      <c r="M56" s="164">
        <f t="shared" si="0"/>
        <v>7.5241848799713379E-2</v>
      </c>
    </row>
    <row r="57" spans="1:13" hidden="1" x14ac:dyDescent="0.3">
      <c r="A57" s="164" t="s">
        <v>218</v>
      </c>
      <c r="B57" s="185" t="s">
        <v>233</v>
      </c>
      <c r="C57" s="185" t="s">
        <v>233</v>
      </c>
      <c r="D57" s="185" t="s">
        <v>446</v>
      </c>
      <c r="E57" s="180" t="s">
        <v>226</v>
      </c>
      <c r="F57" s="180" t="s">
        <v>299</v>
      </c>
      <c r="G57" s="180"/>
      <c r="H57" s="172">
        <v>25</v>
      </c>
      <c r="I57" s="172" t="s">
        <v>259</v>
      </c>
      <c r="J57" s="200">
        <v>250000</v>
      </c>
      <c r="K57" s="175">
        <f t="shared" si="2"/>
        <v>0.625</v>
      </c>
      <c r="L57" s="168"/>
    </row>
    <row r="58" spans="1:13" hidden="1" x14ac:dyDescent="0.3">
      <c r="A58" s="164" t="s">
        <v>219</v>
      </c>
      <c r="B58" s="182" t="s">
        <v>238</v>
      </c>
      <c r="C58" s="182" t="s">
        <v>238</v>
      </c>
      <c r="D58" s="185" t="s">
        <v>446</v>
      </c>
      <c r="E58" s="182" t="s">
        <v>226</v>
      </c>
      <c r="F58" s="182" t="s">
        <v>299</v>
      </c>
      <c r="G58" s="182"/>
      <c r="H58" s="172">
        <v>5</v>
      </c>
      <c r="I58" s="172" t="s">
        <v>259</v>
      </c>
      <c r="J58" s="174">
        <v>1000000</v>
      </c>
      <c r="K58" s="175">
        <f t="shared" si="2"/>
        <v>0.5</v>
      </c>
      <c r="L58" s="168"/>
    </row>
    <row r="59" spans="1:13" hidden="1" x14ac:dyDescent="0.3">
      <c r="A59" s="164" t="s">
        <v>220</v>
      </c>
      <c r="B59" s="182" t="s">
        <v>231</v>
      </c>
      <c r="C59" s="182" t="s">
        <v>231</v>
      </c>
      <c r="D59" s="185" t="s">
        <v>231</v>
      </c>
      <c r="E59" s="182" t="s">
        <v>226</v>
      </c>
      <c r="F59" s="182" t="s">
        <v>431</v>
      </c>
      <c r="G59" s="182"/>
      <c r="H59" s="172">
        <v>220</v>
      </c>
      <c r="I59" s="172" t="s">
        <v>267</v>
      </c>
      <c r="J59" s="174">
        <v>50000</v>
      </c>
      <c r="K59" s="175">
        <f t="shared" si="2"/>
        <v>1.1000000000000001</v>
      </c>
      <c r="L59" s="168"/>
    </row>
    <row r="60" spans="1:13" x14ac:dyDescent="0.3">
      <c r="A60" s="164"/>
      <c r="B60" s="169" t="s">
        <v>239</v>
      </c>
      <c r="C60" s="169"/>
      <c r="D60" s="169"/>
      <c r="E60" s="169"/>
      <c r="F60" s="169"/>
      <c r="G60" s="169"/>
      <c r="H60" s="172"/>
      <c r="I60" s="172"/>
      <c r="J60" s="174"/>
      <c r="K60" s="199">
        <f>SUM(K61:K62)</f>
        <v>2.75</v>
      </c>
      <c r="L60" s="164">
        <v>2.74</v>
      </c>
      <c r="M60" s="164">
        <f t="shared" si="0"/>
        <v>9.8172697957721253E-2</v>
      </c>
    </row>
    <row r="61" spans="1:13" hidden="1" x14ac:dyDescent="0.3">
      <c r="A61" s="164" t="s">
        <v>218</v>
      </c>
      <c r="B61" s="185" t="s">
        <v>233</v>
      </c>
      <c r="C61" s="185" t="s">
        <v>233</v>
      </c>
      <c r="D61" s="185" t="s">
        <v>233</v>
      </c>
      <c r="E61" s="180" t="s">
        <v>226</v>
      </c>
      <c r="F61" s="180" t="s">
        <v>388</v>
      </c>
      <c r="G61" s="180"/>
      <c r="H61" s="172">
        <v>30</v>
      </c>
      <c r="I61" s="172" t="s">
        <v>259</v>
      </c>
      <c r="J61" s="200">
        <v>250000</v>
      </c>
      <c r="K61" s="175">
        <f t="shared" si="2"/>
        <v>0.75</v>
      </c>
      <c r="L61" s="168"/>
    </row>
    <row r="62" spans="1:13" hidden="1" x14ac:dyDescent="0.3">
      <c r="A62" s="164" t="s">
        <v>219</v>
      </c>
      <c r="B62" s="182" t="s">
        <v>231</v>
      </c>
      <c r="C62" s="182" t="s">
        <v>231</v>
      </c>
      <c r="D62" s="185" t="s">
        <v>231</v>
      </c>
      <c r="E62" s="182" t="s">
        <v>226</v>
      </c>
      <c r="F62" s="182" t="s">
        <v>431</v>
      </c>
      <c r="G62" s="182"/>
      <c r="H62" s="172">
        <v>400</v>
      </c>
      <c r="I62" s="172" t="s">
        <v>267</v>
      </c>
      <c r="J62" s="174">
        <v>50000</v>
      </c>
      <c r="K62" s="175">
        <f t="shared" si="2"/>
        <v>2</v>
      </c>
      <c r="L62" s="168"/>
    </row>
    <row r="63" spans="1:13" x14ac:dyDescent="0.3">
      <c r="A63" s="164"/>
      <c r="B63" s="169" t="s">
        <v>187</v>
      </c>
      <c r="C63" s="169"/>
      <c r="D63" s="169"/>
      <c r="E63" s="169"/>
      <c r="F63" s="169"/>
      <c r="G63" s="169"/>
      <c r="H63" s="172"/>
      <c r="I63" s="172"/>
      <c r="J63" s="174"/>
      <c r="K63" s="199">
        <f>SUM(K64:K65)</f>
        <v>2</v>
      </c>
      <c r="L63" s="164">
        <v>1.8</v>
      </c>
      <c r="M63" s="164">
        <f t="shared" si="0"/>
        <v>6.4493013256897172E-2</v>
      </c>
    </row>
    <row r="64" spans="1:13" hidden="1" x14ac:dyDescent="0.3">
      <c r="A64" s="164" t="s">
        <v>218</v>
      </c>
      <c r="B64" s="182" t="s">
        <v>231</v>
      </c>
      <c r="C64" s="182" t="s">
        <v>231</v>
      </c>
      <c r="D64" s="185" t="s">
        <v>231</v>
      </c>
      <c r="E64" s="182" t="s">
        <v>226</v>
      </c>
      <c r="F64" s="182" t="s">
        <v>431</v>
      </c>
      <c r="G64" s="182"/>
      <c r="H64" s="172">
        <v>50</v>
      </c>
      <c r="I64" s="172" t="s">
        <v>267</v>
      </c>
      <c r="J64" s="174">
        <v>50000</v>
      </c>
      <c r="K64" s="175">
        <f t="shared" si="2"/>
        <v>0.25</v>
      </c>
      <c r="L64" s="168"/>
    </row>
    <row r="65" spans="1:13" x14ac:dyDescent="0.3">
      <c r="A65" s="164"/>
      <c r="B65" s="169" t="s">
        <v>188</v>
      </c>
      <c r="C65" s="169"/>
      <c r="D65" s="169"/>
      <c r="E65" s="169"/>
      <c r="F65" s="169"/>
      <c r="G65" s="169"/>
      <c r="H65" s="172"/>
      <c r="I65" s="172"/>
      <c r="J65" s="174"/>
      <c r="K65" s="199">
        <f>SUM(K66:K67)</f>
        <v>1.75</v>
      </c>
      <c r="L65" s="164">
        <v>1.7</v>
      </c>
      <c r="M65" s="164">
        <f t="shared" si="0"/>
        <v>6.0910068075958432E-2</v>
      </c>
    </row>
    <row r="66" spans="1:13" hidden="1" x14ac:dyDescent="0.3">
      <c r="A66" s="164" t="s">
        <v>218</v>
      </c>
      <c r="B66" s="185" t="s">
        <v>233</v>
      </c>
      <c r="C66" s="185" t="s">
        <v>233</v>
      </c>
      <c r="D66" s="185" t="s">
        <v>233</v>
      </c>
      <c r="E66" s="180" t="s">
        <v>226</v>
      </c>
      <c r="F66" s="180" t="s">
        <v>188</v>
      </c>
      <c r="G66" s="180"/>
      <c r="H66" s="172">
        <v>10</v>
      </c>
      <c r="I66" s="172" t="s">
        <v>259</v>
      </c>
      <c r="J66" s="200">
        <v>250000</v>
      </c>
      <c r="K66" s="175">
        <f t="shared" ref="K66:K80" si="3">(J66*H66)/10000000</f>
        <v>0.25</v>
      </c>
      <c r="L66" s="168"/>
    </row>
    <row r="67" spans="1:13" hidden="1" x14ac:dyDescent="0.3">
      <c r="A67" s="164" t="s">
        <v>219</v>
      </c>
      <c r="B67" s="182" t="s">
        <v>231</v>
      </c>
      <c r="C67" s="182" t="s">
        <v>231</v>
      </c>
      <c r="D67" s="185" t="s">
        <v>231</v>
      </c>
      <c r="E67" s="182" t="s">
        <v>226</v>
      </c>
      <c r="F67" s="182" t="s">
        <v>431</v>
      </c>
      <c r="G67" s="182"/>
      <c r="H67" s="172">
        <v>300</v>
      </c>
      <c r="I67" s="172" t="s">
        <v>267</v>
      </c>
      <c r="J67" s="174">
        <v>50000</v>
      </c>
      <c r="K67" s="175">
        <f t="shared" si="3"/>
        <v>1.5</v>
      </c>
      <c r="L67" s="168"/>
    </row>
    <row r="68" spans="1:13" x14ac:dyDescent="0.3">
      <c r="A68" s="164"/>
      <c r="B68" s="169" t="s">
        <v>268</v>
      </c>
      <c r="C68" s="169"/>
      <c r="D68" s="169"/>
      <c r="E68" s="169"/>
      <c r="F68" s="169"/>
      <c r="G68" s="169"/>
      <c r="H68" s="172"/>
      <c r="I68" s="172"/>
      <c r="J68" s="174"/>
      <c r="K68" s="199">
        <f>SUM(K69:K71)</f>
        <v>17.600000000000001</v>
      </c>
      <c r="L68" s="164">
        <v>19.149999999999999</v>
      </c>
      <c r="M68" s="164">
        <f t="shared" ref="M68:M91" si="4">L68/2791*100</f>
        <v>0.68613400214976705</v>
      </c>
    </row>
    <row r="69" spans="1:13" hidden="1" x14ac:dyDescent="0.3">
      <c r="A69" s="164" t="s">
        <v>218</v>
      </c>
      <c r="B69" s="185" t="s">
        <v>240</v>
      </c>
      <c r="C69" s="185" t="s">
        <v>240</v>
      </c>
      <c r="D69" s="185" t="s">
        <v>453</v>
      </c>
      <c r="E69" s="180" t="s">
        <v>226</v>
      </c>
      <c r="F69" s="180" t="s">
        <v>474</v>
      </c>
      <c r="G69" s="180"/>
      <c r="H69" s="172">
        <v>6</v>
      </c>
      <c r="I69" s="172" t="s">
        <v>259</v>
      </c>
      <c r="J69" s="174">
        <v>26000000</v>
      </c>
      <c r="K69" s="175">
        <f t="shared" si="3"/>
        <v>15.6</v>
      </c>
      <c r="L69" s="168"/>
    </row>
    <row r="70" spans="1:13" x14ac:dyDescent="0.3">
      <c r="A70" s="164" t="s">
        <v>219</v>
      </c>
      <c r="B70" s="182" t="s">
        <v>241</v>
      </c>
      <c r="C70" s="182"/>
      <c r="D70" s="185"/>
      <c r="E70" s="182" t="s">
        <v>226</v>
      </c>
      <c r="F70" s="182" t="s">
        <v>474</v>
      </c>
      <c r="G70" s="182"/>
      <c r="H70" s="172">
        <v>0</v>
      </c>
      <c r="I70" s="172" t="s">
        <v>267</v>
      </c>
      <c r="J70" s="174">
        <v>50000</v>
      </c>
      <c r="K70" s="175">
        <f t="shared" si="3"/>
        <v>0</v>
      </c>
      <c r="L70" s="168"/>
    </row>
    <row r="71" spans="1:13" hidden="1" x14ac:dyDescent="0.3">
      <c r="A71" s="164" t="s">
        <v>220</v>
      </c>
      <c r="B71" s="182" t="s">
        <v>242</v>
      </c>
      <c r="C71" s="182" t="s">
        <v>242</v>
      </c>
      <c r="D71" s="185" t="s">
        <v>453</v>
      </c>
      <c r="E71" s="182" t="s">
        <v>226</v>
      </c>
      <c r="F71" s="182" t="s">
        <v>474</v>
      </c>
      <c r="G71" s="182"/>
      <c r="H71" s="172">
        <v>8</v>
      </c>
      <c r="I71" s="172" t="s">
        <v>259</v>
      </c>
      <c r="J71" s="174">
        <v>2500000</v>
      </c>
      <c r="K71" s="175">
        <f t="shared" si="3"/>
        <v>2</v>
      </c>
      <c r="L71" s="168"/>
    </row>
    <row r="72" spans="1:13" x14ac:dyDescent="0.3">
      <c r="A72" s="164"/>
      <c r="B72" s="169" t="s">
        <v>194</v>
      </c>
      <c r="C72" s="169"/>
      <c r="D72" s="169"/>
      <c r="E72" s="169"/>
      <c r="F72" s="169" t="s">
        <v>194</v>
      </c>
      <c r="G72" s="169"/>
      <c r="H72" s="172"/>
      <c r="I72" s="172"/>
      <c r="J72" s="174"/>
      <c r="K72" s="164"/>
      <c r="L72" s="164"/>
    </row>
    <row r="73" spans="1:13" hidden="1" x14ac:dyDescent="0.3">
      <c r="A73" s="164" t="s">
        <v>218</v>
      </c>
      <c r="B73" s="182" t="s">
        <v>241</v>
      </c>
      <c r="C73" s="182" t="s">
        <v>241</v>
      </c>
      <c r="D73" s="201" t="str">
        <f>B73</f>
        <v>Ring mains</v>
      </c>
      <c r="E73" s="182"/>
      <c r="F73" s="182" t="s">
        <v>194</v>
      </c>
      <c r="G73" s="182"/>
      <c r="H73" s="234">
        <v>160</v>
      </c>
      <c r="I73" s="172" t="s">
        <v>267</v>
      </c>
      <c r="J73" s="174">
        <v>50000</v>
      </c>
      <c r="K73" s="175">
        <f t="shared" si="3"/>
        <v>0.8</v>
      </c>
      <c r="L73" s="168">
        <v>0.65</v>
      </c>
      <c r="M73" s="164">
        <f t="shared" si="4"/>
        <v>2.3289143676101756E-2</v>
      </c>
    </row>
    <row r="74" spans="1:13" x14ac:dyDescent="0.3">
      <c r="A74" s="164"/>
      <c r="B74" s="169" t="s">
        <v>243</v>
      </c>
      <c r="C74" s="169"/>
      <c r="D74" s="169"/>
      <c r="E74" s="169"/>
      <c r="F74" s="169" t="s">
        <v>299</v>
      </c>
      <c r="G74" s="169"/>
      <c r="H74" s="172"/>
      <c r="I74" s="172"/>
      <c r="J74" s="174"/>
      <c r="K74" s="164"/>
      <c r="L74" s="164"/>
    </row>
    <row r="75" spans="1:13" hidden="1" x14ac:dyDescent="0.3">
      <c r="A75" s="164" t="s">
        <v>218</v>
      </c>
      <c r="B75" s="185" t="s">
        <v>136</v>
      </c>
      <c r="C75" s="185" t="s">
        <v>136</v>
      </c>
      <c r="D75" s="185" t="s">
        <v>136</v>
      </c>
      <c r="E75" s="180"/>
      <c r="F75" s="180" t="s">
        <v>299</v>
      </c>
      <c r="G75" s="180"/>
      <c r="H75" s="172">
        <v>10000</v>
      </c>
      <c r="I75" s="172" t="s">
        <v>260</v>
      </c>
      <c r="J75" s="174">
        <v>1300</v>
      </c>
      <c r="K75" s="175">
        <f t="shared" si="3"/>
        <v>1.3</v>
      </c>
      <c r="L75" s="168">
        <v>1.31</v>
      </c>
      <c r="M75" s="164">
        <f t="shared" si="4"/>
        <v>4.6936581870297388E-2</v>
      </c>
    </row>
    <row r="76" spans="1:13" x14ac:dyDescent="0.3">
      <c r="A76" s="164"/>
      <c r="B76" s="169" t="s">
        <v>449</v>
      </c>
      <c r="C76" s="169"/>
      <c r="D76" s="169"/>
      <c r="E76" s="169"/>
      <c r="F76" s="169"/>
      <c r="G76" s="169"/>
      <c r="H76" s="172"/>
      <c r="I76" s="172"/>
      <c r="J76" s="174"/>
      <c r="K76" s="164"/>
      <c r="L76" s="164"/>
    </row>
    <row r="77" spans="1:13" hidden="1" x14ac:dyDescent="0.3">
      <c r="A77" s="164" t="s">
        <v>218</v>
      </c>
      <c r="B77" s="185" t="s">
        <v>451</v>
      </c>
      <c r="C77" s="185" t="s">
        <v>451</v>
      </c>
      <c r="D77" s="185" t="s">
        <v>452</v>
      </c>
      <c r="E77" s="180"/>
      <c r="F77" s="180" t="s">
        <v>431</v>
      </c>
      <c r="G77" s="180"/>
      <c r="H77" s="172">
        <v>2</v>
      </c>
      <c r="I77" s="172" t="s">
        <v>259</v>
      </c>
      <c r="J77" s="174">
        <v>20000000</v>
      </c>
      <c r="K77" s="175">
        <f t="shared" si="3"/>
        <v>4</v>
      </c>
      <c r="L77" s="168">
        <f>K77*0.915</f>
        <v>3.66</v>
      </c>
      <c r="M77" s="164">
        <f t="shared" si="4"/>
        <v>0.13113579362235758</v>
      </c>
    </row>
    <row r="78" spans="1:13" x14ac:dyDescent="0.3">
      <c r="A78" s="164"/>
      <c r="B78" s="169" t="s">
        <v>188</v>
      </c>
      <c r="C78" s="169"/>
      <c r="D78" s="169"/>
      <c r="E78" s="169"/>
      <c r="F78" s="169"/>
      <c r="G78" s="169"/>
      <c r="H78" s="172"/>
      <c r="I78" s="172"/>
      <c r="J78" s="174"/>
      <c r="K78" s="176"/>
      <c r="L78" s="164"/>
    </row>
    <row r="79" spans="1:13" hidden="1" x14ac:dyDescent="0.3">
      <c r="A79" s="164" t="s">
        <v>218</v>
      </c>
      <c r="B79" s="185" t="s">
        <v>246</v>
      </c>
      <c r="C79" s="185" t="s">
        <v>448</v>
      </c>
      <c r="D79" s="185" t="s">
        <v>448</v>
      </c>
      <c r="E79" s="180"/>
      <c r="F79" s="180" t="s">
        <v>188</v>
      </c>
      <c r="G79" s="180"/>
      <c r="H79" s="172">
        <v>36000</v>
      </c>
      <c r="I79" s="172" t="s">
        <v>260</v>
      </c>
      <c r="J79" s="174">
        <v>8000</v>
      </c>
      <c r="K79" s="175">
        <f t="shared" si="3"/>
        <v>28.8</v>
      </c>
      <c r="L79" s="168">
        <v>24.91</v>
      </c>
      <c r="M79" s="164">
        <f t="shared" si="4"/>
        <v>0.89251164457183807</v>
      </c>
    </row>
    <row r="80" spans="1:13" hidden="1" x14ac:dyDescent="0.3">
      <c r="A80" s="164" t="s">
        <v>219</v>
      </c>
      <c r="B80" s="180" t="s">
        <v>247</v>
      </c>
      <c r="C80" s="185" t="s">
        <v>448</v>
      </c>
      <c r="D80" s="185" t="s">
        <v>448</v>
      </c>
      <c r="E80" s="180"/>
      <c r="F80" s="180" t="s">
        <v>188</v>
      </c>
      <c r="G80" s="180"/>
      <c r="H80" s="172">
        <v>14400</v>
      </c>
      <c r="I80" s="172" t="s">
        <v>269</v>
      </c>
      <c r="J80" s="174">
        <v>700</v>
      </c>
      <c r="K80" s="175">
        <f t="shared" si="3"/>
        <v>1.008</v>
      </c>
      <c r="L80" s="168">
        <v>1.22</v>
      </c>
      <c r="M80" s="164">
        <f t="shared" si="4"/>
        <v>4.371193120745253E-2</v>
      </c>
    </row>
    <row r="81" spans="1:22" x14ac:dyDescent="0.3">
      <c r="A81" s="164"/>
      <c r="B81" s="169" t="s">
        <v>195</v>
      </c>
      <c r="C81" s="169"/>
      <c r="D81" s="169"/>
      <c r="E81" s="169"/>
      <c r="F81" s="169"/>
      <c r="G81" s="169"/>
      <c r="H81" s="172"/>
      <c r="I81" s="172"/>
      <c r="J81" s="174"/>
      <c r="K81" s="178">
        <f>SUM(K82:K83)</f>
        <v>24</v>
      </c>
      <c r="L81" s="164">
        <v>20.29</v>
      </c>
      <c r="M81" s="164">
        <f t="shared" si="4"/>
        <v>0.72697957721246864</v>
      </c>
    </row>
    <row r="82" spans="1:22" hidden="1" x14ac:dyDescent="0.3">
      <c r="A82" s="164" t="s">
        <v>218</v>
      </c>
      <c r="B82" s="185" t="s">
        <v>450</v>
      </c>
      <c r="C82" s="185" t="s">
        <v>450</v>
      </c>
      <c r="D82" s="185" t="s">
        <v>452</v>
      </c>
      <c r="E82" s="180" t="s">
        <v>195</v>
      </c>
      <c r="F82" s="201" t="s">
        <v>431</v>
      </c>
      <c r="G82" s="180"/>
      <c r="H82" s="172">
        <v>1</v>
      </c>
      <c r="I82" s="172" t="s">
        <v>259</v>
      </c>
      <c r="J82" s="174"/>
      <c r="K82" s="178">
        <v>4</v>
      </c>
      <c r="L82" s="168"/>
    </row>
    <row r="83" spans="1:22" x14ac:dyDescent="0.3">
      <c r="A83" s="164" t="s">
        <v>219</v>
      </c>
      <c r="B83" s="181"/>
      <c r="C83" s="181"/>
      <c r="D83" s="181"/>
      <c r="E83" s="181"/>
      <c r="F83" s="201"/>
      <c r="G83" s="181"/>
      <c r="H83" s="172">
        <v>2</v>
      </c>
      <c r="I83" s="172" t="s">
        <v>259</v>
      </c>
      <c r="J83" s="174"/>
      <c r="K83" s="178">
        <v>20</v>
      </c>
      <c r="L83" s="168"/>
    </row>
    <row r="84" spans="1:22" hidden="1" x14ac:dyDescent="0.3">
      <c r="A84" s="164"/>
      <c r="B84" s="183" t="s">
        <v>250</v>
      </c>
      <c r="C84" s="183" t="s">
        <v>472</v>
      </c>
      <c r="D84" s="201" t="s">
        <v>472</v>
      </c>
      <c r="E84" s="183"/>
      <c r="F84" s="201" t="s">
        <v>431</v>
      </c>
      <c r="G84" s="183"/>
      <c r="H84" s="172"/>
      <c r="I84" s="172"/>
      <c r="J84" s="174"/>
      <c r="K84" s="178">
        <v>35</v>
      </c>
      <c r="L84" s="164">
        <v>3.07</v>
      </c>
      <c r="M84" s="164">
        <f t="shared" si="4"/>
        <v>0.10999641705481905</v>
      </c>
    </row>
    <row r="85" spans="1:22" hidden="1" x14ac:dyDescent="0.3">
      <c r="A85" s="164"/>
      <c r="B85" s="183" t="s">
        <v>141</v>
      </c>
      <c r="C85" s="183" t="s">
        <v>141</v>
      </c>
      <c r="D85" s="201" t="str">
        <f t="shared" ref="D85:D86" si="5">B85</f>
        <v>STP</v>
      </c>
      <c r="E85" s="183"/>
      <c r="F85" s="201" t="s">
        <v>431</v>
      </c>
      <c r="G85" s="183"/>
      <c r="H85" s="172"/>
      <c r="I85" s="172"/>
      <c r="J85" s="174"/>
      <c r="K85" s="178">
        <v>8</v>
      </c>
      <c r="L85" s="168">
        <v>5.7</v>
      </c>
      <c r="M85" s="164">
        <f t="shared" si="4"/>
        <v>0.20422787531350772</v>
      </c>
    </row>
    <row r="86" spans="1:22" hidden="1" x14ac:dyDescent="0.3">
      <c r="B86" s="183" t="s">
        <v>142</v>
      </c>
      <c r="C86" s="183" t="s">
        <v>142</v>
      </c>
      <c r="D86" s="201" t="str">
        <f t="shared" si="5"/>
        <v>WTP</v>
      </c>
      <c r="E86" s="183"/>
      <c r="F86" s="201" t="s">
        <v>431</v>
      </c>
      <c r="G86" s="183"/>
      <c r="H86" s="172"/>
      <c r="I86" s="172"/>
      <c r="J86" s="174"/>
      <c r="K86" s="178">
        <v>0.5</v>
      </c>
      <c r="L86" s="168">
        <v>0.28000000000000003</v>
      </c>
      <c r="M86" s="164">
        <f t="shared" si="4"/>
        <v>1.0032246506628449E-2</v>
      </c>
    </row>
    <row r="87" spans="1:22" x14ac:dyDescent="0.3">
      <c r="A87" s="164"/>
      <c r="B87" s="183" t="s">
        <v>198</v>
      </c>
      <c r="C87" s="183"/>
      <c r="D87" s="201"/>
      <c r="E87" s="183"/>
      <c r="F87" s="183"/>
      <c r="G87" s="183"/>
      <c r="H87" s="172"/>
      <c r="I87" s="172"/>
      <c r="J87" s="174"/>
      <c r="K87" s="178"/>
      <c r="L87" s="164"/>
    </row>
    <row r="88" spans="1:22" hidden="1" x14ac:dyDescent="0.3">
      <c r="B88" s="171" t="s">
        <v>251</v>
      </c>
      <c r="C88" s="171" t="s">
        <v>479</v>
      </c>
      <c r="D88" s="171" t="s">
        <v>454</v>
      </c>
      <c r="E88" s="171"/>
      <c r="F88" s="171" t="s">
        <v>430</v>
      </c>
      <c r="G88" s="171"/>
      <c r="H88" s="172"/>
      <c r="I88" s="172"/>
      <c r="J88" s="174"/>
      <c r="K88" s="178">
        <v>65.19</v>
      </c>
      <c r="L88" s="168">
        <v>64.650000000000006</v>
      </c>
      <c r="M88" s="164">
        <f t="shared" si="4"/>
        <v>2.3163740594768902</v>
      </c>
    </row>
    <row r="89" spans="1:22" hidden="1" x14ac:dyDescent="0.3">
      <c r="B89" s="171" t="s">
        <v>252</v>
      </c>
      <c r="C89" s="171" t="s">
        <v>479</v>
      </c>
      <c r="D89" s="171" t="s">
        <v>455</v>
      </c>
      <c r="E89" s="171"/>
      <c r="F89" s="171" t="s">
        <v>430</v>
      </c>
      <c r="G89" s="171"/>
      <c r="H89" s="172"/>
      <c r="I89" s="172"/>
      <c r="J89" s="174"/>
      <c r="K89" s="178">
        <v>60.9</v>
      </c>
      <c r="L89" s="168">
        <v>16.23</v>
      </c>
      <c r="M89" s="164">
        <f t="shared" si="4"/>
        <v>0.58151200286635618</v>
      </c>
    </row>
    <row r="90" spans="1:22" hidden="1" x14ac:dyDescent="0.3">
      <c r="B90" s="183" t="s">
        <v>199</v>
      </c>
      <c r="C90" s="183" t="s">
        <v>473</v>
      </c>
      <c r="D90" s="201" t="s">
        <v>473</v>
      </c>
      <c r="E90" s="183"/>
      <c r="F90" s="201" t="s">
        <v>430</v>
      </c>
      <c r="G90" s="183"/>
      <c r="H90" s="172">
        <v>8800</v>
      </c>
      <c r="I90" s="172" t="s">
        <v>258</v>
      </c>
      <c r="J90" s="174">
        <v>100000</v>
      </c>
      <c r="K90" s="175">
        <f t="shared" ref="K90" si="6">(J90*H90)/10000000</f>
        <v>88</v>
      </c>
      <c r="L90" s="168">
        <v>88.18</v>
      </c>
      <c r="M90" s="164">
        <f t="shared" si="4"/>
        <v>3.1594410605517735</v>
      </c>
    </row>
    <row r="91" spans="1:22" hidden="1" x14ac:dyDescent="0.3">
      <c r="B91" s="183" t="s">
        <v>253</v>
      </c>
      <c r="C91" s="183" t="s">
        <v>145</v>
      </c>
      <c r="D91" s="201" t="s">
        <v>145</v>
      </c>
      <c r="E91" s="183"/>
      <c r="F91" s="201" t="s">
        <v>430</v>
      </c>
      <c r="G91" s="183"/>
      <c r="H91" s="172">
        <v>1</v>
      </c>
      <c r="I91" s="172" t="s">
        <v>280</v>
      </c>
      <c r="J91" s="174" t="s">
        <v>281</v>
      </c>
      <c r="K91" s="178">
        <v>23</v>
      </c>
      <c r="L91" s="168">
        <v>19.03</v>
      </c>
      <c r="M91" s="164">
        <f t="shared" si="4"/>
        <v>0.68183446793264069</v>
      </c>
    </row>
    <row r="93" spans="1:22" x14ac:dyDescent="0.3">
      <c r="A93" s="222"/>
      <c r="B93" s="222"/>
      <c r="C93" s="222"/>
      <c r="D93" s="222"/>
      <c r="E93" s="222"/>
      <c r="F93" s="222"/>
      <c r="G93" s="222"/>
      <c r="H93" s="222"/>
      <c r="I93" s="222"/>
      <c r="J93" s="223"/>
      <c r="K93" s="222"/>
      <c r="L93" s="222"/>
      <c r="M93" s="224"/>
      <c r="N93" s="222"/>
      <c r="O93" s="222"/>
      <c r="P93" s="222"/>
      <c r="Q93" s="222"/>
      <c r="R93" s="222"/>
      <c r="S93" s="222"/>
      <c r="T93" s="222"/>
      <c r="U93" s="222"/>
      <c r="V93" s="222"/>
    </row>
    <row r="94" spans="1:22" x14ac:dyDescent="0.3">
      <c r="A94">
        <v>8</v>
      </c>
      <c r="B94" s="167" t="s">
        <v>384</v>
      </c>
      <c r="C94" s="167"/>
    </row>
    <row r="95" spans="1:22" hidden="1" x14ac:dyDescent="0.3">
      <c r="B95" t="s">
        <v>313</v>
      </c>
      <c r="C95" t="s">
        <v>441</v>
      </c>
      <c r="D95" t="s">
        <v>441</v>
      </c>
      <c r="F95" t="s">
        <v>221</v>
      </c>
      <c r="H95" s="217">
        <f>GRC!$G$19</f>
        <v>3929.8707000000004</v>
      </c>
      <c r="J95" s="21">
        <v>23500</v>
      </c>
      <c r="K95" s="209">
        <f>J95*H95/10000000</f>
        <v>9.2351961449999997</v>
      </c>
      <c r="L95" s="209">
        <f>K95</f>
        <v>9.2351961449999997</v>
      </c>
      <c r="N95" t="s">
        <v>383</v>
      </c>
    </row>
    <row r="96" spans="1:22" hidden="1" x14ac:dyDescent="0.3">
      <c r="B96" t="s">
        <v>323</v>
      </c>
      <c r="C96" t="s">
        <v>441</v>
      </c>
      <c r="D96" t="s">
        <v>441</v>
      </c>
      <c r="F96" t="s">
        <v>222</v>
      </c>
      <c r="H96" s="217">
        <f>GRC!$G$32</f>
        <v>5575.3450000000003</v>
      </c>
      <c r="J96" s="21">
        <v>23500</v>
      </c>
      <c r="K96" s="209">
        <f t="shared" ref="K96:K101" si="7">J96*H96/10000000</f>
        <v>13.10206075</v>
      </c>
      <c r="L96" s="209">
        <f t="shared" ref="L96:L101" si="8">K96</f>
        <v>13.10206075</v>
      </c>
      <c r="N96" t="s">
        <v>383</v>
      </c>
    </row>
    <row r="97" spans="1:14" hidden="1" x14ac:dyDescent="0.3">
      <c r="B97" t="s">
        <v>327</v>
      </c>
      <c r="C97" t="s">
        <v>441</v>
      </c>
      <c r="D97" t="s">
        <v>441</v>
      </c>
      <c r="F97" t="s">
        <v>327</v>
      </c>
      <c r="H97" s="217">
        <f>GRC!$G$68</f>
        <v>6941.624499999999</v>
      </c>
      <c r="J97" s="21">
        <v>23500</v>
      </c>
      <c r="K97" s="209">
        <f t="shared" si="7"/>
        <v>16.312817574999997</v>
      </c>
      <c r="L97" s="209">
        <f t="shared" si="8"/>
        <v>16.312817574999997</v>
      </c>
      <c r="N97" t="s">
        <v>383</v>
      </c>
    </row>
    <row r="98" spans="1:14" x14ac:dyDescent="0.3">
      <c r="A98">
        <f>A94+ 1</f>
        <v>9</v>
      </c>
      <c r="B98" s="167" t="s">
        <v>385</v>
      </c>
      <c r="C98" s="167"/>
    </row>
    <row r="99" spans="1:14" hidden="1" x14ac:dyDescent="0.3">
      <c r="B99" s="237" t="s">
        <v>335</v>
      </c>
      <c r="C99" t="s">
        <v>385</v>
      </c>
      <c r="D99" t="s">
        <v>385</v>
      </c>
      <c r="F99" t="s">
        <v>221</v>
      </c>
      <c r="H99" s="217">
        <f>GRC!$G$105</f>
        <v>14215.79</v>
      </c>
      <c r="J99" s="21">
        <v>7500</v>
      </c>
      <c r="K99" s="209">
        <f t="shared" si="7"/>
        <v>10.661842500000001</v>
      </c>
      <c r="L99" s="209">
        <f t="shared" si="8"/>
        <v>10.661842500000001</v>
      </c>
    </row>
    <row r="100" spans="1:14" hidden="1" x14ac:dyDescent="0.3">
      <c r="B100" s="237" t="s">
        <v>352</v>
      </c>
      <c r="C100" t="s">
        <v>385</v>
      </c>
      <c r="D100" t="s">
        <v>385</v>
      </c>
      <c r="F100" t="s">
        <v>222</v>
      </c>
      <c r="H100" s="217">
        <f>GRC!$G$116</f>
        <v>24640</v>
      </c>
      <c r="J100" s="21">
        <v>7500</v>
      </c>
      <c r="K100" s="209">
        <f t="shared" si="7"/>
        <v>18.48</v>
      </c>
      <c r="L100" s="209">
        <f t="shared" si="8"/>
        <v>18.48</v>
      </c>
    </row>
    <row r="101" spans="1:14" hidden="1" x14ac:dyDescent="0.3">
      <c r="B101" t="s">
        <v>327</v>
      </c>
      <c r="C101" t="s">
        <v>385</v>
      </c>
      <c r="D101" t="s">
        <v>385</v>
      </c>
      <c r="F101" t="s">
        <v>327</v>
      </c>
      <c r="H101" s="217">
        <f>GRC!$G$128</f>
        <v>11243.255999999999</v>
      </c>
      <c r="J101" s="21">
        <v>7500</v>
      </c>
      <c r="K101" s="209">
        <f t="shared" si="7"/>
        <v>8.432442</v>
      </c>
      <c r="L101" s="209">
        <f t="shared" si="8"/>
        <v>8.432442</v>
      </c>
    </row>
    <row r="102" spans="1:14" x14ac:dyDescent="0.3">
      <c r="A102">
        <f>A98+ 1</f>
        <v>10</v>
      </c>
      <c r="B102" s="167" t="s">
        <v>389</v>
      </c>
      <c r="C102" s="167"/>
    </row>
    <row r="103" spans="1:14" hidden="1" x14ac:dyDescent="0.3">
      <c r="B103" t="s">
        <v>335</v>
      </c>
      <c r="C103" t="s">
        <v>389</v>
      </c>
      <c r="D103" t="s">
        <v>389</v>
      </c>
      <c r="F103" t="s">
        <v>221</v>
      </c>
      <c r="H103" s="233">
        <f>FIRE!$D$32+FIRE!$D$38</f>
        <v>11355.3</v>
      </c>
      <c r="J103" s="21">
        <v>4000</v>
      </c>
      <c r="K103" s="209">
        <f>J103*H103/10000000</f>
        <v>4.5421199999999997</v>
      </c>
    </row>
    <row r="104" spans="1:14" hidden="1" x14ac:dyDescent="0.3">
      <c r="B104" t="s">
        <v>352</v>
      </c>
      <c r="C104" t="s">
        <v>389</v>
      </c>
      <c r="D104" t="s">
        <v>389</v>
      </c>
      <c r="F104" t="s">
        <v>222</v>
      </c>
      <c r="H104" s="233">
        <f>(FIRE!$D$45+FIRE!$D$51)</f>
        <v>9944.9</v>
      </c>
      <c r="J104" s="21">
        <v>4000</v>
      </c>
      <c r="K104" s="209">
        <f t="shared" ref="K104:K112" si="9">J104*H104/10000000</f>
        <v>3.9779599999999999</v>
      </c>
    </row>
    <row r="105" spans="1:14" hidden="1" x14ac:dyDescent="0.3">
      <c r="B105" t="s">
        <v>327</v>
      </c>
      <c r="C105" t="s">
        <v>389</v>
      </c>
      <c r="D105" t="s">
        <v>389</v>
      </c>
      <c r="F105" t="s">
        <v>327</v>
      </c>
      <c r="H105" s="233">
        <f>FIRE!$D$17</f>
        <v>11743.900000000003</v>
      </c>
      <c r="J105" s="21">
        <v>4000</v>
      </c>
      <c r="K105" s="209">
        <f t="shared" si="9"/>
        <v>4.6975600000000011</v>
      </c>
    </row>
    <row r="106" spans="1:14" hidden="1" x14ac:dyDescent="0.3">
      <c r="B106" t="s">
        <v>388</v>
      </c>
      <c r="C106" t="s">
        <v>389</v>
      </c>
      <c r="D106" t="s">
        <v>389</v>
      </c>
      <c r="F106" t="s">
        <v>388</v>
      </c>
      <c r="H106" s="233">
        <f>FIRE!$D$24</f>
        <v>4442.8</v>
      </c>
      <c r="J106" s="21">
        <v>4000</v>
      </c>
      <c r="K106" s="209">
        <f t="shared" si="9"/>
        <v>1.77712</v>
      </c>
    </row>
    <row r="107" spans="1:14" hidden="1" x14ac:dyDescent="0.3">
      <c r="B107" t="s">
        <v>299</v>
      </c>
      <c r="C107" t="s">
        <v>389</v>
      </c>
      <c r="D107" t="s">
        <v>389</v>
      </c>
      <c r="F107" t="s">
        <v>299</v>
      </c>
      <c r="H107" s="233">
        <f>FIRE!$D$56</f>
        <v>5651.5</v>
      </c>
      <c r="J107" s="21">
        <v>4000</v>
      </c>
      <c r="K107" s="209">
        <f t="shared" si="9"/>
        <v>2.2606000000000002</v>
      </c>
    </row>
    <row r="108" spans="1:14" hidden="1" x14ac:dyDescent="0.3">
      <c r="B108" t="s">
        <v>419</v>
      </c>
      <c r="C108" t="s">
        <v>389</v>
      </c>
      <c r="D108" t="s">
        <v>389</v>
      </c>
      <c r="F108" t="s">
        <v>188</v>
      </c>
      <c r="H108" s="233">
        <f>FIRE!$D$59</f>
        <v>1072</v>
      </c>
      <c r="J108" s="21">
        <v>4000</v>
      </c>
      <c r="K108" s="209">
        <f t="shared" si="9"/>
        <v>0.42880000000000001</v>
      </c>
    </row>
    <row r="109" spans="1:14" hidden="1" x14ac:dyDescent="0.3">
      <c r="B109" t="s">
        <v>420</v>
      </c>
      <c r="C109" t="s">
        <v>389</v>
      </c>
      <c r="D109" t="s">
        <v>389</v>
      </c>
      <c r="F109" t="s">
        <v>187</v>
      </c>
      <c r="H109" s="233">
        <f>FIRE!$D$60</f>
        <v>406.7</v>
      </c>
      <c r="J109" s="21">
        <v>4000</v>
      </c>
      <c r="K109" s="209">
        <f t="shared" si="9"/>
        <v>0.16267999999999999</v>
      </c>
    </row>
    <row r="110" spans="1:14" hidden="1" x14ac:dyDescent="0.3">
      <c r="B110" t="s">
        <v>421</v>
      </c>
      <c r="C110" t="s">
        <v>389</v>
      </c>
      <c r="D110" t="s">
        <v>389</v>
      </c>
      <c r="F110" t="s">
        <v>428</v>
      </c>
      <c r="H110" s="233">
        <f>FIRE!$D$61</f>
        <v>136</v>
      </c>
      <c r="J110" s="21">
        <v>4000</v>
      </c>
      <c r="K110" s="209">
        <f t="shared" si="9"/>
        <v>5.4399999999999997E-2</v>
      </c>
    </row>
    <row r="111" spans="1:14" hidden="1" x14ac:dyDescent="0.3">
      <c r="B111" t="s">
        <v>422</v>
      </c>
      <c r="C111" t="s">
        <v>389</v>
      </c>
      <c r="D111" t="s">
        <v>389</v>
      </c>
      <c r="F111" t="s">
        <v>429</v>
      </c>
      <c r="H111" s="233">
        <f>FIRE!$D$62</f>
        <v>8.5</v>
      </c>
      <c r="J111" s="21">
        <v>4000</v>
      </c>
      <c r="K111" s="209">
        <f t="shared" si="9"/>
        <v>3.3999999999999998E-3</v>
      </c>
    </row>
    <row r="112" spans="1:14" hidden="1" x14ac:dyDescent="0.3">
      <c r="B112" t="s">
        <v>423</v>
      </c>
      <c r="C112" t="s">
        <v>389</v>
      </c>
      <c r="D112" t="s">
        <v>389</v>
      </c>
      <c r="F112" t="s">
        <v>194</v>
      </c>
      <c r="H112" s="217">
        <f>FIRE!$D$63</f>
        <v>6354.5</v>
      </c>
      <c r="J112" s="21">
        <v>4000</v>
      </c>
      <c r="K112" s="209">
        <f t="shared" si="9"/>
        <v>2.5417999999999998</v>
      </c>
    </row>
    <row r="113" spans="1:15" x14ac:dyDescent="0.3">
      <c r="A113">
        <f>A102+ 1</f>
        <v>11</v>
      </c>
      <c r="B113" s="167" t="s">
        <v>235</v>
      </c>
      <c r="C113" s="167"/>
    </row>
    <row r="114" spans="1:15" hidden="1" x14ac:dyDescent="0.3">
      <c r="B114" t="s">
        <v>335</v>
      </c>
      <c r="C114" t="s">
        <v>471</v>
      </c>
      <c r="D114" t="s">
        <v>471</v>
      </c>
      <c r="F114" t="s">
        <v>221</v>
      </c>
      <c r="H114" s="217"/>
      <c r="K114" s="209">
        <f>PHE!$G$19/10000000</f>
        <v>1.4675</v>
      </c>
      <c r="L114" s="209">
        <f t="shared" ref="L114:L116" si="10">K114</f>
        <v>1.4675</v>
      </c>
    </row>
    <row r="115" spans="1:15" hidden="1" x14ac:dyDescent="0.3">
      <c r="B115" t="s">
        <v>352</v>
      </c>
      <c r="C115" t="s">
        <v>471</v>
      </c>
      <c r="D115" t="s">
        <v>471</v>
      </c>
      <c r="F115" t="s">
        <v>222</v>
      </c>
      <c r="H115" s="217"/>
      <c r="K115" s="209">
        <f>PHE!$G$22/10000000</f>
        <v>2.7549999999999999</v>
      </c>
      <c r="L115" s="209">
        <f t="shared" si="10"/>
        <v>2.7549999999999999</v>
      </c>
    </row>
    <row r="116" spans="1:15" hidden="1" x14ac:dyDescent="0.3">
      <c r="B116" t="s">
        <v>327</v>
      </c>
      <c r="C116" t="s">
        <v>471</v>
      </c>
      <c r="D116" t="s">
        <v>471</v>
      </c>
      <c r="F116" t="s">
        <v>327</v>
      </c>
      <c r="H116" s="217"/>
      <c r="K116" s="209">
        <f>PHE!$G$16/10000000</f>
        <v>2.11</v>
      </c>
      <c r="L116" s="209">
        <f t="shared" si="10"/>
        <v>2.11</v>
      </c>
    </row>
    <row r="117" spans="1:15" x14ac:dyDescent="0.3">
      <c r="A117">
        <f>A113+ 1</f>
        <v>12</v>
      </c>
      <c r="B117" s="167" t="s">
        <v>468</v>
      </c>
      <c r="C117" s="167"/>
      <c r="H117" s="217"/>
      <c r="K117" s="209"/>
      <c r="L117" s="209"/>
    </row>
    <row r="118" spans="1:15" hidden="1" x14ac:dyDescent="0.3">
      <c r="B118" t="s">
        <v>464</v>
      </c>
      <c r="C118" t="s">
        <v>475</v>
      </c>
      <c r="D118" t="s">
        <v>481</v>
      </c>
      <c r="F118" t="s">
        <v>221</v>
      </c>
      <c r="H118" s="21">
        <f>K118*10000000/J118</f>
        <v>5787.0869946910134</v>
      </c>
      <c r="I118" s="164" t="s">
        <v>257</v>
      </c>
      <c r="J118" s="21">
        <v>50000</v>
      </c>
      <c r="K118" s="176">
        <f>$K$123*N118/$N$123</f>
        <v>28.935434973455067</v>
      </c>
      <c r="L118" s="209"/>
      <c r="N118" s="209">
        <v>145.96150829999999</v>
      </c>
    </row>
    <row r="119" spans="1:15" hidden="1" x14ac:dyDescent="0.3">
      <c r="B119" t="s">
        <v>159</v>
      </c>
      <c r="C119" t="s">
        <v>475</v>
      </c>
      <c r="D119" t="s">
        <v>481</v>
      </c>
      <c r="F119" t="s">
        <v>222</v>
      </c>
      <c r="H119" s="21">
        <f>K119*10000000/J119</f>
        <v>5482.8959385019043</v>
      </c>
      <c r="I119" s="164" t="s">
        <v>257</v>
      </c>
      <c r="J119" s="21">
        <v>50000</v>
      </c>
      <c r="K119" s="176">
        <f t="shared" ref="K119:K122" si="11">$K$123*N119/$N$123</f>
        <v>27.41447969250952</v>
      </c>
      <c r="L119" s="209"/>
      <c r="N119" s="209">
        <v>138.28922249999999</v>
      </c>
    </row>
    <row r="120" spans="1:15" hidden="1" x14ac:dyDescent="0.3">
      <c r="B120" t="s">
        <v>164</v>
      </c>
      <c r="C120" t="s">
        <v>475</v>
      </c>
      <c r="D120" t="s">
        <v>481</v>
      </c>
      <c r="F120" t="s">
        <v>221</v>
      </c>
      <c r="H120" s="21">
        <f t="shared" ref="H120:H122" si="12">K120*10000000/J120</f>
        <v>5498.5732354363499</v>
      </c>
      <c r="I120" s="164" t="s">
        <v>257</v>
      </c>
      <c r="J120" s="21">
        <v>50000</v>
      </c>
      <c r="K120" s="176">
        <f t="shared" si="11"/>
        <v>27.49286617718175</v>
      </c>
      <c r="L120" s="209"/>
      <c r="N120" s="209">
        <v>138.6846342</v>
      </c>
    </row>
    <row r="121" spans="1:15" hidden="1" x14ac:dyDescent="0.3">
      <c r="B121" t="s">
        <v>456</v>
      </c>
      <c r="C121" t="s">
        <v>475</v>
      </c>
      <c r="D121" t="s">
        <v>481</v>
      </c>
      <c r="F121" t="s">
        <v>222</v>
      </c>
      <c r="H121" s="21">
        <f t="shared" si="12"/>
        <v>5311.496931942319</v>
      </c>
      <c r="I121" s="164" t="s">
        <v>257</v>
      </c>
      <c r="J121" s="21">
        <v>50000</v>
      </c>
      <c r="K121" s="176">
        <f t="shared" si="11"/>
        <v>26.557484659711594</v>
      </c>
      <c r="L121" s="209"/>
      <c r="N121" s="209">
        <v>133.96620859999999</v>
      </c>
    </row>
    <row r="122" spans="1:15" hidden="1" x14ac:dyDescent="0.3">
      <c r="B122" t="s">
        <v>457</v>
      </c>
      <c r="C122" t="s">
        <v>475</v>
      </c>
      <c r="D122" t="s">
        <v>481</v>
      </c>
      <c r="F122" t="s">
        <v>300</v>
      </c>
      <c r="H122" s="21">
        <f t="shared" si="12"/>
        <v>8319.9468994284125</v>
      </c>
      <c r="I122" s="164" t="s">
        <v>257</v>
      </c>
      <c r="J122" s="21">
        <v>50000</v>
      </c>
      <c r="K122" s="176">
        <f t="shared" si="11"/>
        <v>41.599734497142066</v>
      </c>
      <c r="L122" s="209"/>
      <c r="N122" s="209">
        <v>209.84512580000001</v>
      </c>
    </row>
    <row r="123" spans="1:15" x14ac:dyDescent="0.3">
      <c r="H123" s="217"/>
      <c r="K123" s="243">
        <v>152</v>
      </c>
      <c r="L123" s="209"/>
      <c r="N123" s="243">
        <f>SUM(N118:N122)</f>
        <v>766.74669940000001</v>
      </c>
    </row>
    <row r="124" spans="1:15" x14ac:dyDescent="0.3">
      <c r="H124" s="217"/>
      <c r="K124" s="209"/>
      <c r="L124" s="209"/>
    </row>
    <row r="125" spans="1:15" x14ac:dyDescent="0.3">
      <c r="A125">
        <f>A117+ 1</f>
        <v>13</v>
      </c>
      <c r="B125" s="167" t="s">
        <v>467</v>
      </c>
      <c r="C125" s="167"/>
      <c r="H125" s="217"/>
      <c r="K125" s="209"/>
      <c r="L125" s="209"/>
    </row>
    <row r="126" spans="1:15" hidden="1" x14ac:dyDescent="0.3">
      <c r="B126" t="s">
        <v>464</v>
      </c>
      <c r="C126" t="s">
        <v>467</v>
      </c>
      <c r="D126" t="s">
        <v>481</v>
      </c>
      <c r="F126" t="s">
        <v>221</v>
      </c>
      <c r="H126" s="21">
        <f>K126*10000000/J126</f>
        <v>20349.986833304913</v>
      </c>
      <c r="I126" s="164" t="s">
        <v>469</v>
      </c>
      <c r="J126" s="21">
        <v>2800</v>
      </c>
      <c r="K126" s="176">
        <f>$K$131*N126/$N$131</f>
        <v>5.6979963133253753</v>
      </c>
      <c r="N126" s="209">
        <v>145.96150829999999</v>
      </c>
      <c r="O126" s="176" t="e">
        <f>$K$151*N126/$N$151</f>
        <v>#DIV/0!</v>
      </c>
    </row>
    <row r="127" spans="1:15" hidden="1" x14ac:dyDescent="0.3">
      <c r="B127" t="s">
        <v>159</v>
      </c>
      <c r="C127" t="s">
        <v>467</v>
      </c>
      <c r="D127" t="s">
        <v>481</v>
      </c>
      <c r="F127" t="s">
        <v>222</v>
      </c>
      <c r="H127" s="21">
        <f t="shared" ref="H127:H130" si="13">K127*10000000/J127</f>
        <v>19280.314994271492</v>
      </c>
      <c r="I127" s="164" t="s">
        <v>469</v>
      </c>
      <c r="J127" s="21">
        <f>$J$126</f>
        <v>2800</v>
      </c>
      <c r="K127" s="176">
        <f>$K$131*N127/$N$131</f>
        <v>5.3984881983960182</v>
      </c>
      <c r="N127" s="209">
        <v>138.28922249999999</v>
      </c>
      <c r="O127" s="164"/>
    </row>
    <row r="128" spans="1:15" hidden="1" x14ac:dyDescent="0.3">
      <c r="B128" t="s">
        <v>164</v>
      </c>
      <c r="C128" t="s">
        <v>467</v>
      </c>
      <c r="D128" t="s">
        <v>481</v>
      </c>
      <c r="F128" t="s">
        <v>221</v>
      </c>
      <c r="H128" s="21">
        <f t="shared" si="13"/>
        <v>19335.443383820584</v>
      </c>
      <c r="I128" s="164" t="s">
        <v>469</v>
      </c>
      <c r="J128" s="21">
        <f t="shared" ref="J128:J130" si="14">$J$126</f>
        <v>2800</v>
      </c>
      <c r="K128" s="176">
        <f t="shared" ref="K128:K130" si="15">$K$131*N128/$N$131</f>
        <v>5.4139241474697632</v>
      </c>
      <c r="N128" s="209">
        <v>138.6846342</v>
      </c>
      <c r="O128" s="164"/>
    </row>
    <row r="129" spans="1:15" hidden="1" x14ac:dyDescent="0.3">
      <c r="B129" t="s">
        <v>456</v>
      </c>
      <c r="C129" t="s">
        <v>467</v>
      </c>
      <c r="D129" t="s">
        <v>481</v>
      </c>
      <c r="F129" t="s">
        <v>222</v>
      </c>
      <c r="H129" s="21">
        <f t="shared" si="13"/>
        <v>18677.59940870506</v>
      </c>
      <c r="I129" s="164" t="s">
        <v>469</v>
      </c>
      <c r="J129" s="21">
        <f t="shared" si="14"/>
        <v>2800</v>
      </c>
      <c r="K129" s="176">
        <f t="shared" si="15"/>
        <v>5.2297278344374174</v>
      </c>
      <c r="N129" s="209">
        <v>133.96620859999999</v>
      </c>
      <c r="O129" s="164"/>
    </row>
    <row r="130" spans="1:15" hidden="1" x14ac:dyDescent="0.3">
      <c r="B130" t="s">
        <v>457</v>
      </c>
      <c r="C130" t="s">
        <v>467</v>
      </c>
      <c r="D130" t="s">
        <v>481</v>
      </c>
      <c r="F130" t="s">
        <v>300</v>
      </c>
      <c r="H130" s="21">
        <f t="shared" si="13"/>
        <v>29256.655379897937</v>
      </c>
      <c r="I130" s="164" t="s">
        <v>469</v>
      </c>
      <c r="J130" s="21">
        <f t="shared" si="14"/>
        <v>2800</v>
      </c>
      <c r="K130" s="176">
        <f t="shared" si="15"/>
        <v>8.1918635063714227</v>
      </c>
      <c r="N130" s="209">
        <v>209.84512580000001</v>
      </c>
      <c r="O130" s="164"/>
    </row>
    <row r="131" spans="1:15" x14ac:dyDescent="0.3">
      <c r="H131" s="217"/>
      <c r="K131" s="243">
        <v>29.931999999999999</v>
      </c>
      <c r="N131" s="243">
        <f>SUM(N126:N130)</f>
        <v>766.74669940000001</v>
      </c>
      <c r="O131" s="164"/>
    </row>
    <row r="132" spans="1:15" x14ac:dyDescent="0.3">
      <c r="A132">
        <f>A125+ 1</f>
        <v>14</v>
      </c>
      <c r="B132" s="167" t="s">
        <v>466</v>
      </c>
      <c r="C132" s="167"/>
      <c r="H132" s="217"/>
      <c r="K132" s="209"/>
      <c r="N132" s="209"/>
      <c r="O132" s="164"/>
    </row>
    <row r="133" spans="1:15" hidden="1" x14ac:dyDescent="0.3">
      <c r="B133" t="s">
        <v>464</v>
      </c>
      <c r="C133" t="s">
        <v>476</v>
      </c>
      <c r="D133" t="s">
        <v>481</v>
      </c>
      <c r="F133" t="s">
        <v>221</v>
      </c>
      <c r="H133" s="21">
        <f>K133*10000000/J133</f>
        <v>5006.0179995634389</v>
      </c>
      <c r="I133" s="164" t="s">
        <v>257</v>
      </c>
      <c r="J133" s="21">
        <v>35000</v>
      </c>
      <c r="K133" s="248">
        <f t="shared" ref="K133:K142" si="16">$K$144*N133/$N$144</f>
        <v>17.521062998472036</v>
      </c>
      <c r="N133" s="47">
        <v>145.96150829999999</v>
      </c>
    </row>
    <row r="134" spans="1:15" hidden="1" x14ac:dyDescent="0.3">
      <c r="B134" t="s">
        <v>159</v>
      </c>
      <c r="C134" t="s">
        <v>476</v>
      </c>
      <c r="D134" t="s">
        <v>481</v>
      </c>
      <c r="F134" t="s">
        <v>222</v>
      </c>
      <c r="H134" s="21">
        <f t="shared" ref="H134:H143" si="17">K134*10000000/J134</f>
        <v>4742.8828671581587</v>
      </c>
      <c r="I134" s="164" t="s">
        <v>257</v>
      </c>
      <c r="J134" s="21">
        <v>35000</v>
      </c>
      <c r="K134" s="248">
        <f t="shared" si="16"/>
        <v>16.600090035053555</v>
      </c>
      <c r="N134" s="47">
        <v>138.28922249999999</v>
      </c>
    </row>
    <row r="135" spans="1:15" hidden="1" x14ac:dyDescent="0.3">
      <c r="B135" t="s">
        <v>164</v>
      </c>
      <c r="C135" t="s">
        <v>476</v>
      </c>
      <c r="D135" t="s">
        <v>481</v>
      </c>
      <c r="F135" t="s">
        <v>221</v>
      </c>
      <c r="H135" s="21">
        <f t="shared" si="17"/>
        <v>4756.4442376214556</v>
      </c>
      <c r="I135" s="164" t="s">
        <v>257</v>
      </c>
      <c r="J135" s="21">
        <v>35000</v>
      </c>
      <c r="K135" s="248">
        <f t="shared" si="16"/>
        <v>16.647554831675095</v>
      </c>
      <c r="N135" s="47">
        <v>138.6846342</v>
      </c>
    </row>
    <row r="136" spans="1:15" hidden="1" x14ac:dyDescent="0.3">
      <c r="B136" t="s">
        <v>456</v>
      </c>
      <c r="C136" t="s">
        <v>476</v>
      </c>
      <c r="D136" t="s">
        <v>481</v>
      </c>
      <c r="F136" t="s">
        <v>222</v>
      </c>
      <c r="H136" s="21">
        <f t="shared" si="17"/>
        <v>4594.6171658248768</v>
      </c>
      <c r="I136" s="164" t="s">
        <v>257</v>
      </c>
      <c r="J136" s="21">
        <v>35000</v>
      </c>
      <c r="K136" s="248">
        <f t="shared" si="16"/>
        <v>16.081160080387068</v>
      </c>
      <c r="N136" s="47">
        <v>133.96620859999999</v>
      </c>
    </row>
    <row r="137" spans="1:15" hidden="1" x14ac:dyDescent="0.3">
      <c r="B137" t="s">
        <v>457</v>
      </c>
      <c r="C137" t="s">
        <v>476</v>
      </c>
      <c r="D137" t="s">
        <v>481</v>
      </c>
      <c r="F137" t="s">
        <v>300</v>
      </c>
      <c r="H137" s="21">
        <f t="shared" si="17"/>
        <v>7197.0239901628511</v>
      </c>
      <c r="I137" s="164" t="s">
        <v>257</v>
      </c>
      <c r="J137" s="21">
        <v>35000</v>
      </c>
      <c r="K137" s="248">
        <f t="shared" si="16"/>
        <v>25.18958396556998</v>
      </c>
      <c r="N137" s="47">
        <v>209.84512580000001</v>
      </c>
    </row>
    <row r="138" spans="1:15" hidden="1" x14ac:dyDescent="0.3">
      <c r="B138" t="s">
        <v>458</v>
      </c>
      <c r="C138" t="s">
        <v>476</v>
      </c>
      <c r="D138" t="s">
        <v>465</v>
      </c>
      <c r="F138" t="s">
        <v>299</v>
      </c>
      <c r="H138" s="21">
        <f t="shared" si="17"/>
        <v>2959.2638794870454</v>
      </c>
      <c r="I138" s="164" t="s">
        <v>257</v>
      </c>
      <c r="J138" s="21">
        <v>35000</v>
      </c>
      <c r="K138" s="248">
        <f t="shared" si="16"/>
        <v>10.357423578204658</v>
      </c>
      <c r="N138" s="47">
        <v>86.283872599999995</v>
      </c>
    </row>
    <row r="139" spans="1:15" hidden="1" x14ac:dyDescent="0.3">
      <c r="B139" t="s">
        <v>459</v>
      </c>
      <c r="C139" t="s">
        <v>476</v>
      </c>
      <c r="D139" t="s">
        <v>465</v>
      </c>
      <c r="F139" t="s">
        <v>388</v>
      </c>
      <c r="H139" s="21">
        <f t="shared" si="17"/>
        <v>1394.7206616810201</v>
      </c>
      <c r="I139" s="164" t="s">
        <v>257</v>
      </c>
      <c r="J139" s="21">
        <v>35000</v>
      </c>
      <c r="K139" s="248">
        <f t="shared" si="16"/>
        <v>4.8815223158835703</v>
      </c>
      <c r="N139" s="47">
        <v>40.666160499999997</v>
      </c>
    </row>
    <row r="140" spans="1:15" hidden="1" x14ac:dyDescent="0.3">
      <c r="B140" t="s">
        <v>460</v>
      </c>
      <c r="C140" t="s">
        <v>476</v>
      </c>
      <c r="D140" t="s">
        <v>465</v>
      </c>
      <c r="F140" t="s">
        <v>187</v>
      </c>
      <c r="H140" s="21">
        <f t="shared" si="17"/>
        <v>219.65557160648788</v>
      </c>
      <c r="I140" s="164" t="s">
        <v>257</v>
      </c>
      <c r="J140" s="21">
        <v>35000</v>
      </c>
      <c r="K140" s="248">
        <f t="shared" si="16"/>
        <v>0.7687945006227076</v>
      </c>
      <c r="N140" s="47">
        <v>6.4045432</v>
      </c>
    </row>
    <row r="141" spans="1:15" hidden="1" x14ac:dyDescent="0.3">
      <c r="B141" t="s">
        <v>461</v>
      </c>
      <c r="C141" t="s">
        <v>476</v>
      </c>
      <c r="D141" t="s">
        <v>465</v>
      </c>
      <c r="F141" t="s">
        <v>188</v>
      </c>
      <c r="H141" s="21">
        <f t="shared" si="17"/>
        <v>714.53938478811733</v>
      </c>
      <c r="I141" s="164" t="s">
        <v>257</v>
      </c>
      <c r="J141" s="21">
        <v>35000</v>
      </c>
      <c r="K141" s="248">
        <f t="shared" si="16"/>
        <v>2.5008878467584106</v>
      </c>
      <c r="N141" s="47">
        <v>20.833973499999999</v>
      </c>
    </row>
    <row r="142" spans="1:15" hidden="1" x14ac:dyDescent="0.3">
      <c r="B142" t="s">
        <v>462</v>
      </c>
      <c r="C142" t="s">
        <v>476</v>
      </c>
      <c r="D142" t="s">
        <v>465</v>
      </c>
      <c r="F142" t="s">
        <v>428</v>
      </c>
      <c r="H142" s="21">
        <f t="shared" si="17"/>
        <v>47.961282772639755</v>
      </c>
      <c r="I142" s="164" t="s">
        <v>257</v>
      </c>
      <c r="J142" s="21">
        <v>35000</v>
      </c>
      <c r="K142" s="248">
        <f t="shared" si="16"/>
        <v>0.16786448970423914</v>
      </c>
      <c r="N142" s="47">
        <v>1.3984171000000001</v>
      </c>
    </row>
    <row r="143" spans="1:15" hidden="1" x14ac:dyDescent="0.3">
      <c r="B143" t="s">
        <v>463</v>
      </c>
      <c r="C143" t="s">
        <v>476</v>
      </c>
      <c r="D143" t="s">
        <v>465</v>
      </c>
      <c r="F143" t="s">
        <v>194</v>
      </c>
      <c r="H143" s="21">
        <f t="shared" si="17"/>
        <v>2963.8729593339108</v>
      </c>
      <c r="I143" s="164" t="s">
        <v>257</v>
      </c>
      <c r="J143" s="21">
        <v>35000</v>
      </c>
      <c r="K143" s="248">
        <f>$K$144*N143/$N$144</f>
        <v>10.373555357668687</v>
      </c>
      <c r="N143" s="47">
        <v>86.418260500000002</v>
      </c>
    </row>
    <row r="144" spans="1:15" x14ac:dyDescent="0.3">
      <c r="H144" s="21"/>
      <c r="I144" s="164"/>
      <c r="K144" s="249">
        <v>121.0895</v>
      </c>
      <c r="N144" s="246">
        <f>SUM(N133:N143)</f>
        <v>1008.7519268</v>
      </c>
    </row>
    <row r="145" spans="1:15" x14ac:dyDescent="0.3">
      <c r="A145">
        <f>A132+ 1</f>
        <v>15</v>
      </c>
      <c r="B145" s="167" t="s">
        <v>480</v>
      </c>
      <c r="C145" s="167"/>
      <c r="H145" s="217"/>
      <c r="K145" s="209"/>
      <c r="N145" s="209"/>
      <c r="O145" s="164"/>
    </row>
    <row r="146" spans="1:15" hidden="1" x14ac:dyDescent="0.3">
      <c r="B146" t="s">
        <v>148</v>
      </c>
      <c r="C146" t="s">
        <v>480</v>
      </c>
      <c r="D146" t="s">
        <v>481</v>
      </c>
      <c r="F146" t="s">
        <v>221</v>
      </c>
      <c r="H146" s="21">
        <v>1</v>
      </c>
      <c r="I146" s="164" t="s">
        <v>482</v>
      </c>
      <c r="J146" s="247">
        <v>2.9192301660000002</v>
      </c>
      <c r="K146" s="250">
        <f>J146*H146</f>
        <v>2.9192301660000002</v>
      </c>
      <c r="N146" s="47"/>
    </row>
    <row r="147" spans="1:15" hidden="1" x14ac:dyDescent="0.3">
      <c r="B147" t="s">
        <v>159</v>
      </c>
      <c r="C147" t="s">
        <v>480</v>
      </c>
      <c r="D147" t="s">
        <v>481</v>
      </c>
      <c r="F147" t="s">
        <v>222</v>
      </c>
      <c r="H147" s="21">
        <v>1</v>
      </c>
      <c r="I147" s="164" t="s">
        <v>482</v>
      </c>
      <c r="J147" s="247">
        <v>2.7657844499999999</v>
      </c>
      <c r="K147" s="250">
        <f t="shared" ref="K147:K150" si="18">J147*H147</f>
        <v>2.7657844499999999</v>
      </c>
      <c r="N147" s="47"/>
    </row>
    <row r="148" spans="1:15" hidden="1" x14ac:dyDescent="0.3">
      <c r="B148" t="s">
        <v>164</v>
      </c>
      <c r="C148" t="s">
        <v>480</v>
      </c>
      <c r="D148" t="s">
        <v>481</v>
      </c>
      <c r="F148" t="s">
        <v>221</v>
      </c>
      <c r="H148" s="21">
        <v>1</v>
      </c>
      <c r="I148" s="164" t="s">
        <v>482</v>
      </c>
      <c r="J148" s="247">
        <v>1.3868463419999999</v>
      </c>
      <c r="K148" s="250">
        <f t="shared" si="18"/>
        <v>1.3868463419999999</v>
      </c>
      <c r="N148" s="47"/>
    </row>
    <row r="149" spans="1:15" hidden="1" x14ac:dyDescent="0.3">
      <c r="B149" t="s">
        <v>456</v>
      </c>
      <c r="C149" t="s">
        <v>480</v>
      </c>
      <c r="D149" t="s">
        <v>481</v>
      </c>
      <c r="F149" t="s">
        <v>222</v>
      </c>
      <c r="H149" s="21">
        <v>1</v>
      </c>
      <c r="I149" s="164" t="s">
        <v>482</v>
      </c>
      <c r="J149" s="247">
        <v>1.3396620859999999</v>
      </c>
      <c r="K149" s="250">
        <f t="shared" si="18"/>
        <v>1.3396620859999999</v>
      </c>
      <c r="N149" s="47"/>
    </row>
    <row r="150" spans="1:15" hidden="1" x14ac:dyDescent="0.3">
      <c r="B150" t="s">
        <v>457</v>
      </c>
      <c r="C150" t="s">
        <v>480</v>
      </c>
      <c r="D150" t="s">
        <v>481</v>
      </c>
      <c r="F150" t="s">
        <v>300</v>
      </c>
      <c r="H150" s="21">
        <v>1</v>
      </c>
      <c r="I150" s="164" t="s">
        <v>482</v>
      </c>
      <c r="J150" s="247">
        <v>2.0984512579999999</v>
      </c>
      <c r="K150" s="250">
        <f t="shared" si="18"/>
        <v>2.0984512579999999</v>
      </c>
      <c r="N150" s="47"/>
    </row>
    <row r="151" spans="1:15" x14ac:dyDescent="0.3">
      <c r="H151" s="217"/>
      <c r="K151" s="251">
        <f>SUM(K146:K150)</f>
        <v>10.509974302</v>
      </c>
      <c r="N151" s="244"/>
      <c r="O151" s="164"/>
    </row>
    <row r="152" spans="1:15" x14ac:dyDescent="0.3">
      <c r="H152" s="217"/>
      <c r="K152" s="209"/>
      <c r="L152" s="209"/>
    </row>
    <row r="153" spans="1:15" x14ac:dyDescent="0.3">
      <c r="H153" s="217"/>
      <c r="K153" s="209"/>
      <c r="L153" s="209"/>
    </row>
    <row r="154" spans="1:15" x14ac:dyDescent="0.3">
      <c r="H154" s="217"/>
      <c r="K154" s="209"/>
      <c r="L154" s="209"/>
    </row>
    <row r="155" spans="1:15" x14ac:dyDescent="0.3">
      <c r="H155" s="217"/>
      <c r="K155" s="209"/>
      <c r="L155" s="209"/>
    </row>
    <row r="156" spans="1:15" x14ac:dyDescent="0.3">
      <c r="H156" s="217"/>
      <c r="K156" s="209"/>
      <c r="L156" s="209"/>
    </row>
    <row r="157" spans="1:15" x14ac:dyDescent="0.3">
      <c r="H157" s="217"/>
      <c r="K157" s="209"/>
      <c r="L157" s="209"/>
    </row>
    <row r="158" spans="1:15" x14ac:dyDescent="0.3">
      <c r="H158" s="217"/>
      <c r="K158" s="209"/>
      <c r="L158" s="209"/>
    </row>
    <row r="159" spans="1:15" x14ac:dyDescent="0.3">
      <c r="H159" s="217"/>
      <c r="K159" s="209"/>
      <c r="L159" s="209"/>
    </row>
    <row r="160" spans="1:15" x14ac:dyDescent="0.3">
      <c r="H160" s="217"/>
      <c r="K160" s="209"/>
      <c r="L160" s="209"/>
    </row>
    <row r="161" spans="4:13" x14ac:dyDescent="0.3">
      <c r="H161" s="217"/>
      <c r="K161" s="209"/>
      <c r="L161" s="209"/>
    </row>
    <row r="162" spans="4:13" x14ac:dyDescent="0.3">
      <c r="H162" s="217"/>
      <c r="K162" s="209"/>
      <c r="L162" s="209"/>
    </row>
    <row r="163" spans="4:13" x14ac:dyDescent="0.3">
      <c r="H163" s="217"/>
      <c r="K163" s="209"/>
      <c r="L163" s="209"/>
    </row>
    <row r="164" spans="4:13" x14ac:dyDescent="0.3">
      <c r="H164" s="217"/>
      <c r="K164" s="209"/>
      <c r="L164" s="209"/>
    </row>
    <row r="165" spans="4:13" x14ac:dyDescent="0.3">
      <c r="H165" s="217"/>
      <c r="K165" s="209"/>
      <c r="L165" s="209"/>
    </row>
    <row r="167" spans="4:13" x14ac:dyDescent="0.3">
      <c r="D167" s="21">
        <f>20000*12400</f>
        <v>248000000</v>
      </c>
      <c r="L167" s="186">
        <f>SUM(L2:L92)</f>
        <v>571.00404916000002</v>
      </c>
      <c r="M167" s="166">
        <f>SUM(M2:M92)</f>
        <v>20.458762062343258</v>
      </c>
    </row>
  </sheetData>
  <autoFilter ref="A1:M167">
    <filterColumn colId="2">
      <filters blank="1">
        <filter val="VHT"/>
      </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62" workbookViewId="0">
      <selection activeCell="G70" sqref="G70"/>
    </sheetView>
  </sheetViews>
  <sheetFormatPr defaultRowHeight="14.4" x14ac:dyDescent="0.3"/>
  <cols>
    <col min="2" max="2" width="46.6640625" bestFit="1" customWidth="1"/>
    <col min="4" max="4" width="10.88671875" bestFit="1" customWidth="1"/>
    <col min="5" max="5" width="12.5546875" bestFit="1" customWidth="1"/>
    <col min="6" max="6" width="10.44140625" bestFit="1" customWidth="1"/>
    <col min="7" max="7" width="10.109375" customWidth="1"/>
    <col min="8" max="8" width="12.33203125" customWidth="1"/>
    <col min="9" max="9" width="23.6640625" bestFit="1" customWidth="1"/>
    <col min="10" max="10" width="18.33203125" bestFit="1" customWidth="1"/>
    <col min="11" max="11" width="13" bestFit="1" customWidth="1"/>
  </cols>
  <sheetData>
    <row r="1" spans="1:11" x14ac:dyDescent="0.3">
      <c r="A1" s="267" t="s">
        <v>301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x14ac:dyDescent="0.3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1" x14ac:dyDescent="0.3">
      <c r="A3" s="210" t="s">
        <v>211</v>
      </c>
      <c r="B3" s="210" t="s">
        <v>302</v>
      </c>
      <c r="C3" s="210" t="s">
        <v>303</v>
      </c>
      <c r="D3" s="210" t="s">
        <v>304</v>
      </c>
      <c r="E3" s="210" t="s">
        <v>305</v>
      </c>
      <c r="F3" s="210" t="s">
        <v>306</v>
      </c>
      <c r="G3" s="210" t="s">
        <v>307</v>
      </c>
      <c r="H3" s="210" t="s">
        <v>308</v>
      </c>
      <c r="I3" s="210" t="s">
        <v>309</v>
      </c>
      <c r="J3" s="210" t="s">
        <v>310</v>
      </c>
      <c r="K3" s="210" t="s">
        <v>311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5">
        <v>1</v>
      </c>
      <c r="B5" s="211" t="s">
        <v>312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3"/>
      <c r="B7" s="212" t="s">
        <v>313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3"/>
      <c r="B8" s="3" t="s">
        <v>314</v>
      </c>
      <c r="C8" s="213">
        <v>3</v>
      </c>
      <c r="D8" s="213">
        <v>8</v>
      </c>
      <c r="E8" s="213"/>
      <c r="F8" s="213">
        <v>15.08</v>
      </c>
      <c r="G8" s="213">
        <f t="shared" ref="G8:G13" si="0">F8*D8*C8</f>
        <v>361.92</v>
      </c>
      <c r="H8" s="3"/>
      <c r="I8" s="3" t="s">
        <v>315</v>
      </c>
      <c r="J8" s="35" t="s">
        <v>316</v>
      </c>
      <c r="K8" s="35" t="s">
        <v>317</v>
      </c>
    </row>
    <row r="9" spans="1:11" x14ac:dyDescent="0.3">
      <c r="A9" s="3"/>
      <c r="B9" s="3"/>
      <c r="C9" s="213">
        <v>1</v>
      </c>
      <c r="D9" s="213">
        <v>4.6500000000000004</v>
      </c>
      <c r="E9" s="213"/>
      <c r="F9" s="213">
        <v>8</v>
      </c>
      <c r="G9" s="213">
        <f t="shared" si="0"/>
        <v>37.200000000000003</v>
      </c>
      <c r="H9" s="3"/>
      <c r="I9" s="3" t="s">
        <v>315</v>
      </c>
      <c r="J9" s="35" t="s">
        <v>316</v>
      </c>
      <c r="K9" s="35" t="s">
        <v>317</v>
      </c>
    </row>
    <row r="10" spans="1:11" x14ac:dyDescent="0.3">
      <c r="A10" s="3"/>
      <c r="B10" s="3" t="s">
        <v>318</v>
      </c>
      <c r="C10" s="213">
        <v>1</v>
      </c>
      <c r="D10" s="213">
        <v>4.63</v>
      </c>
      <c r="E10" s="213"/>
      <c r="F10" s="213">
        <f>(9.01+18.99)/2</f>
        <v>14</v>
      </c>
      <c r="G10" s="213">
        <f t="shared" si="0"/>
        <v>64.819999999999993</v>
      </c>
      <c r="H10" s="3"/>
      <c r="I10" s="3" t="s">
        <v>318</v>
      </c>
      <c r="J10" s="35" t="s">
        <v>319</v>
      </c>
      <c r="K10" s="35" t="s">
        <v>317</v>
      </c>
    </row>
    <row r="11" spans="1:11" x14ac:dyDescent="0.3">
      <c r="A11" s="3"/>
      <c r="B11" s="3"/>
      <c r="C11" s="213">
        <v>3</v>
      </c>
      <c r="D11" s="213">
        <v>8</v>
      </c>
      <c r="E11" s="213"/>
      <c r="F11" s="213">
        <v>22.36</v>
      </c>
      <c r="G11" s="213">
        <f t="shared" si="0"/>
        <v>536.64</v>
      </c>
      <c r="H11" s="3"/>
      <c r="I11" s="3" t="s">
        <v>318</v>
      </c>
      <c r="J11" s="35" t="s">
        <v>319</v>
      </c>
      <c r="K11" s="35" t="s">
        <v>317</v>
      </c>
    </row>
    <row r="12" spans="1:11" x14ac:dyDescent="0.3">
      <c r="A12" s="3"/>
      <c r="B12" s="3"/>
      <c r="C12" s="213">
        <v>2</v>
      </c>
      <c r="D12" s="213">
        <v>72</v>
      </c>
      <c r="E12" s="213"/>
      <c r="F12" s="213">
        <v>7.01</v>
      </c>
      <c r="G12" s="213">
        <f t="shared" si="0"/>
        <v>1009.4399999999999</v>
      </c>
      <c r="H12" s="3"/>
      <c r="I12" s="3" t="s">
        <v>318</v>
      </c>
      <c r="J12" s="35" t="s">
        <v>319</v>
      </c>
      <c r="K12" s="35" t="s">
        <v>317</v>
      </c>
    </row>
    <row r="13" spans="1:11" x14ac:dyDescent="0.3">
      <c r="A13" s="3"/>
      <c r="B13" s="3"/>
      <c r="C13" s="213">
        <f>0.5</f>
        <v>0.5</v>
      </c>
      <c r="D13" s="213">
        <v>3.94</v>
      </c>
      <c r="E13" s="213"/>
      <c r="F13" s="213">
        <v>6.31</v>
      </c>
      <c r="G13" s="213">
        <f t="shared" si="0"/>
        <v>12.4307</v>
      </c>
      <c r="H13" s="3"/>
      <c r="I13" s="3" t="s">
        <v>318</v>
      </c>
      <c r="J13" s="35" t="s">
        <v>319</v>
      </c>
      <c r="K13" s="35" t="s">
        <v>317</v>
      </c>
    </row>
    <row r="14" spans="1:11" x14ac:dyDescent="0.3">
      <c r="A14" s="3"/>
      <c r="B14" s="3"/>
      <c r="C14" s="213"/>
      <c r="D14" s="213"/>
      <c r="E14" s="213"/>
      <c r="F14" s="213"/>
      <c r="G14" s="213"/>
      <c r="H14" s="3"/>
      <c r="I14" s="3"/>
      <c r="J14" s="35"/>
      <c r="K14" s="35"/>
    </row>
    <row r="15" spans="1:11" x14ac:dyDescent="0.3">
      <c r="A15" s="3"/>
      <c r="B15" s="3" t="s">
        <v>320</v>
      </c>
      <c r="C15" s="213">
        <v>4</v>
      </c>
      <c r="D15" s="213">
        <v>8</v>
      </c>
      <c r="E15" s="213"/>
      <c r="F15" s="213">
        <v>15.4</v>
      </c>
      <c r="G15" s="213">
        <f t="shared" ref="G15:G17" si="1">F15*D15*C15</f>
        <v>492.8</v>
      </c>
      <c r="H15" s="3"/>
      <c r="I15" s="3" t="s">
        <v>320</v>
      </c>
      <c r="J15" s="35" t="s">
        <v>321</v>
      </c>
      <c r="K15" s="35" t="s">
        <v>317</v>
      </c>
    </row>
    <row r="16" spans="1:11" x14ac:dyDescent="0.3">
      <c r="A16" s="3"/>
      <c r="B16" s="3"/>
      <c r="C16" s="213">
        <v>1</v>
      </c>
      <c r="D16" s="213">
        <v>200.26</v>
      </c>
      <c r="E16" s="213"/>
      <c r="F16" s="213">
        <v>7</v>
      </c>
      <c r="G16" s="213">
        <f t="shared" si="1"/>
        <v>1401.82</v>
      </c>
      <c r="H16" s="3"/>
      <c r="I16" s="3" t="s">
        <v>320</v>
      </c>
      <c r="J16" s="35" t="s">
        <v>321</v>
      </c>
      <c r="K16" s="35" t="s">
        <v>317</v>
      </c>
    </row>
    <row r="17" spans="1:12" x14ac:dyDescent="0.3">
      <c r="A17" s="3"/>
      <c r="B17" s="3"/>
      <c r="C17" s="213">
        <v>0.5</v>
      </c>
      <c r="D17" s="213">
        <v>4</v>
      </c>
      <c r="E17" s="213"/>
      <c r="F17" s="213">
        <v>6.4</v>
      </c>
      <c r="G17" s="213">
        <f t="shared" si="1"/>
        <v>12.8</v>
      </c>
      <c r="H17" s="3"/>
      <c r="I17" s="3" t="s">
        <v>320</v>
      </c>
      <c r="J17" s="35" t="s">
        <v>321</v>
      </c>
      <c r="K17" s="35" t="s">
        <v>317</v>
      </c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214"/>
      <c r="J18" s="3"/>
      <c r="K18" s="3"/>
    </row>
    <row r="19" spans="1:12" x14ac:dyDescent="0.3">
      <c r="A19" s="215"/>
      <c r="B19" s="215" t="s">
        <v>322</v>
      </c>
      <c r="C19" s="215"/>
      <c r="D19" s="215"/>
      <c r="E19" s="215"/>
      <c r="F19" s="215"/>
      <c r="G19" s="216">
        <f>SUM(G8:G18)</f>
        <v>3929.8707000000004</v>
      </c>
      <c r="H19" s="215"/>
      <c r="I19" s="215"/>
      <c r="J19" s="215"/>
      <c r="K19" s="215"/>
      <c r="L19">
        <v>23500</v>
      </c>
    </row>
    <row r="20" spans="1:12" x14ac:dyDescent="0.3">
      <c r="A20" s="3"/>
      <c r="B20" s="212" t="s">
        <v>323</v>
      </c>
      <c r="C20" s="3"/>
      <c r="D20" s="3"/>
      <c r="E20" s="3"/>
      <c r="F20" s="3"/>
      <c r="G20" s="3"/>
      <c r="H20" s="3"/>
      <c r="I20" s="3"/>
      <c r="J20" s="3"/>
      <c r="K20" s="3"/>
    </row>
    <row r="21" spans="1:12" x14ac:dyDescent="0.3">
      <c r="A21" s="3"/>
      <c r="B21" s="3" t="s">
        <v>314</v>
      </c>
      <c r="C21" s="213">
        <v>3</v>
      </c>
      <c r="D21" s="213">
        <v>8</v>
      </c>
      <c r="E21" s="213"/>
      <c r="F21" s="213">
        <v>15.08</v>
      </c>
      <c r="G21" s="213">
        <f t="shared" ref="G21:G27" si="2">F21*D21*C21</f>
        <v>361.92</v>
      </c>
      <c r="H21" s="3"/>
      <c r="I21" s="3" t="s">
        <v>318</v>
      </c>
      <c r="J21" s="35" t="s">
        <v>324</v>
      </c>
      <c r="K21" s="35" t="s">
        <v>317</v>
      </c>
    </row>
    <row r="22" spans="1:12" x14ac:dyDescent="0.3">
      <c r="A22" s="3"/>
      <c r="B22" s="3"/>
      <c r="C22" s="213">
        <f>2*0.5</f>
        <v>1</v>
      </c>
      <c r="D22" s="213">
        <v>4</v>
      </c>
      <c r="E22" s="213"/>
      <c r="F22" s="213">
        <v>7</v>
      </c>
      <c r="G22" s="213">
        <f t="shared" si="2"/>
        <v>28</v>
      </c>
      <c r="H22" s="3"/>
      <c r="I22" s="3" t="s">
        <v>318</v>
      </c>
      <c r="J22" s="35" t="s">
        <v>324</v>
      </c>
      <c r="K22" s="35" t="s">
        <v>317</v>
      </c>
    </row>
    <row r="23" spans="1:12" x14ac:dyDescent="0.3">
      <c r="A23" s="3"/>
      <c r="B23" s="3"/>
      <c r="C23" s="213">
        <f>2*0.5</f>
        <v>1</v>
      </c>
      <c r="D23" s="213">
        <v>168</v>
      </c>
      <c r="E23" s="213"/>
      <c r="F23" s="213">
        <v>7</v>
      </c>
      <c r="G23" s="213">
        <f t="shared" si="2"/>
        <v>1176</v>
      </c>
      <c r="H23" s="3"/>
      <c r="I23" s="3" t="s">
        <v>318</v>
      </c>
      <c r="J23" s="35" t="s">
        <v>324</v>
      </c>
      <c r="K23" s="35" t="s">
        <v>317</v>
      </c>
    </row>
    <row r="24" spans="1:12" x14ac:dyDescent="0.3">
      <c r="A24" s="3"/>
      <c r="B24" s="3"/>
      <c r="C24" s="213"/>
      <c r="D24" s="213"/>
      <c r="E24" s="213"/>
      <c r="F24" s="213"/>
      <c r="G24" s="213"/>
      <c r="H24" s="3"/>
      <c r="I24" s="3"/>
      <c r="J24" s="35"/>
      <c r="K24" s="35"/>
    </row>
    <row r="25" spans="1:12" x14ac:dyDescent="0.3">
      <c r="A25" s="3"/>
      <c r="B25" s="3" t="s">
        <v>314</v>
      </c>
      <c r="C25" s="213">
        <v>3</v>
      </c>
      <c r="D25" s="213">
        <v>8</v>
      </c>
      <c r="E25" s="213"/>
      <c r="F25" s="213">
        <v>15.08</v>
      </c>
      <c r="G25" s="213">
        <f t="shared" si="2"/>
        <v>361.92</v>
      </c>
      <c r="H25" s="3"/>
      <c r="I25" s="3" t="s">
        <v>315</v>
      </c>
      <c r="J25" s="35" t="s">
        <v>325</v>
      </c>
      <c r="K25" s="35" t="s">
        <v>317</v>
      </c>
    </row>
    <row r="26" spans="1:12" x14ac:dyDescent="0.3">
      <c r="A26" s="3"/>
      <c r="B26" s="3"/>
      <c r="C26" s="213">
        <v>1</v>
      </c>
      <c r="D26" s="213">
        <v>200</v>
      </c>
      <c r="E26" s="213"/>
      <c r="F26" s="213">
        <v>7</v>
      </c>
      <c r="G26" s="213">
        <f t="shared" si="2"/>
        <v>1400</v>
      </c>
      <c r="H26" s="3"/>
      <c r="I26" s="3" t="s">
        <v>315</v>
      </c>
      <c r="J26" s="35" t="s">
        <v>325</v>
      </c>
      <c r="K26" s="35" t="s">
        <v>317</v>
      </c>
    </row>
    <row r="27" spans="1:12" x14ac:dyDescent="0.3">
      <c r="A27" s="3"/>
      <c r="B27" s="3"/>
      <c r="C27" s="213">
        <v>0.5</v>
      </c>
      <c r="D27" s="213">
        <v>4.2699999999999996</v>
      </c>
      <c r="E27" s="213"/>
      <c r="F27" s="213">
        <v>7</v>
      </c>
      <c r="G27" s="213">
        <f t="shared" si="2"/>
        <v>14.944999999999999</v>
      </c>
      <c r="H27" s="3"/>
      <c r="I27" s="3" t="s">
        <v>315</v>
      </c>
      <c r="J27" s="35" t="s">
        <v>325</v>
      </c>
      <c r="K27" s="35" t="s">
        <v>317</v>
      </c>
    </row>
    <row r="28" spans="1:1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x14ac:dyDescent="0.3">
      <c r="A29" s="3"/>
      <c r="B29" s="3" t="s">
        <v>320</v>
      </c>
      <c r="C29" s="213">
        <v>4</v>
      </c>
      <c r="D29" s="213">
        <v>8</v>
      </c>
      <c r="E29" s="213"/>
      <c r="F29" s="213">
        <v>15.08</v>
      </c>
      <c r="G29" s="213">
        <f t="shared" ref="G29:G31" si="3">F29*D29*C29</f>
        <v>482.56</v>
      </c>
      <c r="H29" s="3"/>
      <c r="I29" s="3" t="s">
        <v>320</v>
      </c>
      <c r="J29" s="35" t="s">
        <v>326</v>
      </c>
      <c r="K29" s="35" t="s">
        <v>317</v>
      </c>
      <c r="L29" s="217"/>
    </row>
    <row r="30" spans="1:12" x14ac:dyDescent="0.3">
      <c r="A30" s="3"/>
      <c r="B30" s="3"/>
      <c r="C30" s="213">
        <v>1</v>
      </c>
      <c r="D30" s="213">
        <v>248</v>
      </c>
      <c r="E30" s="213"/>
      <c r="F30" s="213">
        <v>7</v>
      </c>
      <c r="G30" s="213">
        <f t="shared" si="3"/>
        <v>1736</v>
      </c>
      <c r="H30" s="3"/>
      <c r="I30" s="3" t="s">
        <v>320</v>
      </c>
      <c r="J30" s="35" t="s">
        <v>326</v>
      </c>
      <c r="K30" s="35" t="s">
        <v>317</v>
      </c>
    </row>
    <row r="31" spans="1:12" x14ac:dyDescent="0.3">
      <c r="A31" s="3"/>
      <c r="B31" s="3"/>
      <c r="C31" s="213">
        <v>0.5</v>
      </c>
      <c r="D31" s="213">
        <v>4</v>
      </c>
      <c r="E31" s="213"/>
      <c r="F31" s="213">
        <v>7</v>
      </c>
      <c r="G31" s="213">
        <f t="shared" si="3"/>
        <v>14</v>
      </c>
      <c r="H31" s="3"/>
      <c r="I31" s="3" t="s">
        <v>320</v>
      </c>
      <c r="J31" s="35" t="s">
        <v>326</v>
      </c>
      <c r="K31" s="35" t="s">
        <v>317</v>
      </c>
    </row>
    <row r="32" spans="1:12" x14ac:dyDescent="0.3">
      <c r="A32" s="215"/>
      <c r="B32" s="215" t="s">
        <v>322</v>
      </c>
      <c r="C32" s="215"/>
      <c r="D32" s="215"/>
      <c r="E32" s="215"/>
      <c r="F32" s="215"/>
      <c r="G32" s="238">
        <f>SUM(G21:G31)</f>
        <v>5575.3450000000003</v>
      </c>
      <c r="H32" s="215"/>
      <c r="I32" s="215"/>
      <c r="J32" s="215"/>
      <c r="K32" s="215"/>
    </row>
    <row r="33" spans="1:1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3"/>
      <c r="B34" s="212" t="s">
        <v>327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3"/>
      <c r="B35" s="3" t="s">
        <v>328</v>
      </c>
      <c r="C35" s="213">
        <v>1</v>
      </c>
      <c r="D35" s="213">
        <v>120</v>
      </c>
      <c r="E35" s="213"/>
      <c r="F35" s="213">
        <v>9.3000000000000007</v>
      </c>
      <c r="G35" s="213">
        <f t="shared" ref="G35:G44" si="4">F35*D35*C35</f>
        <v>1116</v>
      </c>
      <c r="H35" s="3"/>
      <c r="I35" s="3" t="s">
        <v>329</v>
      </c>
      <c r="J35" s="35" t="s">
        <v>330</v>
      </c>
      <c r="K35" s="35" t="s">
        <v>317</v>
      </c>
    </row>
    <row r="36" spans="1:11" x14ac:dyDescent="0.3">
      <c r="A36" s="3"/>
      <c r="B36" s="3"/>
      <c r="C36" s="213">
        <v>1</v>
      </c>
      <c r="D36" s="213">
        <v>68.099999999999994</v>
      </c>
      <c r="E36" s="213"/>
      <c r="F36" s="213">
        <v>9.3000000000000007</v>
      </c>
      <c r="G36" s="213">
        <f t="shared" si="4"/>
        <v>633.33000000000004</v>
      </c>
      <c r="H36" s="3"/>
      <c r="I36" s="3" t="s">
        <v>329</v>
      </c>
      <c r="J36" s="35" t="s">
        <v>330</v>
      </c>
      <c r="K36" s="35" t="s">
        <v>317</v>
      </c>
    </row>
    <row r="37" spans="1:11" x14ac:dyDescent="0.3">
      <c r="A37" s="3"/>
      <c r="B37" s="3"/>
      <c r="C37" s="213">
        <v>1</v>
      </c>
      <c r="D37" s="213">
        <v>30</v>
      </c>
      <c r="E37" s="213"/>
      <c r="F37" s="213">
        <v>9.3000000000000007</v>
      </c>
      <c r="G37" s="213">
        <f t="shared" si="4"/>
        <v>279</v>
      </c>
      <c r="H37" s="3"/>
      <c r="I37" s="3" t="s">
        <v>329</v>
      </c>
      <c r="J37" s="35" t="s">
        <v>330</v>
      </c>
      <c r="K37" s="35" t="s">
        <v>317</v>
      </c>
    </row>
    <row r="38" spans="1:11" x14ac:dyDescent="0.3">
      <c r="A38" s="3"/>
      <c r="B38" s="3"/>
      <c r="C38" s="213">
        <v>1</v>
      </c>
      <c r="D38" s="213">
        <v>28</v>
      </c>
      <c r="E38" s="213"/>
      <c r="F38" s="213">
        <v>14</v>
      </c>
      <c r="G38" s="213">
        <f t="shared" si="4"/>
        <v>392</v>
      </c>
      <c r="H38" s="3"/>
      <c r="I38" s="3" t="s">
        <v>329</v>
      </c>
      <c r="J38" s="35" t="s">
        <v>330</v>
      </c>
      <c r="K38" s="35" t="s">
        <v>317</v>
      </c>
    </row>
    <row r="39" spans="1:11" x14ac:dyDescent="0.3">
      <c r="A39" s="3"/>
      <c r="B39" s="3"/>
      <c r="C39" s="213">
        <v>1</v>
      </c>
      <c r="D39" s="213">
        <v>40</v>
      </c>
      <c r="E39" s="213"/>
      <c r="F39" s="213">
        <v>9.3000000000000007</v>
      </c>
      <c r="G39" s="213">
        <f t="shared" si="4"/>
        <v>372</v>
      </c>
      <c r="H39" s="3"/>
      <c r="I39" s="3" t="s">
        <v>329</v>
      </c>
      <c r="J39" s="35" t="s">
        <v>330</v>
      </c>
      <c r="K39" s="35" t="s">
        <v>317</v>
      </c>
    </row>
    <row r="40" spans="1:11" x14ac:dyDescent="0.3">
      <c r="A40" s="3"/>
      <c r="B40" s="3"/>
      <c r="C40" s="213">
        <v>1</v>
      </c>
      <c r="D40" s="213">
        <v>3.4</v>
      </c>
      <c r="E40" s="213"/>
      <c r="F40" s="213">
        <v>11.4</v>
      </c>
      <c r="G40" s="213">
        <f t="shared" si="4"/>
        <v>38.76</v>
      </c>
      <c r="H40" s="3"/>
      <c r="I40" s="3" t="s">
        <v>329</v>
      </c>
      <c r="J40" s="35" t="s">
        <v>330</v>
      </c>
      <c r="K40" s="35" t="s">
        <v>317</v>
      </c>
    </row>
    <row r="41" spans="1:11" x14ac:dyDescent="0.3">
      <c r="A41" s="3"/>
      <c r="B41" s="3"/>
      <c r="C41" s="213">
        <v>1</v>
      </c>
      <c r="D41" s="213">
        <v>3.4</v>
      </c>
      <c r="E41" s="213"/>
      <c r="F41" s="213">
        <v>9.9499999999999993</v>
      </c>
      <c r="G41" s="213">
        <f t="shared" si="4"/>
        <v>33.83</v>
      </c>
      <c r="H41" s="3"/>
      <c r="I41" s="3" t="s">
        <v>329</v>
      </c>
      <c r="J41" s="35" t="s">
        <v>330</v>
      </c>
      <c r="K41" s="35" t="s">
        <v>317</v>
      </c>
    </row>
    <row r="42" spans="1:11" x14ac:dyDescent="0.3">
      <c r="A42" s="3"/>
      <c r="B42" s="3"/>
      <c r="C42" s="213">
        <v>1</v>
      </c>
      <c r="D42" s="213">
        <v>3.4</v>
      </c>
      <c r="E42" s="213"/>
      <c r="F42" s="213">
        <v>8.75</v>
      </c>
      <c r="G42" s="213">
        <f t="shared" si="4"/>
        <v>29.75</v>
      </c>
      <c r="H42" s="3"/>
      <c r="I42" s="3" t="s">
        <v>329</v>
      </c>
      <c r="J42" s="35" t="s">
        <v>330</v>
      </c>
      <c r="K42" s="35" t="s">
        <v>317</v>
      </c>
    </row>
    <row r="43" spans="1:11" x14ac:dyDescent="0.3">
      <c r="A43" s="3"/>
      <c r="B43" s="3"/>
      <c r="C43" s="213">
        <v>1</v>
      </c>
      <c r="D43" s="213">
        <v>3.4</v>
      </c>
      <c r="E43" s="213"/>
      <c r="F43" s="213">
        <v>6.75</v>
      </c>
      <c r="G43" s="213">
        <f t="shared" si="4"/>
        <v>22.95</v>
      </c>
      <c r="H43" s="3"/>
      <c r="I43" s="3" t="s">
        <v>329</v>
      </c>
      <c r="J43" s="35" t="s">
        <v>330</v>
      </c>
      <c r="K43" s="35" t="s">
        <v>317</v>
      </c>
    </row>
    <row r="44" spans="1:11" x14ac:dyDescent="0.3">
      <c r="A44" s="3"/>
      <c r="B44" s="3"/>
      <c r="C44" s="213">
        <v>1</v>
      </c>
      <c r="D44" s="213">
        <v>6.75</v>
      </c>
      <c r="E44" s="213"/>
      <c r="F44" s="213">
        <v>2.15</v>
      </c>
      <c r="G44" s="213">
        <f t="shared" si="4"/>
        <v>14.512499999999999</v>
      </c>
      <c r="H44" s="3"/>
      <c r="I44" s="3" t="s">
        <v>329</v>
      </c>
      <c r="J44" s="35" t="s">
        <v>330</v>
      </c>
      <c r="K44" s="35" t="s">
        <v>317</v>
      </c>
    </row>
    <row r="45" spans="1:1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/>
      <c r="B46" s="3" t="s">
        <v>331</v>
      </c>
      <c r="C46" s="213">
        <v>2</v>
      </c>
      <c r="D46" s="213">
        <v>20.25</v>
      </c>
      <c r="E46" s="213"/>
      <c r="F46" s="213">
        <v>4.6500000000000004</v>
      </c>
      <c r="G46" s="213">
        <f t="shared" ref="G46:G67" si="5">F46*D46*C46</f>
        <v>188.32500000000002</v>
      </c>
      <c r="H46" s="3"/>
      <c r="I46" s="3" t="s">
        <v>329</v>
      </c>
      <c r="J46" s="35" t="s">
        <v>330</v>
      </c>
      <c r="K46" s="35" t="s">
        <v>317</v>
      </c>
    </row>
    <row r="47" spans="1:11" x14ac:dyDescent="0.3">
      <c r="A47" s="3"/>
      <c r="B47" s="3"/>
      <c r="C47" s="213">
        <v>1</v>
      </c>
      <c r="D47" s="213">
        <v>71.650000000000006</v>
      </c>
      <c r="E47" s="213"/>
      <c r="F47" s="213">
        <v>9.3000000000000007</v>
      </c>
      <c r="G47" s="213">
        <f t="shared" si="5"/>
        <v>666.34500000000014</v>
      </c>
      <c r="H47" s="3"/>
      <c r="I47" s="3" t="s">
        <v>329</v>
      </c>
      <c r="J47" s="35" t="s">
        <v>330</v>
      </c>
      <c r="K47" s="35" t="s">
        <v>317</v>
      </c>
    </row>
    <row r="48" spans="1:11" x14ac:dyDescent="0.3">
      <c r="A48" s="3"/>
      <c r="B48" s="3"/>
      <c r="C48" s="213">
        <v>1</v>
      </c>
      <c r="D48" s="213">
        <v>21.88</v>
      </c>
      <c r="E48" s="213"/>
      <c r="F48" s="213">
        <v>4.6500000000000004</v>
      </c>
      <c r="G48" s="213">
        <f t="shared" si="5"/>
        <v>101.742</v>
      </c>
      <c r="H48" s="3"/>
      <c r="I48" s="3" t="s">
        <v>329</v>
      </c>
      <c r="J48" s="35" t="s">
        <v>330</v>
      </c>
      <c r="K48" s="35" t="s">
        <v>317</v>
      </c>
    </row>
    <row r="49" spans="1:11" x14ac:dyDescent="0.3">
      <c r="A49" s="3"/>
      <c r="B49" s="3"/>
      <c r="C49" s="213">
        <v>1</v>
      </c>
      <c r="D49" s="213">
        <v>16</v>
      </c>
      <c r="E49" s="213"/>
      <c r="F49" s="213">
        <v>4.75</v>
      </c>
      <c r="G49" s="213">
        <f t="shared" si="5"/>
        <v>76</v>
      </c>
      <c r="H49" s="3"/>
      <c r="I49" s="3" t="s">
        <v>329</v>
      </c>
      <c r="J49" s="35" t="s">
        <v>330</v>
      </c>
      <c r="K49" s="35" t="s">
        <v>317</v>
      </c>
    </row>
    <row r="50" spans="1:11" x14ac:dyDescent="0.3">
      <c r="A50" s="3"/>
      <c r="B50" s="3"/>
      <c r="C50" s="213">
        <v>1</v>
      </c>
      <c r="D50" s="213">
        <v>7.5</v>
      </c>
      <c r="E50" s="213"/>
      <c r="F50" s="213">
        <v>4.6500000000000004</v>
      </c>
      <c r="G50" s="213">
        <f t="shared" si="5"/>
        <v>34.875</v>
      </c>
      <c r="H50" s="3"/>
      <c r="I50" s="3" t="s">
        <v>329</v>
      </c>
      <c r="J50" s="35" t="s">
        <v>330</v>
      </c>
      <c r="K50" s="35" t="s">
        <v>317</v>
      </c>
    </row>
    <row r="51" spans="1:11" x14ac:dyDescent="0.3">
      <c r="A51" s="3"/>
      <c r="B51" s="3"/>
      <c r="C51" s="213">
        <v>1</v>
      </c>
      <c r="D51" s="213">
        <v>77.150000000000006</v>
      </c>
      <c r="E51" s="213"/>
      <c r="F51" s="213">
        <v>9.3000000000000007</v>
      </c>
      <c r="G51" s="213">
        <f t="shared" si="5"/>
        <v>717.49500000000012</v>
      </c>
      <c r="H51" s="3"/>
      <c r="I51" s="3" t="s">
        <v>329</v>
      </c>
      <c r="J51" s="35" t="s">
        <v>330</v>
      </c>
      <c r="K51" s="35" t="s">
        <v>317</v>
      </c>
    </row>
    <row r="52" spans="1:11" x14ac:dyDescent="0.3">
      <c r="A52" s="3"/>
      <c r="B52" s="3"/>
      <c r="C52" s="213">
        <v>1</v>
      </c>
      <c r="D52" s="213">
        <v>7.5</v>
      </c>
      <c r="E52" s="213"/>
      <c r="F52" s="213">
        <v>4.6500000000000004</v>
      </c>
      <c r="G52" s="213">
        <f t="shared" si="5"/>
        <v>34.875</v>
      </c>
      <c r="H52" s="3"/>
      <c r="I52" s="3" t="s">
        <v>329</v>
      </c>
      <c r="J52" s="35" t="s">
        <v>330</v>
      </c>
      <c r="K52" s="35" t="s">
        <v>317</v>
      </c>
    </row>
    <row r="53" spans="1:11" x14ac:dyDescent="0.3">
      <c r="A53" s="3"/>
      <c r="B53" s="3"/>
      <c r="C53" s="213">
        <v>1</v>
      </c>
      <c r="D53" s="213">
        <v>3.4</v>
      </c>
      <c r="E53" s="213"/>
      <c r="F53" s="213">
        <v>11.4</v>
      </c>
      <c r="G53" s="213">
        <f t="shared" si="5"/>
        <v>38.76</v>
      </c>
      <c r="H53" s="3"/>
      <c r="I53" s="3" t="s">
        <v>329</v>
      </c>
      <c r="J53" s="35" t="s">
        <v>330</v>
      </c>
      <c r="K53" s="35" t="s">
        <v>317</v>
      </c>
    </row>
    <row r="54" spans="1:11" x14ac:dyDescent="0.3">
      <c r="A54" s="3"/>
      <c r="B54" s="3"/>
      <c r="C54" s="213">
        <v>1</v>
      </c>
      <c r="D54" s="213">
        <v>3.4</v>
      </c>
      <c r="E54" s="213"/>
      <c r="F54" s="213">
        <v>9.9499999999999993</v>
      </c>
      <c r="G54" s="213">
        <f t="shared" si="5"/>
        <v>33.83</v>
      </c>
      <c r="H54" s="3"/>
      <c r="I54" s="3" t="s">
        <v>329</v>
      </c>
      <c r="J54" s="35" t="s">
        <v>330</v>
      </c>
      <c r="K54" s="35" t="s">
        <v>317</v>
      </c>
    </row>
    <row r="55" spans="1:11" x14ac:dyDescent="0.3">
      <c r="A55" s="3"/>
      <c r="B55" s="3"/>
      <c r="C55" s="213">
        <v>1</v>
      </c>
      <c r="D55" s="213">
        <v>3.4</v>
      </c>
      <c r="E55" s="213"/>
      <c r="F55" s="213">
        <v>8.75</v>
      </c>
      <c r="G55" s="213">
        <f t="shared" si="5"/>
        <v>29.75</v>
      </c>
      <c r="H55" s="3"/>
      <c r="I55" s="3" t="s">
        <v>329</v>
      </c>
      <c r="J55" s="35" t="s">
        <v>330</v>
      </c>
      <c r="K55" s="35" t="s">
        <v>317</v>
      </c>
    </row>
    <row r="56" spans="1:11" x14ac:dyDescent="0.3">
      <c r="A56" s="3"/>
      <c r="B56" s="3"/>
      <c r="C56" s="213">
        <v>1</v>
      </c>
      <c r="D56" s="213">
        <v>3.4</v>
      </c>
      <c r="E56" s="213"/>
      <c r="F56" s="213">
        <v>6.75</v>
      </c>
      <c r="G56" s="213">
        <f t="shared" si="5"/>
        <v>22.95</v>
      </c>
      <c r="H56" s="3"/>
      <c r="I56" s="3" t="s">
        <v>329</v>
      </c>
      <c r="J56" s="35" t="s">
        <v>330</v>
      </c>
      <c r="K56" s="35" t="s">
        <v>317</v>
      </c>
    </row>
    <row r="57" spans="1:11" x14ac:dyDescent="0.3">
      <c r="A57" s="3"/>
      <c r="B57" s="3"/>
      <c r="C57" s="213">
        <v>1</v>
      </c>
      <c r="D57" s="213">
        <v>6.75</v>
      </c>
      <c r="E57" s="213"/>
      <c r="F57" s="213">
        <v>2.15</v>
      </c>
      <c r="G57" s="213">
        <f t="shared" si="5"/>
        <v>14.512499999999999</v>
      </c>
      <c r="H57" s="3"/>
      <c r="I57" s="3" t="s">
        <v>329</v>
      </c>
      <c r="J57" s="35" t="s">
        <v>330</v>
      </c>
      <c r="K57" s="35" t="s">
        <v>317</v>
      </c>
    </row>
    <row r="58" spans="1:11" x14ac:dyDescent="0.3">
      <c r="A58" s="3"/>
      <c r="B58" s="3" t="s">
        <v>314</v>
      </c>
      <c r="C58" s="213">
        <v>2</v>
      </c>
      <c r="D58" s="213">
        <v>40.85</v>
      </c>
      <c r="E58" s="213"/>
      <c r="F58" s="213">
        <v>9.3000000000000007</v>
      </c>
      <c r="G58" s="213">
        <f t="shared" si="5"/>
        <v>759.81000000000006</v>
      </c>
      <c r="H58" s="3"/>
      <c r="I58" s="3" t="s">
        <v>329</v>
      </c>
      <c r="J58" s="35" t="s">
        <v>332</v>
      </c>
      <c r="K58" s="35" t="s">
        <v>317</v>
      </c>
    </row>
    <row r="59" spans="1:11" x14ac:dyDescent="0.3">
      <c r="A59" s="3"/>
      <c r="B59" s="3"/>
      <c r="C59" s="213">
        <v>1</v>
      </c>
      <c r="D59" s="213">
        <v>31.75</v>
      </c>
      <c r="E59" s="213"/>
      <c r="F59" s="213">
        <v>4.6500000000000004</v>
      </c>
      <c r="G59" s="213">
        <f t="shared" si="5"/>
        <v>147.63750000000002</v>
      </c>
      <c r="H59" s="3"/>
      <c r="I59" s="3" t="s">
        <v>329</v>
      </c>
      <c r="J59" s="35" t="s">
        <v>332</v>
      </c>
      <c r="K59" s="35" t="s">
        <v>317</v>
      </c>
    </row>
    <row r="60" spans="1:11" x14ac:dyDescent="0.3">
      <c r="A60" s="3"/>
      <c r="B60" s="3"/>
      <c r="C60" s="213">
        <v>1</v>
      </c>
      <c r="D60" s="213">
        <v>81.150000000000006</v>
      </c>
      <c r="E60" s="213"/>
      <c r="F60" s="213">
        <v>4.6500000000000004</v>
      </c>
      <c r="G60" s="213">
        <f t="shared" si="5"/>
        <v>377.34750000000008</v>
      </c>
      <c r="H60" s="3"/>
      <c r="I60" s="3" t="s">
        <v>329</v>
      </c>
      <c r="J60" s="35" t="s">
        <v>332</v>
      </c>
      <c r="K60" s="35" t="s">
        <v>317</v>
      </c>
    </row>
    <row r="61" spans="1:11" x14ac:dyDescent="0.3">
      <c r="A61" s="3"/>
      <c r="B61" s="3"/>
      <c r="C61" s="213">
        <v>1</v>
      </c>
      <c r="D61" s="213">
        <v>9</v>
      </c>
      <c r="E61" s="213"/>
      <c r="F61" s="213">
        <v>4</v>
      </c>
      <c r="G61" s="213">
        <f t="shared" si="5"/>
        <v>36</v>
      </c>
      <c r="H61" s="3"/>
      <c r="I61" s="3" t="s">
        <v>329</v>
      </c>
      <c r="J61" s="35" t="s">
        <v>332</v>
      </c>
      <c r="K61" s="35" t="s">
        <v>317</v>
      </c>
    </row>
    <row r="62" spans="1:11" x14ac:dyDescent="0.3">
      <c r="A62" s="3"/>
      <c r="B62" s="3"/>
      <c r="C62" s="213">
        <v>1</v>
      </c>
      <c r="D62" s="213">
        <v>2.4500000000000002</v>
      </c>
      <c r="E62" s="213"/>
      <c r="F62" s="213">
        <v>4.6500000000000004</v>
      </c>
      <c r="G62" s="213">
        <f t="shared" si="5"/>
        <v>11.392500000000002</v>
      </c>
      <c r="H62" s="3"/>
      <c r="I62" s="3" t="s">
        <v>329</v>
      </c>
      <c r="J62" s="35" t="s">
        <v>332</v>
      </c>
      <c r="K62" s="35" t="s">
        <v>317</v>
      </c>
    </row>
    <row r="63" spans="1:11" x14ac:dyDescent="0.3">
      <c r="A63" s="3"/>
      <c r="B63" s="3"/>
      <c r="C63" s="213">
        <v>0.5</v>
      </c>
      <c r="D63" s="213">
        <v>8.5</v>
      </c>
      <c r="E63" s="213"/>
      <c r="F63" s="213">
        <v>4</v>
      </c>
      <c r="G63" s="213">
        <f t="shared" si="5"/>
        <v>17</v>
      </c>
      <c r="H63" s="3"/>
      <c r="I63" s="3" t="s">
        <v>329</v>
      </c>
      <c r="J63" s="35" t="s">
        <v>332</v>
      </c>
      <c r="K63" s="35" t="s">
        <v>317</v>
      </c>
    </row>
    <row r="64" spans="1:11" x14ac:dyDescent="0.3">
      <c r="A64" s="3"/>
      <c r="B64" s="3"/>
      <c r="C64" s="213">
        <v>1</v>
      </c>
      <c r="D64" s="213">
        <v>32.299999999999997</v>
      </c>
      <c r="E64" s="213"/>
      <c r="F64" s="213">
        <v>4.6500000000000004</v>
      </c>
      <c r="G64" s="213">
        <f t="shared" si="5"/>
        <v>150.19499999999999</v>
      </c>
      <c r="H64" s="3"/>
      <c r="I64" s="3" t="s">
        <v>329</v>
      </c>
      <c r="J64" s="35" t="s">
        <v>332</v>
      </c>
      <c r="K64" s="35" t="s">
        <v>317</v>
      </c>
    </row>
    <row r="65" spans="1:11" x14ac:dyDescent="0.3">
      <c r="A65" s="3"/>
      <c r="B65" s="3"/>
      <c r="C65" s="213">
        <v>1</v>
      </c>
      <c r="D65" s="213">
        <v>33</v>
      </c>
      <c r="E65" s="213"/>
      <c r="F65" s="213">
        <v>4.6500000000000004</v>
      </c>
      <c r="G65" s="213">
        <f t="shared" si="5"/>
        <v>153.45000000000002</v>
      </c>
      <c r="H65" s="3"/>
      <c r="I65" s="3" t="s">
        <v>329</v>
      </c>
      <c r="J65" s="35" t="s">
        <v>332</v>
      </c>
      <c r="K65" s="35" t="s">
        <v>317</v>
      </c>
    </row>
    <row r="66" spans="1:11" x14ac:dyDescent="0.3">
      <c r="A66" s="3"/>
      <c r="B66" s="3" t="s">
        <v>333</v>
      </c>
      <c r="C66" s="213">
        <v>1</v>
      </c>
      <c r="D66" s="213">
        <v>8</v>
      </c>
      <c r="E66" s="213"/>
      <c r="F66" s="213">
        <v>4.6500000000000004</v>
      </c>
      <c r="G66" s="213">
        <f t="shared" si="5"/>
        <v>37.200000000000003</v>
      </c>
      <c r="H66" s="3"/>
      <c r="I66" s="3" t="s">
        <v>329</v>
      </c>
      <c r="J66" s="35" t="s">
        <v>334</v>
      </c>
      <c r="K66" s="35" t="s">
        <v>317</v>
      </c>
    </row>
    <row r="67" spans="1:11" x14ac:dyDescent="0.3">
      <c r="A67" s="3"/>
      <c r="B67" s="3"/>
      <c r="C67" s="213">
        <v>3</v>
      </c>
      <c r="D67" s="213">
        <v>8</v>
      </c>
      <c r="E67" s="213"/>
      <c r="F67" s="213">
        <v>15</v>
      </c>
      <c r="G67" s="213">
        <f t="shared" si="5"/>
        <v>360</v>
      </c>
      <c r="H67" s="3"/>
      <c r="I67" s="3" t="s">
        <v>329</v>
      </c>
      <c r="J67" s="35" t="s">
        <v>334</v>
      </c>
      <c r="K67" s="35" t="s">
        <v>317</v>
      </c>
    </row>
    <row r="68" spans="1:11" x14ac:dyDescent="0.3">
      <c r="A68" s="215"/>
      <c r="B68" s="215" t="s">
        <v>322</v>
      </c>
      <c r="C68" s="215"/>
      <c r="D68" s="215"/>
      <c r="E68" s="215"/>
      <c r="F68" s="215"/>
      <c r="G68" s="216">
        <f>SUM(G35:G67)</f>
        <v>6941.624499999999</v>
      </c>
      <c r="H68" s="215"/>
      <c r="I68" s="215"/>
      <c r="J68" s="215"/>
      <c r="K68" s="215"/>
    </row>
    <row r="69" spans="1:11" x14ac:dyDescent="0.3">
      <c r="A69" s="3"/>
      <c r="B69" s="212" t="s">
        <v>335</v>
      </c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">
      <c r="A70" s="3"/>
      <c r="B70" s="3" t="s">
        <v>336</v>
      </c>
      <c r="C70" s="213">
        <v>2</v>
      </c>
      <c r="D70" s="213">
        <v>39.700000000000003</v>
      </c>
      <c r="E70" s="213"/>
      <c r="F70" s="213">
        <v>8.4</v>
      </c>
      <c r="G70" s="213">
        <f t="shared" ref="G70:G104" si="6">F70*D70*C70</f>
        <v>666.96</v>
      </c>
      <c r="H70" s="3"/>
      <c r="I70" s="3" t="s">
        <v>337</v>
      </c>
      <c r="J70" s="35" t="s">
        <v>338</v>
      </c>
      <c r="K70" s="35" t="s">
        <v>317</v>
      </c>
    </row>
    <row r="71" spans="1:11" x14ac:dyDescent="0.3">
      <c r="A71" s="3"/>
      <c r="B71" s="3" t="s">
        <v>336</v>
      </c>
      <c r="C71" s="213">
        <v>2</v>
      </c>
      <c r="D71" s="213">
        <v>31.7</v>
      </c>
      <c r="E71" s="213"/>
      <c r="F71" s="213">
        <v>3.77</v>
      </c>
      <c r="G71" s="213">
        <f t="shared" si="6"/>
        <v>239.018</v>
      </c>
      <c r="H71" s="3"/>
      <c r="I71" s="3" t="s">
        <v>337</v>
      </c>
      <c r="J71" s="35" t="s">
        <v>338</v>
      </c>
      <c r="K71" s="35" t="s">
        <v>317</v>
      </c>
    </row>
    <row r="72" spans="1:11" x14ac:dyDescent="0.3">
      <c r="A72" s="3"/>
      <c r="B72" s="3" t="s">
        <v>339</v>
      </c>
      <c r="C72" s="213">
        <v>1</v>
      </c>
      <c r="D72" s="213">
        <v>71.5</v>
      </c>
      <c r="E72" s="213"/>
      <c r="F72" s="213">
        <v>8.5</v>
      </c>
      <c r="G72" s="213">
        <f t="shared" si="6"/>
        <v>607.75</v>
      </c>
      <c r="H72" s="3"/>
      <c r="I72" s="3" t="s">
        <v>337</v>
      </c>
      <c r="J72" s="35" t="s">
        <v>338</v>
      </c>
      <c r="K72" s="35" t="s">
        <v>317</v>
      </c>
    </row>
    <row r="73" spans="1:11" x14ac:dyDescent="0.3">
      <c r="A73" s="3"/>
      <c r="B73" s="3" t="s">
        <v>340</v>
      </c>
      <c r="C73" s="213">
        <v>1</v>
      </c>
      <c r="D73" s="213">
        <v>72.144999999999996</v>
      </c>
      <c r="E73" s="213"/>
      <c r="F73" s="213">
        <v>4.2</v>
      </c>
      <c r="G73" s="213">
        <f t="shared" si="6"/>
        <v>303.00900000000001</v>
      </c>
      <c r="H73" s="3"/>
      <c r="I73" s="3" t="s">
        <v>337</v>
      </c>
      <c r="J73" s="35" t="s">
        <v>338</v>
      </c>
      <c r="K73" s="35" t="s">
        <v>317</v>
      </c>
    </row>
    <row r="74" spans="1:11" x14ac:dyDescent="0.3">
      <c r="A74" s="3"/>
      <c r="B74" s="3" t="s">
        <v>340</v>
      </c>
      <c r="C74" s="213">
        <v>2</v>
      </c>
      <c r="D74" s="213">
        <v>7.8</v>
      </c>
      <c r="E74" s="213"/>
      <c r="F74" s="213">
        <v>4.4000000000000004</v>
      </c>
      <c r="G74" s="213">
        <f t="shared" si="6"/>
        <v>68.64</v>
      </c>
      <c r="H74" s="3"/>
      <c r="I74" s="3" t="s">
        <v>337</v>
      </c>
      <c r="J74" s="35" t="s">
        <v>338</v>
      </c>
      <c r="K74" s="35" t="s">
        <v>317</v>
      </c>
    </row>
    <row r="75" spans="1:11" x14ac:dyDescent="0.3">
      <c r="A75" s="3"/>
      <c r="B75" s="3" t="s">
        <v>341</v>
      </c>
      <c r="C75" s="213">
        <v>1</v>
      </c>
      <c r="D75" s="213">
        <v>15.68</v>
      </c>
      <c r="E75" s="213"/>
      <c r="F75" s="213">
        <v>8.4</v>
      </c>
      <c r="G75" s="213">
        <f t="shared" si="6"/>
        <v>131.71199999999999</v>
      </c>
      <c r="H75" s="3"/>
      <c r="I75" s="3" t="s">
        <v>337</v>
      </c>
      <c r="J75" s="35" t="s">
        <v>338</v>
      </c>
      <c r="K75" s="35" t="s">
        <v>317</v>
      </c>
    </row>
    <row r="76" spans="1:11" x14ac:dyDescent="0.3">
      <c r="A76" s="3"/>
      <c r="B76" s="3" t="s">
        <v>341</v>
      </c>
      <c r="C76" s="213">
        <v>1</v>
      </c>
      <c r="D76" s="213">
        <v>8</v>
      </c>
      <c r="E76" s="213"/>
      <c r="F76" s="213">
        <v>4.16</v>
      </c>
      <c r="G76" s="213">
        <f t="shared" si="6"/>
        <v>33.28</v>
      </c>
      <c r="H76" s="3"/>
      <c r="I76" s="3" t="s">
        <v>337</v>
      </c>
      <c r="J76" s="35" t="s">
        <v>338</v>
      </c>
      <c r="K76" s="35" t="s">
        <v>317</v>
      </c>
    </row>
    <row r="77" spans="1:11" x14ac:dyDescent="0.3">
      <c r="A77" s="3"/>
      <c r="B77" s="3" t="s">
        <v>341</v>
      </c>
      <c r="C77" s="213">
        <v>1</v>
      </c>
      <c r="D77" s="213">
        <v>8</v>
      </c>
      <c r="E77" s="213"/>
      <c r="F77" s="213">
        <v>4.5</v>
      </c>
      <c r="G77" s="213">
        <f t="shared" si="6"/>
        <v>36</v>
      </c>
      <c r="H77" s="3"/>
      <c r="I77" s="3" t="s">
        <v>337</v>
      </c>
      <c r="J77" s="35" t="s">
        <v>338</v>
      </c>
      <c r="K77" s="35" t="s">
        <v>317</v>
      </c>
    </row>
    <row r="78" spans="1:11" x14ac:dyDescent="0.3">
      <c r="A78" s="3"/>
      <c r="B78" s="3" t="s">
        <v>341</v>
      </c>
      <c r="C78" s="213">
        <v>1</v>
      </c>
      <c r="D78" s="213">
        <v>63.62</v>
      </c>
      <c r="E78" s="213"/>
      <c r="F78" s="213">
        <v>8.3000000000000007</v>
      </c>
      <c r="G78" s="213">
        <f t="shared" si="6"/>
        <v>528.04600000000005</v>
      </c>
      <c r="H78" s="3"/>
      <c r="I78" s="3" t="s">
        <v>337</v>
      </c>
      <c r="J78" s="35" t="s">
        <v>338</v>
      </c>
      <c r="K78" s="35" t="s">
        <v>317</v>
      </c>
    </row>
    <row r="79" spans="1:11" x14ac:dyDescent="0.3">
      <c r="A79" s="3"/>
      <c r="B79" s="3" t="s">
        <v>342</v>
      </c>
      <c r="C79" s="213">
        <v>1</v>
      </c>
      <c r="D79" s="213">
        <v>32</v>
      </c>
      <c r="E79" s="213"/>
      <c r="F79" s="213">
        <v>8.5</v>
      </c>
      <c r="G79" s="213">
        <f t="shared" si="6"/>
        <v>272</v>
      </c>
      <c r="H79" s="3"/>
      <c r="I79" s="3" t="s">
        <v>337</v>
      </c>
      <c r="J79" s="35" t="s">
        <v>338</v>
      </c>
      <c r="K79" s="35" t="s">
        <v>317</v>
      </c>
    </row>
    <row r="80" spans="1:11" x14ac:dyDescent="0.3">
      <c r="A80" s="3"/>
      <c r="B80" s="3" t="s">
        <v>343</v>
      </c>
      <c r="C80" s="213">
        <v>1</v>
      </c>
      <c r="D80" s="213">
        <v>48</v>
      </c>
      <c r="E80" s="213"/>
      <c r="F80" s="213">
        <v>8.5</v>
      </c>
      <c r="G80" s="213">
        <f t="shared" si="6"/>
        <v>408</v>
      </c>
      <c r="H80" s="3"/>
      <c r="I80" s="3" t="s">
        <v>337</v>
      </c>
      <c r="J80" s="35" t="s">
        <v>338</v>
      </c>
      <c r="K80" s="35" t="s">
        <v>317</v>
      </c>
    </row>
    <row r="81" spans="1:11" x14ac:dyDescent="0.3">
      <c r="A81" s="3"/>
      <c r="B81" s="3" t="s">
        <v>344</v>
      </c>
      <c r="C81" s="213">
        <v>1</v>
      </c>
      <c r="D81" s="213">
        <v>8</v>
      </c>
      <c r="E81" s="213"/>
      <c r="F81" s="213">
        <v>4</v>
      </c>
      <c r="G81" s="213">
        <f t="shared" si="6"/>
        <v>32</v>
      </c>
      <c r="H81" s="3"/>
      <c r="I81" s="3" t="s">
        <v>337</v>
      </c>
      <c r="J81" s="35" t="s">
        <v>338</v>
      </c>
      <c r="K81" s="35" t="s">
        <v>317</v>
      </c>
    </row>
    <row r="82" spans="1:11" x14ac:dyDescent="0.3">
      <c r="A82" s="3"/>
      <c r="B82" s="3" t="s">
        <v>345</v>
      </c>
      <c r="C82" s="213">
        <v>1</v>
      </c>
      <c r="D82" s="213">
        <v>27</v>
      </c>
      <c r="E82" s="213"/>
      <c r="F82" s="213">
        <v>40</v>
      </c>
      <c r="G82" s="213">
        <f t="shared" si="6"/>
        <v>1080</v>
      </c>
      <c r="H82" s="3"/>
      <c r="I82" s="3" t="s">
        <v>337</v>
      </c>
      <c r="J82" s="35" t="s">
        <v>338</v>
      </c>
      <c r="K82" s="35" t="s">
        <v>317</v>
      </c>
    </row>
    <row r="83" spans="1:11" x14ac:dyDescent="0.3">
      <c r="A83" s="3"/>
      <c r="B83" s="3" t="s">
        <v>346</v>
      </c>
      <c r="C83" s="213">
        <v>1</v>
      </c>
      <c r="D83" s="213">
        <v>8</v>
      </c>
      <c r="E83" s="213"/>
      <c r="F83" s="213">
        <v>4</v>
      </c>
      <c r="G83" s="213">
        <f t="shared" si="6"/>
        <v>32</v>
      </c>
      <c r="H83" s="3"/>
      <c r="I83" s="3" t="s">
        <v>337</v>
      </c>
      <c r="J83" s="35" t="s">
        <v>338</v>
      </c>
      <c r="K83" s="35" t="s">
        <v>317</v>
      </c>
    </row>
    <row r="84" spans="1:11" x14ac:dyDescent="0.3">
      <c r="A84" s="3"/>
      <c r="B84" s="3" t="s">
        <v>347</v>
      </c>
      <c r="C84" s="213">
        <v>1</v>
      </c>
      <c r="D84" s="213">
        <v>40</v>
      </c>
      <c r="E84" s="213"/>
      <c r="F84" s="213">
        <v>8</v>
      </c>
      <c r="G84" s="213">
        <f t="shared" si="6"/>
        <v>320</v>
      </c>
      <c r="H84" s="3"/>
      <c r="I84" s="3" t="s">
        <v>337</v>
      </c>
      <c r="J84" s="35" t="s">
        <v>338</v>
      </c>
      <c r="K84" s="35" t="s">
        <v>317</v>
      </c>
    </row>
    <row r="85" spans="1:11" x14ac:dyDescent="0.3">
      <c r="A85" s="3"/>
      <c r="B85" s="3" t="s">
        <v>348</v>
      </c>
      <c r="C85" s="213">
        <v>13</v>
      </c>
      <c r="D85" s="213">
        <v>8</v>
      </c>
      <c r="E85" s="213"/>
      <c r="F85" s="213">
        <v>8</v>
      </c>
      <c r="G85" s="213">
        <f t="shared" si="6"/>
        <v>832</v>
      </c>
      <c r="H85" s="3"/>
      <c r="I85" s="3" t="s">
        <v>337</v>
      </c>
      <c r="J85" s="35" t="s">
        <v>338</v>
      </c>
      <c r="K85" s="35" t="s">
        <v>317</v>
      </c>
    </row>
    <row r="86" spans="1:11" x14ac:dyDescent="0.3">
      <c r="A86" s="3"/>
      <c r="B86" s="3" t="s">
        <v>349</v>
      </c>
      <c r="C86" s="213">
        <v>18.5</v>
      </c>
      <c r="D86" s="213">
        <v>8</v>
      </c>
      <c r="E86" s="213"/>
      <c r="F86" s="213">
        <v>8</v>
      </c>
      <c r="G86" s="213">
        <f t="shared" si="6"/>
        <v>1184</v>
      </c>
      <c r="H86" s="3"/>
      <c r="I86" s="3" t="s">
        <v>337</v>
      </c>
      <c r="J86" s="35" t="s">
        <v>338</v>
      </c>
      <c r="K86" s="35" t="s">
        <v>317</v>
      </c>
    </row>
    <row r="87" spans="1:11" x14ac:dyDescent="0.3">
      <c r="A87" s="3"/>
      <c r="B87" s="3" t="s">
        <v>336</v>
      </c>
      <c r="C87" s="213">
        <v>2</v>
      </c>
      <c r="D87" s="213">
        <v>39.700000000000003</v>
      </c>
      <c r="E87" s="213"/>
      <c r="F87" s="213">
        <v>8.4</v>
      </c>
      <c r="G87" s="213">
        <f t="shared" si="6"/>
        <v>666.96</v>
      </c>
      <c r="H87" s="3"/>
      <c r="I87" s="3" t="s">
        <v>350</v>
      </c>
      <c r="J87" s="35" t="s">
        <v>351</v>
      </c>
      <c r="K87" s="35" t="s">
        <v>317</v>
      </c>
    </row>
    <row r="88" spans="1:11" x14ac:dyDescent="0.3">
      <c r="A88" s="3"/>
      <c r="B88" s="3" t="s">
        <v>336</v>
      </c>
      <c r="C88" s="213">
        <v>2</v>
      </c>
      <c r="D88" s="213">
        <v>31.7</v>
      </c>
      <c r="E88" s="213"/>
      <c r="F88" s="213">
        <v>3.77</v>
      </c>
      <c r="G88" s="213">
        <f t="shared" si="6"/>
        <v>239.018</v>
      </c>
      <c r="H88" s="3"/>
      <c r="I88" s="3" t="s">
        <v>350</v>
      </c>
      <c r="J88" s="35" t="s">
        <v>351</v>
      </c>
      <c r="K88" s="35" t="s">
        <v>317</v>
      </c>
    </row>
    <row r="89" spans="1:11" x14ac:dyDescent="0.3">
      <c r="A89" s="3"/>
      <c r="B89" s="3" t="s">
        <v>339</v>
      </c>
      <c r="C89" s="213">
        <v>1</v>
      </c>
      <c r="D89" s="213">
        <v>71.5</v>
      </c>
      <c r="E89" s="213"/>
      <c r="F89" s="213">
        <v>8.5</v>
      </c>
      <c r="G89" s="213">
        <f t="shared" si="6"/>
        <v>607.75</v>
      </c>
      <c r="H89" s="3"/>
      <c r="I89" s="3" t="s">
        <v>350</v>
      </c>
      <c r="J89" s="35" t="s">
        <v>351</v>
      </c>
      <c r="K89" s="35" t="s">
        <v>317</v>
      </c>
    </row>
    <row r="90" spans="1:11" x14ac:dyDescent="0.3">
      <c r="A90" s="3"/>
      <c r="B90" s="3" t="s">
        <v>340</v>
      </c>
      <c r="C90" s="213">
        <v>1</v>
      </c>
      <c r="D90" s="213">
        <v>72.144999999999996</v>
      </c>
      <c r="E90" s="213"/>
      <c r="F90" s="213">
        <v>4.2</v>
      </c>
      <c r="G90" s="213">
        <f t="shared" si="6"/>
        <v>303.00900000000001</v>
      </c>
      <c r="H90" s="3"/>
      <c r="I90" s="3" t="s">
        <v>350</v>
      </c>
      <c r="J90" s="35" t="s">
        <v>351</v>
      </c>
      <c r="K90" s="35" t="s">
        <v>317</v>
      </c>
    </row>
    <row r="91" spans="1:11" x14ac:dyDescent="0.3">
      <c r="A91" s="3"/>
      <c r="B91" s="3" t="s">
        <v>340</v>
      </c>
      <c r="C91" s="213">
        <v>2</v>
      </c>
      <c r="D91" s="213">
        <v>7.8</v>
      </c>
      <c r="E91" s="213"/>
      <c r="F91" s="213">
        <v>4.4000000000000004</v>
      </c>
      <c r="G91" s="213">
        <f t="shared" si="6"/>
        <v>68.64</v>
      </c>
      <c r="H91" s="3"/>
      <c r="I91" s="3" t="s">
        <v>350</v>
      </c>
      <c r="J91" s="35" t="s">
        <v>351</v>
      </c>
      <c r="K91" s="35" t="s">
        <v>317</v>
      </c>
    </row>
    <row r="92" spans="1:11" x14ac:dyDescent="0.3">
      <c r="A92" s="3"/>
      <c r="B92" s="3" t="s">
        <v>341</v>
      </c>
      <c r="C92" s="213">
        <v>1</v>
      </c>
      <c r="D92" s="213">
        <v>15.68</v>
      </c>
      <c r="E92" s="213"/>
      <c r="F92" s="213">
        <v>8.4</v>
      </c>
      <c r="G92" s="213">
        <f t="shared" si="6"/>
        <v>131.71199999999999</v>
      </c>
      <c r="H92" s="3"/>
      <c r="I92" s="3" t="s">
        <v>350</v>
      </c>
      <c r="J92" s="35" t="s">
        <v>351</v>
      </c>
      <c r="K92" s="35" t="s">
        <v>317</v>
      </c>
    </row>
    <row r="93" spans="1:11" x14ac:dyDescent="0.3">
      <c r="A93" s="3"/>
      <c r="B93" s="3" t="s">
        <v>341</v>
      </c>
      <c r="C93" s="213">
        <v>1</v>
      </c>
      <c r="D93" s="213">
        <v>8</v>
      </c>
      <c r="E93" s="213"/>
      <c r="F93" s="213">
        <v>4.16</v>
      </c>
      <c r="G93" s="213">
        <f t="shared" si="6"/>
        <v>33.28</v>
      </c>
      <c r="H93" s="3"/>
      <c r="I93" s="3" t="s">
        <v>350</v>
      </c>
      <c r="J93" s="35" t="s">
        <v>351</v>
      </c>
      <c r="K93" s="35" t="s">
        <v>317</v>
      </c>
    </row>
    <row r="94" spans="1:11" x14ac:dyDescent="0.3">
      <c r="A94" s="3"/>
      <c r="B94" s="3" t="s">
        <v>341</v>
      </c>
      <c r="C94" s="213">
        <v>1</v>
      </c>
      <c r="D94" s="213">
        <v>8</v>
      </c>
      <c r="E94" s="213"/>
      <c r="F94" s="213">
        <v>4.5</v>
      </c>
      <c r="G94" s="213">
        <f t="shared" si="6"/>
        <v>36</v>
      </c>
      <c r="H94" s="3"/>
      <c r="I94" s="3" t="s">
        <v>350</v>
      </c>
      <c r="J94" s="35" t="s">
        <v>351</v>
      </c>
      <c r="K94" s="35" t="s">
        <v>317</v>
      </c>
    </row>
    <row r="95" spans="1:11" x14ac:dyDescent="0.3">
      <c r="A95" s="3"/>
      <c r="B95" s="3" t="s">
        <v>341</v>
      </c>
      <c r="C95" s="213">
        <v>1</v>
      </c>
      <c r="D95" s="213">
        <v>63.62</v>
      </c>
      <c r="E95" s="213"/>
      <c r="F95" s="213">
        <v>8.3000000000000007</v>
      </c>
      <c r="G95" s="213">
        <f t="shared" si="6"/>
        <v>528.04600000000005</v>
      </c>
      <c r="H95" s="3"/>
      <c r="I95" s="3" t="s">
        <v>350</v>
      </c>
      <c r="J95" s="35" t="s">
        <v>351</v>
      </c>
      <c r="K95" s="35" t="s">
        <v>317</v>
      </c>
    </row>
    <row r="96" spans="1:11" x14ac:dyDescent="0.3">
      <c r="A96" s="3"/>
      <c r="B96" s="3" t="s">
        <v>342</v>
      </c>
      <c r="C96" s="213">
        <v>1</v>
      </c>
      <c r="D96" s="213">
        <v>32</v>
      </c>
      <c r="E96" s="213"/>
      <c r="F96" s="213">
        <v>8.5</v>
      </c>
      <c r="G96" s="213">
        <f t="shared" si="6"/>
        <v>272</v>
      </c>
      <c r="H96" s="3"/>
      <c r="I96" s="3" t="s">
        <v>350</v>
      </c>
      <c r="J96" s="35" t="s">
        <v>351</v>
      </c>
      <c r="K96" s="35" t="s">
        <v>317</v>
      </c>
    </row>
    <row r="97" spans="1:11" x14ac:dyDescent="0.3">
      <c r="A97" s="3"/>
      <c r="B97" s="3" t="s">
        <v>343</v>
      </c>
      <c r="C97" s="213">
        <v>1</v>
      </c>
      <c r="D97" s="213">
        <v>48</v>
      </c>
      <c r="E97" s="213"/>
      <c r="F97" s="213">
        <v>8.5</v>
      </c>
      <c r="G97" s="213">
        <f t="shared" si="6"/>
        <v>408</v>
      </c>
      <c r="H97" s="3"/>
      <c r="I97" s="3" t="s">
        <v>350</v>
      </c>
      <c r="J97" s="35" t="s">
        <v>351</v>
      </c>
      <c r="K97" s="35" t="s">
        <v>317</v>
      </c>
    </row>
    <row r="98" spans="1:11" x14ac:dyDescent="0.3">
      <c r="A98" s="3"/>
      <c r="B98" s="3" t="s">
        <v>344</v>
      </c>
      <c r="C98" s="213">
        <v>1</v>
      </c>
      <c r="D98" s="213">
        <v>8</v>
      </c>
      <c r="E98" s="213"/>
      <c r="F98" s="213">
        <v>4</v>
      </c>
      <c r="G98" s="213">
        <f t="shared" si="6"/>
        <v>32</v>
      </c>
      <c r="H98" s="3"/>
      <c r="I98" s="3" t="s">
        <v>350</v>
      </c>
      <c r="J98" s="35" t="s">
        <v>351</v>
      </c>
      <c r="K98" s="35" t="s">
        <v>317</v>
      </c>
    </row>
    <row r="99" spans="1:11" x14ac:dyDescent="0.3">
      <c r="A99" s="3"/>
      <c r="B99" s="3" t="s">
        <v>345</v>
      </c>
      <c r="C99" s="213">
        <v>1</v>
      </c>
      <c r="D99" s="213">
        <v>27</v>
      </c>
      <c r="E99" s="213"/>
      <c r="F99" s="213">
        <v>40</v>
      </c>
      <c r="G99" s="213">
        <f t="shared" si="6"/>
        <v>1080</v>
      </c>
      <c r="H99" s="3"/>
      <c r="I99" s="3" t="s">
        <v>350</v>
      </c>
      <c r="J99" s="35" t="s">
        <v>351</v>
      </c>
      <c r="K99" s="35" t="s">
        <v>317</v>
      </c>
    </row>
    <row r="100" spans="1:11" x14ac:dyDescent="0.3">
      <c r="A100" s="3"/>
      <c r="B100" s="3" t="s">
        <v>346</v>
      </c>
      <c r="C100" s="213">
        <v>1</v>
      </c>
      <c r="D100" s="213">
        <v>8</v>
      </c>
      <c r="E100" s="213"/>
      <c r="F100" s="213">
        <v>4</v>
      </c>
      <c r="G100" s="213">
        <f t="shared" si="6"/>
        <v>32</v>
      </c>
      <c r="H100" s="3"/>
      <c r="I100" s="3" t="s">
        <v>350</v>
      </c>
      <c r="J100" s="35" t="s">
        <v>351</v>
      </c>
      <c r="K100" s="35" t="s">
        <v>317</v>
      </c>
    </row>
    <row r="101" spans="1:11" x14ac:dyDescent="0.3">
      <c r="A101" s="3"/>
      <c r="B101" s="3" t="s">
        <v>347</v>
      </c>
      <c r="C101" s="213">
        <v>1</v>
      </c>
      <c r="D101" s="213">
        <v>40</v>
      </c>
      <c r="E101" s="213"/>
      <c r="F101" s="213">
        <v>8</v>
      </c>
      <c r="G101" s="213">
        <f t="shared" si="6"/>
        <v>320</v>
      </c>
      <c r="H101" s="3"/>
      <c r="I101" s="3" t="s">
        <v>350</v>
      </c>
      <c r="J101" s="35" t="s">
        <v>351</v>
      </c>
      <c r="K101" s="35" t="s">
        <v>317</v>
      </c>
    </row>
    <row r="102" spans="1:11" x14ac:dyDescent="0.3">
      <c r="A102" s="3"/>
      <c r="B102" s="3" t="s">
        <v>348</v>
      </c>
      <c r="C102" s="213">
        <v>13</v>
      </c>
      <c r="D102" s="213">
        <v>8</v>
      </c>
      <c r="E102" s="213"/>
      <c r="F102" s="213">
        <v>8</v>
      </c>
      <c r="G102" s="213">
        <f t="shared" si="6"/>
        <v>832</v>
      </c>
      <c r="H102" s="3"/>
      <c r="I102" s="3" t="s">
        <v>350</v>
      </c>
      <c r="J102" s="35" t="s">
        <v>351</v>
      </c>
      <c r="K102" s="35" t="s">
        <v>317</v>
      </c>
    </row>
    <row r="103" spans="1:11" x14ac:dyDescent="0.3">
      <c r="A103" s="3"/>
      <c r="B103" s="3" t="s">
        <v>349</v>
      </c>
      <c r="C103" s="213">
        <v>18.5</v>
      </c>
      <c r="D103" s="213">
        <v>8</v>
      </c>
      <c r="E103" s="213"/>
      <c r="F103" s="213">
        <v>8</v>
      </c>
      <c r="G103" s="213">
        <f t="shared" si="6"/>
        <v>1184</v>
      </c>
      <c r="H103" s="3"/>
      <c r="I103" s="3" t="s">
        <v>350</v>
      </c>
      <c r="J103" s="35" t="s">
        <v>351</v>
      </c>
      <c r="K103" s="35" t="s">
        <v>317</v>
      </c>
    </row>
    <row r="104" spans="1:11" x14ac:dyDescent="0.3">
      <c r="A104" s="3"/>
      <c r="B104" s="3" t="s">
        <v>336</v>
      </c>
      <c r="C104" s="213">
        <v>2</v>
      </c>
      <c r="D104" s="213">
        <v>39.700000000000003</v>
      </c>
      <c r="E104" s="213"/>
      <c r="F104" s="213">
        <v>8.4</v>
      </c>
      <c r="G104" s="213">
        <f t="shared" si="6"/>
        <v>666.96</v>
      </c>
      <c r="H104" s="3"/>
      <c r="I104" s="3" t="s">
        <v>350</v>
      </c>
      <c r="J104" s="35" t="s">
        <v>351</v>
      </c>
      <c r="K104" s="35" t="s">
        <v>317</v>
      </c>
    </row>
    <row r="105" spans="1:11" x14ac:dyDescent="0.3">
      <c r="A105" s="215"/>
      <c r="B105" s="215" t="s">
        <v>322</v>
      </c>
      <c r="C105" s="215"/>
      <c r="D105" s="215"/>
      <c r="E105" s="215"/>
      <c r="F105" s="215"/>
      <c r="G105" s="216">
        <f>SUM(G70:G104)</f>
        <v>14215.79</v>
      </c>
      <c r="H105" s="215"/>
      <c r="I105" s="215"/>
      <c r="J105" s="215"/>
      <c r="K105" s="215"/>
    </row>
    <row r="106" spans="1:11" x14ac:dyDescent="0.3">
      <c r="A106" s="3"/>
      <c r="B106" s="212" t="s">
        <v>352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3">
      <c r="A107" s="3"/>
      <c r="B107" s="3" t="s">
        <v>353</v>
      </c>
      <c r="C107" s="213">
        <v>14</v>
      </c>
      <c r="D107" s="213">
        <v>8</v>
      </c>
      <c r="E107" s="213"/>
      <c r="F107" s="213">
        <v>8</v>
      </c>
      <c r="G107" s="213">
        <f t="shared" ref="G107:G115" si="7">F107*D107*C107</f>
        <v>896</v>
      </c>
      <c r="H107" s="3"/>
      <c r="I107" s="3" t="s">
        <v>337</v>
      </c>
      <c r="J107" s="35" t="s">
        <v>354</v>
      </c>
      <c r="K107" s="35" t="s">
        <v>317</v>
      </c>
    </row>
    <row r="108" spans="1:11" x14ac:dyDescent="0.3">
      <c r="A108" s="3"/>
      <c r="B108" s="3" t="s">
        <v>355</v>
      </c>
      <c r="C108" s="213">
        <v>64</v>
      </c>
      <c r="D108" s="213">
        <v>8</v>
      </c>
      <c r="E108" s="213"/>
      <c r="F108" s="213">
        <v>8</v>
      </c>
      <c r="G108" s="213">
        <f t="shared" si="7"/>
        <v>4096</v>
      </c>
      <c r="H108" s="3"/>
      <c r="I108" s="3" t="s">
        <v>337</v>
      </c>
      <c r="J108" s="35" t="s">
        <v>354</v>
      </c>
      <c r="K108" s="35" t="s">
        <v>317</v>
      </c>
    </row>
    <row r="109" spans="1:11" x14ac:dyDescent="0.3">
      <c r="A109" s="3"/>
      <c r="B109" s="3" t="s">
        <v>356</v>
      </c>
      <c r="C109" s="213">
        <v>64</v>
      </c>
      <c r="D109" s="213">
        <v>8</v>
      </c>
      <c r="E109" s="213"/>
      <c r="F109" s="213">
        <v>8</v>
      </c>
      <c r="G109" s="213">
        <f t="shared" si="7"/>
        <v>4096</v>
      </c>
      <c r="H109" s="3"/>
      <c r="I109" s="3" t="s">
        <v>337</v>
      </c>
      <c r="J109" s="35" t="s">
        <v>354</v>
      </c>
      <c r="K109" s="35" t="s">
        <v>317</v>
      </c>
    </row>
    <row r="110" spans="1:11" x14ac:dyDescent="0.3">
      <c r="A110" s="3"/>
      <c r="B110" s="3" t="s">
        <v>357</v>
      </c>
      <c r="C110" s="213">
        <v>26</v>
      </c>
      <c r="D110" s="213">
        <v>8</v>
      </c>
      <c r="E110" s="213"/>
      <c r="F110" s="213">
        <v>8</v>
      </c>
      <c r="G110" s="213">
        <f t="shared" si="7"/>
        <v>1664</v>
      </c>
      <c r="H110" s="3"/>
      <c r="I110" s="3" t="s">
        <v>337</v>
      </c>
      <c r="J110" s="35" t="s">
        <v>354</v>
      </c>
      <c r="K110" s="35" t="s">
        <v>317</v>
      </c>
    </row>
    <row r="111" spans="1:11" x14ac:dyDescent="0.3">
      <c r="A111" s="3"/>
      <c r="B111" s="3" t="s">
        <v>358</v>
      </c>
      <c r="C111" s="213">
        <v>28</v>
      </c>
      <c r="D111" s="213">
        <v>8</v>
      </c>
      <c r="E111" s="213"/>
      <c r="F111" s="213">
        <v>8</v>
      </c>
      <c r="G111" s="213">
        <f t="shared" si="7"/>
        <v>1792</v>
      </c>
      <c r="H111" s="3"/>
      <c r="I111" s="3" t="s">
        <v>359</v>
      </c>
      <c r="J111" s="35" t="s">
        <v>360</v>
      </c>
      <c r="K111" s="35" t="s">
        <v>317</v>
      </c>
    </row>
    <row r="112" spans="1:11" x14ac:dyDescent="0.3">
      <c r="A112" s="3"/>
      <c r="B112" s="3" t="s">
        <v>361</v>
      </c>
      <c r="C112" s="213">
        <v>69</v>
      </c>
      <c r="D112" s="213">
        <v>8</v>
      </c>
      <c r="E112" s="213"/>
      <c r="F112" s="213">
        <v>8</v>
      </c>
      <c r="G112" s="213">
        <f t="shared" si="7"/>
        <v>4416</v>
      </c>
      <c r="H112" s="3"/>
      <c r="I112" s="3" t="s">
        <v>359</v>
      </c>
      <c r="J112" s="35" t="s">
        <v>360</v>
      </c>
      <c r="K112" s="35" t="s">
        <v>317</v>
      </c>
    </row>
    <row r="113" spans="1:11" x14ac:dyDescent="0.3">
      <c r="A113" s="3"/>
      <c r="B113" s="3" t="s">
        <v>362</v>
      </c>
      <c r="C113" s="213">
        <v>84</v>
      </c>
      <c r="D113" s="213">
        <v>8</v>
      </c>
      <c r="E113" s="213"/>
      <c r="F113" s="213">
        <v>8</v>
      </c>
      <c r="G113" s="213">
        <f t="shared" si="7"/>
        <v>5376</v>
      </c>
      <c r="H113" s="3"/>
      <c r="I113" s="3" t="s">
        <v>350</v>
      </c>
      <c r="J113" s="35" t="s">
        <v>363</v>
      </c>
      <c r="K113" s="35" t="s">
        <v>317</v>
      </c>
    </row>
    <row r="114" spans="1:11" x14ac:dyDescent="0.3">
      <c r="A114" s="3"/>
      <c r="B114" s="3" t="s">
        <v>364</v>
      </c>
      <c r="C114" s="213">
        <v>18</v>
      </c>
      <c r="D114" s="213">
        <v>8</v>
      </c>
      <c r="E114" s="213"/>
      <c r="F114" s="213">
        <v>8</v>
      </c>
      <c r="G114" s="213">
        <f t="shared" si="7"/>
        <v>1152</v>
      </c>
      <c r="H114" s="3"/>
      <c r="I114" s="3" t="s">
        <v>350</v>
      </c>
      <c r="J114" s="35" t="s">
        <v>363</v>
      </c>
      <c r="K114" s="35" t="s">
        <v>317</v>
      </c>
    </row>
    <row r="115" spans="1:11" x14ac:dyDescent="0.3">
      <c r="A115" s="3"/>
      <c r="B115" s="3" t="s">
        <v>365</v>
      </c>
      <c r="C115" s="213">
        <v>18</v>
      </c>
      <c r="D115" s="213">
        <v>8</v>
      </c>
      <c r="E115" s="213"/>
      <c r="F115" s="213">
        <v>8</v>
      </c>
      <c r="G115" s="213">
        <f t="shared" si="7"/>
        <v>1152</v>
      </c>
      <c r="H115" s="3"/>
      <c r="I115" s="3" t="s">
        <v>350</v>
      </c>
      <c r="J115" s="35" t="s">
        <v>363</v>
      </c>
      <c r="K115" s="35" t="s">
        <v>317</v>
      </c>
    </row>
    <row r="116" spans="1:11" x14ac:dyDescent="0.3">
      <c r="A116" s="215"/>
      <c r="B116" s="215" t="s">
        <v>322</v>
      </c>
      <c r="C116" s="215"/>
      <c r="D116" s="215"/>
      <c r="E116" s="215"/>
      <c r="F116" s="215"/>
      <c r="G116" s="216">
        <f>SUM(G107:G115)</f>
        <v>24640</v>
      </c>
      <c r="H116" s="215"/>
      <c r="I116" s="215"/>
      <c r="J116" s="215"/>
      <c r="K116" s="215"/>
    </row>
    <row r="117" spans="1:11" x14ac:dyDescent="0.3">
      <c r="A117" s="3"/>
      <c r="B117" s="212" t="s">
        <v>327</v>
      </c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3">
      <c r="A118" s="3"/>
      <c r="B118" s="3" t="s">
        <v>366</v>
      </c>
      <c r="C118" s="213">
        <v>1</v>
      </c>
      <c r="D118" s="213">
        <v>4.5999999999999996</v>
      </c>
      <c r="E118" s="213"/>
      <c r="F118" s="213">
        <v>15.46</v>
      </c>
      <c r="G118" s="213">
        <f t="shared" ref="G118:G127" si="8">F118*D118*C118</f>
        <v>71.116</v>
      </c>
      <c r="H118" s="3"/>
      <c r="I118" s="3" t="s">
        <v>337</v>
      </c>
      <c r="J118" s="35" t="s">
        <v>367</v>
      </c>
      <c r="K118" s="35" t="s">
        <v>317</v>
      </c>
    </row>
    <row r="119" spans="1:11" x14ac:dyDescent="0.3">
      <c r="A119" s="3"/>
      <c r="B119" s="3" t="s">
        <v>366</v>
      </c>
      <c r="C119" s="213">
        <v>1</v>
      </c>
      <c r="D119" s="213">
        <v>1.2</v>
      </c>
      <c r="E119" s="213"/>
      <c r="F119" s="213">
        <v>1.2</v>
      </c>
      <c r="G119" s="213">
        <f t="shared" si="8"/>
        <v>1.44</v>
      </c>
      <c r="H119" s="3"/>
      <c r="I119" s="3" t="s">
        <v>337</v>
      </c>
      <c r="J119" s="35" t="s">
        <v>367</v>
      </c>
      <c r="K119" s="35" t="s">
        <v>317</v>
      </c>
    </row>
    <row r="120" spans="1:11" x14ac:dyDescent="0.3">
      <c r="A120" s="3"/>
      <c r="B120" s="3" t="s">
        <v>366</v>
      </c>
      <c r="C120" s="213">
        <v>1</v>
      </c>
      <c r="D120" s="213">
        <v>48</v>
      </c>
      <c r="E120" s="213"/>
      <c r="F120" s="213">
        <v>0.9</v>
      </c>
      <c r="G120" s="213">
        <f t="shared" si="8"/>
        <v>43.2</v>
      </c>
      <c r="H120" s="3"/>
      <c r="I120" s="3" t="s">
        <v>337</v>
      </c>
      <c r="J120" s="35" t="s">
        <v>367</v>
      </c>
      <c r="K120" s="35" t="s">
        <v>317</v>
      </c>
    </row>
    <row r="121" spans="1:11" x14ac:dyDescent="0.3">
      <c r="A121" s="3"/>
      <c r="B121" s="3" t="s">
        <v>366</v>
      </c>
      <c r="C121" s="213">
        <v>0.75</v>
      </c>
      <c r="D121" s="213">
        <v>85</v>
      </c>
      <c r="E121" s="213"/>
      <c r="F121" s="213">
        <v>34</v>
      </c>
      <c r="G121" s="213">
        <f t="shared" si="8"/>
        <v>2167.5</v>
      </c>
      <c r="H121" s="3"/>
      <c r="I121" s="3" t="s">
        <v>337</v>
      </c>
      <c r="J121" s="35" t="s">
        <v>367</v>
      </c>
      <c r="K121" s="35" t="s">
        <v>317</v>
      </c>
    </row>
    <row r="122" spans="1:11" x14ac:dyDescent="0.3">
      <c r="A122" s="3"/>
      <c r="B122" s="3" t="s">
        <v>366</v>
      </c>
      <c r="C122" s="213">
        <v>19</v>
      </c>
      <c r="D122" s="213">
        <v>8</v>
      </c>
      <c r="E122" s="213"/>
      <c r="F122" s="213">
        <v>8</v>
      </c>
      <c r="G122" s="213">
        <f t="shared" si="8"/>
        <v>1216</v>
      </c>
      <c r="H122" s="3"/>
      <c r="I122" s="3" t="s">
        <v>359</v>
      </c>
      <c r="J122" s="35" t="s">
        <v>368</v>
      </c>
      <c r="K122" s="35" t="s">
        <v>317</v>
      </c>
    </row>
    <row r="123" spans="1:11" x14ac:dyDescent="0.3">
      <c r="A123" s="3"/>
      <c r="B123" s="3" t="s">
        <v>366</v>
      </c>
      <c r="C123" s="213">
        <v>13.5</v>
      </c>
      <c r="D123" s="213">
        <v>8</v>
      </c>
      <c r="E123" s="213"/>
      <c r="F123" s="213">
        <v>8</v>
      </c>
      <c r="G123" s="213">
        <f t="shared" si="8"/>
        <v>864</v>
      </c>
      <c r="H123" s="3"/>
      <c r="I123" s="3" t="s">
        <v>350</v>
      </c>
      <c r="J123" s="35" t="s">
        <v>369</v>
      </c>
      <c r="K123" s="35" t="s">
        <v>317</v>
      </c>
    </row>
    <row r="124" spans="1:11" x14ac:dyDescent="0.3">
      <c r="A124" s="3"/>
      <c r="B124" s="3" t="s">
        <v>366</v>
      </c>
      <c r="C124" s="213">
        <v>44</v>
      </c>
      <c r="D124" s="213">
        <v>8</v>
      </c>
      <c r="E124" s="213"/>
      <c r="F124" s="213">
        <v>8</v>
      </c>
      <c r="G124" s="213">
        <f t="shared" si="8"/>
        <v>2816</v>
      </c>
      <c r="H124" s="3"/>
      <c r="I124" s="3" t="s">
        <v>370</v>
      </c>
      <c r="J124" s="35" t="s">
        <v>371</v>
      </c>
      <c r="K124" s="35" t="s">
        <v>317</v>
      </c>
    </row>
    <row r="125" spans="1:11" x14ac:dyDescent="0.3">
      <c r="A125" s="3"/>
      <c r="B125" s="3" t="s">
        <v>366</v>
      </c>
      <c r="C125" s="213">
        <v>21</v>
      </c>
      <c r="D125" s="213">
        <v>8</v>
      </c>
      <c r="E125" s="213"/>
      <c r="F125" s="213">
        <v>8</v>
      </c>
      <c r="G125" s="213">
        <f t="shared" si="8"/>
        <v>1344</v>
      </c>
      <c r="H125" s="3"/>
      <c r="I125" s="3" t="s">
        <v>359</v>
      </c>
      <c r="J125" s="35" t="s">
        <v>372</v>
      </c>
      <c r="K125" s="35" t="s">
        <v>317</v>
      </c>
    </row>
    <row r="126" spans="1:11" x14ac:dyDescent="0.3">
      <c r="A126" s="3"/>
      <c r="B126" s="3" t="s">
        <v>366</v>
      </c>
      <c r="C126" s="213">
        <v>19</v>
      </c>
      <c r="D126" s="213">
        <v>8</v>
      </c>
      <c r="E126" s="213"/>
      <c r="F126" s="213">
        <v>8</v>
      </c>
      <c r="G126" s="213">
        <f t="shared" si="8"/>
        <v>1216</v>
      </c>
      <c r="H126" s="3"/>
      <c r="I126" s="3" t="s">
        <v>359</v>
      </c>
      <c r="J126" s="35" t="s">
        <v>373</v>
      </c>
      <c r="K126" s="35" t="s">
        <v>317</v>
      </c>
    </row>
    <row r="127" spans="1:11" x14ac:dyDescent="0.3">
      <c r="A127" s="3"/>
      <c r="B127" s="3" t="s">
        <v>366</v>
      </c>
      <c r="C127" s="213">
        <v>23.5</v>
      </c>
      <c r="D127" s="213">
        <v>8</v>
      </c>
      <c r="E127" s="213"/>
      <c r="F127" s="213">
        <v>8</v>
      </c>
      <c r="G127" s="213">
        <f t="shared" si="8"/>
        <v>1504</v>
      </c>
      <c r="H127" s="3"/>
      <c r="I127" s="3" t="s">
        <v>337</v>
      </c>
      <c r="J127" s="35" t="s">
        <v>374</v>
      </c>
      <c r="K127" s="35" t="s">
        <v>317</v>
      </c>
    </row>
    <row r="128" spans="1:11" x14ac:dyDescent="0.3">
      <c r="A128" s="215"/>
      <c r="B128" s="215" t="s">
        <v>322</v>
      </c>
      <c r="C128" s="215"/>
      <c r="D128" s="215"/>
      <c r="E128" s="215"/>
      <c r="F128" s="215"/>
      <c r="G128" s="216">
        <f>SUM(G118:G127)</f>
        <v>11243.255999999999</v>
      </c>
      <c r="H128" s="215"/>
      <c r="I128" s="215"/>
      <c r="J128" s="215"/>
      <c r="K128" s="215"/>
    </row>
    <row r="129" spans="1:11" x14ac:dyDescent="0.3">
      <c r="A129" s="215"/>
      <c r="B129" s="215" t="s">
        <v>375</v>
      </c>
      <c r="C129" s="215"/>
      <c r="D129" s="215"/>
      <c r="E129" s="215"/>
      <c r="F129" s="215"/>
      <c r="G129" s="216">
        <f>G128+G116+G105+G68+G32+G19</f>
        <v>66545.886200000008</v>
      </c>
      <c r="H129" s="215"/>
      <c r="I129" s="215"/>
      <c r="J129" s="215"/>
      <c r="K129" s="215"/>
    </row>
  </sheetData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8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Summary</vt:lpstr>
      <vt:lpstr>Working</vt:lpstr>
      <vt:lpstr>LL</vt:lpstr>
      <vt:lpstr>LL 1</vt:lpstr>
      <vt:lpstr>PT-LL2</vt:lpstr>
      <vt:lpstr>PT-LL2 (Sub Breakup)-Do Not Chg</vt:lpstr>
      <vt:lpstr>VHT New</vt:lpstr>
      <vt:lpstr>LL 2 </vt:lpstr>
      <vt:lpstr>GRC</vt:lpstr>
      <vt:lpstr>LED SCREEN</vt:lpstr>
      <vt:lpstr>DGU</vt:lpstr>
      <vt:lpstr>ACP</vt:lpstr>
      <vt:lpstr>FIRE</vt:lpstr>
      <vt:lpstr>PHE</vt:lpstr>
      <vt:lpstr>LL 3</vt:lpstr>
      <vt:lpstr>Summary!Print_Area</vt:lpstr>
      <vt:lpstr>Working!Print_Area</vt:lpstr>
      <vt:lpstr>FIRE!Print_Titles</vt:lpstr>
      <vt:lpstr>Working!Print_Titles</vt:lpstr>
    </vt:vector>
  </TitlesOfParts>
  <Company>AECOM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Vikram</dc:creator>
  <cp:lastModifiedBy>Gupta, Vikram</cp:lastModifiedBy>
  <cp:lastPrinted>2018-06-12T09:20:15Z</cp:lastPrinted>
  <dcterms:created xsi:type="dcterms:W3CDTF">2018-04-03T13:54:22Z</dcterms:created>
  <dcterms:modified xsi:type="dcterms:W3CDTF">2018-07-13T13:01:16Z</dcterms:modified>
</cp:coreProperties>
</file>