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BobdaGreat\Downloads\Stani Alpha Model\"/>
    </mc:Choice>
  </mc:AlternateContent>
  <xr:revisionPtr revIDLastSave="0" documentId="13_ncr:1_{DA0F8E45-CBB3-40C0-9AF6-F19B6F1A20C7}" xr6:coauthVersionLast="47" xr6:coauthVersionMax="47" xr10:uidLastSave="{00000000-0000-0000-0000-000000000000}"/>
  <bookViews>
    <workbookView xWindow="-120" yWindow="-120" windowWidth="24240" windowHeight="13140" xr2:uid="{8A12FDCB-AA01-404D-A7E3-0DD66D3134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2" i="1" l="1"/>
  <c r="L199" i="1"/>
  <c r="L195" i="1"/>
  <c r="I199" i="1"/>
  <c r="AO42" i="1"/>
  <c r="AO43" i="1"/>
  <c r="AO44" i="1"/>
  <c r="AO45" i="1"/>
  <c r="AO46" i="1"/>
  <c r="AO47" i="1"/>
  <c r="AO48" i="1"/>
  <c r="AO49" i="1"/>
  <c r="AO50" i="1"/>
  <c r="AO51" i="1"/>
  <c r="AO52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O57" i="1" s="1"/>
  <c r="AN58" i="1"/>
  <c r="AN59" i="1"/>
  <c r="AN60" i="1"/>
  <c r="AN61" i="1"/>
  <c r="AN62" i="1"/>
  <c r="AN63" i="1"/>
  <c r="AN64" i="1"/>
  <c r="AN65" i="1"/>
  <c r="AO65" i="1" s="1"/>
  <c r="AN66" i="1"/>
  <c r="AN67" i="1"/>
  <c r="AN68" i="1"/>
  <c r="AN69" i="1"/>
  <c r="AN70" i="1"/>
  <c r="AN71" i="1"/>
  <c r="AN72" i="1"/>
  <c r="AN73" i="1"/>
  <c r="AO73" i="1" s="1"/>
  <c r="AN74" i="1"/>
  <c r="AN75" i="1"/>
  <c r="AN76" i="1"/>
  <c r="AN77" i="1"/>
  <c r="AN78" i="1"/>
  <c r="AN79" i="1"/>
  <c r="AN80" i="1"/>
  <c r="AN81" i="1"/>
  <c r="AO81" i="1" s="1"/>
  <c r="AN82" i="1"/>
  <c r="AN83" i="1"/>
  <c r="AN84" i="1"/>
  <c r="AN85" i="1"/>
  <c r="AN86" i="1"/>
  <c r="AN87" i="1"/>
  <c r="AN88" i="1"/>
  <c r="AN89" i="1"/>
  <c r="AO89" i="1" s="1"/>
  <c r="AN90" i="1"/>
  <c r="AN91" i="1"/>
  <c r="AN92" i="1"/>
  <c r="AN93" i="1"/>
  <c r="AN94" i="1"/>
  <c r="AN95" i="1"/>
  <c r="AN96" i="1"/>
  <c r="AN97" i="1"/>
  <c r="AO97" i="1" s="1"/>
  <c r="AN98" i="1"/>
  <c r="AN99" i="1"/>
  <c r="AN100" i="1"/>
  <c r="AN101" i="1"/>
  <c r="AN102" i="1"/>
  <c r="AN103" i="1"/>
  <c r="AN104" i="1"/>
  <c r="AN105" i="1"/>
  <c r="AO105" i="1" s="1"/>
  <c r="AN106" i="1"/>
  <c r="AN107" i="1"/>
  <c r="AN108" i="1"/>
  <c r="AN109" i="1"/>
  <c r="AN110" i="1"/>
  <c r="AN111" i="1"/>
  <c r="AN112" i="1"/>
  <c r="AN113" i="1"/>
  <c r="AO113" i="1" s="1"/>
  <c r="AN114" i="1"/>
  <c r="AN115" i="1"/>
  <c r="AN116" i="1"/>
  <c r="AN117" i="1"/>
  <c r="AN118" i="1"/>
  <c r="AN119" i="1"/>
  <c r="AN120" i="1"/>
  <c r="AN121" i="1"/>
  <c r="AO121" i="1" s="1"/>
  <c r="AN122" i="1"/>
  <c r="AN123" i="1"/>
  <c r="AN124" i="1"/>
  <c r="AN125" i="1"/>
  <c r="AN126" i="1"/>
  <c r="AN127" i="1"/>
  <c r="AN128" i="1"/>
  <c r="AN129" i="1"/>
  <c r="AO129" i="1" s="1"/>
  <c r="AN130" i="1"/>
  <c r="AN131" i="1"/>
  <c r="AN132" i="1"/>
  <c r="AN133" i="1"/>
  <c r="AN134" i="1"/>
  <c r="AN135" i="1"/>
  <c r="AN136" i="1"/>
  <c r="AN137" i="1"/>
  <c r="AO137" i="1" s="1"/>
  <c r="AN138" i="1"/>
  <c r="AN139" i="1"/>
  <c r="AN140" i="1"/>
  <c r="AN141" i="1"/>
  <c r="AN142" i="1"/>
  <c r="AN143" i="1"/>
  <c r="AN144" i="1"/>
  <c r="AN145" i="1"/>
  <c r="AO145" i="1" s="1"/>
  <c r="AN146" i="1"/>
  <c r="AN147" i="1"/>
  <c r="AN148" i="1"/>
  <c r="AN149" i="1"/>
  <c r="AN150" i="1"/>
  <c r="AN151" i="1"/>
  <c r="AN152" i="1"/>
  <c r="AN153" i="1"/>
  <c r="AO153" i="1" s="1"/>
  <c r="AN154" i="1"/>
  <c r="AN155" i="1"/>
  <c r="AN156" i="1"/>
  <c r="AN157" i="1"/>
  <c r="AN158" i="1"/>
  <c r="AN159" i="1"/>
  <c r="AN160" i="1"/>
  <c r="AN161" i="1"/>
  <c r="AO161" i="1" s="1"/>
  <c r="AN162" i="1"/>
  <c r="AN163" i="1"/>
  <c r="AN164" i="1"/>
  <c r="AN165" i="1"/>
  <c r="AN166" i="1"/>
  <c r="AN167" i="1"/>
  <c r="AN168" i="1"/>
  <c r="AN169" i="1"/>
  <c r="AO169" i="1" s="1"/>
  <c r="AN170" i="1"/>
  <c r="AN171" i="1"/>
  <c r="AN172" i="1"/>
  <c r="AN173" i="1"/>
  <c r="AO173" i="1" s="1"/>
  <c r="AN174" i="1"/>
  <c r="AN175" i="1"/>
  <c r="AN176" i="1"/>
  <c r="AN177" i="1"/>
  <c r="AO177" i="1" s="1"/>
  <c r="AN178" i="1"/>
  <c r="AN179" i="1"/>
  <c r="AN180" i="1"/>
  <c r="AN181" i="1"/>
  <c r="AN182" i="1"/>
  <c r="AN183" i="1"/>
  <c r="AN184" i="1"/>
  <c r="AN185" i="1"/>
  <c r="AO185" i="1" s="1"/>
  <c r="AN186" i="1"/>
  <c r="AN187" i="1"/>
  <c r="AN188" i="1"/>
  <c r="AN189" i="1"/>
  <c r="AO189" i="1" s="1"/>
  <c r="AN190" i="1"/>
  <c r="AN191" i="1"/>
  <c r="AN192" i="1"/>
  <c r="AN193" i="1"/>
  <c r="AO193" i="1" s="1"/>
  <c r="AN194" i="1"/>
  <c r="AN195" i="1"/>
  <c r="AN196" i="1"/>
  <c r="AN197" i="1"/>
  <c r="AN198" i="1"/>
  <c r="AO53" i="1"/>
  <c r="AO54" i="1"/>
  <c r="AO58" i="1"/>
  <c r="AO61" i="1"/>
  <c r="AO62" i="1"/>
  <c r="AO66" i="1"/>
  <c r="AO69" i="1"/>
  <c r="AO70" i="1"/>
  <c r="AO74" i="1"/>
  <c r="AO77" i="1"/>
  <c r="AO78" i="1"/>
  <c r="AO82" i="1"/>
  <c r="AO85" i="1"/>
  <c r="AO86" i="1"/>
  <c r="AO90" i="1"/>
  <c r="AO93" i="1"/>
  <c r="AO94" i="1"/>
  <c r="AO98" i="1"/>
  <c r="AO101" i="1"/>
  <c r="AO102" i="1"/>
  <c r="AO106" i="1"/>
  <c r="AO109" i="1"/>
  <c r="AO110" i="1"/>
  <c r="AO114" i="1"/>
  <c r="AO117" i="1"/>
  <c r="AO118" i="1"/>
  <c r="AO122" i="1"/>
  <c r="AO125" i="1"/>
  <c r="AO126" i="1"/>
  <c r="AO130" i="1"/>
  <c r="AO133" i="1"/>
  <c r="AO134" i="1"/>
  <c r="AO138" i="1"/>
  <c r="AO141" i="1"/>
  <c r="AO142" i="1"/>
  <c r="AO146" i="1"/>
  <c r="AO149" i="1"/>
  <c r="AO150" i="1"/>
  <c r="AO154" i="1"/>
  <c r="AO157" i="1"/>
  <c r="AO158" i="1"/>
  <c r="AO162" i="1"/>
  <c r="AO165" i="1"/>
  <c r="AO166" i="1"/>
  <c r="AO181" i="1"/>
  <c r="AO197" i="1"/>
  <c r="AN199" i="1"/>
  <c r="AO55" i="1"/>
  <c r="AO56" i="1"/>
  <c r="AO59" i="1"/>
  <c r="AO60" i="1"/>
  <c r="AO63" i="1"/>
  <c r="AO64" i="1"/>
  <c r="AO67" i="1"/>
  <c r="AO68" i="1"/>
  <c r="AO71" i="1"/>
  <c r="AO72" i="1"/>
  <c r="AO75" i="1"/>
  <c r="AO76" i="1"/>
  <c r="AO79" i="1"/>
  <c r="AO80" i="1"/>
  <c r="AO83" i="1"/>
  <c r="AO84" i="1"/>
  <c r="AO87" i="1"/>
  <c r="AO88" i="1"/>
  <c r="AO91" i="1"/>
  <c r="AO92" i="1"/>
  <c r="AO95" i="1"/>
  <c r="AO96" i="1"/>
  <c r="AO99" i="1"/>
  <c r="AO100" i="1"/>
  <c r="AO103" i="1"/>
  <c r="AO104" i="1"/>
  <c r="AO107" i="1"/>
  <c r="AO108" i="1"/>
  <c r="AO111" i="1"/>
  <c r="AO112" i="1"/>
  <c r="AO115" i="1"/>
  <c r="AO116" i="1"/>
  <c r="AO119" i="1"/>
  <c r="AO120" i="1"/>
  <c r="AO123" i="1"/>
  <c r="AO124" i="1"/>
  <c r="AO127" i="1"/>
  <c r="AO128" i="1"/>
  <c r="AO131" i="1"/>
  <c r="AO132" i="1"/>
  <c r="AO135" i="1"/>
  <c r="AO136" i="1"/>
  <c r="AO139" i="1"/>
  <c r="AO140" i="1"/>
  <c r="AO143" i="1"/>
  <c r="AO144" i="1"/>
  <c r="AO147" i="1"/>
  <c r="AO148" i="1"/>
  <c r="AO151" i="1"/>
  <c r="AO152" i="1"/>
  <c r="AO155" i="1"/>
  <c r="AO156" i="1"/>
  <c r="AO159" i="1"/>
  <c r="AO160" i="1"/>
  <c r="AO163" i="1"/>
  <c r="AO164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164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O167" i="1"/>
  <c r="AO168" i="1"/>
  <c r="AO170" i="1"/>
  <c r="AO171" i="1"/>
  <c r="AO172" i="1"/>
  <c r="AO174" i="1"/>
  <c r="AO175" i="1"/>
  <c r="AO176" i="1"/>
  <c r="AO178" i="1"/>
  <c r="AO182" i="1"/>
  <c r="AO179" i="1"/>
  <c r="AO180" i="1"/>
  <c r="AO183" i="1"/>
  <c r="AO184" i="1"/>
  <c r="AO186" i="1"/>
  <c r="AO187" i="1"/>
  <c r="AO188" i="1"/>
  <c r="AO190" i="1"/>
  <c r="AO191" i="1"/>
  <c r="AO192" i="1"/>
  <c r="AO194" i="1"/>
  <c r="AO195" i="1"/>
  <c r="AO196" i="1"/>
  <c r="AO198" i="1"/>
  <c r="AO199" i="1"/>
  <c r="AP199" i="1" s="1"/>
  <c r="AQ199" i="1" s="1"/>
  <c r="S199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K19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2" i="1"/>
  <c r="X9" i="1"/>
  <c r="X8" i="1" s="1"/>
  <c r="X7" i="1" s="1"/>
  <c r="X6" i="1" s="1"/>
  <c r="X5" i="1" s="1"/>
  <c r="X4" i="1" s="1"/>
  <c r="X3" i="1" s="1"/>
  <c r="X2" i="1" s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X196" i="1"/>
  <c r="X195" i="1" s="1"/>
  <c r="X194" i="1" s="1"/>
  <c r="X193" i="1" s="1"/>
  <c r="X192" i="1" s="1"/>
  <c r="X191" i="1" s="1"/>
  <c r="X190" i="1" s="1"/>
  <c r="X189" i="1" s="1"/>
  <c r="X188" i="1" s="1"/>
  <c r="X187" i="1" s="1"/>
  <c r="X186" i="1" s="1"/>
  <c r="X185" i="1" s="1"/>
  <c r="X184" i="1" s="1"/>
  <c r="X183" i="1" s="1"/>
  <c r="X182" i="1" s="1"/>
  <c r="X181" i="1" s="1"/>
  <c r="X180" i="1" s="1"/>
  <c r="X179" i="1" s="1"/>
  <c r="X178" i="1" s="1"/>
  <c r="X177" i="1" s="1"/>
  <c r="X176" i="1" s="1"/>
  <c r="X175" i="1" s="1"/>
  <c r="X174" i="1" s="1"/>
  <c r="X173" i="1" s="1"/>
  <c r="X172" i="1" s="1"/>
  <c r="X171" i="1" s="1"/>
  <c r="X170" i="1" s="1"/>
  <c r="X169" i="1" s="1"/>
  <c r="X168" i="1" s="1"/>
  <c r="X167" i="1" s="1"/>
  <c r="X166" i="1" s="1"/>
  <c r="X165" i="1" s="1"/>
  <c r="X164" i="1" s="1"/>
  <c r="X163" i="1" s="1"/>
  <c r="X162" i="1" s="1"/>
  <c r="X161" i="1" s="1"/>
  <c r="X160" i="1" s="1"/>
  <c r="X159" i="1" s="1"/>
  <c r="X158" i="1" s="1"/>
  <c r="X157" i="1" s="1"/>
  <c r="X156" i="1" s="1"/>
  <c r="X155" i="1" s="1"/>
  <c r="X154" i="1" s="1"/>
  <c r="X153" i="1" s="1"/>
  <c r="X152" i="1" s="1"/>
  <c r="X151" i="1" s="1"/>
  <c r="X150" i="1" s="1"/>
  <c r="X149" i="1" s="1"/>
  <c r="X148" i="1" s="1"/>
  <c r="X147" i="1" s="1"/>
  <c r="X146" i="1" s="1"/>
  <c r="X145" i="1" s="1"/>
  <c r="X144" i="1" s="1"/>
  <c r="X143" i="1" s="1"/>
  <c r="X142" i="1" s="1"/>
  <c r="X141" i="1" s="1"/>
  <c r="X140" i="1" s="1"/>
  <c r="X139" i="1" s="1"/>
  <c r="X138" i="1" s="1"/>
  <c r="X137" i="1" s="1"/>
  <c r="X136" i="1" s="1"/>
  <c r="X135" i="1" s="1"/>
  <c r="X134" i="1" s="1"/>
  <c r="X133" i="1" s="1"/>
  <c r="X132" i="1" s="1"/>
  <c r="X131" i="1" s="1"/>
  <c r="X130" i="1" s="1"/>
  <c r="X129" i="1" s="1"/>
  <c r="X128" i="1" s="1"/>
  <c r="X127" i="1" s="1"/>
  <c r="X126" i="1" s="1"/>
  <c r="X125" i="1" s="1"/>
  <c r="X124" i="1" s="1"/>
  <c r="X123" i="1" s="1"/>
  <c r="X122" i="1" s="1"/>
  <c r="X121" i="1" s="1"/>
  <c r="X120" i="1" s="1"/>
  <c r="X119" i="1" s="1"/>
  <c r="X118" i="1" s="1"/>
  <c r="X117" i="1" s="1"/>
  <c r="X116" i="1" s="1"/>
  <c r="X115" i="1" s="1"/>
  <c r="X114" i="1" s="1"/>
  <c r="X113" i="1" s="1"/>
  <c r="X112" i="1" s="1"/>
  <c r="X111" i="1" s="1"/>
  <c r="X110" i="1" s="1"/>
  <c r="X109" i="1" s="1"/>
  <c r="X108" i="1" s="1"/>
  <c r="X107" i="1" s="1"/>
  <c r="X106" i="1" s="1"/>
  <c r="X105" i="1" s="1"/>
  <c r="X104" i="1" s="1"/>
  <c r="X103" i="1" s="1"/>
  <c r="X102" i="1" s="1"/>
  <c r="X101" i="1" s="1"/>
  <c r="X100" i="1" s="1"/>
  <c r="X99" i="1" s="1"/>
  <c r="X98" i="1" s="1"/>
  <c r="X97" i="1" s="1"/>
  <c r="X96" i="1" s="1"/>
  <c r="X95" i="1" s="1"/>
  <c r="X94" i="1" s="1"/>
  <c r="X93" i="1" s="1"/>
  <c r="X92" i="1" s="1"/>
  <c r="X91" i="1" s="1"/>
  <c r="X90" i="1" s="1"/>
  <c r="X89" i="1" s="1"/>
  <c r="X88" i="1" s="1"/>
  <c r="X87" i="1" s="1"/>
  <c r="X86" i="1" s="1"/>
  <c r="X85" i="1" s="1"/>
  <c r="X84" i="1" s="1"/>
  <c r="X83" i="1" s="1"/>
  <c r="X82" i="1" s="1"/>
  <c r="X81" i="1" s="1"/>
  <c r="X80" i="1" s="1"/>
  <c r="X79" i="1" s="1"/>
  <c r="X78" i="1" s="1"/>
  <c r="X77" i="1" s="1"/>
  <c r="X76" i="1" s="1"/>
  <c r="X75" i="1" s="1"/>
  <c r="X74" i="1" s="1"/>
  <c r="X73" i="1" s="1"/>
  <c r="X72" i="1" s="1"/>
  <c r="X71" i="1" s="1"/>
  <c r="X70" i="1" s="1"/>
  <c r="X69" i="1" s="1"/>
  <c r="X68" i="1" s="1"/>
  <c r="X67" i="1" s="1"/>
  <c r="X66" i="1" s="1"/>
  <c r="X65" i="1" s="1"/>
  <c r="X64" i="1" s="1"/>
  <c r="X63" i="1" s="1"/>
  <c r="X62" i="1" s="1"/>
  <c r="X61" i="1" s="1"/>
  <c r="X60" i="1" s="1"/>
  <c r="X59" i="1" s="1"/>
  <c r="X58" i="1" s="1"/>
  <c r="X57" i="1" s="1"/>
  <c r="X56" i="1" s="1"/>
  <c r="X55" i="1" s="1"/>
  <c r="X54" i="1" s="1"/>
  <c r="X53" i="1" s="1"/>
  <c r="X52" i="1" s="1"/>
  <c r="X51" i="1" s="1"/>
  <c r="X50" i="1" s="1"/>
  <c r="X49" i="1" s="1"/>
  <c r="X48" i="1" s="1"/>
  <c r="X47" i="1" s="1"/>
  <c r="X46" i="1" s="1"/>
  <c r="X45" i="1" s="1"/>
  <c r="X44" i="1" s="1"/>
  <c r="X43" i="1" s="1"/>
  <c r="X42" i="1" s="1"/>
  <c r="X41" i="1" s="1"/>
  <c r="X40" i="1" s="1"/>
  <c r="X39" i="1" s="1"/>
  <c r="X38" i="1" s="1"/>
  <c r="X37" i="1" s="1"/>
  <c r="X36" i="1" s="1"/>
  <c r="X35" i="1" s="1"/>
  <c r="X34" i="1" s="1"/>
  <c r="X33" i="1" s="1"/>
  <c r="X32" i="1" s="1"/>
  <c r="X31" i="1" s="1"/>
  <c r="X30" i="1" s="1"/>
  <c r="X29" i="1" s="1"/>
  <c r="X28" i="1" s="1"/>
  <c r="X27" i="1" s="1"/>
  <c r="X26" i="1" s="1"/>
  <c r="X25" i="1" s="1"/>
  <c r="X24" i="1" s="1"/>
  <c r="X23" i="1" s="1"/>
  <c r="X22" i="1" s="1"/>
  <c r="X21" i="1" s="1"/>
  <c r="X20" i="1" s="1"/>
  <c r="X19" i="1" s="1"/>
  <c r="X18" i="1" s="1"/>
  <c r="X17" i="1" s="1"/>
  <c r="X16" i="1" s="1"/>
  <c r="X15" i="1" s="1"/>
  <c r="X14" i="1" s="1"/>
  <c r="X13" i="1" s="1"/>
  <c r="X12" i="1" s="1"/>
  <c r="X11" i="1" s="1"/>
  <c r="X10" i="1" s="1"/>
  <c r="X197" i="1"/>
  <c r="X198" i="1"/>
  <c r="AC22" i="1"/>
  <c r="X19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" i="1"/>
  <c r="F202" i="1"/>
  <c r="AS199" i="1" l="1"/>
  <c r="AR199" i="1"/>
  <c r="R199" i="1"/>
  <c r="AG198" i="1"/>
  <c r="AG197" i="1" s="1"/>
  <c r="AG196" i="1" s="1"/>
  <c r="AG195" i="1" s="1"/>
  <c r="AG194" i="1" s="1"/>
  <c r="AG193" i="1" s="1"/>
  <c r="AG192" i="1" s="1"/>
  <c r="AG191" i="1" s="1"/>
  <c r="AG190" i="1" s="1"/>
  <c r="AG189" i="1" s="1"/>
  <c r="AG188" i="1" s="1"/>
  <c r="AG187" i="1" s="1"/>
  <c r="AG186" i="1" s="1"/>
  <c r="AG185" i="1" s="1"/>
  <c r="AG184" i="1" s="1"/>
  <c r="AG183" i="1" s="1"/>
  <c r="AG182" i="1" s="1"/>
  <c r="AG181" i="1" s="1"/>
  <c r="AG180" i="1" s="1"/>
  <c r="AG179" i="1" s="1"/>
  <c r="AG178" i="1" s="1"/>
  <c r="AG177" i="1" s="1"/>
  <c r="AG176" i="1" s="1"/>
  <c r="AG175" i="1" s="1"/>
  <c r="AG174" i="1" s="1"/>
  <c r="AG173" i="1" s="1"/>
  <c r="AG172" i="1" s="1"/>
  <c r="AG171" i="1" s="1"/>
  <c r="AG170" i="1" s="1"/>
  <c r="AG169" i="1" s="1"/>
  <c r="AG168" i="1" s="1"/>
  <c r="AG167" i="1" s="1"/>
  <c r="AG166" i="1" s="1"/>
  <c r="AG165" i="1" s="1"/>
  <c r="AG164" i="1" s="1"/>
  <c r="AG163" i="1" s="1"/>
  <c r="AG162" i="1" s="1"/>
  <c r="AG161" i="1" s="1"/>
  <c r="AG160" i="1" s="1"/>
  <c r="AG159" i="1" s="1"/>
  <c r="AG158" i="1" s="1"/>
  <c r="AG157" i="1" s="1"/>
  <c r="AG156" i="1" s="1"/>
  <c r="AG155" i="1" s="1"/>
  <c r="AG154" i="1" s="1"/>
  <c r="AG153" i="1" s="1"/>
  <c r="AG152" i="1" s="1"/>
  <c r="AG151" i="1" s="1"/>
  <c r="AG150" i="1" s="1"/>
  <c r="AG149" i="1" s="1"/>
  <c r="AG148" i="1" s="1"/>
  <c r="AG147" i="1" s="1"/>
  <c r="AG146" i="1" s="1"/>
  <c r="AG145" i="1" s="1"/>
  <c r="AG144" i="1" s="1"/>
  <c r="AG143" i="1" s="1"/>
  <c r="AG142" i="1" s="1"/>
  <c r="AG141" i="1" s="1"/>
  <c r="AG140" i="1" s="1"/>
  <c r="AG139" i="1" s="1"/>
  <c r="AG138" i="1" s="1"/>
  <c r="AG137" i="1" s="1"/>
  <c r="AG136" i="1" s="1"/>
  <c r="AG135" i="1" s="1"/>
  <c r="AG134" i="1" s="1"/>
  <c r="AG133" i="1" s="1"/>
  <c r="AG132" i="1" s="1"/>
  <c r="AG131" i="1" s="1"/>
  <c r="AG130" i="1" s="1"/>
  <c r="AG129" i="1" s="1"/>
  <c r="AG128" i="1" s="1"/>
  <c r="AG127" i="1" s="1"/>
  <c r="AG126" i="1" s="1"/>
  <c r="AG125" i="1" s="1"/>
  <c r="AG124" i="1" s="1"/>
  <c r="AG123" i="1" s="1"/>
  <c r="AG122" i="1" s="1"/>
  <c r="AG121" i="1" s="1"/>
  <c r="AG120" i="1" s="1"/>
  <c r="AG119" i="1" s="1"/>
  <c r="AG118" i="1" s="1"/>
  <c r="AG117" i="1" s="1"/>
  <c r="AG116" i="1" s="1"/>
  <c r="AG115" i="1" s="1"/>
  <c r="AG114" i="1" s="1"/>
  <c r="AG113" i="1" s="1"/>
  <c r="AG112" i="1" s="1"/>
  <c r="AG111" i="1" s="1"/>
  <c r="AG110" i="1" s="1"/>
  <c r="AG109" i="1" s="1"/>
  <c r="AG108" i="1" s="1"/>
  <c r="AG107" i="1" s="1"/>
  <c r="AG106" i="1" s="1"/>
  <c r="AG105" i="1" s="1"/>
  <c r="AG104" i="1" s="1"/>
  <c r="AG103" i="1" s="1"/>
  <c r="AG102" i="1" s="1"/>
  <c r="AG101" i="1" s="1"/>
  <c r="AG100" i="1" s="1"/>
  <c r="AG99" i="1" s="1"/>
  <c r="AG98" i="1" s="1"/>
  <c r="AG97" i="1" s="1"/>
  <c r="AG96" i="1" s="1"/>
  <c r="AG95" i="1" s="1"/>
  <c r="AG94" i="1" s="1"/>
  <c r="AG93" i="1" s="1"/>
  <c r="AG92" i="1" s="1"/>
  <c r="AG91" i="1" s="1"/>
  <c r="AG90" i="1" s="1"/>
  <c r="AG89" i="1" s="1"/>
  <c r="AG88" i="1" s="1"/>
  <c r="AG87" i="1" s="1"/>
  <c r="AG86" i="1" s="1"/>
  <c r="AG85" i="1" s="1"/>
  <c r="AG84" i="1" s="1"/>
  <c r="AG83" i="1" s="1"/>
  <c r="AG82" i="1" s="1"/>
  <c r="AG81" i="1" s="1"/>
  <c r="AG80" i="1" s="1"/>
  <c r="AG79" i="1" s="1"/>
  <c r="AG78" i="1" s="1"/>
  <c r="AG77" i="1" s="1"/>
  <c r="AG76" i="1" s="1"/>
  <c r="AG75" i="1" s="1"/>
  <c r="AG74" i="1" s="1"/>
  <c r="AG73" i="1" s="1"/>
  <c r="AG72" i="1" s="1"/>
  <c r="AG71" i="1" s="1"/>
  <c r="AG70" i="1" s="1"/>
  <c r="AG69" i="1" s="1"/>
  <c r="AG68" i="1" s="1"/>
  <c r="AG67" i="1" s="1"/>
  <c r="AG66" i="1" s="1"/>
  <c r="AG65" i="1" s="1"/>
  <c r="AG64" i="1" s="1"/>
  <c r="AG63" i="1" s="1"/>
  <c r="AG62" i="1" s="1"/>
  <c r="AG61" i="1" s="1"/>
  <c r="AG60" i="1" s="1"/>
  <c r="AG59" i="1" s="1"/>
  <c r="AG58" i="1" s="1"/>
  <c r="AG57" i="1" s="1"/>
  <c r="AG56" i="1" s="1"/>
  <c r="AG55" i="1" s="1"/>
  <c r="AG54" i="1" s="1"/>
  <c r="AG53" i="1" s="1"/>
  <c r="AG52" i="1" s="1"/>
  <c r="AG51" i="1" s="1"/>
  <c r="AG50" i="1" s="1"/>
  <c r="AG49" i="1" s="1"/>
  <c r="AG48" i="1" s="1"/>
  <c r="AG47" i="1" s="1"/>
  <c r="AG46" i="1" s="1"/>
  <c r="AG45" i="1" s="1"/>
  <c r="AG44" i="1" s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G26" i="1" s="1"/>
  <c r="AG25" i="1" s="1"/>
  <c r="AG24" i="1" s="1"/>
  <c r="AG23" i="1" s="1"/>
  <c r="AG22" i="1" s="1"/>
  <c r="AG21" i="1" s="1"/>
  <c r="AG20" i="1" s="1"/>
  <c r="AG19" i="1" s="1"/>
  <c r="AG18" i="1" s="1"/>
  <c r="AG17" i="1" s="1"/>
  <c r="AG16" i="1" s="1"/>
  <c r="AG15" i="1" s="1"/>
  <c r="AG14" i="1" s="1"/>
  <c r="AG13" i="1" s="1"/>
  <c r="AG12" i="1" s="1"/>
  <c r="AG11" i="1" s="1"/>
  <c r="AG10" i="1" s="1"/>
  <c r="AG9" i="1" s="1"/>
  <c r="AG8" i="1" s="1"/>
  <c r="AG7" i="1" s="1"/>
  <c r="AG6" i="1" s="1"/>
  <c r="AG5" i="1" s="1"/>
  <c r="AG4" i="1" s="1"/>
  <c r="AG3" i="1" s="1"/>
  <c r="AG2" i="1" s="1"/>
  <c r="R5" i="1" l="1"/>
  <c r="R3" i="1" l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2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AD11" i="1"/>
  <c r="H198" i="1"/>
  <c r="C198" i="1"/>
  <c r="C197" i="1" s="1"/>
  <c r="C196" i="1" s="1"/>
  <c r="C195" i="1" s="1"/>
  <c r="C194" i="1" s="1"/>
  <c r="C193" i="1" s="1"/>
  <c r="C192" i="1" s="1"/>
  <c r="C191" i="1" s="1"/>
  <c r="C190" i="1" s="1"/>
  <c r="AH198" i="1" l="1"/>
  <c r="AI198" i="1" s="1"/>
  <c r="I198" i="1"/>
  <c r="AP198" i="1" s="1"/>
  <c r="AQ198" i="1" s="1"/>
  <c r="C189" i="1"/>
  <c r="C188" i="1" s="1"/>
  <c r="C187" i="1" s="1"/>
  <c r="C186" i="1" s="1"/>
  <c r="C185" i="1" s="1"/>
  <c r="C184" i="1" s="1"/>
  <c r="C183" i="1" s="1"/>
  <c r="C182" i="1" s="1"/>
  <c r="C181" i="1" s="1"/>
  <c r="C180" i="1" s="1"/>
  <c r="C179" i="1" s="1"/>
  <c r="C178" i="1" s="1"/>
  <c r="C177" i="1" s="1"/>
  <c r="C176" i="1" s="1"/>
  <c r="C175" i="1" s="1"/>
  <c r="C174" i="1" s="1"/>
  <c r="C173" i="1" s="1"/>
  <c r="C172" i="1" s="1"/>
  <c r="C171" i="1" s="1"/>
  <c r="C170" i="1" s="1"/>
  <c r="C169" i="1" s="1"/>
  <c r="C168" i="1" s="1"/>
  <c r="C167" i="1" s="1"/>
  <c r="C166" i="1" s="1"/>
  <c r="C165" i="1" s="1"/>
  <c r="C164" i="1" s="1"/>
  <c r="C163" i="1" s="1"/>
  <c r="C162" i="1" s="1"/>
  <c r="C161" i="1" s="1"/>
  <c r="C160" i="1" s="1"/>
  <c r="C159" i="1" s="1"/>
  <c r="C158" i="1" s="1"/>
  <c r="C157" i="1" s="1"/>
  <c r="C156" i="1" s="1"/>
  <c r="C155" i="1" s="1"/>
  <c r="C154" i="1" s="1"/>
  <c r="C153" i="1" s="1"/>
  <c r="C152" i="1" s="1"/>
  <c r="C151" i="1" s="1"/>
  <c r="C150" i="1" s="1"/>
  <c r="C149" i="1" s="1"/>
  <c r="C148" i="1" s="1"/>
  <c r="C147" i="1" s="1"/>
  <c r="C146" i="1" s="1"/>
  <c r="C145" i="1" s="1"/>
  <c r="C144" i="1" s="1"/>
  <c r="C143" i="1" s="1"/>
  <c r="C142" i="1" s="1"/>
  <c r="C141" i="1" s="1"/>
  <c r="C140" i="1" s="1"/>
  <c r="C139" i="1" s="1"/>
  <c r="C138" i="1" s="1"/>
  <c r="C137" i="1" s="1"/>
  <c r="C136" i="1" s="1"/>
  <c r="C135" i="1" s="1"/>
  <c r="C134" i="1" s="1"/>
  <c r="C133" i="1" s="1"/>
  <c r="C132" i="1" s="1"/>
  <c r="C131" i="1" s="1"/>
  <c r="C130" i="1" s="1"/>
  <c r="H197" i="1"/>
  <c r="AR198" i="1" l="1"/>
  <c r="AS198" i="1"/>
  <c r="H196" i="1"/>
  <c r="AH197" i="1"/>
  <c r="I197" i="1"/>
  <c r="AP197" i="1" s="1"/>
  <c r="AQ197" i="1" s="1"/>
  <c r="AI197" i="1"/>
  <c r="AR197" i="1" l="1"/>
  <c r="AS197" i="1"/>
  <c r="AI196" i="1"/>
  <c r="AI195" i="1" s="1"/>
  <c r="H194" i="1"/>
  <c r="AH196" i="1"/>
  <c r="H195" i="1"/>
  <c r="AH195" i="1" s="1"/>
  <c r="I196" i="1"/>
  <c r="I195" i="1" l="1"/>
  <c r="AP196" i="1"/>
  <c r="AQ196" i="1" s="1"/>
  <c r="H193" i="1"/>
  <c r="AH194" i="1"/>
  <c r="AI194" i="1"/>
  <c r="C129" i="1"/>
  <c r="C128" i="1" s="1"/>
  <c r="C127" i="1" s="1"/>
  <c r="C126" i="1" s="1"/>
  <c r="C125" i="1" s="1"/>
  <c r="C124" i="1" s="1"/>
  <c r="C123" i="1" s="1"/>
  <c r="C122" i="1" s="1"/>
  <c r="C121" i="1" s="1"/>
  <c r="C120" i="1" s="1"/>
  <c r="C119" i="1" s="1"/>
  <c r="C118" i="1" s="1"/>
  <c r="C117" i="1" s="1"/>
  <c r="C116" i="1" s="1"/>
  <c r="C115" i="1" s="1"/>
  <c r="C114" i="1" s="1"/>
  <c r="C113" i="1" s="1"/>
  <c r="C112" i="1" s="1"/>
  <c r="C111" i="1" s="1"/>
  <c r="C110" i="1" s="1"/>
  <c r="C109" i="1" s="1"/>
  <c r="C108" i="1" s="1"/>
  <c r="C107" i="1" s="1"/>
  <c r="C106" i="1" s="1"/>
  <c r="C105" i="1" s="1"/>
  <c r="C104" i="1" s="1"/>
  <c r="C103" i="1" s="1"/>
  <c r="C102" i="1" s="1"/>
  <c r="C101" i="1" s="1"/>
  <c r="C100" i="1" s="1"/>
  <c r="C99" i="1" s="1"/>
  <c r="C98" i="1" s="1"/>
  <c r="C97" i="1" s="1"/>
  <c r="C96" i="1" s="1"/>
  <c r="C95" i="1" s="1"/>
  <c r="C94" i="1" s="1"/>
  <c r="C93" i="1" s="1"/>
  <c r="C92" i="1" s="1"/>
  <c r="D199" i="1"/>
  <c r="AR196" i="1" l="1"/>
  <c r="AS196" i="1"/>
  <c r="I194" i="1"/>
  <c r="AP194" i="1" s="1"/>
  <c r="AP195" i="1"/>
  <c r="AQ195" i="1" s="1"/>
  <c r="D156" i="1"/>
  <c r="M199" i="1"/>
  <c r="J199" i="1"/>
  <c r="D198" i="1"/>
  <c r="S198" i="1" s="1"/>
  <c r="T198" i="1" s="1"/>
  <c r="D98" i="1"/>
  <c r="S98" i="1" s="1"/>
  <c r="T98" i="1" s="1"/>
  <c r="T199" i="1"/>
  <c r="V199" i="1" s="1"/>
  <c r="D182" i="1"/>
  <c r="S182" i="1" s="1"/>
  <c r="T182" i="1" s="1"/>
  <c r="H192" i="1"/>
  <c r="AH193" i="1"/>
  <c r="AI193" i="1"/>
  <c r="D164" i="1"/>
  <c r="D197" i="1"/>
  <c r="D195" i="1"/>
  <c r="D191" i="1"/>
  <c r="D160" i="1"/>
  <c r="D152" i="1"/>
  <c r="K199" i="1"/>
  <c r="D170" i="1"/>
  <c r="D158" i="1"/>
  <c r="D134" i="1"/>
  <c r="D154" i="1"/>
  <c r="D193" i="1"/>
  <c r="D168" i="1"/>
  <c r="C91" i="1"/>
  <c r="C90" i="1" s="1"/>
  <c r="C89" i="1" s="1"/>
  <c r="C88" i="1" s="1"/>
  <c r="C87" i="1" s="1"/>
  <c r="C86" i="1" s="1"/>
  <c r="C85" i="1" s="1"/>
  <c r="C84" i="1" s="1"/>
  <c r="C83" i="1" s="1"/>
  <c r="C82" i="1" s="1"/>
  <c r="C81" i="1" s="1"/>
  <c r="C80" i="1" s="1"/>
  <c r="D92" i="1"/>
  <c r="S92" i="1" s="1"/>
  <c r="T92" i="1" s="1"/>
  <c r="D93" i="1"/>
  <c r="S93" i="1" s="1"/>
  <c r="T93" i="1" s="1"/>
  <c r="D95" i="1"/>
  <c r="S95" i="1" s="1"/>
  <c r="T95" i="1" s="1"/>
  <c r="D97" i="1"/>
  <c r="S97" i="1" s="1"/>
  <c r="T97" i="1" s="1"/>
  <c r="D99" i="1"/>
  <c r="S99" i="1" s="1"/>
  <c r="T99" i="1" s="1"/>
  <c r="D100" i="1"/>
  <c r="S100" i="1" s="1"/>
  <c r="T100" i="1" s="1"/>
  <c r="D101" i="1"/>
  <c r="S101" i="1" s="1"/>
  <c r="T101" i="1" s="1"/>
  <c r="D102" i="1"/>
  <c r="S102" i="1" s="1"/>
  <c r="T102" i="1" s="1"/>
  <c r="D103" i="1"/>
  <c r="S103" i="1" s="1"/>
  <c r="T103" i="1" s="1"/>
  <c r="D104" i="1"/>
  <c r="S104" i="1" s="1"/>
  <c r="T104" i="1" s="1"/>
  <c r="D105" i="1"/>
  <c r="S105" i="1" s="1"/>
  <c r="T105" i="1" s="1"/>
  <c r="D106" i="1"/>
  <c r="D107" i="1"/>
  <c r="S107" i="1" s="1"/>
  <c r="T107" i="1" s="1"/>
  <c r="D108" i="1"/>
  <c r="S108" i="1" s="1"/>
  <c r="T108" i="1" s="1"/>
  <c r="D109" i="1"/>
  <c r="S109" i="1" s="1"/>
  <c r="T109" i="1" s="1"/>
  <c r="D110" i="1"/>
  <c r="S110" i="1" s="1"/>
  <c r="T110" i="1" s="1"/>
  <c r="D111" i="1"/>
  <c r="S111" i="1" s="1"/>
  <c r="T111" i="1" s="1"/>
  <c r="D112" i="1"/>
  <c r="S112" i="1" s="1"/>
  <c r="T112" i="1" s="1"/>
  <c r="D113" i="1"/>
  <c r="S113" i="1" s="1"/>
  <c r="T113" i="1" s="1"/>
  <c r="D114" i="1"/>
  <c r="S114" i="1" s="1"/>
  <c r="T114" i="1" s="1"/>
  <c r="D115" i="1"/>
  <c r="S115" i="1" s="1"/>
  <c r="T115" i="1" s="1"/>
  <c r="D116" i="1"/>
  <c r="S116" i="1" s="1"/>
  <c r="T116" i="1" s="1"/>
  <c r="D117" i="1"/>
  <c r="S117" i="1" s="1"/>
  <c r="T117" i="1" s="1"/>
  <c r="D118" i="1"/>
  <c r="S118" i="1" s="1"/>
  <c r="T118" i="1" s="1"/>
  <c r="D119" i="1"/>
  <c r="S119" i="1" s="1"/>
  <c r="T119" i="1" s="1"/>
  <c r="D120" i="1"/>
  <c r="S120" i="1" s="1"/>
  <c r="T120" i="1" s="1"/>
  <c r="D121" i="1"/>
  <c r="S121" i="1" s="1"/>
  <c r="T121" i="1" s="1"/>
  <c r="D122" i="1"/>
  <c r="S122" i="1" s="1"/>
  <c r="T122" i="1" s="1"/>
  <c r="D123" i="1"/>
  <c r="S123" i="1" s="1"/>
  <c r="T123" i="1" s="1"/>
  <c r="D124" i="1"/>
  <c r="S124" i="1" s="1"/>
  <c r="T124" i="1" s="1"/>
  <c r="D125" i="1"/>
  <c r="S125" i="1" s="1"/>
  <c r="T125" i="1" s="1"/>
  <c r="D126" i="1"/>
  <c r="S126" i="1" s="1"/>
  <c r="T126" i="1" s="1"/>
  <c r="D127" i="1"/>
  <c r="S127" i="1" s="1"/>
  <c r="T127" i="1" s="1"/>
  <c r="D128" i="1"/>
  <c r="S128" i="1" s="1"/>
  <c r="T128" i="1" s="1"/>
  <c r="D130" i="1"/>
  <c r="S130" i="1" s="1"/>
  <c r="T130" i="1" s="1"/>
  <c r="D94" i="1"/>
  <c r="S94" i="1" s="1"/>
  <c r="T94" i="1" s="1"/>
  <c r="D129" i="1"/>
  <c r="S129" i="1" s="1"/>
  <c r="T129" i="1" s="1"/>
  <c r="D133" i="1"/>
  <c r="S133" i="1" s="1"/>
  <c r="T133" i="1" s="1"/>
  <c r="D135" i="1"/>
  <c r="S135" i="1" s="1"/>
  <c r="T135" i="1" s="1"/>
  <c r="D137" i="1"/>
  <c r="S137" i="1" s="1"/>
  <c r="T137" i="1" s="1"/>
  <c r="D138" i="1"/>
  <c r="S138" i="1" s="1"/>
  <c r="T138" i="1" s="1"/>
  <c r="D139" i="1"/>
  <c r="S139" i="1" s="1"/>
  <c r="T139" i="1" s="1"/>
  <c r="D140" i="1"/>
  <c r="S140" i="1" s="1"/>
  <c r="T140" i="1" s="1"/>
  <c r="D141" i="1"/>
  <c r="S141" i="1" s="1"/>
  <c r="T141" i="1" s="1"/>
  <c r="D142" i="1"/>
  <c r="S142" i="1" s="1"/>
  <c r="T142" i="1" s="1"/>
  <c r="D143" i="1"/>
  <c r="S143" i="1" s="1"/>
  <c r="T143" i="1" s="1"/>
  <c r="D144" i="1"/>
  <c r="S144" i="1" s="1"/>
  <c r="T144" i="1" s="1"/>
  <c r="D145" i="1"/>
  <c r="S145" i="1" s="1"/>
  <c r="T145" i="1" s="1"/>
  <c r="D146" i="1"/>
  <c r="S146" i="1" s="1"/>
  <c r="T146" i="1" s="1"/>
  <c r="D147" i="1"/>
  <c r="S147" i="1" s="1"/>
  <c r="T147" i="1" s="1"/>
  <c r="D148" i="1"/>
  <c r="S148" i="1" s="1"/>
  <c r="T148" i="1" s="1"/>
  <c r="D149" i="1"/>
  <c r="S149" i="1" s="1"/>
  <c r="T149" i="1" s="1"/>
  <c r="D150" i="1"/>
  <c r="S150" i="1" s="1"/>
  <c r="T150" i="1" s="1"/>
  <c r="D151" i="1"/>
  <c r="S151" i="1" s="1"/>
  <c r="T151" i="1" s="1"/>
  <c r="D153" i="1"/>
  <c r="S153" i="1" s="1"/>
  <c r="T153" i="1" s="1"/>
  <c r="D159" i="1"/>
  <c r="S159" i="1" s="1"/>
  <c r="T159" i="1" s="1"/>
  <c r="D162" i="1"/>
  <c r="S162" i="1" s="1"/>
  <c r="T162" i="1" s="1"/>
  <c r="D163" i="1"/>
  <c r="S163" i="1" s="1"/>
  <c r="T163" i="1" s="1"/>
  <c r="D165" i="1"/>
  <c r="S165" i="1" s="1"/>
  <c r="T165" i="1" s="1"/>
  <c r="D166" i="1"/>
  <c r="S166" i="1" s="1"/>
  <c r="T166" i="1" s="1"/>
  <c r="D167" i="1"/>
  <c r="S167" i="1" s="1"/>
  <c r="T167" i="1" s="1"/>
  <c r="D172" i="1"/>
  <c r="S172" i="1" s="1"/>
  <c r="T172" i="1" s="1"/>
  <c r="D173" i="1"/>
  <c r="S173" i="1" s="1"/>
  <c r="T173" i="1" s="1"/>
  <c r="D174" i="1"/>
  <c r="S174" i="1" s="1"/>
  <c r="T174" i="1" s="1"/>
  <c r="D176" i="1"/>
  <c r="S176" i="1" s="1"/>
  <c r="T176" i="1" s="1"/>
  <c r="D177" i="1"/>
  <c r="S177" i="1" s="1"/>
  <c r="T177" i="1" s="1"/>
  <c r="D178" i="1"/>
  <c r="S178" i="1" s="1"/>
  <c r="T178" i="1" s="1"/>
  <c r="D179" i="1"/>
  <c r="S179" i="1" s="1"/>
  <c r="T179" i="1" s="1"/>
  <c r="D180" i="1"/>
  <c r="S180" i="1" s="1"/>
  <c r="T180" i="1" s="1"/>
  <c r="D181" i="1"/>
  <c r="S181" i="1" s="1"/>
  <c r="T181" i="1" s="1"/>
  <c r="D183" i="1"/>
  <c r="S183" i="1" s="1"/>
  <c r="T183" i="1" s="1"/>
  <c r="D184" i="1"/>
  <c r="S184" i="1" s="1"/>
  <c r="T184" i="1" s="1"/>
  <c r="D186" i="1"/>
  <c r="S186" i="1" s="1"/>
  <c r="T186" i="1" s="1"/>
  <c r="D187" i="1"/>
  <c r="S187" i="1" s="1"/>
  <c r="T187" i="1" s="1"/>
  <c r="D188" i="1"/>
  <c r="S188" i="1" s="1"/>
  <c r="T188" i="1" s="1"/>
  <c r="D189" i="1"/>
  <c r="D190" i="1"/>
  <c r="S190" i="1" s="1"/>
  <c r="T190" i="1" s="1"/>
  <c r="D196" i="1"/>
  <c r="S196" i="1" s="1"/>
  <c r="T196" i="1" s="1"/>
  <c r="D194" i="1"/>
  <c r="S194" i="1" s="1"/>
  <c r="T194" i="1" s="1"/>
  <c r="D192" i="1"/>
  <c r="S192" i="1" s="1"/>
  <c r="T192" i="1" s="1"/>
  <c r="J156" i="1"/>
  <c r="D132" i="1"/>
  <c r="S132" i="1" s="1"/>
  <c r="T132" i="1" s="1"/>
  <c r="D131" i="1"/>
  <c r="S131" i="1" s="1"/>
  <c r="T131" i="1" s="1"/>
  <c r="D96" i="1"/>
  <c r="S96" i="1" s="1"/>
  <c r="T96" i="1" s="1"/>
  <c r="D82" i="1"/>
  <c r="S82" i="1" s="1"/>
  <c r="T82" i="1" s="1"/>
  <c r="D185" i="1"/>
  <c r="S185" i="1" s="1"/>
  <c r="T185" i="1" s="1"/>
  <c r="D175" i="1"/>
  <c r="S175" i="1" s="1"/>
  <c r="T175" i="1" s="1"/>
  <c r="D171" i="1"/>
  <c r="S171" i="1" s="1"/>
  <c r="T171" i="1" s="1"/>
  <c r="D169" i="1"/>
  <c r="S169" i="1" s="1"/>
  <c r="T169" i="1" s="1"/>
  <c r="D161" i="1"/>
  <c r="S161" i="1" s="1"/>
  <c r="T161" i="1" s="1"/>
  <c r="D157" i="1"/>
  <c r="S157" i="1" s="1"/>
  <c r="T157" i="1" s="1"/>
  <c r="D155" i="1"/>
  <c r="S155" i="1" s="1"/>
  <c r="T155" i="1" s="1"/>
  <c r="K160" i="1"/>
  <c r="K156" i="1"/>
  <c r="D136" i="1"/>
  <c r="S136" i="1" s="1"/>
  <c r="T136" i="1" s="1"/>
  <c r="AQ194" i="1" l="1"/>
  <c r="AR195" i="1"/>
  <c r="AS195" i="1"/>
  <c r="I193" i="1"/>
  <c r="AP193" i="1" s="1"/>
  <c r="W199" i="1"/>
  <c r="Z199" i="1"/>
  <c r="V198" i="1"/>
  <c r="M193" i="1"/>
  <c r="S193" i="1"/>
  <c r="T193" i="1" s="1"/>
  <c r="M158" i="1"/>
  <c r="S158" i="1"/>
  <c r="T158" i="1" s="1"/>
  <c r="M160" i="1"/>
  <c r="S160" i="1"/>
  <c r="T160" i="1" s="1"/>
  <c r="M164" i="1"/>
  <c r="S164" i="1"/>
  <c r="T164" i="1" s="1"/>
  <c r="J160" i="1"/>
  <c r="K198" i="1"/>
  <c r="L198" i="1" s="1"/>
  <c r="M170" i="1"/>
  <c r="S170" i="1"/>
  <c r="T170" i="1" s="1"/>
  <c r="K191" i="1"/>
  <c r="S191" i="1"/>
  <c r="T191" i="1" s="1"/>
  <c r="K189" i="1"/>
  <c r="S189" i="1"/>
  <c r="T189" i="1" s="1"/>
  <c r="J106" i="1"/>
  <c r="S106" i="1"/>
  <c r="T106" i="1" s="1"/>
  <c r="M154" i="1"/>
  <c r="S154" i="1"/>
  <c r="T154" i="1" s="1"/>
  <c r="M195" i="1"/>
  <c r="S195" i="1"/>
  <c r="T195" i="1" s="1"/>
  <c r="H191" i="1"/>
  <c r="AH192" i="1"/>
  <c r="AI192" i="1" s="1"/>
  <c r="M168" i="1"/>
  <c r="S168" i="1"/>
  <c r="T168" i="1" s="1"/>
  <c r="J134" i="1"/>
  <c r="S134" i="1"/>
  <c r="T134" i="1" s="1"/>
  <c r="M152" i="1"/>
  <c r="S152" i="1"/>
  <c r="T152" i="1" s="1"/>
  <c r="M197" i="1"/>
  <c r="S197" i="1"/>
  <c r="T197" i="1" s="1"/>
  <c r="V197" i="1" s="1"/>
  <c r="M156" i="1"/>
  <c r="S156" i="1"/>
  <c r="T156" i="1" s="1"/>
  <c r="J191" i="1"/>
  <c r="K168" i="1"/>
  <c r="J158" i="1"/>
  <c r="K152" i="1"/>
  <c r="J170" i="1"/>
  <c r="M198" i="1"/>
  <c r="K134" i="1"/>
  <c r="J164" i="1"/>
  <c r="D86" i="1"/>
  <c r="S86" i="1" s="1"/>
  <c r="T86" i="1" s="1"/>
  <c r="K170" i="1"/>
  <c r="D84" i="1"/>
  <c r="K164" i="1"/>
  <c r="J198" i="1"/>
  <c r="K158" i="1"/>
  <c r="J152" i="1"/>
  <c r="M134" i="1"/>
  <c r="D91" i="1"/>
  <c r="D90" i="1"/>
  <c r="D87" i="1"/>
  <c r="D83" i="1"/>
  <c r="J168" i="1"/>
  <c r="D85" i="1"/>
  <c r="J193" i="1"/>
  <c r="K193" i="1"/>
  <c r="J195" i="1"/>
  <c r="K195" i="1"/>
  <c r="J197" i="1"/>
  <c r="K197" i="1"/>
  <c r="L197" i="1" s="1"/>
  <c r="J154" i="1"/>
  <c r="K154" i="1"/>
  <c r="M191" i="1"/>
  <c r="D88" i="1"/>
  <c r="D89" i="1"/>
  <c r="D81" i="1"/>
  <c r="K98" i="1"/>
  <c r="J98" i="1"/>
  <c r="M98" i="1"/>
  <c r="K82" i="1"/>
  <c r="J82" i="1"/>
  <c r="M82" i="1"/>
  <c r="J132" i="1"/>
  <c r="K132" i="1"/>
  <c r="M132" i="1"/>
  <c r="K186" i="1"/>
  <c r="J186" i="1"/>
  <c r="M186" i="1"/>
  <c r="K172" i="1"/>
  <c r="J172" i="1"/>
  <c r="M172" i="1"/>
  <c r="J163" i="1"/>
  <c r="M163" i="1"/>
  <c r="K163" i="1"/>
  <c r="K147" i="1"/>
  <c r="J147" i="1"/>
  <c r="M147" i="1"/>
  <c r="K139" i="1"/>
  <c r="J139" i="1"/>
  <c r="M139" i="1"/>
  <c r="M118" i="1"/>
  <c r="J118" i="1"/>
  <c r="K118" i="1"/>
  <c r="K97" i="1"/>
  <c r="M97" i="1"/>
  <c r="J97" i="1"/>
  <c r="M155" i="1"/>
  <c r="K155" i="1"/>
  <c r="J155" i="1"/>
  <c r="M171" i="1"/>
  <c r="J171" i="1"/>
  <c r="K171" i="1"/>
  <c r="J192" i="1"/>
  <c r="M192" i="1"/>
  <c r="K192" i="1"/>
  <c r="K196" i="1"/>
  <c r="J196" i="1"/>
  <c r="M196" i="1"/>
  <c r="J189" i="1"/>
  <c r="M189" i="1"/>
  <c r="K184" i="1"/>
  <c r="J184" i="1"/>
  <c r="M184" i="1"/>
  <c r="K180" i="1"/>
  <c r="J180" i="1"/>
  <c r="M180" i="1"/>
  <c r="K176" i="1"/>
  <c r="J176" i="1"/>
  <c r="M176" i="1"/>
  <c r="K162" i="1"/>
  <c r="J162" i="1"/>
  <c r="M162" i="1"/>
  <c r="K150" i="1"/>
  <c r="M150" i="1"/>
  <c r="J150" i="1"/>
  <c r="K146" i="1"/>
  <c r="M146" i="1"/>
  <c r="J146" i="1"/>
  <c r="K142" i="1"/>
  <c r="J142" i="1"/>
  <c r="M142" i="1"/>
  <c r="K138" i="1"/>
  <c r="J138" i="1"/>
  <c r="M138" i="1"/>
  <c r="M129" i="1"/>
  <c r="K129" i="1"/>
  <c r="J129" i="1"/>
  <c r="M125" i="1"/>
  <c r="J125" i="1"/>
  <c r="K125" i="1"/>
  <c r="M121" i="1"/>
  <c r="J121" i="1"/>
  <c r="K121" i="1"/>
  <c r="M113" i="1"/>
  <c r="J113" i="1"/>
  <c r="K113" i="1"/>
  <c r="M109" i="1"/>
  <c r="J109" i="1"/>
  <c r="K109" i="1"/>
  <c r="M105" i="1"/>
  <c r="J105" i="1"/>
  <c r="K105" i="1"/>
  <c r="K101" i="1"/>
  <c r="M101" i="1"/>
  <c r="J101" i="1"/>
  <c r="M157" i="1"/>
  <c r="J157" i="1"/>
  <c r="K157" i="1"/>
  <c r="M175" i="1"/>
  <c r="K175" i="1"/>
  <c r="J175" i="1"/>
  <c r="K96" i="1"/>
  <c r="M96" i="1"/>
  <c r="J96" i="1"/>
  <c r="M188" i="1"/>
  <c r="K188" i="1"/>
  <c r="J188" i="1"/>
  <c r="K183" i="1"/>
  <c r="M183" i="1"/>
  <c r="J183" i="1"/>
  <c r="K179" i="1"/>
  <c r="J179" i="1"/>
  <c r="M179" i="1"/>
  <c r="K174" i="1"/>
  <c r="J174" i="1"/>
  <c r="M174" i="1"/>
  <c r="K166" i="1"/>
  <c r="J166" i="1"/>
  <c r="M166" i="1"/>
  <c r="J159" i="1"/>
  <c r="M159" i="1"/>
  <c r="K159" i="1"/>
  <c r="K149" i="1"/>
  <c r="M149" i="1"/>
  <c r="J149" i="1"/>
  <c r="K145" i="1"/>
  <c r="M145" i="1"/>
  <c r="J145" i="1"/>
  <c r="K141" i="1"/>
  <c r="J141" i="1"/>
  <c r="M141" i="1"/>
  <c r="M137" i="1"/>
  <c r="K137" i="1"/>
  <c r="J137" i="1"/>
  <c r="K94" i="1"/>
  <c r="J94" i="1"/>
  <c r="M94" i="1"/>
  <c r="M128" i="1"/>
  <c r="J128" i="1"/>
  <c r="K128" i="1"/>
  <c r="M124" i="1"/>
  <c r="J124" i="1"/>
  <c r="K124" i="1"/>
  <c r="M120" i="1"/>
  <c r="J120" i="1"/>
  <c r="K120" i="1"/>
  <c r="M116" i="1"/>
  <c r="J116" i="1"/>
  <c r="K116" i="1"/>
  <c r="M112" i="1"/>
  <c r="J112" i="1"/>
  <c r="K112" i="1"/>
  <c r="M108" i="1"/>
  <c r="J108" i="1"/>
  <c r="K108" i="1"/>
  <c r="M104" i="1"/>
  <c r="J104" i="1"/>
  <c r="K104" i="1"/>
  <c r="K100" i="1"/>
  <c r="M100" i="1"/>
  <c r="J100" i="1"/>
  <c r="K93" i="1"/>
  <c r="J93" i="1"/>
  <c r="M93" i="1"/>
  <c r="K92" i="1"/>
  <c r="J92" i="1"/>
  <c r="M92" i="1"/>
  <c r="J136" i="1"/>
  <c r="K136" i="1"/>
  <c r="M136" i="1"/>
  <c r="J86" i="1"/>
  <c r="M86" i="1"/>
  <c r="M161" i="1"/>
  <c r="K161" i="1"/>
  <c r="J161" i="1"/>
  <c r="M185" i="1"/>
  <c r="K185" i="1"/>
  <c r="J185" i="1"/>
  <c r="M131" i="1"/>
  <c r="K131" i="1"/>
  <c r="J131" i="1"/>
  <c r="K194" i="1"/>
  <c r="M194" i="1"/>
  <c r="J194" i="1"/>
  <c r="J187" i="1"/>
  <c r="M187" i="1"/>
  <c r="K187" i="1"/>
  <c r="K182" i="1"/>
  <c r="J182" i="1"/>
  <c r="M182" i="1"/>
  <c r="K178" i="1"/>
  <c r="J178" i="1"/>
  <c r="M178" i="1"/>
  <c r="M173" i="1"/>
  <c r="J173" i="1"/>
  <c r="K173" i="1"/>
  <c r="K165" i="1"/>
  <c r="M165" i="1"/>
  <c r="J165" i="1"/>
  <c r="K153" i="1"/>
  <c r="J153" i="1"/>
  <c r="M153" i="1"/>
  <c r="K148" i="1"/>
  <c r="M148" i="1"/>
  <c r="J148" i="1"/>
  <c r="K144" i="1"/>
  <c r="M144" i="1"/>
  <c r="J144" i="1"/>
  <c r="K140" i="1"/>
  <c r="J140" i="1"/>
  <c r="M140" i="1"/>
  <c r="J135" i="1"/>
  <c r="K135" i="1"/>
  <c r="M135" i="1"/>
  <c r="M90" i="1"/>
  <c r="M130" i="1"/>
  <c r="J130" i="1"/>
  <c r="K130" i="1"/>
  <c r="M127" i="1"/>
  <c r="J127" i="1"/>
  <c r="K127" i="1"/>
  <c r="M123" i="1"/>
  <c r="J123" i="1"/>
  <c r="K123" i="1"/>
  <c r="J119" i="1"/>
  <c r="M119" i="1"/>
  <c r="K119" i="1"/>
  <c r="M115" i="1"/>
  <c r="J115" i="1"/>
  <c r="K115" i="1"/>
  <c r="M111" i="1"/>
  <c r="J111" i="1"/>
  <c r="K111" i="1"/>
  <c r="M107" i="1"/>
  <c r="J107" i="1"/>
  <c r="K107" i="1"/>
  <c r="M103" i="1"/>
  <c r="J103" i="1"/>
  <c r="K103" i="1"/>
  <c r="K99" i="1"/>
  <c r="M99" i="1"/>
  <c r="J99" i="1"/>
  <c r="K91" i="1"/>
  <c r="M91" i="1"/>
  <c r="M83" i="1"/>
  <c r="C79" i="1"/>
  <c r="D80" i="1"/>
  <c r="S80" i="1" s="1"/>
  <c r="T80" i="1" s="1"/>
  <c r="K181" i="1"/>
  <c r="M181" i="1"/>
  <c r="J181" i="1"/>
  <c r="K143" i="1"/>
  <c r="M143" i="1"/>
  <c r="J143" i="1"/>
  <c r="M122" i="1"/>
  <c r="J122" i="1"/>
  <c r="K122" i="1"/>
  <c r="M110" i="1"/>
  <c r="J110" i="1"/>
  <c r="K110" i="1"/>
  <c r="M106" i="1"/>
  <c r="K106" i="1"/>
  <c r="M169" i="1"/>
  <c r="K169" i="1"/>
  <c r="J169" i="1"/>
  <c r="M190" i="1"/>
  <c r="K190" i="1"/>
  <c r="J190" i="1"/>
  <c r="M177" i="1"/>
  <c r="J177" i="1"/>
  <c r="K177" i="1"/>
  <c r="K151" i="1"/>
  <c r="J151" i="1"/>
  <c r="M151" i="1"/>
  <c r="M133" i="1"/>
  <c r="K133" i="1"/>
  <c r="J133" i="1"/>
  <c r="M126" i="1"/>
  <c r="J126" i="1"/>
  <c r="K126" i="1"/>
  <c r="M114" i="1"/>
  <c r="J114" i="1"/>
  <c r="K114" i="1"/>
  <c r="M102" i="1"/>
  <c r="J102" i="1"/>
  <c r="K102" i="1"/>
  <c r="K167" i="1"/>
  <c r="J167" i="1"/>
  <c r="M167" i="1"/>
  <c r="M117" i="1"/>
  <c r="J117" i="1"/>
  <c r="K117" i="1"/>
  <c r="K95" i="1"/>
  <c r="M95" i="1"/>
  <c r="J95" i="1"/>
  <c r="I192" i="1" l="1"/>
  <c r="AS194" i="1"/>
  <c r="AR194" i="1"/>
  <c r="AQ193" i="1"/>
  <c r="W198" i="1"/>
  <c r="Z198" i="1"/>
  <c r="W197" i="1"/>
  <c r="Z197" i="1"/>
  <c r="V196" i="1"/>
  <c r="M88" i="1"/>
  <c r="S88" i="1"/>
  <c r="T88" i="1" s="1"/>
  <c r="L196" i="1"/>
  <c r="L194" i="1" s="1"/>
  <c r="L193" i="1" s="1"/>
  <c r="L192" i="1" s="1"/>
  <c r="J83" i="1"/>
  <c r="S83" i="1"/>
  <c r="T83" i="1" s="1"/>
  <c r="K86" i="1"/>
  <c r="M87" i="1"/>
  <c r="S87" i="1"/>
  <c r="T87" i="1" s="1"/>
  <c r="K84" i="1"/>
  <c r="S84" i="1"/>
  <c r="T84" i="1" s="1"/>
  <c r="M81" i="1"/>
  <c r="S81" i="1"/>
  <c r="T81" i="1" s="1"/>
  <c r="M85" i="1"/>
  <c r="S85" i="1"/>
  <c r="T85" i="1" s="1"/>
  <c r="K90" i="1"/>
  <c r="S90" i="1"/>
  <c r="T90" i="1" s="1"/>
  <c r="J89" i="1"/>
  <c r="S89" i="1"/>
  <c r="T89" i="1" s="1"/>
  <c r="J91" i="1"/>
  <c r="S91" i="1"/>
  <c r="T91" i="1" s="1"/>
  <c r="H190" i="1"/>
  <c r="AH191" i="1"/>
  <c r="AI191" i="1" s="1"/>
  <c r="V195" i="1"/>
  <c r="Z195" i="1" s="1"/>
  <c r="N198" i="1"/>
  <c r="K89" i="1"/>
  <c r="M89" i="1"/>
  <c r="J90" i="1"/>
  <c r="M84" i="1"/>
  <c r="J84" i="1"/>
  <c r="K81" i="1"/>
  <c r="J85" i="1"/>
  <c r="K83" i="1"/>
  <c r="J87" i="1"/>
  <c r="J81" i="1"/>
  <c r="K85" i="1"/>
  <c r="K87" i="1"/>
  <c r="N197" i="1"/>
  <c r="J88" i="1"/>
  <c r="N199" i="1"/>
  <c r="O199" i="1" s="1"/>
  <c r="P199" i="1" s="1"/>
  <c r="K88" i="1"/>
  <c r="K80" i="1"/>
  <c r="J80" i="1"/>
  <c r="M80" i="1"/>
  <c r="C78" i="1"/>
  <c r="D79" i="1"/>
  <c r="S79" i="1" s="1"/>
  <c r="T79" i="1" s="1"/>
  <c r="AS193" i="1" l="1"/>
  <c r="AR193" i="1"/>
  <c r="AQ192" i="1"/>
  <c r="I191" i="1"/>
  <c r="AP191" i="1" s="1"/>
  <c r="AP192" i="1"/>
  <c r="W196" i="1"/>
  <c r="Z196" i="1"/>
  <c r="V194" i="1"/>
  <c r="Z194" i="1" s="1"/>
  <c r="W195" i="1"/>
  <c r="H189" i="1"/>
  <c r="AH190" i="1"/>
  <c r="AI190" i="1" s="1"/>
  <c r="I190" i="1"/>
  <c r="O197" i="1"/>
  <c r="P197" i="1" s="1"/>
  <c r="O198" i="1"/>
  <c r="P198" i="1" s="1"/>
  <c r="C77" i="1"/>
  <c r="D78" i="1"/>
  <c r="S78" i="1" s="1"/>
  <c r="T78" i="1" s="1"/>
  <c r="K79" i="1"/>
  <c r="M79" i="1"/>
  <c r="J79" i="1"/>
  <c r="I189" i="1" l="1"/>
  <c r="AP189" i="1" s="1"/>
  <c r="AP190" i="1"/>
  <c r="AS192" i="1"/>
  <c r="AQ191" i="1"/>
  <c r="AR192" i="1"/>
  <c r="L191" i="1"/>
  <c r="L190" i="1" s="1"/>
  <c r="L189" i="1" s="1"/>
  <c r="V193" i="1"/>
  <c r="Z193" i="1" s="1"/>
  <c r="W194" i="1"/>
  <c r="H188" i="1"/>
  <c r="AH189" i="1"/>
  <c r="AI189" i="1" s="1"/>
  <c r="N196" i="1"/>
  <c r="O196" i="1" s="1"/>
  <c r="P196" i="1" s="1"/>
  <c r="K78" i="1"/>
  <c r="J78" i="1"/>
  <c r="M78" i="1"/>
  <c r="C76" i="1"/>
  <c r="D77" i="1"/>
  <c r="S77" i="1" s="1"/>
  <c r="T77" i="1" s="1"/>
  <c r="AS191" i="1" l="1"/>
  <c r="AR191" i="1"/>
  <c r="AQ190" i="1"/>
  <c r="V192" i="1"/>
  <c r="Z192" i="1" s="1"/>
  <c r="W193" i="1"/>
  <c r="H187" i="1"/>
  <c r="AH188" i="1"/>
  <c r="AI188" i="1" s="1"/>
  <c r="I188" i="1"/>
  <c r="N195" i="1"/>
  <c r="O195" i="1" s="1"/>
  <c r="P195" i="1" s="1"/>
  <c r="C75" i="1"/>
  <c r="D76" i="1"/>
  <c r="S76" i="1" s="1"/>
  <c r="T76" i="1" s="1"/>
  <c r="K77" i="1"/>
  <c r="M77" i="1"/>
  <c r="J77" i="1"/>
  <c r="N194" i="1"/>
  <c r="L188" i="1" l="1"/>
  <c r="AP188" i="1"/>
  <c r="AQ189" i="1"/>
  <c r="AS190" i="1"/>
  <c r="AR190" i="1"/>
  <c r="V191" i="1"/>
  <c r="Z191" i="1" s="1"/>
  <c r="W192" i="1"/>
  <c r="AI187" i="1"/>
  <c r="H186" i="1"/>
  <c r="AH187" i="1"/>
  <c r="I187" i="1"/>
  <c r="AP187" i="1" s="1"/>
  <c r="O194" i="1"/>
  <c r="P194" i="1" s="1"/>
  <c r="N193" i="1"/>
  <c r="O193" i="1" s="1"/>
  <c r="P193" i="1" s="1"/>
  <c r="K76" i="1"/>
  <c r="J76" i="1"/>
  <c r="M76" i="1"/>
  <c r="C74" i="1"/>
  <c r="D75" i="1"/>
  <c r="S75" i="1" s="1"/>
  <c r="T75" i="1" s="1"/>
  <c r="AQ188" i="1" l="1"/>
  <c r="AS189" i="1"/>
  <c r="AR189" i="1"/>
  <c r="V190" i="1"/>
  <c r="Z190" i="1" s="1"/>
  <c r="W191" i="1"/>
  <c r="I186" i="1"/>
  <c r="L187" i="1"/>
  <c r="L186" i="1" s="1"/>
  <c r="H185" i="1"/>
  <c r="AH186" i="1"/>
  <c r="AI186" i="1" s="1"/>
  <c r="K75" i="1"/>
  <c r="M75" i="1"/>
  <c r="J75" i="1"/>
  <c r="C73" i="1"/>
  <c r="D74" i="1"/>
  <c r="S74" i="1" s="1"/>
  <c r="T74" i="1" s="1"/>
  <c r="N192" i="1"/>
  <c r="O192" i="1" s="1"/>
  <c r="P192" i="1" s="1"/>
  <c r="I185" i="1" l="1"/>
  <c r="AP185" i="1" s="1"/>
  <c r="AP186" i="1"/>
  <c r="AS188" i="1"/>
  <c r="AQ187" i="1"/>
  <c r="AR188" i="1"/>
  <c r="V189" i="1"/>
  <c r="Z189" i="1" s="1"/>
  <c r="W190" i="1"/>
  <c r="H184" i="1"/>
  <c r="AH185" i="1"/>
  <c r="AI185" i="1" s="1"/>
  <c r="K74" i="1"/>
  <c r="M74" i="1"/>
  <c r="J74" i="1"/>
  <c r="N191" i="1"/>
  <c r="O191" i="1" s="1"/>
  <c r="P191" i="1" s="1"/>
  <c r="C72" i="1"/>
  <c r="D73" i="1"/>
  <c r="S73" i="1" s="1"/>
  <c r="T73" i="1" s="1"/>
  <c r="I184" i="1" l="1"/>
  <c r="AP184" i="1" s="1"/>
  <c r="L185" i="1"/>
  <c r="L184" i="1" s="1"/>
  <c r="AR187" i="1"/>
  <c r="AQ186" i="1"/>
  <c r="AS187" i="1"/>
  <c r="V188" i="1"/>
  <c r="Z188" i="1" s="1"/>
  <c r="W189" i="1"/>
  <c r="I183" i="1"/>
  <c r="AP183" i="1" s="1"/>
  <c r="H183" i="1"/>
  <c r="AH184" i="1"/>
  <c r="AI184" i="1" s="1"/>
  <c r="K73" i="1"/>
  <c r="M73" i="1"/>
  <c r="J73" i="1"/>
  <c r="C71" i="1"/>
  <c r="D72" i="1"/>
  <c r="S72" i="1" s="1"/>
  <c r="T72" i="1" s="1"/>
  <c r="N190" i="1"/>
  <c r="O190" i="1" s="1"/>
  <c r="P190" i="1" s="1"/>
  <c r="L183" i="1" l="1"/>
  <c r="AQ185" i="1"/>
  <c r="AS186" i="1"/>
  <c r="AR186" i="1"/>
  <c r="V187" i="1"/>
  <c r="Z187" i="1" s="1"/>
  <c r="W188" i="1"/>
  <c r="I182" i="1"/>
  <c r="H182" i="1"/>
  <c r="AH183" i="1"/>
  <c r="AI183" i="1" s="1"/>
  <c r="N189" i="1"/>
  <c r="O189" i="1" s="1"/>
  <c r="P189" i="1" s="1"/>
  <c r="C70" i="1"/>
  <c r="D71" i="1"/>
  <c r="S71" i="1" s="1"/>
  <c r="T71" i="1" s="1"/>
  <c r="K72" i="1"/>
  <c r="J72" i="1"/>
  <c r="M72" i="1"/>
  <c r="L182" i="1" l="1"/>
  <c r="AP182" i="1"/>
  <c r="AS185" i="1"/>
  <c r="AR185" i="1"/>
  <c r="AQ184" i="1"/>
  <c r="V186" i="1"/>
  <c r="Z186" i="1" s="1"/>
  <c r="W187" i="1"/>
  <c r="I181" i="1"/>
  <c r="H181" i="1"/>
  <c r="AH182" i="1"/>
  <c r="AI182" i="1" s="1"/>
  <c r="K71" i="1"/>
  <c r="M71" i="1"/>
  <c r="J71" i="1"/>
  <c r="C69" i="1"/>
  <c r="D70" i="1"/>
  <c r="S70" i="1" s="1"/>
  <c r="T70" i="1" s="1"/>
  <c r="N188" i="1"/>
  <c r="O188" i="1" s="1"/>
  <c r="P188" i="1" s="1"/>
  <c r="L181" i="1" l="1"/>
  <c r="AP181" i="1"/>
  <c r="AR184" i="1"/>
  <c r="AS184" i="1"/>
  <c r="AQ183" i="1"/>
  <c r="V185" i="1"/>
  <c r="Z185" i="1" s="1"/>
  <c r="W186" i="1"/>
  <c r="I180" i="1"/>
  <c r="H180" i="1"/>
  <c r="AH181" i="1"/>
  <c r="AI181" i="1" s="1"/>
  <c r="K70" i="1"/>
  <c r="J70" i="1"/>
  <c r="M70" i="1"/>
  <c r="N187" i="1"/>
  <c r="O187" i="1" s="1"/>
  <c r="P187" i="1" s="1"/>
  <c r="C68" i="1"/>
  <c r="D69" i="1"/>
  <c r="S69" i="1" s="1"/>
  <c r="T69" i="1" s="1"/>
  <c r="L180" i="1" l="1"/>
  <c r="AP180" i="1"/>
  <c r="AQ182" i="1"/>
  <c r="AS183" i="1"/>
  <c r="AR183" i="1"/>
  <c r="V184" i="1"/>
  <c r="Z184" i="1" s="1"/>
  <c r="W185" i="1"/>
  <c r="I179" i="1"/>
  <c r="H179" i="1"/>
  <c r="AH180" i="1"/>
  <c r="AI180" i="1" s="1"/>
  <c r="K69" i="1"/>
  <c r="M69" i="1"/>
  <c r="J69" i="1"/>
  <c r="C67" i="1"/>
  <c r="D68" i="1"/>
  <c r="S68" i="1" s="1"/>
  <c r="T68" i="1" s="1"/>
  <c r="N186" i="1"/>
  <c r="O186" i="1" s="1"/>
  <c r="P186" i="1" s="1"/>
  <c r="L179" i="1" l="1"/>
  <c r="AP179" i="1"/>
  <c r="AS182" i="1"/>
  <c r="AR182" i="1"/>
  <c r="AQ181" i="1"/>
  <c r="V183" i="1"/>
  <c r="Z183" i="1" s="1"/>
  <c r="W184" i="1"/>
  <c r="I178" i="1"/>
  <c r="H178" i="1"/>
  <c r="AH179" i="1"/>
  <c r="AI179" i="1" s="1"/>
  <c r="C66" i="1"/>
  <c r="D67" i="1"/>
  <c r="S67" i="1" s="1"/>
  <c r="T67" i="1" s="1"/>
  <c r="N185" i="1"/>
  <c r="O185" i="1" s="1"/>
  <c r="P185" i="1" s="1"/>
  <c r="K68" i="1"/>
  <c r="J68" i="1"/>
  <c r="M68" i="1"/>
  <c r="L178" i="1" l="1"/>
  <c r="AP178" i="1"/>
  <c r="AS181" i="1"/>
  <c r="AQ180" i="1"/>
  <c r="AR181" i="1"/>
  <c r="V182" i="1"/>
  <c r="Z182" i="1" s="1"/>
  <c r="W183" i="1"/>
  <c r="I177" i="1"/>
  <c r="H177" i="1"/>
  <c r="AH178" i="1"/>
  <c r="AI178" i="1" s="1"/>
  <c r="K67" i="1"/>
  <c r="M67" i="1"/>
  <c r="J67" i="1"/>
  <c r="N184" i="1"/>
  <c r="O184" i="1" s="1"/>
  <c r="P184" i="1" s="1"/>
  <c r="C65" i="1"/>
  <c r="D66" i="1"/>
  <c r="S66" i="1" s="1"/>
  <c r="T66" i="1" s="1"/>
  <c r="AQ179" i="1" l="1"/>
  <c r="AR180" i="1"/>
  <c r="AS180" i="1"/>
  <c r="L177" i="1"/>
  <c r="AP177" i="1"/>
  <c r="V181" i="1"/>
  <c r="Z181" i="1" s="1"/>
  <c r="W182" i="1"/>
  <c r="I176" i="1"/>
  <c r="H176" i="1"/>
  <c r="AH177" i="1"/>
  <c r="AI177" i="1" s="1"/>
  <c r="C64" i="1"/>
  <c r="D65" i="1"/>
  <c r="S65" i="1" s="1"/>
  <c r="T65" i="1" s="1"/>
  <c r="N183" i="1"/>
  <c r="O183" i="1" s="1"/>
  <c r="P183" i="1" s="1"/>
  <c r="K66" i="1"/>
  <c r="M66" i="1"/>
  <c r="J66" i="1"/>
  <c r="L176" i="1" l="1"/>
  <c r="AP176" i="1"/>
  <c r="AQ178" i="1"/>
  <c r="AR179" i="1"/>
  <c r="AS179" i="1"/>
  <c r="V180" i="1"/>
  <c r="Z180" i="1" s="1"/>
  <c r="W181" i="1"/>
  <c r="I175" i="1"/>
  <c r="H175" i="1"/>
  <c r="AH176" i="1"/>
  <c r="AI176" i="1" s="1"/>
  <c r="N182" i="1"/>
  <c r="O182" i="1" s="1"/>
  <c r="P182" i="1" s="1"/>
  <c r="K65" i="1"/>
  <c r="M65" i="1"/>
  <c r="J65" i="1"/>
  <c r="C63" i="1"/>
  <c r="D64" i="1"/>
  <c r="S64" i="1" s="1"/>
  <c r="T64" i="1" s="1"/>
  <c r="L175" i="1" l="1"/>
  <c r="AP175" i="1"/>
  <c r="AQ177" i="1"/>
  <c r="AR178" i="1"/>
  <c r="AS178" i="1"/>
  <c r="V179" i="1"/>
  <c r="Z179" i="1" s="1"/>
  <c r="W180" i="1"/>
  <c r="AI175" i="1"/>
  <c r="H174" i="1"/>
  <c r="AH175" i="1"/>
  <c r="C62" i="1"/>
  <c r="D63" i="1"/>
  <c r="S63" i="1" s="1"/>
  <c r="T63" i="1" s="1"/>
  <c r="N181" i="1"/>
  <c r="O181" i="1" s="1"/>
  <c r="P181" i="1" s="1"/>
  <c r="K64" i="1"/>
  <c r="J64" i="1"/>
  <c r="M64" i="1"/>
  <c r="AR177" i="1" l="1"/>
  <c r="AQ176" i="1"/>
  <c r="AS177" i="1"/>
  <c r="V178" i="1"/>
  <c r="Z178" i="1" s="1"/>
  <c r="W179" i="1"/>
  <c r="H173" i="1"/>
  <c r="AH174" i="1"/>
  <c r="AI174" i="1"/>
  <c r="I174" i="1"/>
  <c r="AP174" i="1" s="1"/>
  <c r="K63" i="1"/>
  <c r="M63" i="1"/>
  <c r="J63" i="1"/>
  <c r="C61" i="1"/>
  <c r="D62" i="1"/>
  <c r="S62" i="1" s="1"/>
  <c r="T62" i="1" s="1"/>
  <c r="N180" i="1"/>
  <c r="O180" i="1" s="1"/>
  <c r="P180" i="1" s="1"/>
  <c r="AQ175" i="1" l="1"/>
  <c r="AS176" i="1"/>
  <c r="AR176" i="1"/>
  <c r="V177" i="1"/>
  <c r="Z177" i="1" s="1"/>
  <c r="W178" i="1"/>
  <c r="H172" i="1"/>
  <c r="AH173" i="1"/>
  <c r="AI173" i="1" s="1"/>
  <c r="I173" i="1"/>
  <c r="AP173" i="1" s="1"/>
  <c r="L174" i="1"/>
  <c r="N179" i="1"/>
  <c r="O179" i="1" s="1"/>
  <c r="P179" i="1" s="1"/>
  <c r="K62" i="1"/>
  <c r="M62" i="1"/>
  <c r="J62" i="1"/>
  <c r="C60" i="1"/>
  <c r="D61" i="1"/>
  <c r="S61" i="1" s="1"/>
  <c r="T61" i="1" s="1"/>
  <c r="L173" i="1" l="1"/>
  <c r="AR175" i="1"/>
  <c r="AQ174" i="1"/>
  <c r="AS175" i="1"/>
  <c r="V176" i="1"/>
  <c r="Z176" i="1" s="1"/>
  <c r="W177" i="1"/>
  <c r="AI172" i="1"/>
  <c r="H171" i="1"/>
  <c r="AH172" i="1"/>
  <c r="I172" i="1"/>
  <c r="K61" i="1"/>
  <c r="M61" i="1"/>
  <c r="J61" i="1"/>
  <c r="N178" i="1"/>
  <c r="O178" i="1" s="1"/>
  <c r="P178" i="1" s="1"/>
  <c r="C59" i="1"/>
  <c r="D60" i="1"/>
  <c r="S60" i="1" s="1"/>
  <c r="T60" i="1" s="1"/>
  <c r="L172" i="1" l="1"/>
  <c r="AQ173" i="1"/>
  <c r="AR174" i="1"/>
  <c r="AS174" i="1"/>
  <c r="Y172" i="1"/>
  <c r="AP172" i="1"/>
  <c r="V175" i="1"/>
  <c r="Z175" i="1" s="1"/>
  <c r="W176" i="1"/>
  <c r="H170" i="1"/>
  <c r="AH171" i="1"/>
  <c r="AI171" i="1" s="1"/>
  <c r="I171" i="1"/>
  <c r="K60" i="1"/>
  <c r="J60" i="1"/>
  <c r="M60" i="1"/>
  <c r="C58" i="1"/>
  <c r="D59" i="1"/>
  <c r="S59" i="1" s="1"/>
  <c r="T59" i="1" s="1"/>
  <c r="N177" i="1"/>
  <c r="O177" i="1" s="1"/>
  <c r="P177" i="1" s="1"/>
  <c r="Y171" i="1" l="1"/>
  <c r="AP171" i="1"/>
  <c r="AS173" i="1"/>
  <c r="AQ172" i="1"/>
  <c r="AR173" i="1"/>
  <c r="V174" i="1"/>
  <c r="Z174" i="1" s="1"/>
  <c r="W175" i="1"/>
  <c r="H169" i="1"/>
  <c r="AH170" i="1"/>
  <c r="AI170" i="1" s="1"/>
  <c r="I170" i="1"/>
  <c r="AP170" i="1" s="1"/>
  <c r="L171" i="1"/>
  <c r="L170" i="1" s="1"/>
  <c r="K59" i="1"/>
  <c r="M59" i="1"/>
  <c r="J59" i="1"/>
  <c r="C57" i="1"/>
  <c r="D58" i="1"/>
  <c r="S58" i="1" s="1"/>
  <c r="T58" i="1" s="1"/>
  <c r="N176" i="1"/>
  <c r="O176" i="1" s="1"/>
  <c r="P176" i="1" s="1"/>
  <c r="AR172" i="1" l="1"/>
  <c r="AS172" i="1"/>
  <c r="AQ171" i="1"/>
  <c r="Y170" i="1"/>
  <c r="Y169" i="1" s="1"/>
  <c r="V173" i="1"/>
  <c r="Z173" i="1" s="1"/>
  <c r="W174" i="1"/>
  <c r="L169" i="1"/>
  <c r="H168" i="1"/>
  <c r="AH169" i="1"/>
  <c r="AI169" i="1" s="1"/>
  <c r="I169" i="1"/>
  <c r="AP169" i="1" s="1"/>
  <c r="C56" i="1"/>
  <c r="D57" i="1"/>
  <c r="S57" i="1" s="1"/>
  <c r="T57" i="1" s="1"/>
  <c r="N175" i="1"/>
  <c r="O175" i="1" s="1"/>
  <c r="P175" i="1" s="1"/>
  <c r="K58" i="1"/>
  <c r="M58" i="1"/>
  <c r="J58" i="1"/>
  <c r="AS171" i="1" l="1"/>
  <c r="AQ170" i="1"/>
  <c r="AR171" i="1"/>
  <c r="V172" i="1"/>
  <c r="W173" i="1"/>
  <c r="H167" i="1"/>
  <c r="AH168" i="1"/>
  <c r="AI168" i="1" s="1"/>
  <c r="I168" i="1"/>
  <c r="AP168" i="1" s="1"/>
  <c r="N174" i="1"/>
  <c r="O174" i="1" s="1"/>
  <c r="P174" i="1" s="1"/>
  <c r="K57" i="1"/>
  <c r="M57" i="1"/>
  <c r="J57" i="1"/>
  <c r="C55" i="1"/>
  <c r="D56" i="1"/>
  <c r="S56" i="1" s="1"/>
  <c r="T56" i="1" s="1"/>
  <c r="AS170" i="1" l="1"/>
  <c r="AR170" i="1"/>
  <c r="AQ169" i="1"/>
  <c r="Y168" i="1"/>
  <c r="Y167" i="1" s="1"/>
  <c r="Z171" i="1"/>
  <c r="Z172" i="1"/>
  <c r="Z169" i="1"/>
  <c r="Z170" i="1"/>
  <c r="V171" i="1"/>
  <c r="W172" i="1"/>
  <c r="H166" i="1"/>
  <c r="AH167" i="1"/>
  <c r="AI167" i="1" s="1"/>
  <c r="I167" i="1"/>
  <c r="AP167" i="1" s="1"/>
  <c r="L168" i="1"/>
  <c r="L167" i="1" s="1"/>
  <c r="K56" i="1"/>
  <c r="J56" i="1"/>
  <c r="M56" i="1"/>
  <c r="C54" i="1"/>
  <c r="D55" i="1"/>
  <c r="S55" i="1" s="1"/>
  <c r="T55" i="1" s="1"/>
  <c r="N173" i="1"/>
  <c r="O173" i="1" s="1"/>
  <c r="P173" i="1" s="1"/>
  <c r="Z168" i="1" l="1"/>
  <c r="AQ168" i="1"/>
  <c r="AS169" i="1"/>
  <c r="AR169" i="1"/>
  <c r="Z167" i="1"/>
  <c r="V170" i="1"/>
  <c r="W171" i="1"/>
  <c r="H165" i="1"/>
  <c r="AH166" i="1"/>
  <c r="AI166" i="1" s="1"/>
  <c r="I166" i="1"/>
  <c r="AP166" i="1" s="1"/>
  <c r="K55" i="1"/>
  <c r="M55" i="1"/>
  <c r="J55" i="1"/>
  <c r="N172" i="1"/>
  <c r="O172" i="1" s="1"/>
  <c r="P172" i="1" s="1"/>
  <c r="C53" i="1"/>
  <c r="D54" i="1"/>
  <c r="S54" i="1" s="1"/>
  <c r="T54" i="1" s="1"/>
  <c r="Y166" i="1" l="1"/>
  <c r="Z166" i="1" s="1"/>
  <c r="AR168" i="1"/>
  <c r="AS168" i="1"/>
  <c r="AQ167" i="1"/>
  <c r="V169" i="1"/>
  <c r="W170" i="1"/>
  <c r="H164" i="1"/>
  <c r="AH165" i="1"/>
  <c r="AI165" i="1" s="1"/>
  <c r="I165" i="1"/>
  <c r="AP165" i="1" s="1"/>
  <c r="L166" i="1"/>
  <c r="L165" i="1" s="1"/>
  <c r="K54" i="1"/>
  <c r="M54" i="1"/>
  <c r="J54" i="1"/>
  <c r="C52" i="1"/>
  <c r="D53" i="1"/>
  <c r="N171" i="1"/>
  <c r="O171" i="1" s="1"/>
  <c r="P171" i="1" s="1"/>
  <c r="AS167" i="1" l="1"/>
  <c r="AR167" i="1"/>
  <c r="AQ166" i="1"/>
  <c r="Y165" i="1"/>
  <c r="V168" i="1"/>
  <c r="W169" i="1"/>
  <c r="K53" i="1"/>
  <c r="J53" i="1"/>
  <c r="S53" i="1"/>
  <c r="T53" i="1" s="1"/>
  <c r="H163" i="1"/>
  <c r="AH164" i="1"/>
  <c r="AI164" i="1" s="1"/>
  <c r="I164" i="1"/>
  <c r="C51" i="1"/>
  <c r="D52" i="1"/>
  <c r="S52" i="1" s="1"/>
  <c r="T52" i="1" s="1"/>
  <c r="N170" i="1"/>
  <c r="O170" i="1" s="1"/>
  <c r="P170" i="1" s="1"/>
  <c r="N169" i="1"/>
  <c r="M53" i="1"/>
  <c r="Y164" i="1" l="1"/>
  <c r="Z165" i="1"/>
  <c r="I163" i="1"/>
  <c r="AP163" i="1" s="1"/>
  <c r="AP164" i="1"/>
  <c r="AQ165" i="1"/>
  <c r="AS166" i="1"/>
  <c r="AR166" i="1"/>
  <c r="V167" i="1"/>
  <c r="W168" i="1"/>
  <c r="H162" i="1"/>
  <c r="AH163" i="1"/>
  <c r="AI163" i="1" s="1"/>
  <c r="L164" i="1"/>
  <c r="L163" i="1" s="1"/>
  <c r="O169" i="1"/>
  <c r="P169" i="1" s="1"/>
  <c r="K52" i="1"/>
  <c r="J52" i="1"/>
  <c r="M52" i="1"/>
  <c r="C50" i="1"/>
  <c r="D51" i="1"/>
  <c r="S51" i="1" s="1"/>
  <c r="T51" i="1" s="1"/>
  <c r="AS165" i="1" l="1"/>
  <c r="AQ164" i="1"/>
  <c r="AR165" i="1"/>
  <c r="Y163" i="1"/>
  <c r="Z164" i="1"/>
  <c r="V166" i="1"/>
  <c r="W167" i="1"/>
  <c r="H161" i="1"/>
  <c r="AH162" i="1"/>
  <c r="AI162" i="1" s="1"/>
  <c r="I162" i="1"/>
  <c r="K51" i="1"/>
  <c r="M51" i="1"/>
  <c r="J51" i="1"/>
  <c r="C49" i="1"/>
  <c r="D50" i="1"/>
  <c r="S50" i="1" s="1"/>
  <c r="T50" i="1" s="1"/>
  <c r="N168" i="1"/>
  <c r="O168" i="1" s="1"/>
  <c r="P168" i="1" s="1"/>
  <c r="Y162" i="1" l="1"/>
  <c r="Z163" i="1"/>
  <c r="AS164" i="1"/>
  <c r="AR164" i="1"/>
  <c r="AQ163" i="1"/>
  <c r="I161" i="1"/>
  <c r="AP161" i="1" s="1"/>
  <c r="AP162" i="1"/>
  <c r="V165" i="1"/>
  <c r="W166" i="1"/>
  <c r="H160" i="1"/>
  <c r="AH161" i="1"/>
  <c r="AI161" i="1" s="1"/>
  <c r="L162" i="1"/>
  <c r="L161" i="1" s="1"/>
  <c r="K50" i="1"/>
  <c r="J50" i="1"/>
  <c r="M50" i="1"/>
  <c r="N167" i="1"/>
  <c r="O167" i="1" s="1"/>
  <c r="P167" i="1" s="1"/>
  <c r="C48" i="1"/>
  <c r="D49" i="1"/>
  <c r="S49" i="1" s="1"/>
  <c r="T49" i="1" s="1"/>
  <c r="AR163" i="1" l="1"/>
  <c r="AS163" i="1"/>
  <c r="AQ162" i="1"/>
  <c r="Y161" i="1"/>
  <c r="Z162" i="1"/>
  <c r="V164" i="1"/>
  <c r="W165" i="1"/>
  <c r="H159" i="1"/>
  <c r="AH160" i="1"/>
  <c r="AI160" i="1" s="1"/>
  <c r="I160" i="1"/>
  <c r="AP160" i="1" s="1"/>
  <c r="K49" i="1"/>
  <c r="M49" i="1"/>
  <c r="J49" i="1"/>
  <c r="C47" i="1"/>
  <c r="D48" i="1"/>
  <c r="S48" i="1" s="1"/>
  <c r="T48" i="1" s="1"/>
  <c r="N166" i="1"/>
  <c r="O166" i="1" s="1"/>
  <c r="P166" i="1" s="1"/>
  <c r="L160" i="1" l="1"/>
  <c r="AS162" i="1"/>
  <c r="AQ161" i="1"/>
  <c r="AR162" i="1"/>
  <c r="Y160" i="1"/>
  <c r="Z161" i="1"/>
  <c r="V163" i="1"/>
  <c r="W164" i="1"/>
  <c r="H158" i="1"/>
  <c r="AH159" i="1"/>
  <c r="AI159" i="1" s="1"/>
  <c r="I159" i="1"/>
  <c r="N165" i="1"/>
  <c r="O165" i="1" s="1"/>
  <c r="P165" i="1" s="1"/>
  <c r="K48" i="1"/>
  <c r="J48" i="1"/>
  <c r="M48" i="1"/>
  <c r="C46" i="1"/>
  <c r="D47" i="1"/>
  <c r="S47" i="1" s="1"/>
  <c r="T47" i="1" s="1"/>
  <c r="Y159" i="1" l="1"/>
  <c r="Z160" i="1"/>
  <c r="AQ160" i="1"/>
  <c r="AR161" i="1"/>
  <c r="AS161" i="1"/>
  <c r="I158" i="1"/>
  <c r="AP158" i="1" s="1"/>
  <c r="AP159" i="1"/>
  <c r="V162" i="1"/>
  <c r="W163" i="1"/>
  <c r="H157" i="1"/>
  <c r="AH158" i="1"/>
  <c r="AI158" i="1" s="1"/>
  <c r="L159" i="1"/>
  <c r="L158" i="1" s="1"/>
  <c r="K47" i="1"/>
  <c r="M47" i="1"/>
  <c r="J47" i="1"/>
  <c r="C45" i="1"/>
  <c r="D46" i="1"/>
  <c r="S46" i="1" s="1"/>
  <c r="T46" i="1" s="1"/>
  <c r="N164" i="1"/>
  <c r="O164" i="1" s="1"/>
  <c r="P164" i="1" s="1"/>
  <c r="AS160" i="1" l="1"/>
  <c r="AQ159" i="1"/>
  <c r="AR160" i="1"/>
  <c r="Y158" i="1"/>
  <c r="Z159" i="1"/>
  <c r="V161" i="1"/>
  <c r="W162" i="1"/>
  <c r="H156" i="1"/>
  <c r="AH157" i="1"/>
  <c r="AI157" i="1" s="1"/>
  <c r="I157" i="1"/>
  <c r="N163" i="1"/>
  <c r="O163" i="1" s="1"/>
  <c r="P163" i="1" s="1"/>
  <c r="C44" i="1"/>
  <c r="D45" i="1"/>
  <c r="S45" i="1" s="1"/>
  <c r="T45" i="1" s="1"/>
  <c r="K46" i="1"/>
  <c r="J46" i="1"/>
  <c r="M46" i="1"/>
  <c r="Y157" i="1" l="1"/>
  <c r="Z158" i="1"/>
  <c r="AQ158" i="1"/>
  <c r="AR159" i="1"/>
  <c r="AS159" i="1"/>
  <c r="I156" i="1"/>
  <c r="AP156" i="1" s="1"/>
  <c r="AP157" i="1"/>
  <c r="V160" i="1"/>
  <c r="W161" i="1"/>
  <c r="H155" i="1"/>
  <c r="AH156" i="1"/>
  <c r="AI156" i="1" s="1"/>
  <c r="L157" i="1"/>
  <c r="L156" i="1" s="1"/>
  <c r="M45" i="1"/>
  <c r="J45" i="1"/>
  <c r="K45" i="1"/>
  <c r="C43" i="1"/>
  <c r="D44" i="1"/>
  <c r="S44" i="1" s="1"/>
  <c r="T44" i="1" s="1"/>
  <c r="N162" i="1"/>
  <c r="O162" i="1" s="1"/>
  <c r="P162" i="1" s="1"/>
  <c r="AS158" i="1" l="1"/>
  <c r="AQ157" i="1"/>
  <c r="AR158" i="1"/>
  <c r="Y156" i="1"/>
  <c r="Z157" i="1"/>
  <c r="V159" i="1"/>
  <c r="W160" i="1"/>
  <c r="H154" i="1"/>
  <c r="AH155" i="1"/>
  <c r="AI155" i="1" s="1"/>
  <c r="I155" i="1"/>
  <c r="C42" i="1"/>
  <c r="D43" i="1"/>
  <c r="S43" i="1" s="1"/>
  <c r="T43" i="1" s="1"/>
  <c r="N161" i="1"/>
  <c r="O161" i="1" s="1"/>
  <c r="P161" i="1" s="1"/>
  <c r="J44" i="1"/>
  <c r="K44" i="1"/>
  <c r="M44" i="1"/>
  <c r="AQ156" i="1" l="1"/>
  <c r="AR157" i="1"/>
  <c r="AS157" i="1"/>
  <c r="Y155" i="1"/>
  <c r="Z156" i="1"/>
  <c r="I154" i="1"/>
  <c r="AP154" i="1" s="1"/>
  <c r="AP155" i="1"/>
  <c r="V158" i="1"/>
  <c r="W159" i="1"/>
  <c r="H153" i="1"/>
  <c r="AH154" i="1"/>
  <c r="AI154" i="1" s="1"/>
  <c r="L155" i="1"/>
  <c r="L154" i="1" s="1"/>
  <c r="M43" i="1"/>
  <c r="K43" i="1"/>
  <c r="J43" i="1"/>
  <c r="N160" i="1"/>
  <c r="O160" i="1" s="1"/>
  <c r="P160" i="1" s="1"/>
  <c r="C41" i="1"/>
  <c r="D42" i="1"/>
  <c r="S42" i="1" s="1"/>
  <c r="T42" i="1" s="1"/>
  <c r="Y154" i="1" l="1"/>
  <c r="Z155" i="1"/>
  <c r="AQ155" i="1"/>
  <c r="AR156" i="1"/>
  <c r="AS156" i="1"/>
  <c r="V157" i="1"/>
  <c r="W158" i="1"/>
  <c r="H152" i="1"/>
  <c r="AH153" i="1"/>
  <c r="AI153" i="1" s="1"/>
  <c r="I153" i="1"/>
  <c r="AP153" i="1" s="1"/>
  <c r="M42" i="1"/>
  <c r="J42" i="1"/>
  <c r="K42" i="1"/>
  <c r="C40" i="1"/>
  <c r="D41" i="1"/>
  <c r="S41" i="1" s="1"/>
  <c r="T41" i="1" s="1"/>
  <c r="N159" i="1"/>
  <c r="O159" i="1" s="1"/>
  <c r="P159" i="1" s="1"/>
  <c r="AQ154" i="1" l="1"/>
  <c r="AR155" i="1"/>
  <c r="AS155" i="1"/>
  <c r="Y153" i="1"/>
  <c r="Z154" i="1"/>
  <c r="V156" i="1"/>
  <c r="W157" i="1"/>
  <c r="H151" i="1"/>
  <c r="AH152" i="1"/>
  <c r="AI152" i="1" s="1"/>
  <c r="I152" i="1"/>
  <c r="AP152" i="1" s="1"/>
  <c r="L153" i="1"/>
  <c r="L152" i="1" s="1"/>
  <c r="N158" i="1"/>
  <c r="O158" i="1" s="1"/>
  <c r="P158" i="1" s="1"/>
  <c r="C39" i="1"/>
  <c r="D40" i="1"/>
  <c r="S40" i="1" s="1"/>
  <c r="T40" i="1" s="1"/>
  <c r="J41" i="1"/>
  <c r="K41" i="1"/>
  <c r="M41" i="1"/>
  <c r="Y152" i="1" l="1"/>
  <c r="Z153" i="1"/>
  <c r="AQ153" i="1"/>
  <c r="AR154" i="1"/>
  <c r="AS154" i="1"/>
  <c r="V155" i="1"/>
  <c r="W156" i="1"/>
  <c r="H150" i="1"/>
  <c r="AH151" i="1"/>
  <c r="AI151" i="1" s="1"/>
  <c r="I151" i="1"/>
  <c r="J40" i="1"/>
  <c r="M40" i="1"/>
  <c r="K40" i="1"/>
  <c r="C38" i="1"/>
  <c r="D39" i="1"/>
  <c r="S39" i="1" s="1"/>
  <c r="T39" i="1" s="1"/>
  <c r="N157" i="1"/>
  <c r="O157" i="1" s="1"/>
  <c r="P157" i="1" s="1"/>
  <c r="AS153" i="1" l="1"/>
  <c r="AR153" i="1"/>
  <c r="AQ152" i="1"/>
  <c r="I150" i="1"/>
  <c r="AP150" i="1" s="1"/>
  <c r="AP151" i="1"/>
  <c r="L151" i="1"/>
  <c r="Y151" i="1"/>
  <c r="Z152" i="1"/>
  <c r="V154" i="1"/>
  <c r="W155" i="1"/>
  <c r="H149" i="1"/>
  <c r="AH150" i="1"/>
  <c r="AI150" i="1" s="1"/>
  <c r="N156" i="1"/>
  <c r="O156" i="1" s="1"/>
  <c r="P156" i="1" s="1"/>
  <c r="C37" i="1"/>
  <c r="D38" i="1"/>
  <c r="S38" i="1" s="1"/>
  <c r="T38" i="1" s="1"/>
  <c r="J39" i="1"/>
  <c r="K39" i="1"/>
  <c r="M39" i="1"/>
  <c r="L150" i="1" l="1"/>
  <c r="Y150" i="1"/>
  <c r="Z151" i="1"/>
  <c r="AQ151" i="1"/>
  <c r="AS152" i="1"/>
  <c r="AR152" i="1"/>
  <c r="I149" i="1"/>
  <c r="AP149" i="1" s="1"/>
  <c r="V153" i="1"/>
  <c r="W154" i="1"/>
  <c r="H148" i="1"/>
  <c r="AH149" i="1"/>
  <c r="AI149" i="1" s="1"/>
  <c r="J38" i="1"/>
  <c r="M38" i="1"/>
  <c r="K38" i="1"/>
  <c r="C36" i="1"/>
  <c r="D37" i="1"/>
  <c r="S37" i="1" s="1"/>
  <c r="T37" i="1" s="1"/>
  <c r="N155" i="1"/>
  <c r="O155" i="1" s="1"/>
  <c r="P155" i="1" s="1"/>
  <c r="AQ150" i="1" l="1"/>
  <c r="AS151" i="1"/>
  <c r="AR151" i="1"/>
  <c r="Y149" i="1"/>
  <c r="Z150" i="1"/>
  <c r="L149" i="1"/>
  <c r="I148" i="1"/>
  <c r="AP148" i="1" s="1"/>
  <c r="V152" i="1"/>
  <c r="W153" i="1"/>
  <c r="H147" i="1"/>
  <c r="AH148" i="1"/>
  <c r="AI148" i="1" s="1"/>
  <c r="J37" i="1"/>
  <c r="M37" i="1"/>
  <c r="K37" i="1"/>
  <c r="N154" i="1"/>
  <c r="O154" i="1" s="1"/>
  <c r="P154" i="1" s="1"/>
  <c r="C35" i="1"/>
  <c r="D36" i="1"/>
  <c r="S36" i="1" s="1"/>
  <c r="T36" i="1" s="1"/>
  <c r="Y148" i="1" l="1"/>
  <c r="Z149" i="1"/>
  <c r="L148" i="1"/>
  <c r="I147" i="1"/>
  <c r="AS150" i="1"/>
  <c r="AQ149" i="1"/>
  <c r="AR150" i="1"/>
  <c r="V151" i="1"/>
  <c r="W152" i="1"/>
  <c r="H146" i="1"/>
  <c r="AH147" i="1"/>
  <c r="AI147" i="1" s="1"/>
  <c r="J36" i="1"/>
  <c r="M36" i="1"/>
  <c r="K36" i="1"/>
  <c r="C34" i="1"/>
  <c r="D35" i="1"/>
  <c r="S35" i="1" s="1"/>
  <c r="T35" i="1" s="1"/>
  <c r="N153" i="1"/>
  <c r="O153" i="1" s="1"/>
  <c r="P153" i="1" s="1"/>
  <c r="AP147" i="1" l="1"/>
  <c r="L147" i="1"/>
  <c r="AS149" i="1"/>
  <c r="AR149" i="1"/>
  <c r="AQ148" i="1"/>
  <c r="I146" i="1"/>
  <c r="AP146" i="1" s="1"/>
  <c r="Y147" i="1"/>
  <c r="Z148" i="1"/>
  <c r="V150" i="1"/>
  <c r="W151" i="1"/>
  <c r="L146" i="1"/>
  <c r="H145" i="1"/>
  <c r="AH146" i="1"/>
  <c r="AI146" i="1" s="1"/>
  <c r="N152" i="1"/>
  <c r="O152" i="1" s="1"/>
  <c r="P152" i="1" s="1"/>
  <c r="J35" i="1"/>
  <c r="K35" i="1"/>
  <c r="M35" i="1"/>
  <c r="C33" i="1"/>
  <c r="D34" i="1"/>
  <c r="S34" i="1" s="1"/>
  <c r="T34" i="1" s="1"/>
  <c r="I145" i="1" l="1"/>
  <c r="AP145" i="1" s="1"/>
  <c r="Y146" i="1"/>
  <c r="Z147" i="1"/>
  <c r="AS148" i="1"/>
  <c r="AQ147" i="1"/>
  <c r="AR148" i="1"/>
  <c r="V149" i="1"/>
  <c r="W150" i="1"/>
  <c r="I144" i="1"/>
  <c r="AP144" i="1" s="1"/>
  <c r="H144" i="1"/>
  <c r="AH145" i="1"/>
  <c r="AI145" i="1" s="1"/>
  <c r="J34" i="1"/>
  <c r="M34" i="1"/>
  <c r="K34" i="1"/>
  <c r="C32" i="1"/>
  <c r="D33" i="1"/>
  <c r="S33" i="1" s="1"/>
  <c r="T33" i="1" s="1"/>
  <c r="N151" i="1"/>
  <c r="O151" i="1" s="1"/>
  <c r="P151" i="1" s="1"/>
  <c r="L145" i="1" l="1"/>
  <c r="L144" i="1" s="1"/>
  <c r="AR147" i="1"/>
  <c r="AQ146" i="1"/>
  <c r="AS147" i="1"/>
  <c r="Y145" i="1"/>
  <c r="Z146" i="1"/>
  <c r="V148" i="1"/>
  <c r="W149" i="1"/>
  <c r="I143" i="1"/>
  <c r="AP143" i="1" s="1"/>
  <c r="H143" i="1"/>
  <c r="AH144" i="1"/>
  <c r="AI144" i="1" s="1"/>
  <c r="N150" i="1"/>
  <c r="O150" i="1" s="1"/>
  <c r="P150" i="1" s="1"/>
  <c r="J33" i="1"/>
  <c r="M33" i="1"/>
  <c r="K33" i="1"/>
  <c r="C31" i="1"/>
  <c r="D32" i="1"/>
  <c r="S32" i="1" s="1"/>
  <c r="T32" i="1" s="1"/>
  <c r="L143" i="1" l="1"/>
  <c r="Y144" i="1"/>
  <c r="Z145" i="1"/>
  <c r="AR146" i="1"/>
  <c r="AQ145" i="1"/>
  <c r="AS146" i="1"/>
  <c r="V147" i="1"/>
  <c r="W148" i="1"/>
  <c r="I142" i="1"/>
  <c r="AP142" i="1" s="1"/>
  <c r="H142" i="1"/>
  <c r="AH143" i="1"/>
  <c r="AI143" i="1" s="1"/>
  <c r="J32" i="1"/>
  <c r="M32" i="1"/>
  <c r="K32" i="1"/>
  <c r="C30" i="1"/>
  <c r="D31" i="1"/>
  <c r="S31" i="1" s="1"/>
  <c r="T31" i="1" s="1"/>
  <c r="N149" i="1"/>
  <c r="O149" i="1" s="1"/>
  <c r="P149" i="1" s="1"/>
  <c r="AR145" i="1" l="1"/>
  <c r="AQ144" i="1"/>
  <c r="AS145" i="1"/>
  <c r="Y143" i="1"/>
  <c r="Z144" i="1"/>
  <c r="V146" i="1"/>
  <c r="W147" i="1"/>
  <c r="I141" i="1"/>
  <c r="AP141" i="1" s="1"/>
  <c r="L142" i="1"/>
  <c r="H141" i="1"/>
  <c r="AH142" i="1"/>
  <c r="AI142" i="1" s="1"/>
  <c r="N148" i="1"/>
  <c r="O148" i="1" s="1"/>
  <c r="P148" i="1" s="1"/>
  <c r="C29" i="1"/>
  <c r="D30" i="1"/>
  <c r="S30" i="1" s="1"/>
  <c r="T30" i="1" s="1"/>
  <c r="J31" i="1"/>
  <c r="K31" i="1"/>
  <c r="M31" i="1"/>
  <c r="L141" i="1" l="1"/>
  <c r="Y142" i="1"/>
  <c r="Z143" i="1"/>
  <c r="AS144" i="1"/>
  <c r="AQ143" i="1"/>
  <c r="AR144" i="1"/>
  <c r="V145" i="1"/>
  <c r="W146" i="1"/>
  <c r="I140" i="1"/>
  <c r="AP140" i="1" s="1"/>
  <c r="L140" i="1"/>
  <c r="H140" i="1"/>
  <c r="AH141" i="1"/>
  <c r="AI141" i="1" s="1"/>
  <c r="J30" i="1"/>
  <c r="M30" i="1"/>
  <c r="K30" i="1"/>
  <c r="C28" i="1"/>
  <c r="D29" i="1"/>
  <c r="S29" i="1" s="1"/>
  <c r="T29" i="1" s="1"/>
  <c r="N147" i="1"/>
  <c r="O147" i="1" s="1"/>
  <c r="P147" i="1" s="1"/>
  <c r="AS143" i="1" l="1"/>
  <c r="AR143" i="1"/>
  <c r="AQ142" i="1"/>
  <c r="Y141" i="1"/>
  <c r="Z142" i="1"/>
  <c r="V144" i="1"/>
  <c r="W145" i="1"/>
  <c r="I139" i="1"/>
  <c r="AP139" i="1" s="1"/>
  <c r="H139" i="1"/>
  <c r="AH140" i="1"/>
  <c r="AI140" i="1" s="1"/>
  <c r="J29" i="1"/>
  <c r="M29" i="1"/>
  <c r="K29" i="1"/>
  <c r="N146" i="1"/>
  <c r="O146" i="1" s="1"/>
  <c r="P146" i="1" s="1"/>
  <c r="C27" i="1"/>
  <c r="D28" i="1"/>
  <c r="S28" i="1" s="1"/>
  <c r="T28" i="1" s="1"/>
  <c r="Y140" i="1" l="1"/>
  <c r="Z141" i="1"/>
  <c r="AS142" i="1"/>
  <c r="AR142" i="1"/>
  <c r="AQ141" i="1"/>
  <c r="V143" i="1"/>
  <c r="W144" i="1"/>
  <c r="I138" i="1"/>
  <c r="AP138" i="1" s="1"/>
  <c r="L139" i="1"/>
  <c r="H138" i="1"/>
  <c r="AH139" i="1"/>
  <c r="AI139" i="1" s="1"/>
  <c r="J28" i="1"/>
  <c r="M28" i="1"/>
  <c r="K28" i="1"/>
  <c r="C26" i="1"/>
  <c r="D27" i="1"/>
  <c r="S27" i="1" s="1"/>
  <c r="T27" i="1" s="1"/>
  <c r="N145" i="1"/>
  <c r="O145" i="1" s="1"/>
  <c r="P145" i="1" s="1"/>
  <c r="L138" i="1" l="1"/>
  <c r="AS141" i="1"/>
  <c r="AQ140" i="1"/>
  <c r="AR141" i="1"/>
  <c r="Y139" i="1"/>
  <c r="Z140" i="1"/>
  <c r="V142" i="1"/>
  <c r="W143" i="1"/>
  <c r="I137" i="1"/>
  <c r="AP137" i="1" s="1"/>
  <c r="H137" i="1"/>
  <c r="AH138" i="1"/>
  <c r="AI138" i="1" s="1"/>
  <c r="J27" i="1"/>
  <c r="M27" i="1"/>
  <c r="K27" i="1"/>
  <c r="N144" i="1"/>
  <c r="O144" i="1" s="1"/>
  <c r="P144" i="1" s="1"/>
  <c r="C25" i="1"/>
  <c r="D26" i="1"/>
  <c r="S26" i="1" s="1"/>
  <c r="T26" i="1" s="1"/>
  <c r="L137" i="1" l="1"/>
  <c r="AR140" i="1"/>
  <c r="AS140" i="1"/>
  <c r="AQ139" i="1"/>
  <c r="Y138" i="1"/>
  <c r="Z139" i="1"/>
  <c r="V141" i="1"/>
  <c r="W142" i="1"/>
  <c r="I136" i="1"/>
  <c r="AP136" i="1" s="1"/>
  <c r="H136" i="1"/>
  <c r="AH137" i="1"/>
  <c r="AI137" i="1" s="1"/>
  <c r="M26" i="1"/>
  <c r="J26" i="1"/>
  <c r="K26" i="1"/>
  <c r="C24" i="1"/>
  <c r="D25" i="1"/>
  <c r="S25" i="1" s="1"/>
  <c r="T25" i="1" s="1"/>
  <c r="N143" i="1"/>
  <c r="O143" i="1" s="1"/>
  <c r="P143" i="1" s="1"/>
  <c r="Y137" i="1" l="1"/>
  <c r="Z138" i="1"/>
  <c r="AS139" i="1"/>
  <c r="AR139" i="1"/>
  <c r="AQ138" i="1"/>
  <c r="V140" i="1"/>
  <c r="W141" i="1"/>
  <c r="I135" i="1"/>
  <c r="AP135" i="1" s="1"/>
  <c r="L136" i="1"/>
  <c r="H135" i="1"/>
  <c r="AH136" i="1"/>
  <c r="AI136" i="1" s="1"/>
  <c r="N142" i="1"/>
  <c r="O142" i="1" s="1"/>
  <c r="P142" i="1" s="1"/>
  <c r="C23" i="1"/>
  <c r="D24" i="1"/>
  <c r="S24" i="1" s="1"/>
  <c r="T24" i="1" s="1"/>
  <c r="J25" i="1"/>
  <c r="M25" i="1"/>
  <c r="K25" i="1"/>
  <c r="L135" i="1" l="1"/>
  <c r="AR138" i="1"/>
  <c r="AQ137" i="1"/>
  <c r="AS138" i="1"/>
  <c r="Y136" i="1"/>
  <c r="Z137" i="1"/>
  <c r="V139" i="1"/>
  <c r="W140" i="1"/>
  <c r="I134" i="1"/>
  <c r="AP134" i="1" s="1"/>
  <c r="H134" i="1"/>
  <c r="AH135" i="1"/>
  <c r="AI135" i="1" s="1"/>
  <c r="C22" i="1"/>
  <c r="D23" i="1"/>
  <c r="S23" i="1" s="1"/>
  <c r="T23" i="1" s="1"/>
  <c r="N141" i="1"/>
  <c r="O141" i="1" s="1"/>
  <c r="P141" i="1" s="1"/>
  <c r="J24" i="1"/>
  <c r="M24" i="1"/>
  <c r="K24" i="1"/>
  <c r="Y135" i="1" l="1"/>
  <c r="Z136" i="1"/>
  <c r="AS137" i="1"/>
  <c r="AQ136" i="1"/>
  <c r="AR137" i="1"/>
  <c r="V138" i="1"/>
  <c r="W139" i="1"/>
  <c r="I133" i="1"/>
  <c r="AP133" i="1" s="1"/>
  <c r="L134" i="1"/>
  <c r="H133" i="1"/>
  <c r="AH134" i="1"/>
  <c r="AI134" i="1" s="1"/>
  <c r="J23" i="1"/>
  <c r="K23" i="1"/>
  <c r="M23" i="1"/>
  <c r="C21" i="1"/>
  <c r="D22" i="1"/>
  <c r="S22" i="1" s="1"/>
  <c r="T22" i="1" s="1"/>
  <c r="N140" i="1"/>
  <c r="O140" i="1" s="1"/>
  <c r="P140" i="1" s="1"/>
  <c r="L133" i="1" l="1"/>
  <c r="AS136" i="1"/>
  <c r="AR136" i="1"/>
  <c r="AQ135" i="1"/>
  <c r="Y134" i="1"/>
  <c r="Z135" i="1"/>
  <c r="V137" i="1"/>
  <c r="W138" i="1"/>
  <c r="I132" i="1"/>
  <c r="AP132" i="1" s="1"/>
  <c r="H132" i="1"/>
  <c r="AH133" i="1"/>
  <c r="AI133" i="1" s="1"/>
  <c r="N139" i="1"/>
  <c r="O139" i="1" s="1"/>
  <c r="P139" i="1" s="1"/>
  <c r="J22" i="1"/>
  <c r="M22" i="1"/>
  <c r="K22" i="1"/>
  <c r="C20" i="1"/>
  <c r="D21" i="1"/>
  <c r="S21" i="1" s="1"/>
  <c r="T21" i="1" s="1"/>
  <c r="L132" i="1" l="1"/>
  <c r="Y133" i="1"/>
  <c r="Z134" i="1"/>
  <c r="AS135" i="1"/>
  <c r="AQ134" i="1"/>
  <c r="AR135" i="1"/>
  <c r="V136" i="1"/>
  <c r="W137" i="1"/>
  <c r="I131" i="1"/>
  <c r="AP131" i="1" s="1"/>
  <c r="H131" i="1"/>
  <c r="AH132" i="1"/>
  <c r="AI132" i="1" s="1"/>
  <c r="J21" i="1"/>
  <c r="M21" i="1"/>
  <c r="K21" i="1"/>
  <c r="C19" i="1"/>
  <c r="D20" i="1"/>
  <c r="S20" i="1" s="1"/>
  <c r="T20" i="1" s="1"/>
  <c r="N138" i="1"/>
  <c r="O138" i="1" s="1"/>
  <c r="P138" i="1" s="1"/>
  <c r="AS134" i="1" l="1"/>
  <c r="AQ133" i="1"/>
  <c r="AR134" i="1"/>
  <c r="Y132" i="1"/>
  <c r="Z133" i="1"/>
  <c r="V135" i="1"/>
  <c r="W136" i="1"/>
  <c r="I130" i="1"/>
  <c r="AP130" i="1" s="1"/>
  <c r="L131" i="1"/>
  <c r="H130" i="1"/>
  <c r="AH131" i="1"/>
  <c r="AI131" i="1" s="1"/>
  <c r="N137" i="1"/>
  <c r="O137" i="1" s="1"/>
  <c r="P137" i="1" s="1"/>
  <c r="C18" i="1"/>
  <c r="D18" i="1" s="1"/>
  <c r="S18" i="1" s="1"/>
  <c r="T18" i="1" s="1"/>
  <c r="D19" i="1"/>
  <c r="S19" i="1" s="1"/>
  <c r="T19" i="1" s="1"/>
  <c r="J20" i="1"/>
  <c r="M20" i="1"/>
  <c r="K20" i="1"/>
  <c r="L130" i="1" l="1"/>
  <c r="Y131" i="1"/>
  <c r="Z132" i="1"/>
  <c r="AS133" i="1"/>
  <c r="AR133" i="1"/>
  <c r="AQ132" i="1"/>
  <c r="V134" i="1"/>
  <c r="W135" i="1"/>
  <c r="I129" i="1"/>
  <c r="AP129" i="1" s="1"/>
  <c r="H129" i="1"/>
  <c r="AH130" i="1"/>
  <c r="AI130" i="1" s="1"/>
  <c r="J19" i="1"/>
  <c r="M19" i="1"/>
  <c r="K19" i="1"/>
  <c r="C17" i="1"/>
  <c r="N136" i="1"/>
  <c r="O136" i="1" s="1"/>
  <c r="P136" i="1" s="1"/>
  <c r="AS132" i="1" l="1"/>
  <c r="AR132" i="1"/>
  <c r="AQ131" i="1"/>
  <c r="Y130" i="1"/>
  <c r="Z131" i="1"/>
  <c r="V133" i="1"/>
  <c r="W134" i="1"/>
  <c r="L129" i="1"/>
  <c r="H128" i="1"/>
  <c r="AH129" i="1"/>
  <c r="AI129" i="1" s="1"/>
  <c r="C16" i="1"/>
  <c r="D17" i="1"/>
  <c r="S17" i="1" s="1"/>
  <c r="T17" i="1" s="1"/>
  <c r="N135" i="1"/>
  <c r="O135" i="1" s="1"/>
  <c r="P135" i="1" s="1"/>
  <c r="M18" i="1"/>
  <c r="J18" i="1"/>
  <c r="K18" i="1"/>
  <c r="Y129" i="1" l="1"/>
  <c r="Z130" i="1"/>
  <c r="AQ130" i="1"/>
  <c r="AS131" i="1"/>
  <c r="AR131" i="1"/>
  <c r="V132" i="1"/>
  <c r="W133" i="1"/>
  <c r="H127" i="1"/>
  <c r="AH128" i="1"/>
  <c r="AI128" i="1" s="1"/>
  <c r="I128" i="1"/>
  <c r="AP128" i="1" s="1"/>
  <c r="N134" i="1"/>
  <c r="O134" i="1" s="1"/>
  <c r="P134" i="1" s="1"/>
  <c r="J17" i="1"/>
  <c r="K17" i="1"/>
  <c r="M17" i="1"/>
  <c r="C15" i="1"/>
  <c r="D16" i="1"/>
  <c r="S16" i="1" s="1"/>
  <c r="T16" i="1" s="1"/>
  <c r="AQ129" i="1" l="1"/>
  <c r="AR130" i="1"/>
  <c r="AS130" i="1"/>
  <c r="L128" i="1"/>
  <c r="Y128" i="1"/>
  <c r="Z129" i="1"/>
  <c r="V131" i="1"/>
  <c r="W132" i="1"/>
  <c r="H126" i="1"/>
  <c r="AH127" i="1"/>
  <c r="AI127" i="1" s="1"/>
  <c r="I127" i="1"/>
  <c r="AP127" i="1" s="1"/>
  <c r="J16" i="1"/>
  <c r="M16" i="1"/>
  <c r="K16" i="1"/>
  <c r="C14" i="1"/>
  <c r="D15" i="1"/>
  <c r="S15" i="1" s="1"/>
  <c r="T15" i="1" s="1"/>
  <c r="N133" i="1"/>
  <c r="O133" i="1" s="1"/>
  <c r="P133" i="1" s="1"/>
  <c r="L127" i="1" l="1"/>
  <c r="Y127" i="1"/>
  <c r="Z128" i="1"/>
  <c r="AS129" i="1"/>
  <c r="AR129" i="1"/>
  <c r="AQ128" i="1"/>
  <c r="V130" i="1"/>
  <c r="W131" i="1"/>
  <c r="H125" i="1"/>
  <c r="AH126" i="1"/>
  <c r="AI126" i="1" s="1"/>
  <c r="I126" i="1"/>
  <c r="AP126" i="1" s="1"/>
  <c r="L126" i="1"/>
  <c r="C13" i="1"/>
  <c r="D14" i="1"/>
  <c r="S14" i="1" s="1"/>
  <c r="T14" i="1" s="1"/>
  <c r="N132" i="1"/>
  <c r="O132" i="1" s="1"/>
  <c r="P132" i="1" s="1"/>
  <c r="J15" i="1"/>
  <c r="K15" i="1"/>
  <c r="M15" i="1"/>
  <c r="AS128" i="1" l="1"/>
  <c r="AR128" i="1"/>
  <c r="AQ127" i="1"/>
  <c r="Y126" i="1"/>
  <c r="Z127" i="1"/>
  <c r="V129" i="1"/>
  <c r="W130" i="1"/>
  <c r="AI125" i="1"/>
  <c r="H124" i="1"/>
  <c r="AH125" i="1"/>
  <c r="I125" i="1"/>
  <c r="AP125" i="1" s="1"/>
  <c r="N131" i="1"/>
  <c r="O131" i="1" s="1"/>
  <c r="P131" i="1" s="1"/>
  <c r="J14" i="1"/>
  <c r="M14" i="1"/>
  <c r="K14" i="1"/>
  <c r="C12" i="1"/>
  <c r="D13" i="1"/>
  <c r="S13" i="1" s="1"/>
  <c r="T13" i="1" s="1"/>
  <c r="L125" i="1" l="1"/>
  <c r="Y125" i="1"/>
  <c r="Z126" i="1"/>
  <c r="AR127" i="1"/>
  <c r="AS127" i="1"/>
  <c r="AQ126" i="1"/>
  <c r="V128" i="1"/>
  <c r="W129" i="1"/>
  <c r="I124" i="1"/>
  <c r="AP124" i="1" s="1"/>
  <c r="H123" i="1"/>
  <c r="AH124" i="1"/>
  <c r="AI124" i="1" s="1"/>
  <c r="C11" i="1"/>
  <c r="D12" i="1"/>
  <c r="S12" i="1" s="1"/>
  <c r="T12" i="1" s="1"/>
  <c r="N130" i="1"/>
  <c r="O130" i="1" s="1"/>
  <c r="P130" i="1" s="1"/>
  <c r="J13" i="1"/>
  <c r="M13" i="1"/>
  <c r="K13" i="1"/>
  <c r="L124" i="1" l="1"/>
  <c r="AS126" i="1"/>
  <c r="AQ125" i="1"/>
  <c r="AR126" i="1"/>
  <c r="Y124" i="1"/>
  <c r="Z125" i="1"/>
  <c r="V127" i="1"/>
  <c r="W128" i="1"/>
  <c r="H122" i="1"/>
  <c r="AH123" i="1"/>
  <c r="AI123" i="1" s="1"/>
  <c r="I123" i="1"/>
  <c r="J12" i="1"/>
  <c r="K12" i="1"/>
  <c r="M12" i="1"/>
  <c r="N129" i="1"/>
  <c r="O129" i="1" s="1"/>
  <c r="P129" i="1" s="1"/>
  <c r="C10" i="1"/>
  <c r="C9" i="1" s="1"/>
  <c r="D11" i="1"/>
  <c r="S11" i="1" s="1"/>
  <c r="T11" i="1" s="1"/>
  <c r="AQ124" i="1" l="1"/>
  <c r="AR125" i="1"/>
  <c r="AS125" i="1"/>
  <c r="L123" i="1"/>
  <c r="AP123" i="1"/>
  <c r="Y123" i="1"/>
  <c r="Z124" i="1"/>
  <c r="V126" i="1"/>
  <c r="W127" i="1"/>
  <c r="H121" i="1"/>
  <c r="AH122" i="1"/>
  <c r="AI122" i="1" s="1"/>
  <c r="I122" i="1"/>
  <c r="AP122" i="1" s="1"/>
  <c r="J11" i="1"/>
  <c r="K11" i="1"/>
  <c r="M11" i="1"/>
  <c r="D10" i="1"/>
  <c r="S10" i="1" s="1"/>
  <c r="T10" i="1" s="1"/>
  <c r="N128" i="1"/>
  <c r="O128" i="1" s="1"/>
  <c r="P128" i="1" s="1"/>
  <c r="Y122" i="1" l="1"/>
  <c r="Z123" i="1"/>
  <c r="L122" i="1"/>
  <c r="AQ123" i="1"/>
  <c r="AS124" i="1"/>
  <c r="AR124" i="1"/>
  <c r="V125" i="1"/>
  <c r="W126" i="1"/>
  <c r="H120" i="1"/>
  <c r="AH121" i="1"/>
  <c r="AI121" i="1" s="1"/>
  <c r="I121" i="1"/>
  <c r="AP121" i="1" s="1"/>
  <c r="L121" i="1"/>
  <c r="N127" i="1"/>
  <c r="O127" i="1" s="1"/>
  <c r="P127" i="1" s="1"/>
  <c r="J10" i="1"/>
  <c r="K10" i="1"/>
  <c r="M10" i="1"/>
  <c r="C8" i="1"/>
  <c r="D9" i="1"/>
  <c r="S9" i="1" s="1"/>
  <c r="T9" i="1" s="1"/>
  <c r="AS123" i="1" l="1"/>
  <c r="AR123" i="1"/>
  <c r="AQ122" i="1"/>
  <c r="Y121" i="1"/>
  <c r="Z122" i="1"/>
  <c r="V124" i="1"/>
  <c r="W125" i="1"/>
  <c r="AI120" i="1"/>
  <c r="H119" i="1"/>
  <c r="AH120" i="1"/>
  <c r="I120" i="1"/>
  <c r="AP120" i="1" s="1"/>
  <c r="J9" i="1"/>
  <c r="K9" i="1"/>
  <c r="M9" i="1"/>
  <c r="N126" i="1"/>
  <c r="O126" i="1" s="1"/>
  <c r="P126" i="1" s="1"/>
  <c r="C7" i="1"/>
  <c r="D8" i="1"/>
  <c r="S8" i="1" s="1"/>
  <c r="T8" i="1" s="1"/>
  <c r="AS122" i="1" l="1"/>
  <c r="AQ121" i="1"/>
  <c r="AR122" i="1"/>
  <c r="Y120" i="1"/>
  <c r="Z121" i="1"/>
  <c r="V123" i="1"/>
  <c r="W124" i="1"/>
  <c r="H118" i="1"/>
  <c r="AH119" i="1"/>
  <c r="AI119" i="1" s="1"/>
  <c r="I119" i="1"/>
  <c r="L120" i="1"/>
  <c r="J8" i="1"/>
  <c r="K8" i="1"/>
  <c r="M8" i="1"/>
  <c r="C6" i="1"/>
  <c r="D7" i="1"/>
  <c r="S7" i="1" s="1"/>
  <c r="T7" i="1" s="1"/>
  <c r="N125" i="1"/>
  <c r="O125" i="1" s="1"/>
  <c r="P125" i="1" s="1"/>
  <c r="Y119" i="1" l="1"/>
  <c r="Z120" i="1"/>
  <c r="AQ120" i="1"/>
  <c r="AR121" i="1"/>
  <c r="AS121" i="1"/>
  <c r="I118" i="1"/>
  <c r="AP118" i="1" s="1"/>
  <c r="AP119" i="1"/>
  <c r="V122" i="1"/>
  <c r="W123" i="1"/>
  <c r="AI118" i="1"/>
  <c r="L119" i="1"/>
  <c r="L118" i="1" s="1"/>
  <c r="H117" i="1"/>
  <c r="I117" i="1" s="1"/>
  <c r="AP117" i="1" s="1"/>
  <c r="AH118" i="1"/>
  <c r="N124" i="1"/>
  <c r="O124" i="1" s="1"/>
  <c r="P124" i="1" s="1"/>
  <c r="J7" i="1"/>
  <c r="K7" i="1"/>
  <c r="M7" i="1"/>
  <c r="C5" i="1"/>
  <c r="D6" i="1"/>
  <c r="S6" i="1" s="1"/>
  <c r="T6" i="1" s="1"/>
  <c r="AQ119" i="1" l="1"/>
  <c r="AR120" i="1"/>
  <c r="AS120" i="1"/>
  <c r="Y118" i="1"/>
  <c r="Z119" i="1"/>
  <c r="V121" i="1"/>
  <c r="W122" i="1"/>
  <c r="I116" i="1"/>
  <c r="AP116" i="1" s="1"/>
  <c r="L117" i="1"/>
  <c r="H116" i="1"/>
  <c r="AH117" i="1"/>
  <c r="AI117" i="1" s="1"/>
  <c r="J6" i="1"/>
  <c r="K6" i="1"/>
  <c r="M6" i="1"/>
  <c r="C4" i="1"/>
  <c r="D5" i="1"/>
  <c r="S5" i="1" s="1"/>
  <c r="T5" i="1" s="1"/>
  <c r="N123" i="1"/>
  <c r="O123" i="1" s="1"/>
  <c r="P123" i="1" s="1"/>
  <c r="Y117" i="1" l="1"/>
  <c r="Z118" i="1"/>
  <c r="AQ118" i="1"/>
  <c r="AS119" i="1"/>
  <c r="AR119" i="1"/>
  <c r="V120" i="1"/>
  <c r="W121" i="1"/>
  <c r="H115" i="1"/>
  <c r="AH116" i="1"/>
  <c r="AI116" i="1" s="1"/>
  <c r="L116" i="1"/>
  <c r="C3" i="1"/>
  <c r="C2" i="1" s="1"/>
  <c r="D2" i="1" s="1"/>
  <c r="D4" i="1"/>
  <c r="S4" i="1" s="1"/>
  <c r="T4" i="1" s="1"/>
  <c r="N122" i="1"/>
  <c r="O122" i="1" s="1"/>
  <c r="P122" i="1" s="1"/>
  <c r="J5" i="1"/>
  <c r="M5" i="1"/>
  <c r="K5" i="1"/>
  <c r="AS118" i="1" l="1"/>
  <c r="AQ117" i="1"/>
  <c r="AR118" i="1"/>
  <c r="Y116" i="1"/>
  <c r="Z117" i="1"/>
  <c r="V119" i="1"/>
  <c r="W120" i="1"/>
  <c r="H114" i="1"/>
  <c r="AH115" i="1"/>
  <c r="AI115" i="1" s="1"/>
  <c r="AF2" i="1"/>
  <c r="S2" i="1"/>
  <c r="T2" i="1" s="1"/>
  <c r="I115" i="1"/>
  <c r="J4" i="1"/>
  <c r="M4" i="1"/>
  <c r="K4" i="1"/>
  <c r="N121" i="1"/>
  <c r="O121" i="1" s="1"/>
  <c r="P121" i="1" s="1"/>
  <c r="K2" i="1"/>
  <c r="D3" i="1"/>
  <c r="S3" i="1" s="1"/>
  <c r="T3" i="1" s="1"/>
  <c r="Y115" i="1" l="1"/>
  <c r="Z116" i="1"/>
  <c r="I114" i="1"/>
  <c r="AP114" i="1" s="1"/>
  <c r="AP115" i="1"/>
  <c r="AQ116" i="1"/>
  <c r="AS117" i="1"/>
  <c r="AR117" i="1"/>
  <c r="V118" i="1"/>
  <c r="W119" i="1"/>
  <c r="AI114" i="1"/>
  <c r="H113" i="1"/>
  <c r="AH114" i="1"/>
  <c r="L115" i="1"/>
  <c r="M2" i="1"/>
  <c r="J2" i="1"/>
  <c r="N120" i="1"/>
  <c r="O120" i="1" s="1"/>
  <c r="P120" i="1" s="1"/>
  <c r="J3" i="1"/>
  <c r="M3" i="1"/>
  <c r="K3" i="1"/>
  <c r="L114" i="1" l="1"/>
  <c r="AR116" i="1"/>
  <c r="AQ115" i="1"/>
  <c r="AS116" i="1"/>
  <c r="Y114" i="1"/>
  <c r="Z115" i="1"/>
  <c r="V117" i="1"/>
  <c r="W118" i="1"/>
  <c r="H112" i="1"/>
  <c r="AH113" i="1"/>
  <c r="AI113" i="1" s="1"/>
  <c r="I113" i="1"/>
  <c r="N119" i="1"/>
  <c r="O119" i="1" s="1"/>
  <c r="P119" i="1" s="1"/>
  <c r="Y113" i="1" l="1"/>
  <c r="Z113" i="1" s="1"/>
  <c r="AT113" i="1"/>
  <c r="AP113" i="1"/>
  <c r="Z114" i="1"/>
  <c r="AS115" i="1"/>
  <c r="AR115" i="1"/>
  <c r="AQ114" i="1"/>
  <c r="V116" i="1"/>
  <c r="W117" i="1"/>
  <c r="H111" i="1"/>
  <c r="AH112" i="1"/>
  <c r="AI112" i="1" s="1"/>
  <c r="I112" i="1"/>
  <c r="L113" i="1"/>
  <c r="N118" i="1"/>
  <c r="O118" i="1" s="1"/>
  <c r="P118" i="1" s="1"/>
  <c r="I111" i="1" l="1"/>
  <c r="AP111" i="1" s="1"/>
  <c r="AP112" i="1"/>
  <c r="Y112" i="1"/>
  <c r="AT112" i="1"/>
  <c r="AS114" i="1"/>
  <c r="AR114" i="1"/>
  <c r="AQ113" i="1"/>
  <c r="L112" i="1"/>
  <c r="V115" i="1"/>
  <c r="W116" i="1"/>
  <c r="AI111" i="1"/>
  <c r="H110" i="1"/>
  <c r="AH111" i="1"/>
  <c r="N117" i="1"/>
  <c r="O117" i="1" s="1"/>
  <c r="P117" i="1" s="1"/>
  <c r="L111" i="1" l="1"/>
  <c r="Y111" i="1"/>
  <c r="Z112" i="1"/>
  <c r="AT111" i="1"/>
  <c r="AS113" i="1"/>
  <c r="AR113" i="1"/>
  <c r="AQ112" i="1"/>
  <c r="V114" i="1"/>
  <c r="W115" i="1"/>
  <c r="AI110" i="1"/>
  <c r="H109" i="1"/>
  <c r="AH110" i="1"/>
  <c r="I110" i="1"/>
  <c r="AP110" i="1" s="1"/>
  <c r="N116" i="1"/>
  <c r="O116" i="1" s="1"/>
  <c r="P116" i="1" s="1"/>
  <c r="AT110" i="1" l="1"/>
  <c r="AQ111" i="1"/>
  <c r="AR112" i="1"/>
  <c r="AS112" i="1"/>
  <c r="Y110" i="1"/>
  <c r="Z111" i="1"/>
  <c r="V113" i="1"/>
  <c r="W114" i="1"/>
  <c r="I109" i="1"/>
  <c r="L110" i="1"/>
  <c r="H108" i="1"/>
  <c r="AH109" i="1"/>
  <c r="AI109" i="1" s="1"/>
  <c r="N115" i="1"/>
  <c r="O115" i="1" s="1"/>
  <c r="P115" i="1" s="1"/>
  <c r="AT109" i="1" l="1"/>
  <c r="Y109" i="1"/>
  <c r="Z110" i="1"/>
  <c r="I108" i="1"/>
  <c r="AP108" i="1" s="1"/>
  <c r="AP109" i="1"/>
  <c r="AS111" i="1"/>
  <c r="AQ110" i="1"/>
  <c r="AR111" i="1"/>
  <c r="V112" i="1"/>
  <c r="W113" i="1"/>
  <c r="H107" i="1"/>
  <c r="AH108" i="1"/>
  <c r="AI108" i="1" s="1"/>
  <c r="L109" i="1"/>
  <c r="N114" i="1"/>
  <c r="O114" i="1" s="1"/>
  <c r="P114" i="1" s="1"/>
  <c r="AS110" i="1" l="1"/>
  <c r="AR110" i="1"/>
  <c r="AQ109" i="1"/>
  <c r="AT108" i="1"/>
  <c r="I107" i="1"/>
  <c r="AP107" i="1" s="1"/>
  <c r="L108" i="1"/>
  <c r="Y108" i="1"/>
  <c r="Z109" i="1"/>
  <c r="V111" i="1"/>
  <c r="W112" i="1"/>
  <c r="AI107" i="1"/>
  <c r="H106" i="1"/>
  <c r="AH107" i="1"/>
  <c r="N113" i="1"/>
  <c r="O113" i="1" s="1"/>
  <c r="P113" i="1" s="1"/>
  <c r="AT107" i="1" l="1"/>
  <c r="L107" i="1"/>
  <c r="Y107" i="1"/>
  <c r="Z108" i="1"/>
  <c r="AQ108" i="1"/>
  <c r="AR109" i="1"/>
  <c r="AS109" i="1"/>
  <c r="V110" i="1"/>
  <c r="W111" i="1"/>
  <c r="AI106" i="1"/>
  <c r="H105" i="1"/>
  <c r="AH106" i="1"/>
  <c r="I106" i="1"/>
  <c r="AP106" i="1" s="1"/>
  <c r="N112" i="1"/>
  <c r="O112" i="1" s="1"/>
  <c r="P112" i="1" s="1"/>
  <c r="AQ107" i="1" l="1"/>
  <c r="AR108" i="1"/>
  <c r="AS108" i="1"/>
  <c r="Y106" i="1"/>
  <c r="Z107" i="1"/>
  <c r="AT106" i="1"/>
  <c r="V109" i="1"/>
  <c r="W110" i="1"/>
  <c r="I105" i="1"/>
  <c r="L106" i="1"/>
  <c r="H104" i="1"/>
  <c r="AH105" i="1"/>
  <c r="AI105" i="1" s="1"/>
  <c r="N111" i="1"/>
  <c r="O111" i="1" s="1"/>
  <c r="P111" i="1" s="1"/>
  <c r="I104" i="1" l="1"/>
  <c r="AP104" i="1" s="1"/>
  <c r="AP105" i="1"/>
  <c r="Y105" i="1"/>
  <c r="Z106" i="1"/>
  <c r="AT105" i="1"/>
  <c r="AT104" i="1" s="1"/>
  <c r="AS107" i="1"/>
  <c r="AR107" i="1"/>
  <c r="AQ106" i="1"/>
  <c r="V108" i="1"/>
  <c r="W109" i="1"/>
  <c r="H103" i="1"/>
  <c r="AH104" i="1"/>
  <c r="AI104" i="1" s="1"/>
  <c r="L105" i="1"/>
  <c r="L104" i="1" s="1"/>
  <c r="N110" i="1"/>
  <c r="O110" i="1" s="1"/>
  <c r="P110" i="1" s="1"/>
  <c r="Y104" i="1" l="1"/>
  <c r="Z105" i="1"/>
  <c r="AS106" i="1"/>
  <c r="AQ105" i="1"/>
  <c r="AR106" i="1"/>
  <c r="V107" i="1"/>
  <c r="W108" i="1"/>
  <c r="AI103" i="1"/>
  <c r="H102" i="1"/>
  <c r="AH103" i="1"/>
  <c r="I103" i="1"/>
  <c r="L103" i="1"/>
  <c r="N109" i="1"/>
  <c r="O109" i="1" s="1"/>
  <c r="P109" i="1" s="1"/>
  <c r="I102" i="1" l="1"/>
  <c r="AP102" i="1" s="1"/>
  <c r="AP103" i="1"/>
  <c r="AT103" i="1"/>
  <c r="AS105" i="1"/>
  <c r="AR105" i="1"/>
  <c r="AQ104" i="1"/>
  <c r="Y103" i="1"/>
  <c r="Z104" i="1"/>
  <c r="V106" i="1"/>
  <c r="W107" i="1"/>
  <c r="H101" i="1"/>
  <c r="AH102" i="1"/>
  <c r="AI102" i="1" s="1"/>
  <c r="N108" i="1"/>
  <c r="O108" i="1" s="1"/>
  <c r="P108" i="1" s="1"/>
  <c r="I101" i="1" l="1"/>
  <c r="AP101" i="1" s="1"/>
  <c r="L102" i="1"/>
  <c r="AT102" i="1"/>
  <c r="AT101" i="1" s="1"/>
  <c r="Y102" i="1"/>
  <c r="Z103" i="1"/>
  <c r="AQ103" i="1"/>
  <c r="AS104" i="1"/>
  <c r="AR104" i="1"/>
  <c r="V105" i="1"/>
  <c r="W106" i="1"/>
  <c r="AI101" i="1"/>
  <c r="H100" i="1"/>
  <c r="AH101" i="1"/>
  <c r="I100" i="1"/>
  <c r="AP100" i="1" s="1"/>
  <c r="L101" i="1"/>
  <c r="N107" i="1"/>
  <c r="O107" i="1" s="1"/>
  <c r="P107" i="1" s="1"/>
  <c r="L100" i="1" l="1"/>
  <c r="AT100" i="1"/>
  <c r="AQ102" i="1"/>
  <c r="AS103" i="1"/>
  <c r="AR103" i="1"/>
  <c r="Y101" i="1"/>
  <c r="Z102" i="1"/>
  <c r="V104" i="1"/>
  <c r="W105" i="1"/>
  <c r="I99" i="1"/>
  <c r="AP99" i="1" s="1"/>
  <c r="H99" i="1"/>
  <c r="AH100" i="1"/>
  <c r="AI100" i="1" s="1"/>
  <c r="N106" i="1"/>
  <c r="O106" i="1" s="1"/>
  <c r="P106" i="1" s="1"/>
  <c r="AS102" i="1" l="1"/>
  <c r="AR102" i="1"/>
  <c r="AQ101" i="1"/>
  <c r="Y100" i="1"/>
  <c r="Z101" i="1"/>
  <c r="AT99" i="1"/>
  <c r="V103" i="1"/>
  <c r="W104" i="1"/>
  <c r="AI99" i="1"/>
  <c r="H98" i="1"/>
  <c r="AH99" i="1"/>
  <c r="I98" i="1"/>
  <c r="AP98" i="1" s="1"/>
  <c r="L99" i="1"/>
  <c r="N105" i="1"/>
  <c r="O105" i="1" s="1"/>
  <c r="P105" i="1" s="1"/>
  <c r="L98" i="1" l="1"/>
  <c r="Y99" i="1"/>
  <c r="Z100" i="1"/>
  <c r="AQ100" i="1"/>
  <c r="AR101" i="1"/>
  <c r="AS101" i="1"/>
  <c r="AT98" i="1"/>
  <c r="V102" i="1"/>
  <c r="W103" i="1"/>
  <c r="I97" i="1"/>
  <c r="AP97" i="1" s="1"/>
  <c r="H97" i="1"/>
  <c r="AH98" i="1"/>
  <c r="AI98" i="1" s="1"/>
  <c r="N104" i="1"/>
  <c r="O104" i="1" s="1"/>
  <c r="P104" i="1" s="1"/>
  <c r="AS100" i="1" l="1"/>
  <c r="AR100" i="1"/>
  <c r="AQ99" i="1"/>
  <c r="Y98" i="1"/>
  <c r="Z99" i="1"/>
  <c r="AT97" i="1"/>
  <c r="V101" i="1"/>
  <c r="W102" i="1"/>
  <c r="AI97" i="1"/>
  <c r="H96" i="1"/>
  <c r="AH97" i="1"/>
  <c r="I96" i="1"/>
  <c r="AP96" i="1" s="1"/>
  <c r="L97" i="1"/>
  <c r="N103" i="1"/>
  <c r="O103" i="1" s="1"/>
  <c r="P103" i="1" s="1"/>
  <c r="L96" i="1" l="1"/>
  <c r="AQ98" i="1"/>
  <c r="AS99" i="1"/>
  <c r="AR99" i="1"/>
  <c r="Y97" i="1"/>
  <c r="Z98" i="1"/>
  <c r="AT96" i="1"/>
  <c r="AT95" i="1" s="1"/>
  <c r="V100" i="1"/>
  <c r="W101" i="1"/>
  <c r="I95" i="1"/>
  <c r="AP95" i="1" s="1"/>
  <c r="H95" i="1"/>
  <c r="AH96" i="1"/>
  <c r="AI96" i="1" s="1"/>
  <c r="N102" i="1"/>
  <c r="O102" i="1" s="1"/>
  <c r="P102" i="1" s="1"/>
  <c r="AQ97" i="1" l="1"/>
  <c r="AS98" i="1"/>
  <c r="AR98" i="1"/>
  <c r="Y96" i="1"/>
  <c r="Z97" i="1"/>
  <c r="V99" i="1"/>
  <c r="W100" i="1"/>
  <c r="AI95" i="1"/>
  <c r="H94" i="1"/>
  <c r="AH95" i="1"/>
  <c r="I94" i="1"/>
  <c r="AP94" i="1" s="1"/>
  <c r="L95" i="1"/>
  <c r="N101" i="1"/>
  <c r="O101" i="1" s="1"/>
  <c r="P101" i="1" s="1"/>
  <c r="L94" i="1" l="1"/>
  <c r="AT94" i="1"/>
  <c r="AQ96" i="1"/>
  <c r="AR97" i="1"/>
  <c r="AS97" i="1"/>
  <c r="Y95" i="1"/>
  <c r="Z96" i="1"/>
  <c r="V98" i="1"/>
  <c r="W99" i="1"/>
  <c r="I93" i="1"/>
  <c r="AP93" i="1" s="1"/>
  <c r="H93" i="1"/>
  <c r="AH94" i="1"/>
  <c r="AI94" i="1" s="1"/>
  <c r="N100" i="1"/>
  <c r="O100" i="1" s="1"/>
  <c r="P100" i="1" s="1"/>
  <c r="Y94" i="1" l="1"/>
  <c r="Z95" i="1"/>
  <c r="AT93" i="1"/>
  <c r="AS96" i="1"/>
  <c r="AQ95" i="1"/>
  <c r="AR96" i="1"/>
  <c r="V97" i="1"/>
  <c r="W98" i="1"/>
  <c r="AI93" i="1"/>
  <c r="H92" i="1"/>
  <c r="AH93" i="1"/>
  <c r="L93" i="1"/>
  <c r="N99" i="1"/>
  <c r="O99" i="1" s="1"/>
  <c r="P99" i="1" s="1"/>
  <c r="AQ94" i="1" l="1"/>
  <c r="AS95" i="1"/>
  <c r="AR95" i="1"/>
  <c r="Y93" i="1"/>
  <c r="Z94" i="1"/>
  <c r="V96" i="1"/>
  <c r="W97" i="1"/>
  <c r="H91" i="1"/>
  <c r="AH92" i="1"/>
  <c r="AI92" i="1" s="1"/>
  <c r="I92" i="1"/>
  <c r="N98" i="1"/>
  <c r="O98" i="1" s="1"/>
  <c r="P98" i="1" s="1"/>
  <c r="I91" i="1" l="1"/>
  <c r="AP91" i="1" s="1"/>
  <c r="AP92" i="1"/>
  <c r="AS94" i="1"/>
  <c r="AR94" i="1"/>
  <c r="AQ93" i="1"/>
  <c r="Y92" i="1"/>
  <c r="Z93" i="1"/>
  <c r="AT92" i="1"/>
  <c r="V95" i="1"/>
  <c r="W96" i="1"/>
  <c r="L92" i="1"/>
  <c r="H90" i="1"/>
  <c r="AH91" i="1"/>
  <c r="AI91" i="1" s="1"/>
  <c r="N97" i="1"/>
  <c r="O97" i="1" s="1"/>
  <c r="P97" i="1" s="1"/>
  <c r="AS93" i="1" l="1"/>
  <c r="AR93" i="1"/>
  <c r="AQ92" i="1"/>
  <c r="AT91" i="1"/>
  <c r="L91" i="1"/>
  <c r="Y91" i="1"/>
  <c r="Z92" i="1"/>
  <c r="V94" i="1"/>
  <c r="W95" i="1"/>
  <c r="AI90" i="1"/>
  <c r="H89" i="1"/>
  <c r="AH90" i="1"/>
  <c r="I90" i="1"/>
  <c r="N96" i="1"/>
  <c r="O96" i="1" s="1"/>
  <c r="P96" i="1" s="1"/>
  <c r="AT90" i="1" l="1"/>
  <c r="AR92" i="1"/>
  <c r="AQ91" i="1"/>
  <c r="AS92" i="1"/>
  <c r="Y90" i="1"/>
  <c r="Z91" i="1"/>
  <c r="I89" i="1"/>
  <c r="AP89" i="1" s="1"/>
  <c r="AP90" i="1"/>
  <c r="V93" i="1"/>
  <c r="W94" i="1"/>
  <c r="L90" i="1"/>
  <c r="L89" i="1" s="1"/>
  <c r="H88" i="1"/>
  <c r="AH89" i="1"/>
  <c r="AI89" i="1" s="1"/>
  <c r="N95" i="1"/>
  <c r="O95" i="1" s="1"/>
  <c r="P95" i="1" s="1"/>
  <c r="I88" i="1" l="1"/>
  <c r="AP88" i="1" s="1"/>
  <c r="AT89" i="1"/>
  <c r="Y89" i="1"/>
  <c r="Z90" i="1"/>
  <c r="AQ90" i="1"/>
  <c r="AS91" i="1"/>
  <c r="AR91" i="1"/>
  <c r="V92" i="1"/>
  <c r="W93" i="1"/>
  <c r="AI88" i="1"/>
  <c r="H87" i="1"/>
  <c r="AH88" i="1"/>
  <c r="L88" i="1"/>
  <c r="N94" i="1"/>
  <c r="O94" i="1" s="1"/>
  <c r="P94" i="1" s="1"/>
  <c r="AT88" i="1" l="1"/>
  <c r="Y88" i="1"/>
  <c r="Z89" i="1"/>
  <c r="AS90" i="1"/>
  <c r="AR90" i="1"/>
  <c r="AQ89" i="1"/>
  <c r="V91" i="1"/>
  <c r="W92" i="1"/>
  <c r="H86" i="1"/>
  <c r="AH87" i="1"/>
  <c r="AI87" i="1" s="1"/>
  <c r="I87" i="1"/>
  <c r="N93" i="1"/>
  <c r="O93" i="1" s="1"/>
  <c r="P93" i="1" s="1"/>
  <c r="I86" i="1" l="1"/>
  <c r="AP86" i="1" s="1"/>
  <c r="AP87" i="1"/>
  <c r="AT87" i="1"/>
  <c r="AR89" i="1"/>
  <c r="AQ88" i="1"/>
  <c r="AS89" i="1"/>
  <c r="Y87" i="1"/>
  <c r="Z88" i="1"/>
  <c r="V90" i="1"/>
  <c r="W91" i="1"/>
  <c r="L87" i="1"/>
  <c r="H85" i="1"/>
  <c r="AH86" i="1"/>
  <c r="AI86" i="1" s="1"/>
  <c r="N92" i="1"/>
  <c r="O92" i="1" s="1"/>
  <c r="P92" i="1" s="1"/>
  <c r="Y86" i="1" l="1"/>
  <c r="Z87" i="1"/>
  <c r="AT86" i="1"/>
  <c r="AQ87" i="1"/>
  <c r="AS88" i="1"/>
  <c r="AR88" i="1"/>
  <c r="L86" i="1"/>
  <c r="V89" i="1"/>
  <c r="W90" i="1"/>
  <c r="AI85" i="1"/>
  <c r="H84" i="1"/>
  <c r="AH85" i="1"/>
  <c r="I85" i="1"/>
  <c r="N91" i="1"/>
  <c r="O91" i="1" s="1"/>
  <c r="P91" i="1" s="1"/>
  <c r="AT85" i="1" l="1"/>
  <c r="I84" i="1"/>
  <c r="AP84" i="1" s="1"/>
  <c r="AP85" i="1"/>
  <c r="AS87" i="1"/>
  <c r="AR87" i="1"/>
  <c r="AQ86" i="1"/>
  <c r="Y85" i="1"/>
  <c r="Z86" i="1"/>
  <c r="V88" i="1"/>
  <c r="W89" i="1"/>
  <c r="I83" i="1"/>
  <c r="AP83" i="1" s="1"/>
  <c r="L85" i="1"/>
  <c r="L84" i="1" s="1"/>
  <c r="H83" i="1"/>
  <c r="AH84" i="1"/>
  <c r="AI84" i="1" s="1"/>
  <c r="N90" i="1"/>
  <c r="O90" i="1" s="1"/>
  <c r="P90" i="1" s="1"/>
  <c r="AT84" i="1" l="1"/>
  <c r="AT83" i="1" s="1"/>
  <c r="Y84" i="1"/>
  <c r="Z85" i="1"/>
  <c r="AR86" i="1"/>
  <c r="AS86" i="1"/>
  <c r="AQ85" i="1"/>
  <c r="V87" i="1"/>
  <c r="W88" i="1"/>
  <c r="H82" i="1"/>
  <c r="AH83" i="1"/>
  <c r="AI83" i="1" s="1"/>
  <c r="I82" i="1"/>
  <c r="AP82" i="1" s="1"/>
  <c r="L83" i="1"/>
  <c r="L82" i="1" s="1"/>
  <c r="N89" i="1"/>
  <c r="O89" i="1" s="1"/>
  <c r="P89" i="1" s="1"/>
  <c r="AT82" i="1" l="1"/>
  <c r="AS85" i="1"/>
  <c r="AQ84" i="1"/>
  <c r="AR85" i="1"/>
  <c r="Y83" i="1"/>
  <c r="Z84" i="1"/>
  <c r="V86" i="1"/>
  <c r="W87" i="1"/>
  <c r="AI82" i="1"/>
  <c r="H81" i="1"/>
  <c r="AH82" i="1"/>
  <c r="N88" i="1"/>
  <c r="O88" i="1" s="1"/>
  <c r="P88" i="1" s="1"/>
  <c r="AR84" i="1" l="1"/>
  <c r="AS84" i="1"/>
  <c r="AQ83" i="1"/>
  <c r="Y82" i="1"/>
  <c r="Z83" i="1"/>
  <c r="V85" i="1"/>
  <c r="W86" i="1"/>
  <c r="H80" i="1"/>
  <c r="AH81" i="1"/>
  <c r="AI81" i="1" s="1"/>
  <c r="I81" i="1"/>
  <c r="AP81" i="1" s="1"/>
  <c r="N87" i="1"/>
  <c r="O87" i="1" s="1"/>
  <c r="P87" i="1" s="1"/>
  <c r="AR83" i="1" l="1"/>
  <c r="AQ82" i="1"/>
  <c r="AS83" i="1"/>
  <c r="AT81" i="1"/>
  <c r="Y81" i="1"/>
  <c r="Z82" i="1"/>
  <c r="V84" i="1"/>
  <c r="W85" i="1"/>
  <c r="I80" i="1"/>
  <c r="AP80" i="1" s="1"/>
  <c r="L81" i="1"/>
  <c r="H79" i="1"/>
  <c r="AH80" i="1"/>
  <c r="AI80" i="1" s="1"/>
  <c r="N86" i="1"/>
  <c r="O86" i="1" s="1"/>
  <c r="P86" i="1" s="1"/>
  <c r="AS82" i="1" l="1"/>
  <c r="AQ81" i="1"/>
  <c r="AR82" i="1"/>
  <c r="AT80" i="1"/>
  <c r="L80" i="1"/>
  <c r="Y80" i="1"/>
  <c r="Z81" i="1"/>
  <c r="V83" i="1"/>
  <c r="W84" i="1"/>
  <c r="AI79" i="1"/>
  <c r="H78" i="1"/>
  <c r="AH79" i="1"/>
  <c r="I79" i="1"/>
  <c r="N85" i="1"/>
  <c r="O85" i="1" s="1"/>
  <c r="P85" i="1" s="1"/>
  <c r="I78" i="1" l="1"/>
  <c r="AP78" i="1" s="1"/>
  <c r="AP79" i="1"/>
  <c r="AT79" i="1"/>
  <c r="Y79" i="1"/>
  <c r="Z80" i="1"/>
  <c r="AQ80" i="1"/>
  <c r="AS81" i="1"/>
  <c r="AR81" i="1"/>
  <c r="V82" i="1"/>
  <c r="W83" i="1"/>
  <c r="L79" i="1"/>
  <c r="L78" i="1" s="1"/>
  <c r="H77" i="1"/>
  <c r="AH78" i="1"/>
  <c r="AI78" i="1" s="1"/>
  <c r="N84" i="1"/>
  <c r="O84" i="1" s="1"/>
  <c r="P84" i="1" s="1"/>
  <c r="I77" i="1" l="1"/>
  <c r="AP77" i="1" s="1"/>
  <c r="AT78" i="1"/>
  <c r="AT77" i="1"/>
  <c r="Y78" i="1"/>
  <c r="Z79" i="1"/>
  <c r="AR80" i="1"/>
  <c r="AS80" i="1"/>
  <c r="AQ79" i="1"/>
  <c r="V81" i="1"/>
  <c r="W82" i="1"/>
  <c r="H76" i="1"/>
  <c r="AH77" i="1"/>
  <c r="AI77" i="1" s="1"/>
  <c r="I76" i="1"/>
  <c r="AP76" i="1" s="1"/>
  <c r="L77" i="1"/>
  <c r="N83" i="1"/>
  <c r="O83" i="1" s="1"/>
  <c r="P83" i="1" s="1"/>
  <c r="Y77" i="1" l="1"/>
  <c r="Z78" i="1"/>
  <c r="AQ78" i="1"/>
  <c r="AS79" i="1"/>
  <c r="AR79" i="1"/>
  <c r="AT76" i="1"/>
  <c r="V80" i="1"/>
  <c r="W81" i="1"/>
  <c r="H75" i="1"/>
  <c r="AH76" i="1"/>
  <c r="AI76" i="1" s="1"/>
  <c r="I75" i="1"/>
  <c r="AP75" i="1" s="1"/>
  <c r="L76" i="1"/>
  <c r="N82" i="1"/>
  <c r="O82" i="1" s="1"/>
  <c r="P82" i="1" s="1"/>
  <c r="AT75" i="1" l="1"/>
  <c r="AR78" i="1"/>
  <c r="AS78" i="1"/>
  <c r="AQ77" i="1"/>
  <c r="Y76" i="1"/>
  <c r="Z77" i="1"/>
  <c r="V79" i="1"/>
  <c r="W80" i="1"/>
  <c r="H74" i="1"/>
  <c r="AH75" i="1"/>
  <c r="AI75" i="1" s="1"/>
  <c r="I74" i="1"/>
  <c r="AP74" i="1" s="1"/>
  <c r="L75" i="1"/>
  <c r="N81" i="1"/>
  <c r="O81" i="1" s="1"/>
  <c r="P81" i="1" s="1"/>
  <c r="AT74" i="1" l="1"/>
  <c r="AR77" i="1"/>
  <c r="AQ76" i="1"/>
  <c r="AS77" i="1"/>
  <c r="Y75" i="1"/>
  <c r="Z76" i="1"/>
  <c r="W79" i="1"/>
  <c r="V78" i="1"/>
  <c r="H73" i="1"/>
  <c r="AH74" i="1"/>
  <c r="AI74" i="1" s="1"/>
  <c r="I73" i="1"/>
  <c r="AP73" i="1" s="1"/>
  <c r="L74" i="1"/>
  <c r="N80" i="1"/>
  <c r="O80" i="1" s="1"/>
  <c r="P80" i="1" s="1"/>
  <c r="AT73" i="1" l="1"/>
  <c r="AS76" i="1"/>
  <c r="AQ75" i="1"/>
  <c r="AR76" i="1"/>
  <c r="Y74" i="1"/>
  <c r="Z75" i="1"/>
  <c r="W78" i="1"/>
  <c r="V77" i="1"/>
  <c r="H72" i="1"/>
  <c r="AH73" i="1"/>
  <c r="AI73" i="1" s="1"/>
  <c r="I72" i="1"/>
  <c r="AP72" i="1" s="1"/>
  <c r="L73" i="1"/>
  <c r="N79" i="1"/>
  <c r="O79" i="1" s="1"/>
  <c r="P79" i="1" s="1"/>
  <c r="AR75" i="1" l="1"/>
  <c r="AS75" i="1"/>
  <c r="AQ74" i="1"/>
  <c r="Y73" i="1"/>
  <c r="Z74" i="1"/>
  <c r="AT72" i="1"/>
  <c r="W77" i="1"/>
  <c r="V76" i="1"/>
  <c r="H71" i="1"/>
  <c r="AH72" i="1"/>
  <c r="AI72" i="1" s="1"/>
  <c r="I71" i="1"/>
  <c r="AP71" i="1" s="1"/>
  <c r="L72" i="1"/>
  <c r="N78" i="1"/>
  <c r="O78" i="1" s="1"/>
  <c r="P78" i="1" s="1"/>
  <c r="AQ73" i="1" l="1"/>
  <c r="AR74" i="1"/>
  <c r="AS74" i="1"/>
  <c r="Y72" i="1"/>
  <c r="Z73" i="1"/>
  <c r="AT71" i="1"/>
  <c r="W76" i="1"/>
  <c r="V75" i="1"/>
  <c r="H70" i="1"/>
  <c r="AH71" i="1"/>
  <c r="AI71" i="1" s="1"/>
  <c r="I70" i="1"/>
  <c r="AP70" i="1" s="1"/>
  <c r="L71" i="1"/>
  <c r="N77" i="1"/>
  <c r="O77" i="1" s="1"/>
  <c r="P77" i="1" s="1"/>
  <c r="Y71" i="1" l="1"/>
  <c r="Z72" i="1"/>
  <c r="AT70" i="1"/>
  <c r="AQ72" i="1"/>
  <c r="AS73" i="1"/>
  <c r="AR73" i="1"/>
  <c r="W75" i="1"/>
  <c r="V74" i="1"/>
  <c r="H69" i="1"/>
  <c r="AH70" i="1"/>
  <c r="AI70" i="1" s="1"/>
  <c r="L70" i="1"/>
  <c r="N76" i="1"/>
  <c r="O76" i="1" s="1"/>
  <c r="P76" i="1" s="1"/>
  <c r="AQ71" i="1" l="1"/>
  <c r="AS72" i="1"/>
  <c r="AR72" i="1"/>
  <c r="Y70" i="1"/>
  <c r="Z71" i="1"/>
  <c r="W74" i="1"/>
  <c r="V73" i="1"/>
  <c r="H68" i="1"/>
  <c r="AH69" i="1"/>
  <c r="AI69" i="1" s="1"/>
  <c r="I69" i="1"/>
  <c r="AT69" i="1" s="1"/>
  <c r="N75" i="1"/>
  <c r="O75" i="1" s="1"/>
  <c r="P75" i="1" s="1"/>
  <c r="I68" i="1" l="1"/>
  <c r="AP68" i="1" s="1"/>
  <c r="AP69" i="1"/>
  <c r="Y69" i="1"/>
  <c r="Z70" i="1"/>
  <c r="AQ70" i="1"/>
  <c r="AS71" i="1"/>
  <c r="AR71" i="1"/>
  <c r="W73" i="1"/>
  <c r="V72" i="1"/>
  <c r="H67" i="1"/>
  <c r="AH68" i="1"/>
  <c r="AI68" i="1" s="1"/>
  <c r="L69" i="1"/>
  <c r="L68" i="1" s="1"/>
  <c r="N74" i="1"/>
  <c r="O74" i="1" s="1"/>
  <c r="P74" i="1" s="1"/>
  <c r="AT68" i="1" l="1"/>
  <c r="Y68" i="1"/>
  <c r="Z69" i="1"/>
  <c r="AQ69" i="1"/>
  <c r="AS70" i="1"/>
  <c r="AR70" i="1"/>
  <c r="V71" i="1"/>
  <c r="W72" i="1"/>
  <c r="H66" i="1"/>
  <c r="AH67" i="1"/>
  <c r="AI67" i="1" s="1"/>
  <c r="I67" i="1"/>
  <c r="N73" i="1"/>
  <c r="O73" i="1" s="1"/>
  <c r="P73" i="1" s="1"/>
  <c r="AR69" i="1" l="1"/>
  <c r="AQ68" i="1"/>
  <c r="AS69" i="1"/>
  <c r="Y67" i="1"/>
  <c r="Z68" i="1"/>
  <c r="I66" i="1"/>
  <c r="AP66" i="1" s="1"/>
  <c r="AP67" i="1"/>
  <c r="AT67" i="1"/>
  <c r="AT66" i="1" s="1"/>
  <c r="V70" i="1"/>
  <c r="W71" i="1"/>
  <c r="H65" i="1"/>
  <c r="AH66" i="1"/>
  <c r="AI66" i="1" s="1"/>
  <c r="L67" i="1"/>
  <c r="N72" i="1"/>
  <c r="O72" i="1" s="1"/>
  <c r="P72" i="1" s="1"/>
  <c r="L66" i="1" l="1"/>
  <c r="Y66" i="1"/>
  <c r="Z67" i="1"/>
  <c r="AQ67" i="1"/>
  <c r="AR68" i="1"/>
  <c r="AS68" i="1"/>
  <c r="V69" i="1"/>
  <c r="W70" i="1"/>
  <c r="H64" i="1"/>
  <c r="AH65" i="1"/>
  <c r="AI65" i="1" s="1"/>
  <c r="I65" i="1"/>
  <c r="AT65" i="1" s="1"/>
  <c r="N71" i="1"/>
  <c r="O71" i="1" s="1"/>
  <c r="P71" i="1" s="1"/>
  <c r="AQ66" i="1" l="1"/>
  <c r="AS67" i="1"/>
  <c r="AR67" i="1"/>
  <c r="I64" i="1"/>
  <c r="AP64" i="1" s="1"/>
  <c r="AP65" i="1"/>
  <c r="Y65" i="1"/>
  <c r="Z66" i="1"/>
  <c r="V68" i="1"/>
  <c r="W69" i="1"/>
  <c r="H63" i="1"/>
  <c r="AH64" i="1"/>
  <c r="AI64" i="1" s="1"/>
  <c r="L65" i="1"/>
  <c r="N70" i="1"/>
  <c r="O70" i="1" s="1"/>
  <c r="P70" i="1" s="1"/>
  <c r="AT64" i="1" l="1"/>
  <c r="L64" i="1"/>
  <c r="Y64" i="1"/>
  <c r="Z65" i="1"/>
  <c r="AR66" i="1"/>
  <c r="AQ65" i="1"/>
  <c r="AS66" i="1"/>
  <c r="V67" i="1"/>
  <c r="W68" i="1"/>
  <c r="H62" i="1"/>
  <c r="AH63" i="1"/>
  <c r="AI63" i="1" s="1"/>
  <c r="I63" i="1"/>
  <c r="N69" i="1"/>
  <c r="O69" i="1" s="1"/>
  <c r="P69" i="1" s="1"/>
  <c r="Y63" i="1" l="1"/>
  <c r="Z64" i="1"/>
  <c r="I62" i="1"/>
  <c r="AP62" i="1" s="1"/>
  <c r="AP63" i="1"/>
  <c r="AQ64" i="1"/>
  <c r="AS65" i="1"/>
  <c r="AR65" i="1"/>
  <c r="AT63" i="1"/>
  <c r="AT62" i="1" s="1"/>
  <c r="V66" i="1"/>
  <c r="W67" i="1"/>
  <c r="H61" i="1"/>
  <c r="AH62" i="1"/>
  <c r="AI62" i="1" s="1"/>
  <c r="L63" i="1"/>
  <c r="N68" i="1"/>
  <c r="O68" i="1" s="1"/>
  <c r="P68" i="1" s="1"/>
  <c r="L62" i="1" l="1"/>
  <c r="AS64" i="1"/>
  <c r="AQ63" i="1"/>
  <c r="AR64" i="1"/>
  <c r="Y62" i="1"/>
  <c r="Z63" i="1"/>
  <c r="V65" i="1"/>
  <c r="W66" i="1"/>
  <c r="H60" i="1"/>
  <c r="AH61" i="1"/>
  <c r="AI61" i="1" s="1"/>
  <c r="I61" i="1"/>
  <c r="N67" i="1"/>
  <c r="O67" i="1" s="1"/>
  <c r="P67" i="1" s="1"/>
  <c r="AS63" i="1" l="1"/>
  <c r="AR63" i="1"/>
  <c r="AQ62" i="1"/>
  <c r="I60" i="1"/>
  <c r="AP60" i="1" s="1"/>
  <c r="AP61" i="1"/>
  <c r="Y61" i="1"/>
  <c r="Z62" i="1"/>
  <c r="AT61" i="1"/>
  <c r="AT60" i="1" s="1"/>
  <c r="V64" i="1"/>
  <c r="W65" i="1"/>
  <c r="H59" i="1"/>
  <c r="AH60" i="1"/>
  <c r="AI60" i="1" s="1"/>
  <c r="L61" i="1"/>
  <c r="N66" i="1"/>
  <c r="O66" i="1" s="1"/>
  <c r="P66" i="1" s="1"/>
  <c r="L60" i="1" l="1"/>
  <c r="AR62" i="1"/>
  <c r="AS62" i="1"/>
  <c r="AQ61" i="1"/>
  <c r="Y60" i="1"/>
  <c r="Z61" i="1"/>
  <c r="V63" i="1"/>
  <c r="W64" i="1"/>
  <c r="H58" i="1"/>
  <c r="AH59" i="1"/>
  <c r="AI59" i="1" s="1"/>
  <c r="I59" i="1"/>
  <c r="N65" i="1"/>
  <c r="O65" i="1" s="1"/>
  <c r="P65" i="1" s="1"/>
  <c r="AQ60" i="1" l="1"/>
  <c r="AS61" i="1"/>
  <c r="AR61" i="1"/>
  <c r="I58" i="1"/>
  <c r="AP58" i="1" s="1"/>
  <c r="AP59" i="1"/>
  <c r="Y59" i="1"/>
  <c r="Z60" i="1"/>
  <c r="AT59" i="1"/>
  <c r="AT58" i="1" s="1"/>
  <c r="V62" i="1"/>
  <c r="W63" i="1"/>
  <c r="H57" i="1"/>
  <c r="AH58" i="1"/>
  <c r="AI58" i="1" s="1"/>
  <c r="L59" i="1"/>
  <c r="N64" i="1"/>
  <c r="O64" i="1" s="1"/>
  <c r="P64" i="1" s="1"/>
  <c r="L58" i="1" l="1"/>
  <c r="Y58" i="1"/>
  <c r="Z59" i="1"/>
  <c r="AS60" i="1"/>
  <c r="AR60" i="1"/>
  <c r="AQ59" i="1"/>
  <c r="V61" i="1"/>
  <c r="W62" i="1"/>
  <c r="H56" i="1"/>
  <c r="AH57" i="1"/>
  <c r="AI57" i="1" s="1"/>
  <c r="I57" i="1"/>
  <c r="N63" i="1"/>
  <c r="O63" i="1" s="1"/>
  <c r="P63" i="1" s="1"/>
  <c r="Y57" i="1" l="1"/>
  <c r="Z58" i="1"/>
  <c r="I56" i="1"/>
  <c r="AP56" i="1" s="1"/>
  <c r="AP57" i="1"/>
  <c r="AQ58" i="1"/>
  <c r="AS59" i="1"/>
  <c r="AR59" i="1"/>
  <c r="AT57" i="1"/>
  <c r="AT56" i="1" s="1"/>
  <c r="V60" i="1"/>
  <c r="W61" i="1"/>
  <c r="H55" i="1"/>
  <c r="AH56" i="1"/>
  <c r="AI56" i="1" s="1"/>
  <c r="L57" i="1"/>
  <c r="N62" i="1"/>
  <c r="O62" i="1" s="1"/>
  <c r="P62" i="1" s="1"/>
  <c r="L56" i="1" l="1"/>
  <c r="AS58" i="1"/>
  <c r="AR58" i="1"/>
  <c r="AQ57" i="1"/>
  <c r="Y56" i="1"/>
  <c r="Z57" i="1"/>
  <c r="V59" i="1"/>
  <c r="W60" i="1"/>
  <c r="H54" i="1"/>
  <c r="AH55" i="1"/>
  <c r="AI55" i="1" s="1"/>
  <c r="I55" i="1"/>
  <c r="N61" i="1"/>
  <c r="O61" i="1" s="1"/>
  <c r="P61" i="1" s="1"/>
  <c r="AQ56" i="1" l="1"/>
  <c r="AS57" i="1"/>
  <c r="AR57" i="1"/>
  <c r="I54" i="1"/>
  <c r="AP54" i="1" s="1"/>
  <c r="AP55" i="1"/>
  <c r="Y55" i="1"/>
  <c r="Z56" i="1"/>
  <c r="AT55" i="1"/>
  <c r="AT54" i="1" s="1"/>
  <c r="V58" i="1"/>
  <c r="W59" i="1"/>
  <c r="H53" i="1"/>
  <c r="AH54" i="1"/>
  <c r="AI54" i="1" s="1"/>
  <c r="L55" i="1"/>
  <c r="N60" i="1"/>
  <c r="O60" i="1" s="1"/>
  <c r="P60" i="1" s="1"/>
  <c r="L54" i="1" l="1"/>
  <c r="Y54" i="1"/>
  <c r="Z55" i="1"/>
  <c r="AS56" i="1"/>
  <c r="AQ55" i="1"/>
  <c r="AR56" i="1"/>
  <c r="V57" i="1"/>
  <c r="W58" i="1"/>
  <c r="H52" i="1"/>
  <c r="AH53" i="1"/>
  <c r="AI53" i="1" s="1"/>
  <c r="I53" i="1"/>
  <c r="N59" i="1"/>
  <c r="O59" i="1" s="1"/>
  <c r="P59" i="1" s="1"/>
  <c r="Y53" i="1" l="1"/>
  <c r="Z54" i="1"/>
  <c r="I52" i="1"/>
  <c r="AP52" i="1" s="1"/>
  <c r="AP53" i="1"/>
  <c r="AQ54" i="1"/>
  <c r="AR55" i="1"/>
  <c r="AS55" i="1"/>
  <c r="AT53" i="1"/>
  <c r="AT52" i="1" s="1"/>
  <c r="V56" i="1"/>
  <c r="W57" i="1"/>
  <c r="H51" i="1"/>
  <c r="AH52" i="1"/>
  <c r="AI52" i="1" s="1"/>
  <c r="L53" i="1"/>
  <c r="N58" i="1"/>
  <c r="O58" i="1" s="1"/>
  <c r="P58" i="1" s="1"/>
  <c r="L52" i="1" l="1"/>
  <c r="AS54" i="1"/>
  <c r="AR54" i="1"/>
  <c r="AQ53" i="1"/>
  <c r="Y52" i="1"/>
  <c r="Z53" i="1"/>
  <c r="V55" i="1"/>
  <c r="W56" i="1"/>
  <c r="H50" i="1"/>
  <c r="AH51" i="1"/>
  <c r="AI51" i="1" s="1"/>
  <c r="I51" i="1"/>
  <c r="N57" i="1"/>
  <c r="O57" i="1" s="1"/>
  <c r="P57" i="1" s="1"/>
  <c r="AR53" i="1" l="1"/>
  <c r="AQ52" i="1"/>
  <c r="AS53" i="1"/>
  <c r="I50" i="1"/>
  <c r="AP50" i="1" s="1"/>
  <c r="AP51" i="1"/>
  <c r="Y51" i="1"/>
  <c r="Z52" i="1"/>
  <c r="AT51" i="1"/>
  <c r="AT50" i="1" s="1"/>
  <c r="V54" i="1"/>
  <c r="W55" i="1"/>
  <c r="H49" i="1"/>
  <c r="AH50" i="1"/>
  <c r="AI50" i="1" s="1"/>
  <c r="L51" i="1"/>
  <c r="N56" i="1"/>
  <c r="O56" i="1" s="1"/>
  <c r="P56" i="1" s="1"/>
  <c r="L50" i="1" l="1"/>
  <c r="Y50" i="1"/>
  <c r="Z51" i="1"/>
  <c r="AS52" i="1"/>
  <c r="AR52" i="1"/>
  <c r="AQ51" i="1"/>
  <c r="V53" i="1"/>
  <c r="W54" i="1"/>
  <c r="H48" i="1"/>
  <c r="AH49" i="1"/>
  <c r="AI49" i="1" s="1"/>
  <c r="I49" i="1"/>
  <c r="N55" i="1"/>
  <c r="O55" i="1" s="1"/>
  <c r="P55" i="1" s="1"/>
  <c r="Y49" i="1" l="1"/>
  <c r="Z50" i="1"/>
  <c r="I48" i="1"/>
  <c r="AP48" i="1" s="1"/>
  <c r="AP49" i="1"/>
  <c r="AR51" i="1"/>
  <c r="AS51" i="1"/>
  <c r="AQ50" i="1"/>
  <c r="AT49" i="1"/>
  <c r="AT48" i="1" s="1"/>
  <c r="V52" i="1"/>
  <c r="W53" i="1"/>
  <c r="H47" i="1"/>
  <c r="AH48" i="1"/>
  <c r="AI48" i="1" s="1"/>
  <c r="L49" i="1"/>
  <c r="N54" i="1"/>
  <c r="O54" i="1" s="1"/>
  <c r="P54" i="1" s="1"/>
  <c r="L48" i="1" l="1"/>
  <c r="AR50" i="1"/>
  <c r="AS50" i="1"/>
  <c r="AQ49" i="1"/>
  <c r="Y48" i="1"/>
  <c r="Z49" i="1"/>
  <c r="V51" i="1"/>
  <c r="W52" i="1"/>
  <c r="H46" i="1"/>
  <c r="AH47" i="1"/>
  <c r="AI47" i="1" s="1"/>
  <c r="I47" i="1"/>
  <c r="N53" i="1"/>
  <c r="O53" i="1" s="1"/>
  <c r="P53" i="1" s="1"/>
  <c r="I46" i="1" l="1"/>
  <c r="AP46" i="1" s="1"/>
  <c r="AP47" i="1"/>
  <c r="AS49" i="1"/>
  <c r="AR49" i="1"/>
  <c r="AQ48" i="1"/>
  <c r="Y47" i="1"/>
  <c r="Z48" i="1"/>
  <c r="AT47" i="1"/>
  <c r="V50" i="1"/>
  <c r="W51" i="1"/>
  <c r="H45" i="1"/>
  <c r="AH46" i="1"/>
  <c r="AI46" i="1" s="1"/>
  <c r="L47" i="1"/>
  <c r="L46" i="1" s="1"/>
  <c r="N52" i="1"/>
  <c r="O52" i="1" s="1"/>
  <c r="P52" i="1" s="1"/>
  <c r="AT46" i="1" l="1"/>
  <c r="Y46" i="1"/>
  <c r="Z47" i="1"/>
  <c r="AR48" i="1"/>
  <c r="AS48" i="1"/>
  <c r="AQ47" i="1"/>
  <c r="V49" i="1"/>
  <c r="W50" i="1"/>
  <c r="H44" i="1"/>
  <c r="AH45" i="1"/>
  <c r="AI45" i="1" s="1"/>
  <c r="I45" i="1"/>
  <c r="N51" i="1"/>
  <c r="O51" i="1" s="1"/>
  <c r="P51" i="1" s="1"/>
  <c r="Y45" i="1" l="1"/>
  <c r="Z46" i="1"/>
  <c r="I44" i="1"/>
  <c r="AP44" i="1" s="1"/>
  <c r="AP45" i="1"/>
  <c r="AQ46" i="1"/>
  <c r="AR47" i="1"/>
  <c r="AS47" i="1"/>
  <c r="AT45" i="1"/>
  <c r="AT44" i="1" s="1"/>
  <c r="V48" i="1"/>
  <c r="W49" i="1"/>
  <c r="H43" i="1"/>
  <c r="AH44" i="1"/>
  <c r="AI44" i="1" s="1"/>
  <c r="L45" i="1"/>
  <c r="N50" i="1"/>
  <c r="O50" i="1" s="1"/>
  <c r="P50" i="1" s="1"/>
  <c r="L44" i="1" l="1"/>
  <c r="AR46" i="1"/>
  <c r="AS46" i="1"/>
  <c r="AQ45" i="1"/>
  <c r="Y44" i="1"/>
  <c r="Z45" i="1"/>
  <c r="V47" i="1"/>
  <c r="W48" i="1"/>
  <c r="H42" i="1"/>
  <c r="AH43" i="1"/>
  <c r="AI43" i="1" s="1"/>
  <c r="I43" i="1"/>
  <c r="N49" i="1"/>
  <c r="O49" i="1" s="1"/>
  <c r="P49" i="1" s="1"/>
  <c r="AS45" i="1" l="1"/>
  <c r="AR45" i="1"/>
  <c r="AQ44" i="1"/>
  <c r="I42" i="1"/>
  <c r="AP42" i="1" s="1"/>
  <c r="AP43" i="1"/>
  <c r="Y43" i="1"/>
  <c r="Z44" i="1"/>
  <c r="AT43" i="1"/>
  <c r="AT42" i="1" s="1"/>
  <c r="V46" i="1"/>
  <c r="W47" i="1"/>
  <c r="H41" i="1"/>
  <c r="AH42" i="1"/>
  <c r="AI42" i="1" s="1"/>
  <c r="L43" i="1"/>
  <c r="N48" i="1"/>
  <c r="O48" i="1" s="1"/>
  <c r="P48" i="1" s="1"/>
  <c r="L42" i="1" l="1"/>
  <c r="AR44" i="1"/>
  <c r="AS44" i="1"/>
  <c r="AQ43" i="1"/>
  <c r="Y42" i="1"/>
  <c r="Z43" i="1"/>
  <c r="V45" i="1"/>
  <c r="W46" i="1"/>
  <c r="H40" i="1"/>
  <c r="AH41" i="1"/>
  <c r="AI41" i="1" s="1"/>
  <c r="I41" i="1"/>
  <c r="AT41" i="1" s="1"/>
  <c r="N47" i="1"/>
  <c r="O47" i="1" s="1"/>
  <c r="P47" i="1" s="1"/>
  <c r="AQ42" i="1" l="1"/>
  <c r="AR43" i="1"/>
  <c r="AS43" i="1"/>
  <c r="I40" i="1"/>
  <c r="AP40" i="1" s="1"/>
  <c r="AP41" i="1"/>
  <c r="Y41" i="1"/>
  <c r="Z42" i="1"/>
  <c r="V44" i="1"/>
  <c r="W45" i="1"/>
  <c r="H39" i="1"/>
  <c r="AH40" i="1"/>
  <c r="AI40" i="1" s="1"/>
  <c r="L41" i="1"/>
  <c r="N46" i="1"/>
  <c r="O46" i="1" s="1"/>
  <c r="P46" i="1" s="1"/>
  <c r="L40" i="1" l="1"/>
  <c r="AT40" i="1"/>
  <c r="Y40" i="1"/>
  <c r="Z41" i="1"/>
  <c r="AR42" i="1"/>
  <c r="AS42" i="1"/>
  <c r="AQ41" i="1"/>
  <c r="V43" i="1"/>
  <c r="W44" i="1"/>
  <c r="H38" i="1"/>
  <c r="AH39" i="1"/>
  <c r="AI39" i="1" s="1"/>
  <c r="I39" i="1"/>
  <c r="AT39" i="1" s="1"/>
  <c r="N45" i="1"/>
  <c r="O45" i="1" s="1"/>
  <c r="P45" i="1" s="1"/>
  <c r="I38" i="1" l="1"/>
  <c r="AP38" i="1" s="1"/>
  <c r="AP39" i="1"/>
  <c r="AS41" i="1"/>
  <c r="AR41" i="1"/>
  <c r="AQ40" i="1"/>
  <c r="Y39" i="1"/>
  <c r="Z40" i="1"/>
  <c r="V42" i="1"/>
  <c r="W43" i="1"/>
  <c r="H37" i="1"/>
  <c r="AH38" i="1"/>
  <c r="AI38" i="1" s="1"/>
  <c r="L39" i="1"/>
  <c r="N44" i="1"/>
  <c r="O44" i="1" s="1"/>
  <c r="P44" i="1" s="1"/>
  <c r="I37" i="1" l="1"/>
  <c r="AP37" i="1" s="1"/>
  <c r="L38" i="1"/>
  <c r="L37" i="1" s="1"/>
  <c r="Y38" i="1"/>
  <c r="Z39" i="1"/>
  <c r="AR40" i="1"/>
  <c r="AQ39" i="1"/>
  <c r="AS40" i="1"/>
  <c r="AT38" i="1"/>
  <c r="AT37" i="1" s="1"/>
  <c r="V41" i="1"/>
  <c r="W42" i="1"/>
  <c r="H36" i="1"/>
  <c r="I36" i="1" s="1"/>
  <c r="AP36" i="1" s="1"/>
  <c r="AH37" i="1"/>
  <c r="AI37" i="1" s="1"/>
  <c r="N43" i="1"/>
  <c r="O43" i="1" s="1"/>
  <c r="P43" i="1" s="1"/>
  <c r="AT36" i="1" l="1"/>
  <c r="AS39" i="1"/>
  <c r="AR39" i="1"/>
  <c r="AQ38" i="1"/>
  <c r="Y37" i="1"/>
  <c r="Z38" i="1"/>
  <c r="V40" i="1"/>
  <c r="W41" i="1"/>
  <c r="H35" i="1"/>
  <c r="AH36" i="1"/>
  <c r="AI36" i="1" s="1"/>
  <c r="L36" i="1"/>
  <c r="N42" i="1"/>
  <c r="O42" i="1" s="1"/>
  <c r="P42" i="1" s="1"/>
  <c r="AR38" i="1" l="1"/>
  <c r="AQ37" i="1"/>
  <c r="AS38" i="1"/>
  <c r="Y36" i="1"/>
  <c r="Z37" i="1"/>
  <c r="V39" i="1"/>
  <c r="W40" i="1"/>
  <c r="H34" i="1"/>
  <c r="AH35" i="1"/>
  <c r="AI35" i="1" s="1"/>
  <c r="I35" i="1"/>
  <c r="AT35" i="1" s="1"/>
  <c r="N41" i="1"/>
  <c r="O41" i="1" s="1"/>
  <c r="P41" i="1" s="1"/>
  <c r="Y35" i="1" l="1"/>
  <c r="Z36" i="1"/>
  <c r="AS37" i="1"/>
  <c r="AR37" i="1"/>
  <c r="AQ36" i="1"/>
  <c r="I34" i="1"/>
  <c r="AP34" i="1" s="1"/>
  <c r="AP35" i="1"/>
  <c r="V38" i="1"/>
  <c r="W39" i="1"/>
  <c r="H33" i="1"/>
  <c r="AH34" i="1"/>
  <c r="AI34" i="1" s="1"/>
  <c r="L35" i="1"/>
  <c r="L34" i="1" s="1"/>
  <c r="N40" i="1"/>
  <c r="O40" i="1" s="1"/>
  <c r="P40" i="1" s="1"/>
  <c r="AT34" i="1" l="1"/>
  <c r="AR36" i="1"/>
  <c r="AS36" i="1"/>
  <c r="AQ35" i="1"/>
  <c r="Y34" i="1"/>
  <c r="Z35" i="1"/>
  <c r="V37" i="1"/>
  <c r="W38" i="1"/>
  <c r="H32" i="1"/>
  <c r="AH33" i="1"/>
  <c r="AI33" i="1" s="1"/>
  <c r="I33" i="1"/>
  <c r="N39" i="1"/>
  <c r="O39" i="1" s="1"/>
  <c r="P39" i="1" s="1"/>
  <c r="AQ34" i="1" l="1"/>
  <c r="AS35" i="1"/>
  <c r="AR35" i="1"/>
  <c r="I32" i="1"/>
  <c r="AP32" i="1" s="1"/>
  <c r="AP33" i="1"/>
  <c r="Y33" i="1"/>
  <c r="Z34" i="1"/>
  <c r="AT33" i="1"/>
  <c r="AT32" i="1" s="1"/>
  <c r="V36" i="1"/>
  <c r="W37" i="1"/>
  <c r="H31" i="1"/>
  <c r="AH32" i="1"/>
  <c r="AI32" i="1" s="1"/>
  <c r="L33" i="1"/>
  <c r="N38" i="1"/>
  <c r="O38" i="1" s="1"/>
  <c r="P38" i="1" s="1"/>
  <c r="L32" i="1" l="1"/>
  <c r="Y32" i="1"/>
  <c r="Z33" i="1"/>
  <c r="AQ33" i="1"/>
  <c r="AR34" i="1"/>
  <c r="AS34" i="1"/>
  <c r="V35" i="1"/>
  <c r="W36" i="1"/>
  <c r="H30" i="1"/>
  <c r="AH31" i="1"/>
  <c r="AI31" i="1" s="1"/>
  <c r="I31" i="1"/>
  <c r="N37" i="1"/>
  <c r="O37" i="1" s="1"/>
  <c r="P37" i="1" s="1"/>
  <c r="AR33" i="1" l="1"/>
  <c r="AQ32" i="1"/>
  <c r="AS33" i="1"/>
  <c r="I30" i="1"/>
  <c r="AP30" i="1" s="1"/>
  <c r="AP31" i="1"/>
  <c r="Y31" i="1"/>
  <c r="Z32" i="1"/>
  <c r="AT31" i="1"/>
  <c r="AT30" i="1" s="1"/>
  <c r="V34" i="1"/>
  <c r="W35" i="1"/>
  <c r="H29" i="1"/>
  <c r="AH30" i="1"/>
  <c r="AI30" i="1" s="1"/>
  <c r="L31" i="1"/>
  <c r="N36" i="1"/>
  <c r="O36" i="1" s="1"/>
  <c r="P36" i="1" s="1"/>
  <c r="L30" i="1" l="1"/>
  <c r="Y30" i="1"/>
  <c r="Z31" i="1"/>
  <c r="AR32" i="1"/>
  <c r="AS32" i="1"/>
  <c r="AQ31" i="1"/>
  <c r="V33" i="1"/>
  <c r="W34" i="1"/>
  <c r="H28" i="1"/>
  <c r="AH29" i="1"/>
  <c r="AI29" i="1" s="1"/>
  <c r="I29" i="1"/>
  <c r="N35" i="1"/>
  <c r="O35" i="1" s="1"/>
  <c r="P35" i="1" s="1"/>
  <c r="Y29" i="1" l="1"/>
  <c r="Z30" i="1"/>
  <c r="I28" i="1"/>
  <c r="AP28" i="1" s="1"/>
  <c r="AP29" i="1"/>
  <c r="AR31" i="1"/>
  <c r="AQ30" i="1"/>
  <c r="AS31" i="1"/>
  <c r="AT29" i="1"/>
  <c r="AT28" i="1" s="1"/>
  <c r="V32" i="1"/>
  <c r="W33" i="1"/>
  <c r="H27" i="1"/>
  <c r="AH28" i="1"/>
  <c r="AI28" i="1" s="1"/>
  <c r="L29" i="1"/>
  <c r="N34" i="1"/>
  <c r="O34" i="1" s="1"/>
  <c r="P34" i="1" s="1"/>
  <c r="L28" i="1" l="1"/>
  <c r="AQ29" i="1"/>
  <c r="AS30" i="1"/>
  <c r="AR30" i="1"/>
  <c r="AT27" i="1"/>
  <c r="Y28" i="1"/>
  <c r="Z29" i="1"/>
  <c r="V31" i="1"/>
  <c r="W32" i="1"/>
  <c r="H26" i="1"/>
  <c r="AH27" i="1"/>
  <c r="AI27" i="1" s="1"/>
  <c r="I27" i="1"/>
  <c r="N33" i="1"/>
  <c r="O33" i="1" s="1"/>
  <c r="P33" i="1" s="1"/>
  <c r="I26" i="1" l="1"/>
  <c r="AP26" i="1" s="1"/>
  <c r="AP27" i="1"/>
  <c r="Y27" i="1"/>
  <c r="Z28" i="1"/>
  <c r="AR29" i="1"/>
  <c r="AQ28" i="1"/>
  <c r="AS29" i="1"/>
  <c r="V30" i="1"/>
  <c r="W31" i="1"/>
  <c r="H25" i="1"/>
  <c r="AH26" i="1"/>
  <c r="AI26" i="1" s="1"/>
  <c r="L27" i="1"/>
  <c r="L26" i="1" s="1"/>
  <c r="N32" i="1"/>
  <c r="O32" i="1" s="1"/>
  <c r="P32" i="1" s="1"/>
  <c r="AT26" i="1" l="1"/>
  <c r="AQ27" i="1"/>
  <c r="AR28" i="1"/>
  <c r="AS28" i="1"/>
  <c r="Y26" i="1"/>
  <c r="Z27" i="1"/>
  <c r="V29" i="1"/>
  <c r="W30" i="1"/>
  <c r="H24" i="1"/>
  <c r="AH25" i="1"/>
  <c r="AI25" i="1" s="1"/>
  <c r="I25" i="1"/>
  <c r="N31" i="1"/>
  <c r="O31" i="1" s="1"/>
  <c r="P31" i="1" s="1"/>
  <c r="Y25" i="1" l="1"/>
  <c r="Z26" i="1"/>
  <c r="I24" i="1"/>
  <c r="AP24" i="1" s="1"/>
  <c r="AP25" i="1"/>
  <c r="AT25" i="1"/>
  <c r="AR27" i="1"/>
  <c r="AS27" i="1"/>
  <c r="AQ26" i="1"/>
  <c r="V28" i="1"/>
  <c r="W29" i="1"/>
  <c r="H23" i="1"/>
  <c r="AH24" i="1"/>
  <c r="AI24" i="1" s="1"/>
  <c r="L25" i="1"/>
  <c r="N30" i="1"/>
  <c r="O30" i="1" s="1"/>
  <c r="P30" i="1" s="1"/>
  <c r="L24" i="1" l="1"/>
  <c r="AQ25" i="1"/>
  <c r="AS26" i="1"/>
  <c r="AR26" i="1"/>
  <c r="AT24" i="1"/>
  <c r="Y24" i="1"/>
  <c r="Z25" i="1"/>
  <c r="V27" i="1"/>
  <c r="W28" i="1"/>
  <c r="H22" i="1"/>
  <c r="AH23" i="1"/>
  <c r="AI23" i="1" s="1"/>
  <c r="I23" i="1"/>
  <c r="N29" i="1"/>
  <c r="O29" i="1" s="1"/>
  <c r="P29" i="1" s="1"/>
  <c r="AT23" i="1" l="1"/>
  <c r="I22" i="1"/>
  <c r="AP22" i="1" s="1"/>
  <c r="AP23" i="1"/>
  <c r="Y23" i="1"/>
  <c r="Z24" i="1"/>
  <c r="AR25" i="1"/>
  <c r="AQ24" i="1"/>
  <c r="AS25" i="1"/>
  <c r="V26" i="1"/>
  <c r="W27" i="1"/>
  <c r="H21" i="1"/>
  <c r="AH22" i="1"/>
  <c r="AI22" i="1" s="1"/>
  <c r="L23" i="1"/>
  <c r="N28" i="1"/>
  <c r="O28" i="1" s="1"/>
  <c r="P28" i="1" s="1"/>
  <c r="L22" i="1" l="1"/>
  <c r="AQ23" i="1"/>
  <c r="AR24" i="1"/>
  <c r="AS24" i="1"/>
  <c r="Y22" i="1"/>
  <c r="Z23" i="1"/>
  <c r="AT22" i="1"/>
  <c r="V25" i="1"/>
  <c r="W26" i="1"/>
  <c r="H20" i="1"/>
  <c r="AH21" i="1"/>
  <c r="AI21" i="1" s="1"/>
  <c r="I21" i="1"/>
  <c r="N27" i="1"/>
  <c r="O27" i="1" s="1"/>
  <c r="P27" i="1" s="1"/>
  <c r="AT21" i="1" l="1"/>
  <c r="Y21" i="1"/>
  <c r="Z22" i="1"/>
  <c r="I20" i="1"/>
  <c r="AP20" i="1" s="1"/>
  <c r="AP21" i="1"/>
  <c r="AR23" i="1"/>
  <c r="AQ22" i="1"/>
  <c r="AS23" i="1"/>
  <c r="V24" i="1"/>
  <c r="W25" i="1"/>
  <c r="H19" i="1"/>
  <c r="AH20" i="1"/>
  <c r="AI20" i="1" s="1"/>
  <c r="L21" i="1"/>
  <c r="L20" i="1" s="1"/>
  <c r="N26" i="1"/>
  <c r="O26" i="1" s="1"/>
  <c r="P26" i="1" s="1"/>
  <c r="AQ21" i="1" l="1"/>
  <c r="AS22" i="1"/>
  <c r="AR22" i="1"/>
  <c r="AT20" i="1"/>
  <c r="Y20" i="1"/>
  <c r="Z21" i="1"/>
  <c r="V23" i="1"/>
  <c r="W24" i="1"/>
  <c r="H18" i="1"/>
  <c r="AH19" i="1"/>
  <c r="AI19" i="1" s="1"/>
  <c r="I19" i="1"/>
  <c r="AP19" i="1" s="1"/>
  <c r="N25" i="1"/>
  <c r="O25" i="1" s="1"/>
  <c r="P25" i="1" s="1"/>
  <c r="AT19" i="1" l="1"/>
  <c r="L19" i="1"/>
  <c r="Y19" i="1"/>
  <c r="Z20" i="1"/>
  <c r="AR21" i="1"/>
  <c r="AQ20" i="1"/>
  <c r="AS21" i="1"/>
  <c r="V22" i="1"/>
  <c r="W23" i="1"/>
  <c r="H17" i="1"/>
  <c r="AH18" i="1"/>
  <c r="AI18" i="1" s="1"/>
  <c r="I18" i="1"/>
  <c r="AP18" i="1" s="1"/>
  <c r="N24" i="1"/>
  <c r="O24" i="1" s="1"/>
  <c r="P24" i="1" s="1"/>
  <c r="Y18" i="1" l="1"/>
  <c r="Z19" i="1"/>
  <c r="AQ19" i="1"/>
  <c r="AR20" i="1"/>
  <c r="AS20" i="1"/>
  <c r="L18" i="1"/>
  <c r="AT18" i="1"/>
  <c r="V21" i="1"/>
  <c r="W22" i="1"/>
  <c r="H16" i="1"/>
  <c r="AH17" i="1"/>
  <c r="AI17" i="1" s="1"/>
  <c r="I17" i="1"/>
  <c r="AP17" i="1" s="1"/>
  <c r="N23" i="1"/>
  <c r="O23" i="1" s="1"/>
  <c r="P23" i="1" s="1"/>
  <c r="AT17" i="1" l="1"/>
  <c r="AR19" i="1"/>
  <c r="AQ18" i="1"/>
  <c r="AS19" i="1"/>
  <c r="L17" i="1"/>
  <c r="Y17" i="1"/>
  <c r="Z18" i="1"/>
  <c r="V20" i="1"/>
  <c r="W21" i="1"/>
  <c r="H15" i="1"/>
  <c r="AH16" i="1"/>
  <c r="AI16" i="1" s="1"/>
  <c r="I16" i="1"/>
  <c r="AP16" i="1" s="1"/>
  <c r="N22" i="1"/>
  <c r="O22" i="1" s="1"/>
  <c r="P22" i="1" s="1"/>
  <c r="AQ17" i="1" l="1"/>
  <c r="AS18" i="1"/>
  <c r="AR18" i="1"/>
  <c r="Y16" i="1"/>
  <c r="Z17" i="1"/>
  <c r="L16" i="1"/>
  <c r="AT16" i="1"/>
  <c r="V19" i="1"/>
  <c r="W20" i="1"/>
  <c r="H14" i="1"/>
  <c r="AH15" i="1"/>
  <c r="AI15" i="1" s="1"/>
  <c r="I15" i="1"/>
  <c r="AP15" i="1" s="1"/>
  <c r="N21" i="1"/>
  <c r="O21" i="1" s="1"/>
  <c r="P21" i="1" s="1"/>
  <c r="Y15" i="1" l="1"/>
  <c r="Z16" i="1"/>
  <c r="L15" i="1"/>
  <c r="AT15" i="1"/>
  <c r="AR17" i="1"/>
  <c r="AQ16" i="1"/>
  <c r="AS17" i="1"/>
  <c r="V18" i="1"/>
  <c r="W19" i="1"/>
  <c r="H13" i="1"/>
  <c r="AH14" i="1"/>
  <c r="AI14" i="1" s="1"/>
  <c r="I14" i="1"/>
  <c r="N20" i="1"/>
  <c r="O20" i="1" s="1"/>
  <c r="P20" i="1" s="1"/>
  <c r="AT14" i="1" l="1"/>
  <c r="AR16" i="1"/>
  <c r="AS16" i="1"/>
  <c r="AQ15" i="1"/>
  <c r="L14" i="1"/>
  <c r="AP14" i="1"/>
  <c r="Y14" i="1"/>
  <c r="Z15" i="1"/>
  <c r="V17" i="1"/>
  <c r="W18" i="1"/>
  <c r="H12" i="1"/>
  <c r="AH13" i="1"/>
  <c r="AI13" i="1" s="1"/>
  <c r="I13" i="1"/>
  <c r="AP13" i="1" s="1"/>
  <c r="N19" i="1"/>
  <c r="O19" i="1" s="1"/>
  <c r="P19" i="1" s="1"/>
  <c r="AS15" i="1" l="1"/>
  <c r="AQ14" i="1"/>
  <c r="AR15" i="1"/>
  <c r="Y13" i="1"/>
  <c r="Z14" i="1"/>
  <c r="AT13" i="1"/>
  <c r="V16" i="1"/>
  <c r="W17" i="1"/>
  <c r="H11" i="1"/>
  <c r="AH12" i="1"/>
  <c r="AI12" i="1" s="1"/>
  <c r="I12" i="1"/>
  <c r="L13" i="1"/>
  <c r="N18" i="1"/>
  <c r="O18" i="1" s="1"/>
  <c r="P18" i="1" s="1"/>
  <c r="Y12" i="1" l="1"/>
  <c r="Z13" i="1"/>
  <c r="I11" i="1"/>
  <c r="AP11" i="1" s="1"/>
  <c r="AP12" i="1"/>
  <c r="AT12" i="1"/>
  <c r="AS14" i="1"/>
  <c r="AR14" i="1"/>
  <c r="AQ13" i="1"/>
  <c r="V15" i="1"/>
  <c r="W16" i="1"/>
  <c r="H10" i="1"/>
  <c r="AH11" i="1"/>
  <c r="AI11" i="1" s="1"/>
  <c r="L12" i="1"/>
  <c r="N17" i="1"/>
  <c r="O17" i="1" s="1"/>
  <c r="P17" i="1" s="1"/>
  <c r="AS13" i="1" l="1"/>
  <c r="AR13" i="1"/>
  <c r="AQ12" i="1"/>
  <c r="AT11" i="1"/>
  <c r="AT10" i="1" s="1"/>
  <c r="Y11" i="1"/>
  <c r="Z12" i="1"/>
  <c r="V14" i="1"/>
  <c r="W15" i="1"/>
  <c r="H9" i="1"/>
  <c r="AH10" i="1"/>
  <c r="AI10" i="1" s="1"/>
  <c r="I10" i="1"/>
  <c r="N16" i="1"/>
  <c r="O16" i="1" s="1"/>
  <c r="P16" i="1" s="1"/>
  <c r="AR12" i="1" l="1"/>
  <c r="AQ11" i="1"/>
  <c r="AS12" i="1"/>
  <c r="I9" i="1"/>
  <c r="AP9" i="1" s="1"/>
  <c r="AP10" i="1"/>
  <c r="Y10" i="1"/>
  <c r="Z11" i="1"/>
  <c r="V13" i="1"/>
  <c r="W14" i="1"/>
  <c r="H8" i="1"/>
  <c r="AH9" i="1"/>
  <c r="AI9" i="1" s="1"/>
  <c r="N15" i="1"/>
  <c r="O15" i="1" s="1"/>
  <c r="P15" i="1" s="1"/>
  <c r="Y9" i="1" l="1"/>
  <c r="Z10" i="1"/>
  <c r="AQ10" i="1"/>
  <c r="AR11" i="1"/>
  <c r="AS11" i="1"/>
  <c r="AT9" i="1"/>
  <c r="V12" i="1"/>
  <c r="W13" i="1"/>
  <c r="AH8" i="1"/>
  <c r="AI8" i="1" s="1"/>
  <c r="H7" i="1"/>
  <c r="N14" i="1"/>
  <c r="O14" i="1" s="1"/>
  <c r="P14" i="1" s="1"/>
  <c r="AR10" i="1" l="1"/>
  <c r="AS10" i="1"/>
  <c r="AQ9" i="1"/>
  <c r="Z9" i="1"/>
  <c r="V11" i="1"/>
  <c r="W12" i="1"/>
  <c r="AH7" i="1"/>
  <c r="AI7" i="1" s="1"/>
  <c r="H6" i="1"/>
  <c r="N13" i="1"/>
  <c r="O13" i="1" s="1"/>
  <c r="P13" i="1" s="1"/>
  <c r="AS9" i="1" l="1"/>
  <c r="AR9" i="1"/>
  <c r="V10" i="1"/>
  <c r="W11" i="1"/>
  <c r="AH6" i="1"/>
  <c r="AI6" i="1" s="1"/>
  <c r="AI5" i="1" s="1"/>
  <c r="H5" i="1"/>
  <c r="AH5" i="1" s="1"/>
  <c r="N12" i="1"/>
  <c r="O12" i="1" s="1"/>
  <c r="P12" i="1" s="1"/>
  <c r="L11" i="1"/>
  <c r="L10" i="1" s="1"/>
  <c r="V9" i="1" l="1"/>
  <c r="W10" i="1"/>
  <c r="H4" i="1"/>
  <c r="N11" i="1"/>
  <c r="O11" i="1" s="1"/>
  <c r="P11" i="1" s="1"/>
  <c r="V8" i="1" l="1"/>
  <c r="W9" i="1"/>
  <c r="AH4" i="1"/>
  <c r="AI4" i="1" s="1"/>
  <c r="H3" i="1"/>
  <c r="N10" i="1"/>
  <c r="O10" i="1" s="1"/>
  <c r="P10" i="1" s="1"/>
  <c r="I8" i="1"/>
  <c r="L9" i="1"/>
  <c r="I7" i="1" l="1"/>
  <c r="AP7" i="1" s="1"/>
  <c r="AP8" i="1"/>
  <c r="AQ8" i="1" s="1"/>
  <c r="Y8" i="1"/>
  <c r="AT8" i="1"/>
  <c r="AT7" i="1" s="1"/>
  <c r="V7" i="1"/>
  <c r="W8" i="1"/>
  <c r="AH3" i="1"/>
  <c r="H2" i="1"/>
  <c r="AH2" i="1" s="1"/>
  <c r="L8" i="1"/>
  <c r="N8" i="1" s="1"/>
  <c r="AI3" i="1"/>
  <c r="AI2" i="1" s="1"/>
  <c r="N9" i="1"/>
  <c r="O9" i="1" s="1"/>
  <c r="P9" i="1" s="1"/>
  <c r="I6" i="1"/>
  <c r="AP6" i="1" s="1"/>
  <c r="AT6" i="1" l="1"/>
  <c r="Y7" i="1"/>
  <c r="Z8" i="1"/>
  <c r="AS8" i="1"/>
  <c r="AQ7" i="1"/>
  <c r="AR8" i="1"/>
  <c r="O8" i="1"/>
  <c r="P8" i="1" s="1"/>
  <c r="V6" i="1"/>
  <c r="W7" i="1"/>
  <c r="L7" i="1"/>
  <c r="N7" i="1" s="1"/>
  <c r="O7" i="1" s="1"/>
  <c r="P7" i="1" s="1"/>
  <c r="L6" i="1"/>
  <c r="N6" i="1" s="1"/>
  <c r="O6" i="1" s="1"/>
  <c r="P6" i="1" s="1"/>
  <c r="I5" i="1"/>
  <c r="AP5" i="1" s="1"/>
  <c r="Y6" i="1" l="1"/>
  <c r="Z7" i="1"/>
  <c r="AQ6" i="1"/>
  <c r="AS7" i="1"/>
  <c r="AR7" i="1"/>
  <c r="AT5" i="1"/>
  <c r="AT4" i="1" s="1"/>
  <c r="V5" i="1"/>
  <c r="W6" i="1"/>
  <c r="I4" i="1"/>
  <c r="L5" i="1"/>
  <c r="N5" i="1" s="1"/>
  <c r="O5" i="1" s="1"/>
  <c r="P5" i="1" s="1"/>
  <c r="AR6" i="1" l="1"/>
  <c r="AQ5" i="1"/>
  <c r="AS6" i="1"/>
  <c r="AP4" i="1"/>
  <c r="Y5" i="1"/>
  <c r="Z5" i="1" s="1"/>
  <c r="Z6" i="1"/>
  <c r="V4" i="1"/>
  <c r="W5" i="1"/>
  <c r="I3" i="1"/>
  <c r="AT3" i="1" s="1"/>
  <c r="L4" i="1"/>
  <c r="N4" i="1" s="1"/>
  <c r="O4" i="1" s="1"/>
  <c r="P4" i="1" s="1"/>
  <c r="AP3" i="1" l="1"/>
  <c r="AR5" i="1"/>
  <c r="AS5" i="1"/>
  <c r="AQ4" i="1"/>
  <c r="Y4" i="1"/>
  <c r="V3" i="1"/>
  <c r="W4" i="1"/>
  <c r="L3" i="1"/>
  <c r="N3" i="1" s="1"/>
  <c r="O3" i="1" s="1"/>
  <c r="P3" i="1" s="1"/>
  <c r="I2" i="1"/>
  <c r="L2" i="1" l="1"/>
  <c r="N2" i="1" s="1"/>
  <c r="O2" i="1" s="1"/>
  <c r="P2" i="1" s="1"/>
  <c r="AP2" i="1"/>
  <c r="Z4" i="1"/>
  <c r="AR4" i="1"/>
  <c r="AS4" i="1"/>
  <c r="AQ3" i="1"/>
  <c r="Y3" i="1"/>
  <c r="Z3" i="1" s="1"/>
  <c r="AT2" i="1"/>
  <c r="V2" i="1"/>
  <c r="W2" i="1" s="1"/>
  <c r="W3" i="1"/>
  <c r="Y2" i="1" l="1"/>
  <c r="Z2" i="1" s="1"/>
  <c r="AR3" i="1"/>
  <c r="AQ2" i="1"/>
  <c r="AS3" i="1"/>
  <c r="AS2" i="1" l="1"/>
  <c r="AR2" i="1"/>
</calcChain>
</file>

<file path=xl/sharedStrings.xml><?xml version="1.0" encoding="utf-8"?>
<sst xmlns="http://schemas.openxmlformats.org/spreadsheetml/2006/main" count="256" uniqueCount="255">
  <si>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</si>
  <si>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</si>
  <si>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</si>
  <si>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</si>
  <si>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</si>
  <si>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</si>
  <si>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</si>
  <si>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</si>
  <si>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</si>
  <si>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</si>
  <si>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</si>
  <si>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</si>
  <si>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</si>
  <si>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</si>
  <si>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</si>
  <si>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</si>
  <si>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</si>
  <si>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</si>
  <si>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</si>
  <si>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</si>
  <si>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</si>
  <si>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</si>
  <si>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</si>
  <si>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</si>
  <si>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</si>
  <si>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</si>
  <si>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</si>
  <si>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</si>
  <si>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</si>
  <si>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</si>
  <si>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</si>
  <si>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</si>
  <si>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</si>
  <si>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</si>
  <si>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</si>
  <si>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</si>
  <si>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</si>
  <si>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</si>
  <si>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</si>
  <si>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</si>
  <si>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</si>
  <si>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</si>
  <si>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</si>
  <si>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</si>
  <si>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</si>
  <si>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</si>
  <si>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</si>
  <si>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</si>
  <si>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</si>
  <si>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</si>
  <si>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</si>
  <si>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</si>
  <si>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</si>
  <si>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</si>
  <si>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</si>
  <si>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</si>
  <si>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</si>
  <si>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</si>
  <si>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</si>
  <si>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</si>
  <si>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</si>
  <si>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</si>
  <si>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</si>
  <si>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</si>
  <si>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</si>
  <si>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</si>
  <si>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</si>
  <si>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</si>
  <si>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</si>
  <si>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</si>
  <si>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</si>
  <si>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</si>
  <si>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</si>
  <si>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</si>
  <si>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</si>
  <si>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</si>
  <si>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</si>
  <si>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</si>
  <si>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</si>
  <si>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</si>
  <si>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</si>
  <si>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</si>
  <si>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</si>
  <si>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</si>
  <si>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</si>
  <si>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</si>
  <si>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</si>
  <si>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</si>
  <si>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</si>
  <si>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</si>
  <si>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</si>
  <si>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</si>
  <si>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</si>
  <si>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</si>
  <si>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</si>
  <si>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</si>
  <si>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</si>
  <si>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</si>
  <si>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</si>
  <si>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</si>
  <si>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</si>
  <si>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</si>
  <si>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</si>
  <si>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</si>
  <si>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</si>
  <si>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</si>
  <si>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</si>
  <si>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</si>
  <si>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</si>
  <si>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</si>
  <si>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</si>
  <si>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</si>
  <si>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</si>
  <si>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</si>
  <si>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</si>
  <si>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</si>
  <si>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</si>
  <si>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</si>
  <si>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</si>
  <si>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</si>
  <si>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</si>
  <si>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</si>
  <si>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</si>
  <si>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</si>
  <si>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</si>
  <si>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</si>
  <si>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</si>
  <si>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</si>
  <si>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</si>
  <si>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</si>
  <si>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</si>
  <si>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</si>
  <si>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</si>
  <si>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</si>
  <si>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</si>
  <si>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</si>
  <si>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</si>
  <si>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</si>
  <si>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</si>
  <si>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</si>
  <si>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</si>
  <si>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</si>
  <si>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</si>
  <si>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</si>
  <si>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</si>
  <si>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</si>
  <si>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</si>
  <si>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</si>
  <si>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</si>
  <si>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</si>
  <si>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</si>
  <si>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</si>
  <si>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</si>
  <si>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</si>
  <si>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</si>
  <si>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</si>
  <si>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</si>
  <si>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</si>
  <si>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</si>
  <si>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</si>
  <si>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</si>
  <si>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</si>
  <si>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</si>
  <si>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</si>
  <si>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</si>
  <si>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</si>
  <si>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</si>
  <si>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</si>
  <si>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</si>
  <si>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</si>
  <si>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</si>
  <si>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</si>
  <si>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</si>
  <si>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</si>
  <si>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</si>
  <si>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</si>
  <si>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</si>
  <si>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</si>
  <si>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</si>
  <si>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</si>
  <si>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</si>
  <si>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</si>
  <si>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</si>
  <si>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</si>
  <si>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</si>
  <si>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</si>
  <si>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</si>
  <si>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</si>
  <si>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</si>
  <si>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</si>
  <si>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</si>
  <si>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</si>
  <si>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</si>
  <si>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</si>
  <si>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</si>
  <si>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</si>
  <si>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</si>
  <si>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</si>
  <si>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Quarter</t>
  </si>
  <si>
    <t>Input variables</t>
  </si>
  <si>
    <t>1 Bed</t>
  </si>
  <si>
    <t>2 Bed</t>
  </si>
  <si>
    <t>3 Bed</t>
  </si>
  <si>
    <t>Property Size</t>
  </si>
  <si>
    <t>3 digit postcode</t>
  </si>
  <si>
    <t>Profession</t>
  </si>
  <si>
    <t>Family size</t>
  </si>
  <si>
    <t>Family after tax income (monthly)</t>
  </si>
  <si>
    <t>Current savings</t>
  </si>
  <si>
    <t>Age of head of household</t>
  </si>
  <si>
    <t xml:space="preserve">Property </t>
  </si>
  <si>
    <t>Family</t>
  </si>
  <si>
    <t>Percentage of income spent on consumption</t>
  </si>
  <si>
    <t>Market variables</t>
  </si>
  <si>
    <t>Mortgage rate</t>
  </si>
  <si>
    <t>Mortgage term (years)</t>
  </si>
  <si>
    <t>LTV</t>
  </si>
  <si>
    <t>Mortgage payment (monthly)</t>
  </si>
  <si>
    <t>LONDON HOUSE PRICES (£)</t>
  </si>
  <si>
    <t>Date</t>
  </si>
  <si>
    <t>Inflation</t>
  </si>
  <si>
    <t>House price index</t>
  </si>
  <si>
    <t>Adjusted inflation</t>
  </si>
  <si>
    <t>Monthly</t>
  </si>
  <si>
    <t>Quarterly</t>
  </si>
  <si>
    <t>Simulated house prices</t>
  </si>
  <si>
    <t>Simulated date</t>
  </si>
  <si>
    <t>Simulated rent (quarterly)</t>
  </si>
  <si>
    <t>Simulated rent (monthly)</t>
  </si>
  <si>
    <t>Simulated savings while renting</t>
  </si>
  <si>
    <t>Simulated income (quarterly)</t>
  </si>
  <si>
    <t>Required deposit HO</t>
  </si>
  <si>
    <t>Affordability HO dummy</t>
  </si>
  <si>
    <t>Sum dummy</t>
  </si>
  <si>
    <t>Home ownership dummy</t>
  </si>
  <si>
    <t>BoE interest rates</t>
  </si>
  <si>
    <t>Simulated variable mortgage rates</t>
  </si>
  <si>
    <t>Simulated mortgage payments in each month</t>
  </si>
  <si>
    <t>Simulated mortgage payments in each quarter</t>
  </si>
  <si>
    <t>Cumulative Mortgage Payments</t>
  </si>
  <si>
    <t>Required Deposit</t>
  </si>
  <si>
    <t>Age</t>
  </si>
  <si>
    <t xml:space="preserve">Saved wealth </t>
  </si>
  <si>
    <t>Outstanding amount</t>
  </si>
  <si>
    <t>Equity</t>
  </si>
  <si>
    <t>SO Deposit</t>
  </si>
  <si>
    <t>Mortgage Payment</t>
  </si>
  <si>
    <t>SO Rent</t>
  </si>
  <si>
    <t>Share Value 25%</t>
  </si>
  <si>
    <t>S</t>
  </si>
  <si>
    <t>Cumulative Savings</t>
  </si>
  <si>
    <t>Paid?</t>
  </si>
  <si>
    <t>Initial Share owned</t>
  </si>
  <si>
    <t>Floating Share</t>
  </si>
  <si>
    <t>Saved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</si>
</sst>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theme="1"/>
      <name val="Calibri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92D050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4" fillId="4" borderId="0" applyNumberFormat="0" applyBorder="0" applyAlignment="0" applyProtection="0"/>
  </cellStyleXfs>
  <cellXfs count="38">
    <xf numFmtId="0" fontId="0" fillId="0" borderId="0" xfId="0"/>
    <xf numFmtId="0" fontId="3" fillId="0" borderId="0" xfId="0" applyFont="1"/>
    <xf numFmtId="9" fontId="0" fillId="0" borderId="0" xfId="0" applyNumberFormat="1"/>
    <xf numFmtId="0" fontId="0" fillId="2" borderId="0" xfId="0" applyFill="1"/>
    <xf numFmtId="0" fontId="0" fillId="3" borderId="0" xfId="0" applyFill="1"/>
    <xf numFmtId="8" fontId="0" fillId="0" borderId="0" xfId="0" applyNumberFormat="1"/>
    <xf numFmtId="0" fontId="5" fillId="0" borderId="0" xfId="0" applyFont="1"/>
    <xf numFmtId="0" fontId="4" fillId="4" borderId="0" xfId="5"/>
    <xf numFmtId="0" fontId="4" fillId="5" borderId="0" xfId="5" applyFill="1"/>
    <xf numFmtId="0" fontId="0" fillId="5" borderId="0" xfId="0" applyFill="1"/>
    <xf numFmtId="0" fontId="4" fillId="6" borderId="0" xfId="5" applyFill="1"/>
    <xf numFmtId="0" fontId="6" fillId="7" borderId="0" xfId="0" applyFont="1" applyFill="1"/>
    <xf numFmtId="0" fontId="6" fillId="5" borderId="0" xfId="0" applyFont="1" applyFill="1"/>
    <xf numFmtId="2" fontId="0" fillId="5" borderId="0" xfId="0" applyNumberFormat="1" applyFill="1"/>
    <xf numFmtId="2" fontId="4" fillId="6" borderId="0" xfId="5" applyNumberFormat="1" applyFill="1"/>
    <xf numFmtId="10" fontId="0" fillId="5" borderId="0" xfId="3" applyNumberFormat="1" applyFont="1" applyFill="1"/>
    <xf numFmtId="2" fontId="7" fillId="5" borderId="0" xfId="3" applyNumberFormat="1" applyFont="1" applyFill="1"/>
    <xf numFmtId="2" fontId="6" fillId="3" borderId="0" xfId="3" applyNumberFormat="1" applyFont="1" applyFill="1"/>
    <xf numFmtId="2" fontId="0" fillId="3" borderId="0" xfId="3" applyNumberFormat="1" applyFont="1" applyFill="1"/>
    <xf numFmtId="2" fontId="7" fillId="3" borderId="0" xfId="3" applyNumberFormat="1" applyFont="1" applyFill="1"/>
    <xf numFmtId="164" fontId="0" fillId="3" borderId="0" xfId="0" applyNumberFormat="1" applyFill="1"/>
    <xf numFmtId="14" fontId="0" fillId="3" borderId="0" xfId="0" applyNumberFormat="1" applyFill="1"/>
    <xf numFmtId="0" fontId="4" fillId="3" borderId="0" xfId="5" applyFill="1"/>
    <xf numFmtId="14" fontId="4" fillId="3" borderId="0" xfId="5" applyNumberFormat="1" applyFill="1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left"/>
    </xf>
    <xf numFmtId="0" fontId="2" fillId="3" borderId="3" xfId="1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1" fontId="2" fillId="3" borderId="1" xfId="1" applyNumberFormat="1" applyFont="1" applyFill="1" applyBorder="1" applyAlignment="1">
      <alignment horizontal="left"/>
    </xf>
    <xf numFmtId="1" fontId="2" fillId="3" borderId="2" xfId="1" applyNumberFormat="1" applyFont="1" applyFill="1" applyBorder="1" applyAlignment="1">
      <alignment horizontal="left"/>
    </xf>
    <xf numFmtId="0" fontId="2" fillId="3" borderId="4" xfId="1" applyFont="1" applyFill="1" applyBorder="1" applyAlignment="1">
      <alignment horizontal="left"/>
    </xf>
    <xf numFmtId="0" fontId="2" fillId="3" borderId="5" xfId="1" applyFont="1" applyFill="1" applyBorder="1" applyAlignment="1">
      <alignment horizontal="left"/>
    </xf>
    <xf numFmtId="1" fontId="2" fillId="3" borderId="3" xfId="1" applyNumberFormat="1" applyFont="1" applyFill="1" applyBorder="1" applyAlignment="1">
      <alignment horizontal="left"/>
    </xf>
    <xf numFmtId="1" fontId="2" fillId="3" borderId="0" xfId="1" applyNumberFormat="1" applyFont="1" applyFill="1" applyAlignment="1">
      <alignment horizontal="left"/>
    </xf>
    <xf numFmtId="2" fontId="0" fillId="0" borderId="0" xfId="0" applyNumberFormat="1"/>
    <xf numFmtId="1" fontId="0" fillId="0" borderId="0" xfId="0" applyNumberFormat="1"/>
    <xf numFmtId="2" fontId="0" fillId="8" borderId="0" xfId="0" applyNumberFormat="1" applyFill="1"/>
    <xf numFmtId="0" fontId="0" fillId="8" borderId="0" xfId="0" applyFill="1"/>
  </cellXfs>
  <cellStyles count="6">
    <cellStyle name="40% - Accent6" xfId="5" builtinId="51"/>
    <cellStyle name="Normal" xfId="0" builtinId="0"/>
    <cellStyle name="Normal 2" xfId="1" xr:uid="{D424A826-02A8-4D4D-8256-7A759B354BE5}"/>
    <cellStyle name="Normal 3" xfId="4" xr:uid="{78323284-21ED-44B5-A79B-97EB0BDCD0C0}"/>
    <cellStyle name="Percent" xfId="3" builtinId="5"/>
    <cellStyle name="Percent 2" xfId="2" xr:uid="{FC717584-EC22-48CA-A40A-DB3A5C2FF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CB69-1366-43A4-8094-9DEC442FBC38}">
  <dimension ref="A1:AT1000"/>
  <sheetViews>
    <sheetView tabSelected="1" zoomScale="85" zoomScaleNormal="85" workbookViewId="0">
      <pane ySplit="1" topLeftCell="A191" activePane="bottomLeft" state="frozen"/>
      <selection activeCell="H1" sqref="H1"/>
      <selection pane="bottomLeft" activeCell="K194" sqref="K194"/>
    </sheetView>
  </sheetViews>
  <sheetFormatPr defaultRowHeight="15" x14ac:dyDescent="0.25"/>
  <cols>
    <col min="1" max="1" width="11.5703125" style="4" customWidth="1"/>
    <col min="2" max="2" width="25" style="4" bestFit="1" customWidth="1"/>
    <col min="3" max="3" width="25" style="9" customWidth="1"/>
    <col min="4" max="4" width="25" style="10" customWidth="1"/>
    <col min="5" max="5" width="15.28515625" style="4" customWidth="1"/>
    <col min="6" max="6" width="15.28515625" style="22" customWidth="1"/>
    <col min="7" max="7" width="15.28515625" style="4" customWidth="1"/>
    <col min="8" max="8" width="21.5703125" style="9" customWidth="1"/>
    <col min="9" max="9" width="27.5703125" style="8" bestFit="1" customWidth="1"/>
    <col min="10" max="10" width="25.7109375" style="10" customWidth="1"/>
    <col min="11" max="11" width="24.5703125" style="10" bestFit="1" customWidth="1"/>
    <col min="12" max="12" width="29.5703125" style="10" customWidth="1"/>
    <col min="13" max="16" width="23.5703125" style="9" customWidth="1"/>
    <col min="17" max="17" width="23.5703125" style="18" customWidth="1"/>
    <col min="18" max="18" width="22.85546875" style="9" customWidth="1"/>
    <col min="19" max="19" width="42.140625" style="9" bestFit="1" customWidth="1"/>
    <col min="20" max="20" width="42.85546875" style="9" bestFit="1" customWidth="1"/>
    <col min="21" max="21" width="17.5703125" bestFit="1" customWidth="1"/>
    <col min="22" max="22" width="21" bestFit="1" customWidth="1"/>
    <col min="23" max="23" width="16.42578125" bestFit="1" customWidth="1"/>
    <col min="24" max="24" width="11.5703125" bestFit="1" customWidth="1"/>
    <col min="25" max="25" width="14.28515625" bestFit="1" customWidth="1"/>
    <col min="26" max="26" width="16.7109375" customWidth="1"/>
    <col min="28" max="28" width="18.7109375" customWidth="1"/>
    <col min="29" max="29" width="15.7109375" customWidth="1"/>
    <col min="32" max="32" width="12.42578125" bestFit="1" customWidth="1"/>
    <col min="33" max="33" width="27.5703125" style="7" bestFit="1" customWidth="1"/>
    <col min="37" max="37" width="11.28515625" bestFit="1" customWidth="1"/>
    <col min="38" max="38" width="18.28515625" style="9" bestFit="1" customWidth="1"/>
    <col min="39" max="39" width="21.140625" customWidth="1"/>
    <col min="40" max="40" width="17.85546875" customWidth="1"/>
    <col min="41" max="41" width="20.28515625" customWidth="1"/>
    <col min="43" max="43" width="19.140625" bestFit="1" customWidth="1"/>
    <col min="44" max="44" width="12.85546875" bestFit="1" customWidth="1"/>
    <col min="45" max="45" width="14.5703125" bestFit="1" customWidth="1"/>
    <col min="46" max="46" width="13.85546875" bestFit="1" customWidth="1"/>
  </cols>
  <sheetData>
    <row r="1" spans="1:46" x14ac:dyDescent="0.25">
      <c r="A1" s="4" t="s">
        <v>198</v>
      </c>
      <c r="B1" s="4" t="s">
        <v>218</v>
      </c>
      <c r="C1" s="9" t="s">
        <v>221</v>
      </c>
      <c r="D1" s="10" t="s">
        <v>225</v>
      </c>
      <c r="E1" s="4" t="s">
        <v>219</v>
      </c>
      <c r="F1" s="22" t="s">
        <v>226</v>
      </c>
      <c r="G1" s="4" t="s">
        <v>220</v>
      </c>
      <c r="H1" s="9" t="s">
        <v>222</v>
      </c>
      <c r="I1" s="8" t="s">
        <v>230</v>
      </c>
      <c r="J1" s="10" t="s">
        <v>228</v>
      </c>
      <c r="K1" s="10" t="s">
        <v>227</v>
      </c>
      <c r="L1" s="10" t="s">
        <v>229</v>
      </c>
      <c r="M1" s="9" t="s">
        <v>231</v>
      </c>
      <c r="N1" s="9" t="s">
        <v>232</v>
      </c>
      <c r="O1" s="9" t="s">
        <v>233</v>
      </c>
      <c r="P1" s="9" t="s">
        <v>234</v>
      </c>
      <c r="Q1" s="17" t="s">
        <v>235</v>
      </c>
      <c r="R1" s="11" t="s">
        <v>236</v>
      </c>
      <c r="S1" s="12" t="s">
        <v>237</v>
      </c>
      <c r="T1" s="12" t="s">
        <v>238</v>
      </c>
      <c r="U1" t="s">
        <v>240</v>
      </c>
      <c r="V1" s="6" t="s">
        <v>239</v>
      </c>
      <c r="W1" s="6" t="s">
        <v>243</v>
      </c>
      <c r="X1" s="6" t="s">
        <v>241</v>
      </c>
      <c r="Y1" s="6" t="s">
        <v>242</v>
      </c>
      <c r="Z1" s="6" t="s">
        <v>244</v>
      </c>
      <c r="AB1" t="s">
        <v>199</v>
      </c>
      <c r="AG1" s="7" t="s">
        <v>230</v>
      </c>
      <c r="AK1" t="s">
        <v>245</v>
      </c>
      <c r="AL1" t="s">
        <v>247</v>
      </c>
      <c r="AM1" t="s">
        <v>252</v>
      </c>
      <c r="AN1" t="s">
        <v>248</v>
      </c>
      <c r="AO1" t="s">
        <v>246</v>
      </c>
      <c r="AP1" t="s">
        <v>249</v>
      </c>
      <c r="AQ1" t="s">
        <v>250</v>
      </c>
      <c r="AR1" t="s">
        <v>251</v>
      </c>
      <c r="AS1" t="s">
        <v>253</v>
      </c>
      <c r="AT1" t="s">
        <v>254</v>
      </c>
    </row>
    <row r="2" spans="1:46" x14ac:dyDescent="0.25">
      <c r="A2" s="24" t="s">
        <v>197</v>
      </c>
      <c r="B2" s="4">
        <v>511293</v>
      </c>
      <c r="C2" s="13">
        <f t="shared" ref="C2:C65" si="0">C3*B2/B3</f>
        <v>3979.5532378580306</v>
      </c>
      <c r="D2" s="14">
        <f t="shared" ref="D2:D33" si="1">$D$199*C2/$C$199</f>
        <v>20347177.136441458</v>
      </c>
      <c r="E2" s="21">
        <v>45017</v>
      </c>
      <c r="F2" s="23">
        <f t="shared" ref="F2:F65" si="2">DATE(YEAR(E2)+50, MONTH(E2), DAY(E2))</f>
        <v>63280</v>
      </c>
      <c r="G2" s="20">
        <v>128.9</v>
      </c>
      <c r="H2" s="9">
        <f>H3*G2/G3</f>
        <v>1104.2464689799722</v>
      </c>
      <c r="I2" s="8">
        <f t="shared" ref="I2:I66" si="3">I3*(1*H2/H3)</f>
        <v>99382.182208197468</v>
      </c>
      <c r="J2" s="10">
        <f>D2*0.045/12</f>
        <v>76301.91426165546</v>
      </c>
      <c r="K2" s="10">
        <f>0.045*D2/4</f>
        <v>228905.74278496639</v>
      </c>
      <c r="L2" s="10">
        <f t="shared" ref="L2:L11" si="4">$AD$13+I2*(1-$AC$15)-K2+L3</f>
        <v>3084020032.8929877</v>
      </c>
      <c r="M2" s="9">
        <f t="shared" ref="M2:M65" si="5">0.05*D2</f>
        <v>1017358.856822073</v>
      </c>
      <c r="N2" s="9">
        <f>IF(L2&gt;=M2, 1, 0)</f>
        <v>1</v>
      </c>
      <c r="O2" s="9">
        <f>SUM($N2:N$199)</f>
        <v>186</v>
      </c>
      <c r="P2" s="9">
        <f t="shared" ref="P2:P65" si="6">IF(O2=0,0,1)</f>
        <v>1</v>
      </c>
      <c r="Q2" s="18">
        <v>0.04</v>
      </c>
      <c r="R2" s="15">
        <f>Q2+0.003</f>
        <v>4.3000000000000003E-2</v>
      </c>
      <c r="S2" s="16">
        <f>ABS(PMT(R2/12,$AC$19*12,-$AC$20*D2,0))</f>
        <v>80553.895095071086</v>
      </c>
      <c r="T2" s="9">
        <f>S2*3</f>
        <v>241661.68528521326</v>
      </c>
      <c r="U2" s="34">
        <f>D2*0.05</f>
        <v>1017358.856822073</v>
      </c>
      <c r="V2">
        <f>T2+V3</f>
        <v>16675013.054754037</v>
      </c>
      <c r="W2" s="34">
        <f t="shared" ref="W2:W65" si="7">$D$199-V2</f>
        <v>-16163720.054754037</v>
      </c>
      <c r="X2" s="35">
        <f t="shared" ref="X2:X9" si="8">X3+0.25</f>
        <v>69.25</v>
      </c>
      <c r="Y2">
        <f t="shared" ref="Y2:Y4" si="9">(I2*(1-$AC$15))+(Y3*(1+Q2))</f>
        <v>1986164482.2070236</v>
      </c>
      <c r="Z2" s="34">
        <f t="shared" ref="Z2:Z4" si="10">D2-$V$172+Y2</f>
        <v>2005974771.9702108</v>
      </c>
      <c r="AF2">
        <f>D2*0.05</f>
        <v>1017358.856822073</v>
      </c>
      <c r="AG2" s="7">
        <f>AG3*1.03</f>
        <v>3042116.0426532249</v>
      </c>
      <c r="AH2">
        <f>(1*H2/H3)</f>
        <v>1.023828435266084</v>
      </c>
      <c r="AI2">
        <f>AI3*AH2</f>
        <v>99382.182208197468</v>
      </c>
      <c r="AK2" s="34">
        <f>D2*0.05*0.25</f>
        <v>254339.71420551825</v>
      </c>
      <c r="AL2">
        <f t="shared" ref="AL2:AL65" si="11">(1-AM2)*D2*0.0275/4</f>
        <v>23186244.196260553</v>
      </c>
      <c r="AM2">
        <v>-164.75</v>
      </c>
      <c r="AN2">
        <f t="shared" ref="AN2:AN65" si="12">$D$199*0.25</f>
        <v>127823.25</v>
      </c>
      <c r="AP2">
        <f t="shared" ref="AP2:AP6" si="13">(I2*(1-$AC$15))</f>
        <v>64598.418435328356</v>
      </c>
      <c r="AQ2">
        <f t="shared" ref="AQ2:AQ4" si="14">AQ3+AP2</f>
        <v>5520978.9402927253</v>
      </c>
      <c r="AR2">
        <f t="shared" ref="AR2:AR5" si="15">AN2-AQ2</f>
        <v>-5393155.6902927253</v>
      </c>
      <c r="AS2">
        <f t="shared" ref="AS2:AS33" si="16">AQ2/$D$199</f>
        <v>10.798072612558212</v>
      </c>
      <c r="AT2">
        <f t="shared" ref="AT2:AT6" si="17">(I2*(1-$AC$15))+(AT3*(1+Q2))</f>
        <v>23113676.868646812</v>
      </c>
    </row>
    <row r="3" spans="1:46" x14ac:dyDescent="0.25">
      <c r="A3" s="24" t="s">
        <v>196</v>
      </c>
      <c r="B3" s="4">
        <v>528000</v>
      </c>
      <c r="C3" s="13">
        <f t="shared" si="0"/>
        <v>4109.5890410958882</v>
      </c>
      <c r="D3" s="14">
        <f t="shared" si="1"/>
        <v>21012041.095890399</v>
      </c>
      <c r="E3" s="21">
        <v>44927</v>
      </c>
      <c r="F3" s="23">
        <f t="shared" si="2"/>
        <v>63190</v>
      </c>
      <c r="G3" s="20">
        <v>125.9</v>
      </c>
      <c r="H3" s="9">
        <f t="shared" ref="H3:H65" si="18">H4*G3/G4</f>
        <v>1078.5463960013849</v>
      </c>
      <c r="I3" s="8">
        <f t="shared" si="3"/>
        <v>97069.175640124624</v>
      </c>
      <c r="J3" s="10">
        <f t="shared" ref="J3:J66" si="19">D3*0.045/12</f>
        <v>78795.154109588984</v>
      </c>
      <c r="K3" s="10">
        <f t="shared" ref="K3:K66" si="20">0.045*D3/4</f>
        <v>236385.46232876697</v>
      </c>
      <c r="L3" s="10">
        <f t="shared" si="4"/>
        <v>3084184340.2173371</v>
      </c>
      <c r="M3" s="9">
        <f t="shared" si="5"/>
        <v>1050602.0547945199</v>
      </c>
      <c r="N3" s="9">
        <f t="shared" ref="N3:N65" si="21">IF(L3&gt;=M3, 1, 0)</f>
        <v>1</v>
      </c>
      <c r="O3" s="9">
        <f>SUM($N3:N$199)</f>
        <v>185</v>
      </c>
      <c r="P3" s="9">
        <f t="shared" si="6"/>
        <v>1</v>
      </c>
      <c r="Q3" s="18">
        <v>0.03</v>
      </c>
      <c r="R3" s="15">
        <f t="shared" ref="R3:R66" si="22">Q3+0.003</f>
        <v>3.3000000000000002E-2</v>
      </c>
      <c r="S3" s="16">
        <f t="shared" ref="S3:S66" si="23">ABS(PMT(R3/12,$AC$19*12,-$AC$20*D3,0))</f>
        <v>73618.664126445554</v>
      </c>
      <c r="T3" s="9">
        <f t="shared" ref="T3:T66" si="24">S3*3</f>
        <v>220855.99237933668</v>
      </c>
      <c r="U3" s="34">
        <f t="shared" ref="U3:U66" si="25">D3*0.05</f>
        <v>1050602.0547945199</v>
      </c>
      <c r="V3">
        <f>T3+V4</f>
        <v>16433351.369468825</v>
      </c>
      <c r="W3" s="34">
        <f t="shared" si="7"/>
        <v>-15922058.369468825</v>
      </c>
      <c r="X3" s="35">
        <f t="shared" si="8"/>
        <v>69</v>
      </c>
      <c r="Y3">
        <f>(I3*(1-$AC$15))+(Y4*(1+Q3))</f>
        <v>1909711426.7197964</v>
      </c>
      <c r="Z3" s="34">
        <f t="shared" si="10"/>
        <v>1930186580.4424326</v>
      </c>
      <c r="AB3" s="1" t="s">
        <v>210</v>
      </c>
      <c r="AG3" s="7">
        <f t="shared" ref="AG3:AG65" si="26">AG4*1.03</f>
        <v>2953510.7210225482</v>
      </c>
      <c r="AH3">
        <f t="shared" ref="AH3:AH66" si="27">(1*H3/H4)</f>
        <v>1.0088141025641024</v>
      </c>
      <c r="AI3">
        <f t="shared" ref="AI3:AI65" si="28">AI4*AH3</f>
        <v>97069.175640124624</v>
      </c>
      <c r="AK3" s="34">
        <f t="shared" ref="AK3:AK66" si="29">D3*0.05*0.25</f>
        <v>262650.51369862998</v>
      </c>
      <c r="AL3">
        <f t="shared" si="11"/>
        <v>23799419.67251711</v>
      </c>
      <c r="AM3">
        <v>-163.75</v>
      </c>
      <c r="AN3">
        <f t="shared" si="12"/>
        <v>127823.25</v>
      </c>
      <c r="AP3">
        <f t="shared" si="13"/>
        <v>63094.964166081008</v>
      </c>
      <c r="AQ3">
        <f t="shared" si="14"/>
        <v>5456380.5218573967</v>
      </c>
      <c r="AR3">
        <f t="shared" si="15"/>
        <v>-5328557.2718573967</v>
      </c>
      <c r="AS3">
        <f t="shared" si="16"/>
        <v>10.671729364292874</v>
      </c>
      <c r="AT3">
        <f t="shared" si="17"/>
        <v>22162575.432895657</v>
      </c>
    </row>
    <row r="4" spans="1:46" x14ac:dyDescent="0.25">
      <c r="A4" s="25" t="s">
        <v>195</v>
      </c>
      <c r="B4" s="4">
        <v>534545</v>
      </c>
      <c r="C4" s="13">
        <f t="shared" si="0"/>
        <v>4160.530821917806</v>
      </c>
      <c r="D4" s="14">
        <f t="shared" si="1"/>
        <v>21272502.855308209</v>
      </c>
      <c r="E4" s="21">
        <v>44835</v>
      </c>
      <c r="F4" s="23">
        <f t="shared" si="2"/>
        <v>63098</v>
      </c>
      <c r="G4" s="20">
        <v>124.8</v>
      </c>
      <c r="H4" s="9">
        <f t="shared" si="18"/>
        <v>1069.1230359092363</v>
      </c>
      <c r="I4" s="8">
        <f t="shared" si="3"/>
        <v>96221.073231831251</v>
      </c>
      <c r="J4" s="10">
        <f t="shared" si="19"/>
        <v>79771.885707405789</v>
      </c>
      <c r="K4" s="10">
        <f t="shared" si="20"/>
        <v>239315.65712221735</v>
      </c>
      <c r="L4" s="10">
        <f t="shared" si="4"/>
        <v>3084357630.7154999</v>
      </c>
      <c r="M4" s="9">
        <f t="shared" si="5"/>
        <v>1063625.1427654105</v>
      </c>
      <c r="N4" s="9">
        <f t="shared" si="21"/>
        <v>1</v>
      </c>
      <c r="O4" s="9">
        <f>SUM($N4:N$199)</f>
        <v>184</v>
      </c>
      <c r="P4" s="9">
        <f t="shared" si="6"/>
        <v>1</v>
      </c>
      <c r="Q4" s="18">
        <v>1.7500000000000002E-2</v>
      </c>
      <c r="R4" s="15">
        <f t="shared" si="22"/>
        <v>2.0500000000000001E-2</v>
      </c>
      <c r="S4" s="16">
        <f t="shared" si="23"/>
        <v>63328.211161724794</v>
      </c>
      <c r="T4" s="9">
        <f t="shared" si="24"/>
        <v>189984.63348517439</v>
      </c>
      <c r="U4" s="34">
        <f t="shared" si="25"/>
        <v>1063625.1427654105</v>
      </c>
      <c r="V4">
        <f>T4+V5</f>
        <v>16212495.377089487</v>
      </c>
      <c r="W4" s="34">
        <f t="shared" si="7"/>
        <v>-15701202.377089487</v>
      </c>
      <c r="X4" s="35">
        <f t="shared" si="8"/>
        <v>68.75</v>
      </c>
      <c r="Y4">
        <f t="shared" si="9"/>
        <v>1854027506.5588644</v>
      </c>
      <c r="Z4" s="34">
        <f t="shared" si="10"/>
        <v>1874763122.0409184</v>
      </c>
      <c r="AB4" t="s">
        <v>203</v>
      </c>
      <c r="AC4" t="s">
        <v>200</v>
      </c>
      <c r="AD4" t="s">
        <v>201</v>
      </c>
      <c r="AE4" t="s">
        <v>202</v>
      </c>
      <c r="AG4" s="7">
        <f t="shared" si="26"/>
        <v>2867486.1369150952</v>
      </c>
      <c r="AH4">
        <f t="shared" si="27"/>
        <v>1.0246305418719213</v>
      </c>
      <c r="AI4">
        <f t="shared" si="28"/>
        <v>96221.073231831251</v>
      </c>
      <c r="AK4" s="34">
        <f t="shared" si="29"/>
        <v>265906.28569135262</v>
      </c>
      <c r="AL4">
        <f t="shared" si="11"/>
        <v>23948184.855077446</v>
      </c>
      <c r="AM4">
        <v>-162.75</v>
      </c>
      <c r="AN4">
        <f t="shared" si="12"/>
        <v>127823.25</v>
      </c>
      <c r="AP4">
        <f t="shared" si="13"/>
        <v>62543.697600690313</v>
      </c>
      <c r="AQ4">
        <f t="shared" si="14"/>
        <v>5393285.5576913161</v>
      </c>
      <c r="AR4">
        <f t="shared" si="15"/>
        <v>-5265462.3076913161</v>
      </c>
      <c r="AS4">
        <f t="shared" si="16"/>
        <v>10.5483266105566</v>
      </c>
      <c r="AT4">
        <f t="shared" si="17"/>
        <v>21455806.280319974</v>
      </c>
    </row>
    <row r="5" spans="1:46" x14ac:dyDescent="0.25">
      <c r="A5" s="25" t="s">
        <v>194</v>
      </c>
      <c r="B5" s="4">
        <v>540399</v>
      </c>
      <c r="C5" s="13">
        <f t="shared" si="0"/>
        <v>4206.0943337484405</v>
      </c>
      <c r="D5" s="14">
        <f t="shared" si="1"/>
        <v>21505465.901852414</v>
      </c>
      <c r="E5" s="21">
        <v>44743</v>
      </c>
      <c r="F5" s="23">
        <f t="shared" si="2"/>
        <v>63006</v>
      </c>
      <c r="G5" s="20">
        <v>121.8</v>
      </c>
      <c r="H5" s="9">
        <f>H6*G5/G6</f>
        <v>1043.4229629306487</v>
      </c>
      <c r="I5" s="8">
        <f>I6*(1*H5/H6)</f>
        <v>93908.066663758378</v>
      </c>
      <c r="J5" s="10">
        <f t="shared" si="19"/>
        <v>80645.49713194654</v>
      </c>
      <c r="K5" s="10">
        <f t="shared" si="20"/>
        <v>241936.49139583964</v>
      </c>
      <c r="L5" s="10">
        <f t="shared" si="4"/>
        <v>3084534402.6750212</v>
      </c>
      <c r="M5" s="9">
        <f t="shared" si="5"/>
        <v>1075273.2950926207</v>
      </c>
      <c r="N5" s="9">
        <f t="shared" si="21"/>
        <v>1</v>
      </c>
      <c r="O5" s="9">
        <f>SUM($N5:N$199)</f>
        <v>183</v>
      </c>
      <c r="P5" s="9">
        <f t="shared" si="6"/>
        <v>1</v>
      </c>
      <c r="Q5" s="18">
        <v>0.01</v>
      </c>
      <c r="R5" s="15">
        <f>Q5+0.003</f>
        <v>1.3000000000000001E-2</v>
      </c>
      <c r="S5" s="16">
        <f>ABS(PMT(R5/12,$AC$19*12,-$AC$20*D5,0))</f>
        <v>57738.722879631154</v>
      </c>
      <c r="T5" s="9">
        <f>S5*3</f>
        <v>173216.16863889346</v>
      </c>
      <c r="U5" s="34">
        <f t="shared" si="25"/>
        <v>1075273.2950926207</v>
      </c>
      <c r="V5">
        <f>T5+V6</f>
        <v>16022510.743604314</v>
      </c>
      <c r="W5" s="34">
        <f t="shared" si="7"/>
        <v>-15511217.743604314</v>
      </c>
      <c r="X5" s="35">
        <f t="shared" si="8"/>
        <v>68.5</v>
      </c>
      <c r="Y5">
        <f t="shared" ref="Y5:Y68" si="30">(I5*(1-$AC$15))+(Y6*(1+Q5))</f>
        <v>1822078587.5786374</v>
      </c>
      <c r="Z5" s="34">
        <f t="shared" ref="Z5:Z68" si="31">D5-$V$172+Y5</f>
        <v>1843047166.1072357</v>
      </c>
      <c r="AB5" t="s">
        <v>204</v>
      </c>
      <c r="AG5" s="7">
        <f t="shared" si="26"/>
        <v>2783967.1232185387</v>
      </c>
      <c r="AH5">
        <f t="shared" si="27"/>
        <v>1.0175438596491229</v>
      </c>
      <c r="AI5">
        <f t="shared" si="28"/>
        <v>93908.066663758378</v>
      </c>
      <c r="AK5" s="34">
        <f t="shared" si="29"/>
        <v>268818.32377315516</v>
      </c>
      <c r="AL5">
        <f t="shared" si="11"/>
        <v>24062600.206744552</v>
      </c>
      <c r="AM5">
        <v>-161.75</v>
      </c>
      <c r="AN5">
        <f t="shared" si="12"/>
        <v>127823.25</v>
      </c>
      <c r="AP5">
        <f t="shared" si="13"/>
        <v>61040.243331442951</v>
      </c>
      <c r="AQ5">
        <f t="shared" ref="AQ5:AQ52" si="32">AQ6+AP5</f>
        <v>5330741.8600906255</v>
      </c>
      <c r="AR5">
        <f t="shared" si="15"/>
        <v>-5202918.6100906255</v>
      </c>
      <c r="AS5">
        <f t="shared" si="16"/>
        <v>10.426002038147649</v>
      </c>
      <c r="AT5">
        <f t="shared" si="17"/>
        <v>21025319.491616003</v>
      </c>
    </row>
    <row r="6" spans="1:46" x14ac:dyDescent="0.25">
      <c r="A6" s="26" t="s">
        <v>193</v>
      </c>
      <c r="B6" s="4">
        <v>518333</v>
      </c>
      <c r="C6" s="13">
        <f t="shared" si="0"/>
        <v>4034.3477584059747</v>
      </c>
      <c r="D6" s="14">
        <f t="shared" si="1"/>
        <v>20627337.684386659</v>
      </c>
      <c r="E6" s="21">
        <v>44652</v>
      </c>
      <c r="F6" s="23">
        <f t="shared" si="2"/>
        <v>62915</v>
      </c>
      <c r="G6" s="20">
        <v>119.7</v>
      </c>
      <c r="H6" s="9">
        <f t="shared" si="18"/>
        <v>1025.4329118456376</v>
      </c>
      <c r="I6" s="8">
        <f t="shared" si="3"/>
        <v>92288.962066107371</v>
      </c>
      <c r="J6" s="10">
        <f t="shared" si="19"/>
        <v>77352.516316449968</v>
      </c>
      <c r="K6" s="10">
        <f t="shared" si="20"/>
        <v>232057.5489493499</v>
      </c>
      <c r="L6" s="10">
        <f t="shared" si="4"/>
        <v>3084715298.9230857</v>
      </c>
      <c r="M6" s="9">
        <f t="shared" si="5"/>
        <v>1031366.8842193331</v>
      </c>
      <c r="N6" s="9">
        <f t="shared" si="21"/>
        <v>1</v>
      </c>
      <c r="O6" s="9">
        <f>SUM($N6:N$199)</f>
        <v>182</v>
      </c>
      <c r="P6" s="9">
        <f t="shared" si="6"/>
        <v>1</v>
      </c>
      <c r="Q6" s="18">
        <v>5.0000000000000001E-3</v>
      </c>
      <c r="R6" s="15">
        <f t="shared" si="22"/>
        <v>8.0000000000000002E-3</v>
      </c>
      <c r="S6" s="16">
        <f>ABS(PMT(R6/12,$AC$19*12,-$AC$20*D6,0))</f>
        <v>51574.170284404892</v>
      </c>
      <c r="T6" s="9">
        <f t="shared" si="24"/>
        <v>154722.51085321468</v>
      </c>
      <c r="U6" s="34">
        <f t="shared" si="25"/>
        <v>1031366.8842193331</v>
      </c>
      <c r="V6">
        <f>T6+V7</f>
        <v>15849294.574965419</v>
      </c>
      <c r="W6" s="34">
        <f t="shared" si="7"/>
        <v>-15338001.574965419</v>
      </c>
      <c r="X6" s="35">
        <f t="shared" si="8"/>
        <v>68.25</v>
      </c>
      <c r="Y6">
        <f t="shared" si="30"/>
        <v>1803977769.6389167</v>
      </c>
      <c r="Z6" s="34">
        <f t="shared" si="31"/>
        <v>1824068219.9500492</v>
      </c>
      <c r="AG6" s="7">
        <f t="shared" si="26"/>
        <v>2702880.7021539211</v>
      </c>
      <c r="AH6">
        <f t="shared" si="27"/>
        <v>1.0363636363636364</v>
      </c>
      <c r="AI6">
        <f t="shared" si="28"/>
        <v>92288.962066107371</v>
      </c>
      <c r="AK6" s="34">
        <f t="shared" si="29"/>
        <v>257841.72105483327</v>
      </c>
      <c r="AL6">
        <f t="shared" si="11"/>
        <v>22938244.109340601</v>
      </c>
      <c r="AM6">
        <v>-160.75</v>
      </c>
      <c r="AN6">
        <f t="shared" si="12"/>
        <v>127823.25</v>
      </c>
      <c r="AP6">
        <f t="shared" si="13"/>
        <v>59987.825342969794</v>
      </c>
      <c r="AQ6">
        <f t="shared" si="32"/>
        <v>5269701.6167591829</v>
      </c>
      <c r="AR6">
        <f t="shared" ref="AR6:AR52" si="33">AN6-AQ6</f>
        <v>-5141878.3667591829</v>
      </c>
      <c r="AS6">
        <f t="shared" si="16"/>
        <v>10.306617960267758</v>
      </c>
      <c r="AT6">
        <f t="shared" si="17"/>
        <v>20756712.127014417</v>
      </c>
    </row>
    <row r="7" spans="1:46" x14ac:dyDescent="0.25">
      <c r="A7" s="24" t="s">
        <v>192</v>
      </c>
      <c r="B7" s="4">
        <v>507230</v>
      </c>
      <c r="C7" s="13">
        <f t="shared" si="0"/>
        <v>3947.9296388542934</v>
      </c>
      <c r="D7" s="14">
        <f t="shared" si="1"/>
        <v>20185487.888387281</v>
      </c>
      <c r="E7" s="21">
        <v>44562</v>
      </c>
      <c r="F7" s="23">
        <f t="shared" si="2"/>
        <v>62824</v>
      </c>
      <c r="G7" s="20">
        <v>115.5</v>
      </c>
      <c r="H7" s="9">
        <f>H8*G7/G8</f>
        <v>989.4528096756153</v>
      </c>
      <c r="I7" s="8">
        <f t="shared" si="3"/>
        <v>89050.752870805358</v>
      </c>
      <c r="J7" s="10">
        <f t="shared" si="19"/>
        <v>75695.579581452301</v>
      </c>
      <c r="K7" s="10">
        <f t="shared" si="20"/>
        <v>227086.7387443569</v>
      </c>
      <c r="L7" s="10">
        <f t="shared" si="4"/>
        <v>3084887368.6466923</v>
      </c>
      <c r="M7" s="9">
        <f t="shared" si="5"/>
        <v>1009274.3944193642</v>
      </c>
      <c r="N7" s="9">
        <f t="shared" si="21"/>
        <v>1</v>
      </c>
      <c r="O7" s="9">
        <f>SUM($N7:N$199)</f>
        <v>181</v>
      </c>
      <c r="P7" s="9">
        <f t="shared" si="6"/>
        <v>1</v>
      </c>
      <c r="Q7" s="18">
        <v>2.5000000000000001E-3</v>
      </c>
      <c r="R7" s="15">
        <f t="shared" si="22"/>
        <v>5.4999999999999997E-3</v>
      </c>
      <c r="S7" s="16">
        <f t="shared" si="23"/>
        <v>48669.2904638119</v>
      </c>
      <c r="T7" s="9">
        <f t="shared" si="24"/>
        <v>146007.87139143571</v>
      </c>
      <c r="U7" s="34">
        <f t="shared" si="25"/>
        <v>1009274.3944193642</v>
      </c>
      <c r="V7">
        <f>T7+V8</f>
        <v>15694572.064112205</v>
      </c>
      <c r="W7" s="34">
        <f t="shared" si="7"/>
        <v>-15183279.064112205</v>
      </c>
      <c r="X7" s="35">
        <f t="shared" si="8"/>
        <v>68</v>
      </c>
      <c r="Y7">
        <f t="shared" si="30"/>
        <v>1794943066.4811683</v>
      </c>
      <c r="Z7" s="34">
        <f t="shared" si="31"/>
        <v>1814591666.9963014</v>
      </c>
      <c r="AB7" s="1" t="s">
        <v>211</v>
      </c>
      <c r="AG7" s="7">
        <f t="shared" si="26"/>
        <v>2624156.0215086611</v>
      </c>
      <c r="AH7">
        <f t="shared" si="27"/>
        <v>1.0122699386503069</v>
      </c>
      <c r="AI7">
        <f t="shared" si="28"/>
        <v>89050.752870805358</v>
      </c>
      <c r="AK7" s="34">
        <f t="shared" si="29"/>
        <v>252318.59860484104</v>
      </c>
      <c r="AL7">
        <f t="shared" si="11"/>
        <v>22308118.099150509</v>
      </c>
      <c r="AM7">
        <v>-159.75</v>
      </c>
      <c r="AN7">
        <f t="shared" si="12"/>
        <v>127823.25</v>
      </c>
      <c r="AP7">
        <f t="shared" ref="AP7:AP70" si="34">(I7*(1-$AC$15))</f>
        <v>57882.989366023481</v>
      </c>
      <c r="AQ7">
        <f t="shared" si="32"/>
        <v>5209713.7914162129</v>
      </c>
      <c r="AR7">
        <f t="shared" si="33"/>
        <v>-5081890.5414162129</v>
      </c>
      <c r="AS7">
        <f t="shared" si="16"/>
        <v>10.189292228558211</v>
      </c>
      <c r="AT7">
        <f t="shared" ref="AT7:AT70" si="35">(I7*(1-$AC$15))+(AT8*(1+Q7))</f>
        <v>20593755.524051197</v>
      </c>
    </row>
    <row r="8" spans="1:46" x14ac:dyDescent="0.25">
      <c r="A8" s="25" t="s">
        <v>191</v>
      </c>
      <c r="B8" s="4">
        <v>500980</v>
      </c>
      <c r="C8" s="13">
        <f t="shared" si="0"/>
        <v>3899.2839352428364</v>
      </c>
      <c r="D8" s="14">
        <f t="shared" si="1"/>
        <v>19936765.811021157</v>
      </c>
      <c r="E8" s="21">
        <v>44470</v>
      </c>
      <c r="F8" s="23">
        <f t="shared" si="2"/>
        <v>62732</v>
      </c>
      <c r="G8" s="20">
        <v>114.1</v>
      </c>
      <c r="H8" s="9">
        <f t="shared" si="18"/>
        <v>977.45944228560779</v>
      </c>
      <c r="I8" s="8">
        <f t="shared" si="3"/>
        <v>87971.349805704667</v>
      </c>
      <c r="J8" s="10">
        <f>D8*0.045/12</f>
        <v>74762.871791329337</v>
      </c>
      <c r="K8" s="10">
        <f t="shared" si="20"/>
        <v>224288.615373988</v>
      </c>
      <c r="L8" s="10">
        <f t="shared" si="4"/>
        <v>3085056572.3960705</v>
      </c>
      <c r="M8" s="9">
        <f t="shared" si="5"/>
        <v>996838.2905510579</v>
      </c>
      <c r="N8" s="9">
        <f t="shared" si="21"/>
        <v>1</v>
      </c>
      <c r="O8" s="9">
        <f>SUM($N8:N$199)</f>
        <v>180</v>
      </c>
      <c r="P8" s="9">
        <f t="shared" si="6"/>
        <v>1</v>
      </c>
      <c r="Q8" s="18">
        <v>2.5000000000000001E-3</v>
      </c>
      <c r="R8" s="15">
        <f t="shared" si="22"/>
        <v>5.4999999999999997E-3</v>
      </c>
      <c r="S8" s="16">
        <f t="shared" si="23"/>
        <v>48069.595916173108</v>
      </c>
      <c r="T8" s="9">
        <f t="shared" si="24"/>
        <v>144208.78774851933</v>
      </c>
      <c r="U8" s="34">
        <f t="shared" si="25"/>
        <v>996838.2905510579</v>
      </c>
      <c r="V8">
        <f>T8+V9</f>
        <v>15548564.192720769</v>
      </c>
      <c r="W8" s="34">
        <f t="shared" si="7"/>
        <v>-15037271.192720769</v>
      </c>
      <c r="X8" s="35">
        <f t="shared" si="8"/>
        <v>67.75</v>
      </c>
      <c r="Y8">
        <f t="shared" si="30"/>
        <v>1790409160.5903265</v>
      </c>
      <c r="Z8" s="34">
        <f t="shared" si="31"/>
        <v>1809809039.0280936</v>
      </c>
      <c r="AB8" t="s">
        <v>205</v>
      </c>
      <c r="AG8" s="7">
        <f t="shared" si="26"/>
        <v>2547724.2927268553</v>
      </c>
      <c r="AH8">
        <f t="shared" si="27"/>
        <v>1.01875</v>
      </c>
      <c r="AI8">
        <f t="shared" si="28"/>
        <v>87971.349805704667</v>
      </c>
      <c r="AK8" s="34">
        <f t="shared" si="29"/>
        <v>249209.57263776448</v>
      </c>
      <c r="AL8">
        <f t="shared" si="11"/>
        <v>102798.94871307784</v>
      </c>
      <c r="AM8">
        <v>0.25</v>
      </c>
      <c r="AN8">
        <f t="shared" si="12"/>
        <v>127823.25</v>
      </c>
      <c r="AP8">
        <f t="shared" si="34"/>
        <v>57181.377373708034</v>
      </c>
      <c r="AQ8">
        <f t="shared" si="32"/>
        <v>5151830.8020501891</v>
      </c>
      <c r="AR8">
        <f t="shared" si="33"/>
        <v>-5024007.5520501891</v>
      </c>
      <c r="AS8">
        <f t="shared" si="16"/>
        <v>10.076083189189347</v>
      </c>
      <c r="AT8">
        <f t="shared" si="35"/>
        <v>20484660.882478975</v>
      </c>
    </row>
    <row r="9" spans="1:46" x14ac:dyDescent="0.25">
      <c r="A9" s="25" t="s">
        <v>190</v>
      </c>
      <c r="B9" s="4">
        <v>509935</v>
      </c>
      <c r="C9" s="13">
        <f>C10*B9/B10</f>
        <v>3968.983499377332</v>
      </c>
      <c r="D9" s="14">
        <f t="shared" si="1"/>
        <v>20293134.803471342</v>
      </c>
      <c r="E9" s="21">
        <v>44378</v>
      </c>
      <c r="F9" s="23">
        <f t="shared" si="2"/>
        <v>62640</v>
      </c>
      <c r="G9" s="20">
        <v>112</v>
      </c>
      <c r="H9" s="9">
        <f t="shared" si="18"/>
        <v>959.46939120059665</v>
      </c>
      <c r="I9" s="8">
        <f t="shared" si="3"/>
        <v>86352.24520805366</v>
      </c>
      <c r="J9" s="10">
        <f t="shared" si="19"/>
        <v>76099.255513017531</v>
      </c>
      <c r="K9" s="10">
        <f t="shared" si="20"/>
        <v>228297.76653905259</v>
      </c>
      <c r="L9" s="10">
        <f t="shared" si="4"/>
        <v>3085223679.6340709</v>
      </c>
      <c r="M9" s="9">
        <f t="shared" si="5"/>
        <v>1014656.7401735671</v>
      </c>
      <c r="N9" s="9">
        <f t="shared" si="21"/>
        <v>1</v>
      </c>
      <c r="O9" s="9">
        <f>SUM($N9:N$199)</f>
        <v>179</v>
      </c>
      <c r="P9" s="9">
        <f t="shared" si="6"/>
        <v>1</v>
      </c>
      <c r="Q9" s="18">
        <v>2.5000000000000001E-3</v>
      </c>
      <c r="R9" s="15">
        <f t="shared" si="22"/>
        <v>5.4999999999999997E-3</v>
      </c>
      <c r="S9" s="16">
        <f t="shared" si="23"/>
        <v>48928.838264029968</v>
      </c>
      <c r="T9" s="9">
        <f t="shared" si="24"/>
        <v>146786.5147920899</v>
      </c>
      <c r="U9" s="34">
        <f t="shared" si="25"/>
        <v>1014656.7401735671</v>
      </c>
      <c r="V9">
        <f>T9+V10</f>
        <v>15404355.40497225</v>
      </c>
      <c r="W9" s="34">
        <f t="shared" si="7"/>
        <v>-14893062.40497225</v>
      </c>
      <c r="X9" s="35">
        <f t="shared" si="8"/>
        <v>67.5</v>
      </c>
      <c r="Y9">
        <f t="shared" si="30"/>
        <v>1785887261.0603023</v>
      </c>
      <c r="Z9" s="34">
        <f t="shared" si="31"/>
        <v>1805643508.4905193</v>
      </c>
      <c r="AB9" t="s">
        <v>206</v>
      </c>
      <c r="AG9" s="7">
        <f t="shared" si="26"/>
        <v>2473518.7308027721</v>
      </c>
      <c r="AH9">
        <f t="shared" si="27"/>
        <v>1.0099188458070332</v>
      </c>
      <c r="AI9">
        <f t="shared" si="28"/>
        <v>86352.24520805366</v>
      </c>
      <c r="AK9" s="34">
        <f t="shared" si="29"/>
        <v>253664.18504339177</v>
      </c>
      <c r="AL9">
        <f t="shared" si="11"/>
        <v>104636.47633039911</v>
      </c>
      <c r="AM9">
        <v>0.25</v>
      </c>
      <c r="AN9">
        <f t="shared" si="12"/>
        <v>127823.25</v>
      </c>
      <c r="AP9">
        <f t="shared" si="34"/>
        <v>56128.959385234884</v>
      </c>
      <c r="AQ9">
        <f t="shared" si="32"/>
        <v>5094649.4246764807</v>
      </c>
      <c r="AR9">
        <f t="shared" si="33"/>
        <v>-4966826.1746764807</v>
      </c>
      <c r="AS9">
        <f t="shared" si="16"/>
        <v>9.9642463806007129</v>
      </c>
      <c r="AT9">
        <f t="shared" si="35"/>
        <v>20376538.159706004</v>
      </c>
    </row>
    <row r="10" spans="1:46" x14ac:dyDescent="0.25">
      <c r="A10" s="26" t="s">
        <v>189</v>
      </c>
      <c r="B10" s="4">
        <v>482576</v>
      </c>
      <c r="C10" s="13">
        <f t="shared" si="0"/>
        <v>3756.0398505603957</v>
      </c>
      <c r="D10" s="14">
        <f t="shared" si="1"/>
        <v>19204368.833125766</v>
      </c>
      <c r="E10" s="21">
        <v>44287</v>
      </c>
      <c r="F10" s="23">
        <f t="shared" si="2"/>
        <v>62549</v>
      </c>
      <c r="G10" s="20">
        <v>110.9</v>
      </c>
      <c r="H10" s="9">
        <f t="shared" si="18"/>
        <v>950.04603110844801</v>
      </c>
      <c r="I10" s="8">
        <f t="shared" si="3"/>
        <v>85504.142799760288</v>
      </c>
      <c r="J10" s="10">
        <f t="shared" si="19"/>
        <v>72016.383124221626</v>
      </c>
      <c r="K10" s="10">
        <f t="shared" si="20"/>
        <v>216049.14937266486</v>
      </c>
      <c r="L10" s="10">
        <f>$AD$13+I10*(1-$AC$15)-K10+L11</f>
        <v>3085395848.4412246</v>
      </c>
      <c r="M10" s="9">
        <f t="shared" si="5"/>
        <v>960218.44165628834</v>
      </c>
      <c r="N10" s="9">
        <f t="shared" si="21"/>
        <v>1</v>
      </c>
      <c r="O10" s="9">
        <f>SUM($N10:N$199)</f>
        <v>178</v>
      </c>
      <c r="P10" s="9">
        <f t="shared" si="6"/>
        <v>1</v>
      </c>
      <c r="Q10" s="18">
        <v>2.5000000000000001E-3</v>
      </c>
      <c r="R10" s="15">
        <f t="shared" si="22"/>
        <v>5.4999999999999997E-3</v>
      </c>
      <c r="S10" s="16">
        <f t="shared" si="23"/>
        <v>46303.711363414019</v>
      </c>
      <c r="T10" s="9">
        <f t="shared" si="24"/>
        <v>138911.13409024206</v>
      </c>
      <c r="U10" s="34">
        <f t="shared" si="25"/>
        <v>960218.44165628834</v>
      </c>
      <c r="V10">
        <f>T10+V11</f>
        <v>15257568.890180159</v>
      </c>
      <c r="W10" s="34">
        <f t="shared" si="7"/>
        <v>-14746275.890180159</v>
      </c>
      <c r="X10" s="35">
        <f t="shared" ref="X10:X73" si="36">X11+0.25</f>
        <v>67.25</v>
      </c>
      <c r="Y10">
        <f t="shared" si="30"/>
        <v>1781377687.8812141</v>
      </c>
      <c r="Z10" s="34">
        <f t="shared" si="31"/>
        <v>1800045169.3410857</v>
      </c>
      <c r="AC10" t="s">
        <v>223</v>
      </c>
      <c r="AD10" t="s">
        <v>224</v>
      </c>
      <c r="AG10" s="7">
        <f t="shared" si="26"/>
        <v>2401474.4959250214</v>
      </c>
      <c r="AH10">
        <f t="shared" si="27"/>
        <v>1.0127853881278539</v>
      </c>
      <c r="AI10">
        <f t="shared" si="28"/>
        <v>85504.142799760288</v>
      </c>
      <c r="AK10" s="34">
        <f t="shared" si="29"/>
        <v>240054.61041407209</v>
      </c>
      <c r="AL10">
        <f t="shared" si="11"/>
        <v>99022.526795804733</v>
      </c>
      <c r="AM10">
        <v>0.25</v>
      </c>
      <c r="AN10">
        <f t="shared" si="12"/>
        <v>127823.25</v>
      </c>
      <c r="AP10">
        <f t="shared" si="34"/>
        <v>55577.692819844189</v>
      </c>
      <c r="AQ10">
        <f t="shared" si="32"/>
        <v>5038520.4652912458</v>
      </c>
      <c r="AR10">
        <f t="shared" si="33"/>
        <v>-4910697.2152912458</v>
      </c>
      <c r="AS10">
        <f t="shared" si="16"/>
        <v>9.854467918182424</v>
      </c>
      <c r="AT10">
        <f t="shared" si="35"/>
        <v>20269734.863162864</v>
      </c>
    </row>
    <row r="11" spans="1:46" x14ac:dyDescent="0.25">
      <c r="A11" s="24" t="s">
        <v>188</v>
      </c>
      <c r="B11" s="4">
        <v>486562</v>
      </c>
      <c r="C11" s="13">
        <f t="shared" si="0"/>
        <v>3787.0641344956384</v>
      </c>
      <c r="D11" s="14">
        <f t="shared" si="1"/>
        <v>19362993.825186785</v>
      </c>
      <c r="E11" s="21">
        <v>44197</v>
      </c>
      <c r="F11" s="23">
        <f t="shared" si="2"/>
        <v>62459</v>
      </c>
      <c r="G11" s="20">
        <v>109.5</v>
      </c>
      <c r="H11" s="9">
        <f t="shared" si="18"/>
        <v>938.0526637184405</v>
      </c>
      <c r="I11" s="8">
        <f t="shared" si="3"/>
        <v>84424.739734659612</v>
      </c>
      <c r="J11" s="10">
        <f t="shared" si="19"/>
        <v>72611.226844450444</v>
      </c>
      <c r="K11" s="10">
        <f t="shared" si="20"/>
        <v>217833.68053335132</v>
      </c>
      <c r="L11" s="10">
        <f t="shared" si="4"/>
        <v>3085556319.8977776</v>
      </c>
      <c r="M11" s="9">
        <f t="shared" si="5"/>
        <v>968149.69125933934</v>
      </c>
      <c r="N11" s="9">
        <f t="shared" si="21"/>
        <v>1</v>
      </c>
      <c r="O11" s="9">
        <f>SUM($N11:N$199)</f>
        <v>177</v>
      </c>
      <c r="P11" s="9">
        <f t="shared" si="6"/>
        <v>1</v>
      </c>
      <c r="Q11" s="18">
        <v>2.5000000000000001E-3</v>
      </c>
      <c r="R11" s="15">
        <f t="shared" si="22"/>
        <v>5.4999999999999997E-3</v>
      </c>
      <c r="S11" s="16">
        <f t="shared" si="23"/>
        <v>46686.17255811613</v>
      </c>
      <c r="T11" s="9">
        <f t="shared" si="24"/>
        <v>140058.51767434838</v>
      </c>
      <c r="U11" s="34">
        <f t="shared" si="25"/>
        <v>968149.69125933934</v>
      </c>
      <c r="V11">
        <f>T11+V12</f>
        <v>15118657.756089916</v>
      </c>
      <c r="W11" s="34">
        <f t="shared" si="7"/>
        <v>-14607364.756089916</v>
      </c>
      <c r="X11" s="35">
        <f t="shared" si="36"/>
        <v>67</v>
      </c>
      <c r="Y11">
        <f t="shared" si="30"/>
        <v>1776879910.4123635</v>
      </c>
      <c r="Z11" s="34">
        <f t="shared" si="31"/>
        <v>1795706016.8642962</v>
      </c>
      <c r="AB11" s="3" t="s">
        <v>207</v>
      </c>
      <c r="AC11">
        <v>3000</v>
      </c>
      <c r="AD11">
        <f>AC11*4</f>
        <v>12000</v>
      </c>
      <c r="AG11" s="7">
        <f t="shared" si="26"/>
        <v>2331528.636820409</v>
      </c>
      <c r="AH11">
        <f t="shared" si="27"/>
        <v>1.0018298261665142</v>
      </c>
      <c r="AI11">
        <f t="shared" si="28"/>
        <v>84424.739734659612</v>
      </c>
      <c r="AK11" s="34">
        <f t="shared" si="29"/>
        <v>242037.42281483483</v>
      </c>
      <c r="AL11">
        <f t="shared" si="11"/>
        <v>99840.436911119352</v>
      </c>
      <c r="AM11">
        <v>0.25</v>
      </c>
      <c r="AN11">
        <f t="shared" si="12"/>
        <v>127823.25</v>
      </c>
      <c r="AP11">
        <f t="shared" si="34"/>
        <v>54876.080827528749</v>
      </c>
      <c r="AQ11">
        <f t="shared" si="32"/>
        <v>4982942.7724714018</v>
      </c>
      <c r="AR11">
        <f t="shared" si="33"/>
        <v>-4855119.5224714018</v>
      </c>
      <c r="AS11">
        <f t="shared" si="16"/>
        <v>9.7457676370914559</v>
      </c>
      <c r="AT11">
        <f t="shared" si="35"/>
        <v>20163747.800840918</v>
      </c>
    </row>
    <row r="12" spans="1:46" x14ac:dyDescent="0.25">
      <c r="A12" s="25" t="s">
        <v>187</v>
      </c>
      <c r="B12" s="4">
        <v>480857</v>
      </c>
      <c r="C12" s="13">
        <f t="shared" si="0"/>
        <v>3742.6603362391006</v>
      </c>
      <c r="D12" s="14">
        <f t="shared" si="1"/>
        <v>19135960.312966987</v>
      </c>
      <c r="E12" s="21">
        <v>44105</v>
      </c>
      <c r="F12" s="23">
        <f t="shared" si="2"/>
        <v>62367</v>
      </c>
      <c r="G12" s="20">
        <v>109.3</v>
      </c>
      <c r="H12" s="9">
        <f t="shared" si="18"/>
        <v>936.339325519868</v>
      </c>
      <c r="I12" s="8">
        <f t="shared" si="3"/>
        <v>84270.539296788091</v>
      </c>
      <c r="J12" s="10">
        <f t="shared" si="19"/>
        <v>71759.851173626201</v>
      </c>
      <c r="K12" s="10">
        <f t="shared" si="20"/>
        <v>215279.5535208786</v>
      </c>
      <c r="L12" s="10">
        <f t="shared" ref="L12:L75" si="37">$AD$13+(I12*(1-$AC$15))-K12+(L13*(1+Q12))</f>
        <v>3085719277.4974833</v>
      </c>
      <c r="M12" s="9">
        <f t="shared" si="5"/>
        <v>956798.01564834942</v>
      </c>
      <c r="N12" s="9">
        <f t="shared" si="21"/>
        <v>1</v>
      </c>
      <c r="O12" s="9">
        <f>SUM($N12:N$199)</f>
        <v>176</v>
      </c>
      <c r="P12" s="9">
        <f t="shared" si="6"/>
        <v>1</v>
      </c>
      <c r="Q12" s="18">
        <v>2.5000000000000001E-3</v>
      </c>
      <c r="R12" s="15">
        <f t="shared" si="22"/>
        <v>5.4999999999999997E-3</v>
      </c>
      <c r="S12" s="16">
        <f t="shared" si="23"/>
        <v>46138.771375031451</v>
      </c>
      <c r="T12" s="9">
        <f t="shared" si="24"/>
        <v>138416.31412509436</v>
      </c>
      <c r="U12" s="34">
        <f t="shared" si="25"/>
        <v>956798.01564834942</v>
      </c>
      <c r="V12">
        <f>T12+V13</f>
        <v>14978599.238415567</v>
      </c>
      <c r="W12" s="34">
        <f t="shared" si="7"/>
        <v>-14467306.238415567</v>
      </c>
      <c r="X12" s="35">
        <f t="shared" si="36"/>
        <v>66.75</v>
      </c>
      <c r="Y12">
        <f t="shared" si="30"/>
        <v>1772394049.2085149</v>
      </c>
      <c r="Z12" s="34">
        <f t="shared" si="31"/>
        <v>1790993122.1482277</v>
      </c>
      <c r="AB12" s="3" t="s">
        <v>209</v>
      </c>
      <c r="AC12">
        <v>20</v>
      </c>
      <c r="AG12" s="7">
        <f t="shared" si="26"/>
        <v>2263620.03574797</v>
      </c>
      <c r="AH12">
        <f t="shared" si="27"/>
        <v>1.0018331805682861</v>
      </c>
      <c r="AI12">
        <f t="shared" si="28"/>
        <v>84270.539296788091</v>
      </c>
      <c r="AK12" s="34">
        <f t="shared" si="29"/>
        <v>239199.50391208736</v>
      </c>
      <c r="AL12">
        <f t="shared" si="11"/>
        <v>98669.795363736033</v>
      </c>
      <c r="AM12">
        <v>0.25</v>
      </c>
      <c r="AN12">
        <f t="shared" si="12"/>
        <v>127823.25</v>
      </c>
      <c r="AP12">
        <f t="shared" si="34"/>
        <v>54775.85054291226</v>
      </c>
      <c r="AQ12">
        <f t="shared" si="32"/>
        <v>4928066.6916438732</v>
      </c>
      <c r="AR12">
        <f t="shared" si="33"/>
        <v>-4800243.4416438732</v>
      </c>
      <c r="AS12">
        <f t="shared" si="16"/>
        <v>9.6384395867807164</v>
      </c>
      <c r="AT12">
        <f t="shared" si="35"/>
        <v>20058724.907744028</v>
      </c>
    </row>
    <row r="13" spans="1:46" x14ac:dyDescent="0.25">
      <c r="A13" s="25" t="s">
        <v>186</v>
      </c>
      <c r="B13" s="4">
        <v>475448</v>
      </c>
      <c r="C13" s="13">
        <f t="shared" si="0"/>
        <v>3700.5603985056009</v>
      </c>
      <c r="D13" s="14">
        <f t="shared" si="1"/>
        <v>18920706.278331243</v>
      </c>
      <c r="E13" s="21">
        <v>44013</v>
      </c>
      <c r="F13" s="23">
        <f t="shared" si="2"/>
        <v>62275</v>
      </c>
      <c r="G13" s="20">
        <v>109.1</v>
      </c>
      <c r="H13" s="9">
        <f t="shared" si="18"/>
        <v>934.6259873212955</v>
      </c>
      <c r="I13" s="8">
        <f t="shared" si="3"/>
        <v>84116.338858916555</v>
      </c>
      <c r="J13" s="10">
        <f t="shared" si="19"/>
        <v>70952.648543742151</v>
      </c>
      <c r="K13" s="10">
        <f t="shared" si="20"/>
        <v>212857.94563122647</v>
      </c>
      <c r="L13" s="10">
        <f t="shared" si="37"/>
        <v>3078184320.3994627</v>
      </c>
      <c r="M13" s="9">
        <f t="shared" si="5"/>
        <v>946035.31391656213</v>
      </c>
      <c r="N13" s="9">
        <f t="shared" si="21"/>
        <v>1</v>
      </c>
      <c r="O13" s="9">
        <f>SUM($N13:N$199)</f>
        <v>175</v>
      </c>
      <c r="P13" s="9">
        <f t="shared" si="6"/>
        <v>1</v>
      </c>
      <c r="Q13" s="18">
        <v>2.5000000000000001E-3</v>
      </c>
      <c r="R13" s="15">
        <f t="shared" si="22"/>
        <v>5.4999999999999997E-3</v>
      </c>
      <c r="S13" s="16">
        <f t="shared" si="23"/>
        <v>45619.771725722923</v>
      </c>
      <c r="T13" s="9">
        <f t="shared" si="24"/>
        <v>136859.31517716876</v>
      </c>
      <c r="U13" s="34">
        <f t="shared" si="25"/>
        <v>946035.31391656213</v>
      </c>
      <c r="V13">
        <f>T13+V14</f>
        <v>14840182.924290473</v>
      </c>
      <c r="W13" s="34">
        <f t="shared" si="7"/>
        <v>-14328889.924290473</v>
      </c>
      <c r="X13" s="35">
        <f t="shared" si="36"/>
        <v>66.5</v>
      </c>
      <c r="Y13">
        <f t="shared" si="30"/>
        <v>1767919474.6712937</v>
      </c>
      <c r="Z13" s="34">
        <f t="shared" si="31"/>
        <v>1786303293.5763707</v>
      </c>
      <c r="AB13" s="3" t="s">
        <v>208</v>
      </c>
      <c r="AG13" s="7">
        <f t="shared" si="26"/>
        <v>2197689.3550951164</v>
      </c>
      <c r="AH13">
        <f t="shared" si="27"/>
        <v>1.0036798528058877</v>
      </c>
      <c r="AI13">
        <f t="shared" si="28"/>
        <v>84116.338858916555</v>
      </c>
      <c r="AK13" s="34">
        <f t="shared" si="29"/>
        <v>236508.82847914053</v>
      </c>
      <c r="AL13">
        <f t="shared" si="11"/>
        <v>97559.891747645466</v>
      </c>
      <c r="AM13">
        <v>0.25</v>
      </c>
      <c r="AN13">
        <f t="shared" si="12"/>
        <v>127823.25</v>
      </c>
      <c r="AP13">
        <f t="shared" si="34"/>
        <v>54675.620258295763</v>
      </c>
      <c r="AQ13">
        <f t="shared" si="32"/>
        <v>4873290.841100961</v>
      </c>
      <c r="AR13">
        <f t="shared" si="33"/>
        <v>-4745467.591100961</v>
      </c>
      <c r="AS13">
        <f t="shared" si="16"/>
        <v>9.5313075694385816</v>
      </c>
      <c r="AT13">
        <f t="shared" si="35"/>
        <v>19954063.897457473</v>
      </c>
    </row>
    <row r="14" spans="1:46" x14ac:dyDescent="0.25">
      <c r="A14" s="26" t="s">
        <v>185</v>
      </c>
      <c r="B14" s="4">
        <v>460266</v>
      </c>
      <c r="C14" s="13">
        <f t="shared" si="0"/>
        <v>3582.3941469489387</v>
      </c>
      <c r="D14" s="14">
        <f t="shared" si="1"/>
        <v>18316530.505759638</v>
      </c>
      <c r="E14" s="21">
        <v>43922</v>
      </c>
      <c r="F14" s="23">
        <f t="shared" si="2"/>
        <v>62184</v>
      </c>
      <c r="G14" s="20">
        <v>108.7</v>
      </c>
      <c r="H14" s="9">
        <f t="shared" si="18"/>
        <v>931.19931092415061</v>
      </c>
      <c r="I14" s="8">
        <f t="shared" si="3"/>
        <v>83807.937983173513</v>
      </c>
      <c r="J14" s="10">
        <f t="shared" si="19"/>
        <v>68686.989396598641</v>
      </c>
      <c r="K14" s="10">
        <f t="shared" si="20"/>
        <v>206060.96818979591</v>
      </c>
      <c r="L14" s="10">
        <f t="shared" si="37"/>
        <v>3070665838.1295118</v>
      </c>
      <c r="M14" s="9">
        <f t="shared" si="5"/>
        <v>915826.52528798196</v>
      </c>
      <c r="N14" s="9">
        <f t="shared" si="21"/>
        <v>1</v>
      </c>
      <c r="O14" s="9">
        <f>SUM($N14:N$199)</f>
        <v>174</v>
      </c>
      <c r="P14" s="9">
        <f t="shared" si="6"/>
        <v>1</v>
      </c>
      <c r="Q14" s="18">
        <v>2.5000000000000001E-3</v>
      </c>
      <c r="R14" s="15">
        <f t="shared" si="22"/>
        <v>5.4999999999999997E-3</v>
      </c>
      <c r="S14" s="16">
        <f t="shared" si="23"/>
        <v>44163.041706162585</v>
      </c>
      <c r="T14" s="9">
        <f t="shared" si="24"/>
        <v>132489.12511848775</v>
      </c>
      <c r="U14" s="34">
        <f t="shared" si="25"/>
        <v>915826.52528798196</v>
      </c>
      <c r="V14">
        <f>T14+V15</f>
        <v>14703323.609113304</v>
      </c>
      <c r="W14" s="34">
        <f t="shared" si="7"/>
        <v>-14192030.609113304</v>
      </c>
      <c r="X14" s="35">
        <f t="shared" si="36"/>
        <v>66.25</v>
      </c>
      <c r="Y14">
        <f t="shared" si="30"/>
        <v>1763456158.6543994</v>
      </c>
      <c r="Z14" s="34">
        <f t="shared" si="31"/>
        <v>1781235801.7869048</v>
      </c>
      <c r="AG14" s="7">
        <f t="shared" si="26"/>
        <v>2133678.9855292393</v>
      </c>
      <c r="AH14">
        <f t="shared" si="27"/>
        <v>1.0018433179723503</v>
      </c>
      <c r="AI14">
        <f t="shared" si="28"/>
        <v>83807.937983173513</v>
      </c>
      <c r="AK14" s="34">
        <f t="shared" si="29"/>
        <v>228956.63132199549</v>
      </c>
      <c r="AL14">
        <f t="shared" si="11"/>
        <v>94444.610420323123</v>
      </c>
      <c r="AM14">
        <v>0.25</v>
      </c>
      <c r="AN14">
        <f t="shared" si="12"/>
        <v>127823.25</v>
      </c>
      <c r="AP14">
        <f t="shared" si="34"/>
        <v>54475.159689062784</v>
      </c>
      <c r="AQ14">
        <f t="shared" si="32"/>
        <v>4818615.2208426651</v>
      </c>
      <c r="AR14">
        <f t="shared" si="33"/>
        <v>-4690791.9708426651</v>
      </c>
      <c r="AS14">
        <f t="shared" si="16"/>
        <v>9.4243715850650513</v>
      </c>
      <c r="AT14">
        <f t="shared" si="35"/>
        <v>19849763.867530353</v>
      </c>
    </row>
    <row r="15" spans="1:46" x14ac:dyDescent="0.25">
      <c r="A15" s="24" t="s">
        <v>184</v>
      </c>
      <c r="B15" s="4">
        <v>458363</v>
      </c>
      <c r="C15" s="13">
        <f t="shared" si="0"/>
        <v>3567.5825031133222</v>
      </c>
      <c r="D15" s="14">
        <f t="shared" si="1"/>
        <v>18240799.607643198</v>
      </c>
      <c r="E15" s="21">
        <v>43831</v>
      </c>
      <c r="F15" s="23">
        <f t="shared" si="2"/>
        <v>62094</v>
      </c>
      <c r="G15" s="20">
        <v>108.5</v>
      </c>
      <c r="H15" s="9">
        <f t="shared" si="18"/>
        <v>929.48597272557811</v>
      </c>
      <c r="I15" s="8">
        <f t="shared" si="3"/>
        <v>83653.737545301992</v>
      </c>
      <c r="J15" s="10">
        <f t="shared" si="19"/>
        <v>68402.998528661992</v>
      </c>
      <c r="K15" s="10">
        <f t="shared" si="20"/>
        <v>205208.99558598598</v>
      </c>
      <c r="L15" s="10">
        <f t="shared" si="37"/>
        <v>3063159525.1251998</v>
      </c>
      <c r="M15" s="9">
        <f t="shared" si="5"/>
        <v>912039.98038215993</v>
      </c>
      <c r="N15" s="9">
        <f t="shared" si="21"/>
        <v>1</v>
      </c>
      <c r="O15" s="9">
        <f>SUM($N15:N$199)</f>
        <v>173</v>
      </c>
      <c r="P15" s="9">
        <f t="shared" si="6"/>
        <v>1</v>
      </c>
      <c r="Q15" s="18">
        <v>7.4999999999999997E-3</v>
      </c>
      <c r="R15" s="15">
        <f t="shared" si="22"/>
        <v>1.0499999999999999E-2</v>
      </c>
      <c r="S15" s="16">
        <f t="shared" si="23"/>
        <v>47271.597501917553</v>
      </c>
      <c r="T15" s="9">
        <f t="shared" si="24"/>
        <v>141814.79250575264</v>
      </c>
      <c r="U15" s="34">
        <f t="shared" si="25"/>
        <v>912039.98038215993</v>
      </c>
      <c r="V15">
        <f>T15+V16</f>
        <v>14570834.483994815</v>
      </c>
      <c r="W15" s="34">
        <f t="shared" si="7"/>
        <v>-14059541.483994815</v>
      </c>
      <c r="X15" s="35">
        <f t="shared" si="36"/>
        <v>66</v>
      </c>
      <c r="Y15">
        <f t="shared" si="30"/>
        <v>1759004173.0620553</v>
      </c>
      <c r="Z15" s="34">
        <f t="shared" si="31"/>
        <v>1776708085.2964444</v>
      </c>
      <c r="AB15" s="4" t="s">
        <v>212</v>
      </c>
      <c r="AC15" s="2">
        <v>0.35</v>
      </c>
      <c r="AD15">
        <v>5000</v>
      </c>
      <c r="AG15" s="7">
        <f t="shared" si="26"/>
        <v>2071532.9956594554</v>
      </c>
      <c r="AH15">
        <f t="shared" si="27"/>
        <v>1.0009225092250922</v>
      </c>
      <c r="AI15">
        <f t="shared" si="28"/>
        <v>83653.737545301992</v>
      </c>
      <c r="AK15" s="34">
        <f t="shared" si="29"/>
        <v>228009.99509553998</v>
      </c>
      <c r="AL15">
        <f t="shared" si="11"/>
        <v>94054.122976910236</v>
      </c>
      <c r="AM15">
        <v>0.25</v>
      </c>
      <c r="AN15">
        <f t="shared" si="12"/>
        <v>127823.25</v>
      </c>
      <c r="AP15">
        <f t="shared" si="34"/>
        <v>54374.929404446295</v>
      </c>
      <c r="AQ15">
        <f t="shared" si="32"/>
        <v>4764140.0611536019</v>
      </c>
      <c r="AR15">
        <f t="shared" si="33"/>
        <v>-4636316.8111536019</v>
      </c>
      <c r="AS15">
        <f t="shared" si="16"/>
        <v>9.3178276666287267</v>
      </c>
      <c r="AT15">
        <f t="shared" si="35"/>
        <v>19745923.898096055</v>
      </c>
    </row>
    <row r="16" spans="1:46" x14ac:dyDescent="0.25">
      <c r="A16" s="25" t="s">
        <v>183</v>
      </c>
      <c r="B16" s="4">
        <v>460686</v>
      </c>
      <c r="C16" s="13">
        <f t="shared" si="0"/>
        <v>3585.6631382316286</v>
      </c>
      <c r="D16" s="14">
        <f t="shared" si="1"/>
        <v>18333244.629358642</v>
      </c>
      <c r="E16" s="21">
        <v>43739</v>
      </c>
      <c r="F16" s="23">
        <f t="shared" si="2"/>
        <v>62002</v>
      </c>
      <c r="G16" s="20">
        <v>108.4</v>
      </c>
      <c r="H16" s="9">
        <f t="shared" si="18"/>
        <v>928.62930362629197</v>
      </c>
      <c r="I16" s="8">
        <f t="shared" si="3"/>
        <v>83576.637326366239</v>
      </c>
      <c r="J16" s="10">
        <f t="shared" si="19"/>
        <v>68749.6673600949</v>
      </c>
      <c r="K16" s="10">
        <f t="shared" si="20"/>
        <v>206249.0020802847</v>
      </c>
      <c r="L16" s="10">
        <f t="shared" si="37"/>
        <v>3040506559.9914455</v>
      </c>
      <c r="M16" s="9">
        <f t="shared" si="5"/>
        <v>916662.23146793211</v>
      </c>
      <c r="N16" s="9">
        <f t="shared" si="21"/>
        <v>1</v>
      </c>
      <c r="O16" s="9">
        <f>SUM($N16:N$199)</f>
        <v>172</v>
      </c>
      <c r="P16" s="9">
        <f t="shared" si="6"/>
        <v>1</v>
      </c>
      <c r="Q16" s="18">
        <v>7.4999999999999997E-3</v>
      </c>
      <c r="R16" s="15">
        <f t="shared" si="22"/>
        <v>1.0499999999999999E-2</v>
      </c>
      <c r="S16" s="16">
        <f t="shared" si="23"/>
        <v>47511.171640748471</v>
      </c>
      <c r="T16" s="9">
        <f t="shared" si="24"/>
        <v>142533.51492224541</v>
      </c>
      <c r="U16" s="34">
        <f t="shared" si="25"/>
        <v>916662.23146793211</v>
      </c>
      <c r="V16">
        <f>T16+V17</f>
        <v>14429019.691489063</v>
      </c>
      <c r="W16" s="34">
        <f t="shared" si="7"/>
        <v>-13917726.691489063</v>
      </c>
      <c r="X16" s="35">
        <f t="shared" si="36"/>
        <v>65.75</v>
      </c>
      <c r="Y16">
        <f t="shared" si="30"/>
        <v>1745855879.0398519</v>
      </c>
      <c r="Z16" s="34">
        <f t="shared" si="31"/>
        <v>1763652236.2959564</v>
      </c>
      <c r="AG16" s="7">
        <f t="shared" si="26"/>
        <v>2011197.0831645199</v>
      </c>
      <c r="AH16">
        <f t="shared" si="27"/>
        <v>1.0018484288354899</v>
      </c>
      <c r="AI16">
        <f t="shared" si="28"/>
        <v>83576.637326366239</v>
      </c>
      <c r="AK16" s="34">
        <f t="shared" si="29"/>
        <v>229165.55786698303</v>
      </c>
      <c r="AL16">
        <f t="shared" si="11"/>
        <v>94530.792620130494</v>
      </c>
      <c r="AM16">
        <v>0.25</v>
      </c>
      <c r="AN16">
        <f t="shared" si="12"/>
        <v>127823.25</v>
      </c>
      <c r="AP16">
        <f t="shared" si="34"/>
        <v>54324.814262138054</v>
      </c>
      <c r="AQ16">
        <f t="shared" si="32"/>
        <v>4709765.1317491559</v>
      </c>
      <c r="AR16">
        <f t="shared" si="33"/>
        <v>-4581941.8817491559</v>
      </c>
      <c r="AS16">
        <f t="shared" si="16"/>
        <v>9.2114797811610085</v>
      </c>
      <c r="AT16">
        <f t="shared" si="35"/>
        <v>19544961.755525168</v>
      </c>
    </row>
    <row r="17" spans="1:46" x14ac:dyDescent="0.25">
      <c r="A17" s="25" t="s">
        <v>182</v>
      </c>
      <c r="B17" s="4">
        <v>465722</v>
      </c>
      <c r="C17" s="13">
        <f t="shared" si="0"/>
        <v>3624.8599003735962</v>
      </c>
      <c r="D17" s="14">
        <f t="shared" si="1"/>
        <v>18533654.930417169</v>
      </c>
      <c r="E17" s="21">
        <v>43647</v>
      </c>
      <c r="F17" s="23">
        <f t="shared" si="2"/>
        <v>61910</v>
      </c>
      <c r="G17" s="20">
        <v>108.2</v>
      </c>
      <c r="H17" s="9">
        <f t="shared" si="18"/>
        <v>926.91596542771947</v>
      </c>
      <c r="I17" s="8">
        <f t="shared" si="3"/>
        <v>83422.436888494718</v>
      </c>
      <c r="J17" s="10">
        <f t="shared" si="19"/>
        <v>69501.205989064372</v>
      </c>
      <c r="K17" s="10">
        <f t="shared" si="20"/>
        <v>208503.61796719313</v>
      </c>
      <c r="L17" s="10">
        <f t="shared" si="37"/>
        <v>3018023309.3590703</v>
      </c>
      <c r="M17" s="9">
        <f t="shared" si="5"/>
        <v>926682.74652085849</v>
      </c>
      <c r="N17" s="9">
        <f t="shared" si="21"/>
        <v>1</v>
      </c>
      <c r="O17" s="9">
        <f>SUM($N17:N$199)</f>
        <v>171</v>
      </c>
      <c r="P17" s="9">
        <f t="shared" si="6"/>
        <v>1</v>
      </c>
      <c r="Q17" s="18">
        <v>7.4999999999999997E-3</v>
      </c>
      <c r="R17" s="15">
        <f t="shared" si="22"/>
        <v>1.0499999999999999E-2</v>
      </c>
      <c r="S17" s="16">
        <f t="shared" si="23"/>
        <v>48030.541147056036</v>
      </c>
      <c r="T17" s="9">
        <f t="shared" si="24"/>
        <v>144091.62344116811</v>
      </c>
      <c r="U17" s="34">
        <f t="shared" si="25"/>
        <v>926682.74652085849</v>
      </c>
      <c r="V17">
        <f>T17+V18</f>
        <v>14286486.176566817</v>
      </c>
      <c r="W17" s="34">
        <f t="shared" si="7"/>
        <v>-13775193.176566817</v>
      </c>
      <c r="X17" s="35">
        <f t="shared" si="36"/>
        <v>65.5</v>
      </c>
      <c r="Y17">
        <f t="shared" si="30"/>
        <v>1732805512.8789971</v>
      </c>
      <c r="Z17" s="34">
        <f t="shared" si="31"/>
        <v>1750802280.4361601</v>
      </c>
      <c r="AB17" s="1" t="s">
        <v>213</v>
      </c>
      <c r="AG17" s="7">
        <f t="shared" si="26"/>
        <v>1952618.527344194</v>
      </c>
      <c r="AH17">
        <f t="shared" si="27"/>
        <v>1.0037105751391466</v>
      </c>
      <c r="AI17">
        <f t="shared" si="28"/>
        <v>83422.436888494718</v>
      </c>
      <c r="AK17" s="34">
        <f t="shared" si="29"/>
        <v>231670.68663021462</v>
      </c>
      <c r="AL17">
        <f t="shared" si="11"/>
        <v>95564.158234963528</v>
      </c>
      <c r="AM17">
        <v>0.25</v>
      </c>
      <c r="AN17">
        <f t="shared" si="12"/>
        <v>127823.25</v>
      </c>
      <c r="AP17">
        <f t="shared" si="34"/>
        <v>54224.583977521572</v>
      </c>
      <c r="AQ17">
        <f t="shared" si="32"/>
        <v>4655440.3174870182</v>
      </c>
      <c r="AR17">
        <f t="shared" si="33"/>
        <v>-4527617.0674870182</v>
      </c>
      <c r="AS17">
        <f t="shared" si="16"/>
        <v>9.1052299121775935</v>
      </c>
      <c r="AT17">
        <f t="shared" si="35"/>
        <v>19345545.351129558</v>
      </c>
    </row>
    <row r="18" spans="1:46" x14ac:dyDescent="0.25">
      <c r="A18" s="26" t="s">
        <v>181</v>
      </c>
      <c r="B18" s="4">
        <v>455594</v>
      </c>
      <c r="C18" s="13">
        <f t="shared" si="0"/>
        <v>3546.0305105853026</v>
      </c>
      <c r="D18" s="14">
        <f t="shared" si="1"/>
        <v>18130605.778486911</v>
      </c>
      <c r="E18" s="21">
        <v>43556</v>
      </c>
      <c r="F18" s="23">
        <f t="shared" si="2"/>
        <v>61819</v>
      </c>
      <c r="G18" s="20">
        <v>107.8</v>
      </c>
      <c r="H18" s="9">
        <f t="shared" si="18"/>
        <v>923.48928903057435</v>
      </c>
      <c r="I18" s="8">
        <f t="shared" si="3"/>
        <v>83114.036012751661</v>
      </c>
      <c r="J18" s="10">
        <f t="shared" si="19"/>
        <v>67989.771669325914</v>
      </c>
      <c r="K18" s="10">
        <f t="shared" si="20"/>
        <v>203969.31500797774</v>
      </c>
      <c r="L18" s="10">
        <f t="shared" si="37"/>
        <v>2995709765.1544018</v>
      </c>
      <c r="M18" s="9">
        <f t="shared" si="5"/>
        <v>906530.28892434563</v>
      </c>
      <c r="N18" s="9">
        <f t="shared" si="21"/>
        <v>1</v>
      </c>
      <c r="O18" s="9">
        <f>SUM($N18:N$199)</f>
        <v>170</v>
      </c>
      <c r="P18" s="9">
        <f t="shared" si="6"/>
        <v>1</v>
      </c>
      <c r="Q18" s="18">
        <v>7.4999999999999997E-3</v>
      </c>
      <c r="R18" s="15">
        <f t="shared" si="22"/>
        <v>1.0499999999999999E-2</v>
      </c>
      <c r="S18" s="16">
        <f t="shared" si="23"/>
        <v>46986.026778532796</v>
      </c>
      <c r="T18" s="9">
        <f t="shared" si="24"/>
        <v>140958.08033559838</v>
      </c>
      <c r="U18" s="34">
        <f t="shared" si="25"/>
        <v>906530.28892434563</v>
      </c>
      <c r="V18">
        <f>T18+V19</f>
        <v>14142394.553125648</v>
      </c>
      <c r="W18" s="34">
        <f t="shared" si="7"/>
        <v>-13631101.553125648</v>
      </c>
      <c r="X18" s="35">
        <f t="shared" si="36"/>
        <v>65.25</v>
      </c>
      <c r="Y18">
        <f t="shared" si="30"/>
        <v>1719852395.3300443</v>
      </c>
      <c r="Z18" s="34">
        <f t="shared" si="31"/>
        <v>1737446113.7352769</v>
      </c>
      <c r="AB18" t="s">
        <v>214</v>
      </c>
      <c r="AC18" s="2">
        <v>0.06</v>
      </c>
      <c r="AG18" s="7">
        <f t="shared" si="26"/>
        <v>1895746.1430526155</v>
      </c>
      <c r="AH18">
        <f t="shared" si="27"/>
        <v>1.0103092783505154</v>
      </c>
      <c r="AI18">
        <f t="shared" si="28"/>
        <v>83114.036012751661</v>
      </c>
      <c r="AK18" s="34">
        <f t="shared" si="29"/>
        <v>226632.57223108641</v>
      </c>
      <c r="AL18">
        <f t="shared" si="11"/>
        <v>93485.936045323149</v>
      </c>
      <c r="AM18">
        <v>0.25</v>
      </c>
      <c r="AN18">
        <f t="shared" si="12"/>
        <v>127823.25</v>
      </c>
      <c r="AP18">
        <f t="shared" si="34"/>
        <v>54024.123408288579</v>
      </c>
      <c r="AQ18">
        <f t="shared" si="32"/>
        <v>4601215.7335094968</v>
      </c>
      <c r="AR18">
        <f t="shared" si="33"/>
        <v>-4473392.4835094968</v>
      </c>
      <c r="AS18">
        <f t="shared" si="16"/>
        <v>8.9991760761627813</v>
      </c>
      <c r="AT18">
        <f t="shared" si="35"/>
        <v>19147712.920250159</v>
      </c>
    </row>
    <row r="19" spans="1:46" x14ac:dyDescent="0.25">
      <c r="A19" s="24" t="s">
        <v>180</v>
      </c>
      <c r="B19" s="4">
        <v>466988</v>
      </c>
      <c r="C19" s="13">
        <f t="shared" si="0"/>
        <v>3634.713574097133</v>
      </c>
      <c r="D19" s="14">
        <f t="shared" si="1"/>
        <v>18584036.074408457</v>
      </c>
      <c r="E19" s="21">
        <v>43466</v>
      </c>
      <c r="F19" s="23">
        <f t="shared" si="2"/>
        <v>61729</v>
      </c>
      <c r="G19" s="20">
        <v>106.7</v>
      </c>
      <c r="H19" s="9">
        <f t="shared" si="18"/>
        <v>914.06592893842571</v>
      </c>
      <c r="I19" s="8">
        <f t="shared" si="3"/>
        <v>82265.933604458274</v>
      </c>
      <c r="J19" s="10">
        <f t="shared" si="19"/>
        <v>69690.135279031718</v>
      </c>
      <c r="K19" s="10">
        <f t="shared" si="20"/>
        <v>209070.40583709514</v>
      </c>
      <c r="L19" s="10">
        <f t="shared" si="37"/>
        <v>2973558025.1573215</v>
      </c>
      <c r="M19" s="9">
        <f t="shared" si="5"/>
        <v>929201.8037204229</v>
      </c>
      <c r="N19" s="9">
        <f t="shared" si="21"/>
        <v>1</v>
      </c>
      <c r="O19" s="9">
        <f>SUM($N19:N$199)</f>
        <v>169</v>
      </c>
      <c r="P19" s="9">
        <f t="shared" si="6"/>
        <v>1</v>
      </c>
      <c r="Q19" s="18">
        <v>7.4999999999999997E-3</v>
      </c>
      <c r="R19" s="15">
        <f t="shared" si="22"/>
        <v>1.0499999999999999E-2</v>
      </c>
      <c r="S19" s="16">
        <f t="shared" si="23"/>
        <v>48161.105443121458</v>
      </c>
      <c r="T19" s="9">
        <f t="shared" si="24"/>
        <v>144483.31632936437</v>
      </c>
      <c r="U19" s="34">
        <f t="shared" si="25"/>
        <v>929201.8037204229</v>
      </c>
      <c r="V19">
        <f>T19+V20</f>
        <v>14001436.472790049</v>
      </c>
      <c r="W19" s="34">
        <f t="shared" si="7"/>
        <v>-13490143.472790049</v>
      </c>
      <c r="X19" s="35">
        <f t="shared" si="36"/>
        <v>65</v>
      </c>
      <c r="Y19">
        <f t="shared" si="30"/>
        <v>1706995901.9420702</v>
      </c>
      <c r="Z19" s="34">
        <f t="shared" si="31"/>
        <v>1725043050.6432245</v>
      </c>
      <c r="AB19" t="s">
        <v>215</v>
      </c>
      <c r="AC19">
        <v>30</v>
      </c>
      <c r="AG19" s="7">
        <f t="shared" si="26"/>
        <v>1840530.2359734131</v>
      </c>
      <c r="AH19">
        <f t="shared" si="27"/>
        <v>0.99812909260991578</v>
      </c>
      <c r="AI19">
        <f t="shared" si="28"/>
        <v>82265.933604458274</v>
      </c>
      <c r="AK19" s="34">
        <f t="shared" si="29"/>
        <v>232300.45093010573</v>
      </c>
      <c r="AL19">
        <f t="shared" si="11"/>
        <v>95823.936008668607</v>
      </c>
      <c r="AM19">
        <v>0.25</v>
      </c>
      <c r="AN19">
        <f t="shared" si="12"/>
        <v>127823.25</v>
      </c>
      <c r="AP19">
        <f t="shared" si="34"/>
        <v>53472.856842897883</v>
      </c>
      <c r="AQ19">
        <f t="shared" si="32"/>
        <v>4547191.6101012081</v>
      </c>
      <c r="AR19">
        <f t="shared" si="33"/>
        <v>-4419368.3601012081</v>
      </c>
      <c r="AS19">
        <f t="shared" si="16"/>
        <v>8.8935143060851765</v>
      </c>
      <c r="AT19">
        <f t="shared" si="35"/>
        <v>18951552.155674312</v>
      </c>
    </row>
    <row r="20" spans="1:46" x14ac:dyDescent="0.25">
      <c r="A20" s="25" t="s">
        <v>179</v>
      </c>
      <c r="B20" s="4">
        <v>468544</v>
      </c>
      <c r="C20" s="13">
        <f t="shared" si="0"/>
        <v>3646.8244084682415</v>
      </c>
      <c r="D20" s="14">
        <f t="shared" si="1"/>
        <v>18645957.922789525</v>
      </c>
      <c r="E20" s="21">
        <v>43374</v>
      </c>
      <c r="F20" s="23">
        <f t="shared" si="2"/>
        <v>61637</v>
      </c>
      <c r="G20" s="20">
        <v>106.9</v>
      </c>
      <c r="H20" s="9">
        <f t="shared" si="18"/>
        <v>915.77926713699821</v>
      </c>
      <c r="I20" s="8">
        <f t="shared" si="3"/>
        <v>82420.134042329795</v>
      </c>
      <c r="J20" s="10">
        <f t="shared" si="19"/>
        <v>69922.342210460716</v>
      </c>
      <c r="K20" s="10">
        <f t="shared" si="20"/>
        <v>209767.02663138215</v>
      </c>
      <c r="L20" s="10">
        <f t="shared" si="37"/>
        <v>2951576796.730834</v>
      </c>
      <c r="M20" s="9">
        <f t="shared" si="5"/>
        <v>932297.89613947633</v>
      </c>
      <c r="N20" s="9">
        <f t="shared" si="21"/>
        <v>1</v>
      </c>
      <c r="O20" s="9">
        <f>SUM($N20:N$199)</f>
        <v>168</v>
      </c>
      <c r="P20" s="9">
        <f t="shared" si="6"/>
        <v>1</v>
      </c>
      <c r="Q20" s="18">
        <v>7.4999999999999997E-3</v>
      </c>
      <c r="R20" s="15">
        <f t="shared" si="22"/>
        <v>1.0499999999999999E-2</v>
      </c>
      <c r="S20" s="16">
        <f t="shared" si="23"/>
        <v>48321.577832282404</v>
      </c>
      <c r="T20" s="9">
        <f t="shared" si="24"/>
        <v>144964.73349684721</v>
      </c>
      <c r="U20" s="34">
        <f t="shared" si="25"/>
        <v>932297.89613947633</v>
      </c>
      <c r="V20">
        <f>T20+V21</f>
        <v>13856953.156460686</v>
      </c>
      <c r="W20" s="34">
        <f t="shared" si="7"/>
        <v>-13345660.156460686</v>
      </c>
      <c r="X20" s="35">
        <f t="shared" si="36"/>
        <v>64.75</v>
      </c>
      <c r="Y20">
        <f t="shared" si="30"/>
        <v>1694235661.6230543</v>
      </c>
      <c r="Z20" s="34">
        <f t="shared" si="31"/>
        <v>1712344732.1725895</v>
      </c>
      <c r="AB20" t="s">
        <v>216</v>
      </c>
      <c r="AC20" s="2">
        <v>0.8</v>
      </c>
      <c r="AG20" s="7">
        <f t="shared" si="26"/>
        <v>1786922.5591974885</v>
      </c>
      <c r="AH20">
        <f t="shared" si="27"/>
        <v>1.0056444026340545</v>
      </c>
      <c r="AI20">
        <f t="shared" si="28"/>
        <v>82420.134042329795</v>
      </c>
      <c r="AK20" s="34">
        <f t="shared" si="29"/>
        <v>233074.47403486908</v>
      </c>
      <c r="AL20">
        <f t="shared" si="11"/>
        <v>96143.220539383488</v>
      </c>
      <c r="AM20">
        <v>0.25</v>
      </c>
      <c r="AN20">
        <f t="shared" si="12"/>
        <v>127823.25</v>
      </c>
      <c r="AP20">
        <f t="shared" si="34"/>
        <v>53573.087127514365</v>
      </c>
      <c r="AQ20">
        <f t="shared" si="32"/>
        <v>4493718.7532583103</v>
      </c>
      <c r="AR20">
        <f t="shared" si="33"/>
        <v>-4365895.5032583103</v>
      </c>
      <c r="AS20">
        <f t="shared" si="16"/>
        <v>8.7889307173348943</v>
      </c>
      <c r="AT20">
        <f t="shared" si="35"/>
        <v>18757398.807773113</v>
      </c>
    </row>
    <row r="21" spans="1:46" x14ac:dyDescent="0.25">
      <c r="A21" s="25" t="s">
        <v>178</v>
      </c>
      <c r="B21" s="4">
        <v>468845</v>
      </c>
      <c r="C21" s="13">
        <f t="shared" si="0"/>
        <v>3649.167185554169</v>
      </c>
      <c r="D21" s="14">
        <f t="shared" si="1"/>
        <v>18657936.378035475</v>
      </c>
      <c r="E21" s="21">
        <v>43282</v>
      </c>
      <c r="F21" s="23">
        <f t="shared" si="2"/>
        <v>61545</v>
      </c>
      <c r="G21" s="20">
        <v>106.3</v>
      </c>
      <c r="H21" s="9">
        <f t="shared" si="18"/>
        <v>910.63925254128071</v>
      </c>
      <c r="I21" s="8">
        <f>I22*(1*H21/H22)</f>
        <v>81957.532728715232</v>
      </c>
      <c r="J21" s="10">
        <f t="shared" si="19"/>
        <v>69967.261417633024</v>
      </c>
      <c r="K21" s="10">
        <f t="shared" si="20"/>
        <v>209901.78425289909</v>
      </c>
      <c r="L21" s="10">
        <f t="shared" si="37"/>
        <v>2929759792.2286229</v>
      </c>
      <c r="M21" s="9">
        <f t="shared" si="5"/>
        <v>932896.81890177377</v>
      </c>
      <c r="N21" s="9">
        <f t="shared" si="21"/>
        <v>1</v>
      </c>
      <c r="O21" s="9">
        <f>SUM($N21:N$199)</f>
        <v>167</v>
      </c>
      <c r="P21" s="9">
        <f t="shared" si="6"/>
        <v>1</v>
      </c>
      <c r="Q21" s="18">
        <v>5.0000000000000001E-3</v>
      </c>
      <c r="R21" s="15">
        <f t="shared" si="22"/>
        <v>8.0000000000000002E-3</v>
      </c>
      <c r="S21" s="16">
        <f t="shared" si="23"/>
        <v>46650.110772402702</v>
      </c>
      <c r="T21" s="9">
        <f t="shared" si="24"/>
        <v>139950.33231720811</v>
      </c>
      <c r="U21" s="34">
        <f t="shared" si="25"/>
        <v>932896.81890177377</v>
      </c>
      <c r="V21">
        <f>T21+V22</f>
        <v>13711988.422963839</v>
      </c>
      <c r="W21" s="34">
        <f t="shared" si="7"/>
        <v>-13200695.422963839</v>
      </c>
      <c r="X21" s="35">
        <f t="shared" si="36"/>
        <v>64.5</v>
      </c>
      <c r="Y21">
        <f t="shared" si="30"/>
        <v>1681570311.2019124</v>
      </c>
      <c r="Z21" s="34">
        <f t="shared" si="31"/>
        <v>1699691360.2066936</v>
      </c>
      <c r="AG21" s="7">
        <f t="shared" si="26"/>
        <v>1734876.2710655227</v>
      </c>
      <c r="AH21">
        <f t="shared" si="27"/>
        <v>1.0047258979206048</v>
      </c>
      <c r="AI21">
        <f t="shared" si="28"/>
        <v>81957.532728715232</v>
      </c>
      <c r="AK21" s="34">
        <f t="shared" si="29"/>
        <v>233224.20472544344</v>
      </c>
      <c r="AL21">
        <f t="shared" si="11"/>
        <v>96204.984449245429</v>
      </c>
      <c r="AM21">
        <v>0.25</v>
      </c>
      <c r="AN21">
        <f t="shared" si="12"/>
        <v>127823.25</v>
      </c>
      <c r="AP21">
        <f t="shared" si="34"/>
        <v>53272.396273664905</v>
      </c>
      <c r="AQ21">
        <f t="shared" si="32"/>
        <v>4440145.6661307961</v>
      </c>
      <c r="AR21">
        <f t="shared" si="33"/>
        <v>-4312322.4161307961</v>
      </c>
      <c r="AS21">
        <f t="shared" si="16"/>
        <v>8.6841510956160093</v>
      </c>
      <c r="AT21">
        <f t="shared" si="35"/>
        <v>18564591.286000594</v>
      </c>
    </row>
    <row r="22" spans="1:46" x14ac:dyDescent="0.25">
      <c r="A22" s="26" t="s">
        <v>177</v>
      </c>
      <c r="B22" s="4">
        <v>473776</v>
      </c>
      <c r="C22" s="13">
        <f t="shared" si="0"/>
        <v>3687.5466998754646</v>
      </c>
      <c r="D22" s="14">
        <f t="shared" si="1"/>
        <v>18854168.148194257</v>
      </c>
      <c r="E22" s="21">
        <v>43191</v>
      </c>
      <c r="F22" s="23">
        <f t="shared" si="2"/>
        <v>61454</v>
      </c>
      <c r="G22" s="20">
        <v>105.8</v>
      </c>
      <c r="H22" s="9">
        <f t="shared" si="18"/>
        <v>906.35590704484957</v>
      </c>
      <c r="I22" s="8">
        <f t="shared" si="3"/>
        <v>81572.031634036422</v>
      </c>
      <c r="J22" s="10">
        <f t="shared" si="19"/>
        <v>70703.130555728465</v>
      </c>
      <c r="K22" s="10">
        <f t="shared" si="20"/>
        <v>212109.39166718538</v>
      </c>
      <c r="L22" s="10">
        <f t="shared" si="37"/>
        <v>2915339723.0015941</v>
      </c>
      <c r="M22" s="9">
        <f t="shared" si="5"/>
        <v>942708.40740971291</v>
      </c>
      <c r="N22" s="9">
        <f t="shared" si="21"/>
        <v>1</v>
      </c>
      <c r="O22" s="9">
        <f>SUM($N22:N$199)</f>
        <v>166</v>
      </c>
      <c r="P22" s="9">
        <f t="shared" si="6"/>
        <v>1</v>
      </c>
      <c r="Q22" s="18">
        <v>5.0000000000000001E-3</v>
      </c>
      <c r="R22" s="15">
        <f t="shared" si="22"/>
        <v>8.0000000000000002E-3</v>
      </c>
      <c r="S22" s="16">
        <f t="shared" si="23"/>
        <v>47140.745622339717</v>
      </c>
      <c r="T22" s="9">
        <f t="shared" si="24"/>
        <v>141422.23686701915</v>
      </c>
      <c r="U22" s="34">
        <f t="shared" si="25"/>
        <v>942708.40740971291</v>
      </c>
      <c r="V22">
        <f>T22+V23</f>
        <v>13572038.09064663</v>
      </c>
      <c r="W22" s="34">
        <f t="shared" si="7"/>
        <v>-13060745.09064663</v>
      </c>
      <c r="X22" s="35">
        <f t="shared" si="36"/>
        <v>64.25</v>
      </c>
      <c r="Y22">
        <f t="shared" si="30"/>
        <v>1673151282.3936706</v>
      </c>
      <c r="Z22" s="34">
        <f t="shared" si="31"/>
        <v>1691468563.1686106</v>
      </c>
      <c r="AB22" t="s">
        <v>217</v>
      </c>
      <c r="AC22" s="5">
        <f>PMT(AC18/12,AC19*12,AC20*B107)</f>
        <v>-385.78917911689058</v>
      </c>
      <c r="AG22" s="7">
        <f t="shared" si="26"/>
        <v>1684345.8942383714</v>
      </c>
      <c r="AH22">
        <f t="shared" si="27"/>
        <v>1.0095419847328244</v>
      </c>
      <c r="AI22">
        <f t="shared" si="28"/>
        <v>81572.031634036422</v>
      </c>
      <c r="AK22" s="34">
        <f t="shared" si="29"/>
        <v>235677.10185242823</v>
      </c>
      <c r="AL22">
        <f t="shared" si="11"/>
        <v>97216.804514126648</v>
      </c>
      <c r="AM22">
        <v>0.25</v>
      </c>
      <c r="AN22">
        <f t="shared" si="12"/>
        <v>127823.25</v>
      </c>
      <c r="AP22">
        <f t="shared" si="34"/>
        <v>53021.820562123678</v>
      </c>
      <c r="AQ22">
        <f t="shared" si="32"/>
        <v>4386873.2698571309</v>
      </c>
      <c r="AR22">
        <f t="shared" si="33"/>
        <v>-4259050.0198571309</v>
      </c>
      <c r="AS22">
        <f t="shared" si="16"/>
        <v>8.5799595728029345</v>
      </c>
      <c r="AT22">
        <f t="shared" si="35"/>
        <v>18419222.775847692</v>
      </c>
    </row>
    <row r="23" spans="1:46" x14ac:dyDescent="0.25">
      <c r="A23" s="24" t="s">
        <v>176</v>
      </c>
      <c r="B23" s="4">
        <v>470922</v>
      </c>
      <c r="C23" s="13">
        <f t="shared" si="0"/>
        <v>3665.3331257783288</v>
      </c>
      <c r="D23" s="14">
        <f t="shared" si="1"/>
        <v>18740591.698785793</v>
      </c>
      <c r="E23" s="21">
        <v>43101</v>
      </c>
      <c r="F23" s="23">
        <f t="shared" si="2"/>
        <v>61363</v>
      </c>
      <c r="G23" s="20">
        <v>104.8</v>
      </c>
      <c r="H23" s="9">
        <f t="shared" si="18"/>
        <v>897.78921605198707</v>
      </c>
      <c r="I23" s="8">
        <f t="shared" si="3"/>
        <v>80801.029444678803</v>
      </c>
      <c r="J23" s="10">
        <f t="shared" si="19"/>
        <v>70277.218870446712</v>
      </c>
      <c r="K23" s="10">
        <f t="shared" si="20"/>
        <v>210831.65661134015</v>
      </c>
      <c r="L23" s="10">
        <f t="shared" si="37"/>
        <v>2900993841.36587</v>
      </c>
      <c r="M23" s="9">
        <f t="shared" si="5"/>
        <v>937029.58493928972</v>
      </c>
      <c r="N23" s="9">
        <f t="shared" si="21"/>
        <v>1</v>
      </c>
      <c r="O23" s="9">
        <f>SUM($N23:N$199)</f>
        <v>165</v>
      </c>
      <c r="P23" s="9">
        <f t="shared" si="6"/>
        <v>1</v>
      </c>
      <c r="Q23" s="18">
        <v>5.0000000000000001E-3</v>
      </c>
      <c r="R23" s="15">
        <f t="shared" si="22"/>
        <v>8.0000000000000002E-3</v>
      </c>
      <c r="S23" s="16">
        <f t="shared" si="23"/>
        <v>46856.77241980064</v>
      </c>
      <c r="T23" s="9">
        <f t="shared" si="24"/>
        <v>140570.31725940193</v>
      </c>
      <c r="U23" s="34">
        <f t="shared" si="25"/>
        <v>937029.58493928972</v>
      </c>
      <c r="V23">
        <f>T23+V24</f>
        <v>13430615.85377961</v>
      </c>
      <c r="W23" s="34">
        <f t="shared" si="7"/>
        <v>-12919322.85377961</v>
      </c>
      <c r="X23" s="35">
        <f t="shared" si="36"/>
        <v>64</v>
      </c>
      <c r="Y23">
        <f t="shared" si="30"/>
        <v>1664774388.6299589</v>
      </c>
      <c r="Z23" s="34">
        <f t="shared" si="31"/>
        <v>1682978092.9554904</v>
      </c>
      <c r="AG23" s="7">
        <f t="shared" si="26"/>
        <v>1635287.2759595839</v>
      </c>
      <c r="AH23">
        <f t="shared" si="27"/>
        <v>1.0009551098376313</v>
      </c>
      <c r="AI23">
        <f t="shared" si="28"/>
        <v>80801.029444678803</v>
      </c>
      <c r="AK23" s="34">
        <f t="shared" si="29"/>
        <v>234257.39623482243</v>
      </c>
      <c r="AL23">
        <f t="shared" si="11"/>
        <v>96631.175946864241</v>
      </c>
      <c r="AM23">
        <v>0.25</v>
      </c>
      <c r="AN23">
        <f t="shared" si="12"/>
        <v>127823.25</v>
      </c>
      <c r="AP23">
        <f t="shared" si="34"/>
        <v>52520.669139041223</v>
      </c>
      <c r="AQ23">
        <f t="shared" si="32"/>
        <v>4333851.4492950076</v>
      </c>
      <c r="AR23">
        <f t="shared" si="33"/>
        <v>-4206028.1992950076</v>
      </c>
      <c r="AS23">
        <f t="shared" si="16"/>
        <v>8.4762581324113722</v>
      </c>
      <c r="AT23">
        <f t="shared" si="35"/>
        <v>18274826.821179673</v>
      </c>
    </row>
    <row r="24" spans="1:46" x14ac:dyDescent="0.25">
      <c r="A24" s="25" t="s">
        <v>175</v>
      </c>
      <c r="B24" s="4">
        <v>471761</v>
      </c>
      <c r="C24" s="13">
        <f t="shared" si="0"/>
        <v>3671.8633250311309</v>
      </c>
      <c r="D24" s="14">
        <f t="shared" si="1"/>
        <v>18773980.150451418</v>
      </c>
      <c r="E24" s="21">
        <v>43009</v>
      </c>
      <c r="F24" s="23">
        <f t="shared" si="2"/>
        <v>61271</v>
      </c>
      <c r="G24" s="20">
        <v>104.7</v>
      </c>
      <c r="H24" s="9">
        <f t="shared" si="18"/>
        <v>896.93254695270093</v>
      </c>
      <c r="I24" s="8">
        <f t="shared" si="3"/>
        <v>80723.92922574305</v>
      </c>
      <c r="J24" s="10">
        <f t="shared" si="19"/>
        <v>70402.425564192818</v>
      </c>
      <c r="K24" s="10">
        <f t="shared" si="20"/>
        <v>211207.27669257845</v>
      </c>
      <c r="L24" s="10">
        <f t="shared" si="37"/>
        <v>2886718559.5555649</v>
      </c>
      <c r="M24" s="9">
        <f t="shared" si="5"/>
        <v>938699.0075225709</v>
      </c>
      <c r="N24" s="9">
        <f t="shared" si="21"/>
        <v>1</v>
      </c>
      <c r="O24" s="9">
        <f>SUM($N24:N$199)</f>
        <v>164</v>
      </c>
      <c r="P24" s="9">
        <f t="shared" si="6"/>
        <v>1</v>
      </c>
      <c r="Q24" s="18">
        <v>2.5000000000000001E-3</v>
      </c>
      <c r="R24" s="15">
        <f t="shared" si="22"/>
        <v>5.4999999999999997E-3</v>
      </c>
      <c r="S24" s="16">
        <f t="shared" si="23"/>
        <v>45265.999918179848</v>
      </c>
      <c r="T24" s="9">
        <f t="shared" si="24"/>
        <v>135797.99975453955</v>
      </c>
      <c r="U24" s="34">
        <f t="shared" si="25"/>
        <v>938699.0075225709</v>
      </c>
      <c r="V24">
        <f>T24+V25</f>
        <v>13290045.536520209</v>
      </c>
      <c r="W24" s="34">
        <f t="shared" si="7"/>
        <v>-12778752.536520209</v>
      </c>
      <c r="X24" s="35">
        <f t="shared" si="36"/>
        <v>63.75</v>
      </c>
      <c r="Y24">
        <f t="shared" si="30"/>
        <v>1656439669.612756</v>
      </c>
      <c r="Z24" s="34">
        <f t="shared" si="31"/>
        <v>1674676762.3899531</v>
      </c>
      <c r="AG24" s="7">
        <f t="shared" si="26"/>
        <v>1587657.5494753241</v>
      </c>
      <c r="AH24">
        <f t="shared" si="27"/>
        <v>1.0076997112608277</v>
      </c>
      <c r="AI24">
        <f t="shared" si="28"/>
        <v>80723.92922574305</v>
      </c>
      <c r="AK24" s="34">
        <f t="shared" si="29"/>
        <v>234674.75188064273</v>
      </c>
      <c r="AL24">
        <f t="shared" si="11"/>
        <v>96803.335150765124</v>
      </c>
      <c r="AM24">
        <v>0.25</v>
      </c>
      <c r="AN24">
        <f t="shared" si="12"/>
        <v>127823.25</v>
      </c>
      <c r="AP24">
        <f t="shared" si="34"/>
        <v>52470.553996732982</v>
      </c>
      <c r="AQ24">
        <f t="shared" si="32"/>
        <v>4281330.7801559661</v>
      </c>
      <c r="AR24">
        <f t="shared" si="33"/>
        <v>-4153507.5301559661</v>
      </c>
      <c r="AS24">
        <f t="shared" si="16"/>
        <v>8.3735368568628274</v>
      </c>
      <c r="AT24">
        <f t="shared" si="35"/>
        <v>18131647.912478242</v>
      </c>
    </row>
    <row r="25" spans="1:46" x14ac:dyDescent="0.25">
      <c r="A25" s="25" t="s">
        <v>174</v>
      </c>
      <c r="B25" s="4">
        <v>478142</v>
      </c>
      <c r="C25" s="13">
        <f t="shared" si="0"/>
        <v>3721.5286425902841</v>
      </c>
      <c r="D25" s="14">
        <f t="shared" si="1"/>
        <v>19027915.442559142</v>
      </c>
      <c r="E25" s="21">
        <v>42917</v>
      </c>
      <c r="F25" s="23">
        <f t="shared" si="2"/>
        <v>61179</v>
      </c>
      <c r="G25" s="20">
        <v>103.9</v>
      </c>
      <c r="H25" s="9">
        <f t="shared" si="18"/>
        <v>890.07919415841104</v>
      </c>
      <c r="I25" s="8">
        <f t="shared" si="3"/>
        <v>80107.127474256951</v>
      </c>
      <c r="J25" s="10">
        <f t="shared" si="19"/>
        <v>71354.682909596784</v>
      </c>
      <c r="K25" s="10">
        <f t="shared" si="20"/>
        <v>214064.04872879034</v>
      </c>
      <c r="L25" s="10">
        <f t="shared" si="37"/>
        <v>2879678101.0256968</v>
      </c>
      <c r="M25" s="9">
        <f t="shared" si="5"/>
        <v>951395.77212795708</v>
      </c>
      <c r="N25" s="9">
        <f t="shared" si="21"/>
        <v>1</v>
      </c>
      <c r="O25" s="9">
        <f>SUM($N25:N$199)</f>
        <v>163</v>
      </c>
      <c r="P25" s="9">
        <f t="shared" si="6"/>
        <v>1</v>
      </c>
      <c r="Q25" s="18">
        <v>2.5000000000000001E-3</v>
      </c>
      <c r="R25" s="15">
        <f t="shared" si="22"/>
        <v>5.4999999999999997E-3</v>
      </c>
      <c r="S25" s="16">
        <f t="shared" si="23"/>
        <v>45878.26406353715</v>
      </c>
      <c r="T25" s="9">
        <f t="shared" si="24"/>
        <v>137634.79219061145</v>
      </c>
      <c r="U25" s="34">
        <f t="shared" si="25"/>
        <v>951395.77212795708</v>
      </c>
      <c r="V25">
        <f>T25+V26</f>
        <v>13154247.53676567</v>
      </c>
      <c r="W25" s="34">
        <f t="shared" si="7"/>
        <v>-12642954.53676567</v>
      </c>
      <c r="X25" s="35">
        <f t="shared" si="36"/>
        <v>63.5</v>
      </c>
      <c r="Y25">
        <f t="shared" si="30"/>
        <v>1652256557.6645977</v>
      </c>
      <c r="Z25" s="34">
        <f t="shared" si="31"/>
        <v>1670747585.7339027</v>
      </c>
      <c r="AG25" s="7">
        <f t="shared" si="26"/>
        <v>1541415.0965779845</v>
      </c>
      <c r="AH25">
        <f t="shared" si="27"/>
        <v>1.004835589941973</v>
      </c>
      <c r="AI25">
        <f t="shared" si="28"/>
        <v>80107.127474256951</v>
      </c>
      <c r="AK25" s="34">
        <f t="shared" si="29"/>
        <v>237848.94303198927</v>
      </c>
      <c r="AL25">
        <f t="shared" si="11"/>
        <v>98112.68900069558</v>
      </c>
      <c r="AM25">
        <v>0.25</v>
      </c>
      <c r="AN25">
        <f t="shared" si="12"/>
        <v>127823.25</v>
      </c>
      <c r="AP25">
        <f t="shared" si="34"/>
        <v>52069.632858267018</v>
      </c>
      <c r="AQ25">
        <f t="shared" si="32"/>
        <v>4228860.2261592327</v>
      </c>
      <c r="AR25">
        <f t="shared" si="33"/>
        <v>-4101036.9761592327</v>
      </c>
      <c r="AS25">
        <f t="shared" si="16"/>
        <v>8.2709135977985859</v>
      </c>
      <c r="AT25">
        <f t="shared" si="35"/>
        <v>18034092.128161106</v>
      </c>
    </row>
    <row r="26" spans="1:46" x14ac:dyDescent="0.25">
      <c r="A26" s="26" t="s">
        <v>173</v>
      </c>
      <c r="B26" s="4">
        <v>478782</v>
      </c>
      <c r="C26" s="13">
        <f t="shared" si="0"/>
        <v>3726.509962640097</v>
      </c>
      <c r="D26" s="14">
        <f t="shared" si="1"/>
        <v>19053384.583281431</v>
      </c>
      <c r="E26" s="21">
        <v>42826</v>
      </c>
      <c r="F26" s="23">
        <f t="shared" si="2"/>
        <v>61088</v>
      </c>
      <c r="G26" s="20">
        <v>103.4</v>
      </c>
      <c r="H26" s="9">
        <f t="shared" si="18"/>
        <v>885.79584866197979</v>
      </c>
      <c r="I26" s="8">
        <f t="shared" si="3"/>
        <v>79721.626379578141</v>
      </c>
      <c r="J26" s="10">
        <f t="shared" si="19"/>
        <v>71450.192187305365</v>
      </c>
      <c r="K26" s="10">
        <f t="shared" si="20"/>
        <v>214350.5765619161</v>
      </c>
      <c r="L26" s="10">
        <f t="shared" si="37"/>
        <v>2872658449.3182721</v>
      </c>
      <c r="M26" s="9">
        <f t="shared" si="5"/>
        <v>952669.22916407161</v>
      </c>
      <c r="N26" s="9">
        <f t="shared" si="21"/>
        <v>1</v>
      </c>
      <c r="O26" s="9">
        <f>SUM($N26:N$199)</f>
        <v>162</v>
      </c>
      <c r="P26" s="9">
        <f t="shared" si="6"/>
        <v>1</v>
      </c>
      <c r="Q26" s="18">
        <v>2.5000000000000001E-3</v>
      </c>
      <c r="R26" s="15">
        <f t="shared" si="22"/>
        <v>5.4999999999999997E-3</v>
      </c>
      <c r="S26" s="16">
        <f t="shared" si="23"/>
        <v>45939.672785215364</v>
      </c>
      <c r="T26" s="9">
        <f t="shared" si="24"/>
        <v>137819.01835564608</v>
      </c>
      <c r="U26" s="34">
        <f t="shared" si="25"/>
        <v>952669.22916407161</v>
      </c>
      <c r="V26">
        <f>T26+V27</f>
        <v>13016612.744575059</v>
      </c>
      <c r="W26" s="34">
        <f t="shared" si="7"/>
        <v>-12505319.744575059</v>
      </c>
      <c r="X26" s="35">
        <f t="shared" si="36"/>
        <v>63.25</v>
      </c>
      <c r="Y26">
        <f t="shared" si="30"/>
        <v>1648084277.3383937</v>
      </c>
      <c r="Z26" s="34">
        <f t="shared" si="31"/>
        <v>1666600774.5484209</v>
      </c>
      <c r="AG26" s="7">
        <f t="shared" si="26"/>
        <v>1496519.5112407617</v>
      </c>
      <c r="AH26">
        <f t="shared" si="27"/>
        <v>1.010752688172043</v>
      </c>
      <c r="AI26">
        <f t="shared" si="28"/>
        <v>79721.626379578141</v>
      </c>
      <c r="AK26" s="34">
        <f t="shared" si="29"/>
        <v>238167.3072910179</v>
      </c>
      <c r="AL26">
        <f t="shared" si="11"/>
        <v>98244.014257544884</v>
      </c>
      <c r="AM26">
        <v>0.25</v>
      </c>
      <c r="AN26">
        <f t="shared" si="12"/>
        <v>127823.25</v>
      </c>
      <c r="AP26">
        <f t="shared" si="34"/>
        <v>51819.057146725791</v>
      </c>
      <c r="AQ26">
        <f t="shared" si="32"/>
        <v>4176790.5933009656</v>
      </c>
      <c r="AR26">
        <f t="shared" si="33"/>
        <v>-4048967.3433009656</v>
      </c>
      <c r="AS26">
        <f t="shared" si="16"/>
        <v>8.169074470608761</v>
      </c>
      <c r="AT26">
        <f t="shared" si="35"/>
        <v>17937179.546436749</v>
      </c>
    </row>
    <row r="27" spans="1:46" x14ac:dyDescent="0.25">
      <c r="A27" s="24" t="s">
        <v>172</v>
      </c>
      <c r="B27" s="4">
        <v>473073</v>
      </c>
      <c r="C27" s="13">
        <f t="shared" si="0"/>
        <v>3682.0750311332476</v>
      </c>
      <c r="D27" s="14">
        <f t="shared" si="1"/>
        <v>18826191.888932116</v>
      </c>
      <c r="E27" s="21">
        <v>42736</v>
      </c>
      <c r="F27" s="23">
        <f t="shared" si="2"/>
        <v>60998</v>
      </c>
      <c r="G27" s="20">
        <v>102.3</v>
      </c>
      <c r="H27" s="9">
        <f t="shared" si="18"/>
        <v>876.37248856983103</v>
      </c>
      <c r="I27" s="8">
        <f t="shared" si="3"/>
        <v>78873.523971284754</v>
      </c>
      <c r="J27" s="10">
        <f t="shared" si="19"/>
        <v>70598.219583495433</v>
      </c>
      <c r="K27" s="10">
        <f t="shared" si="20"/>
        <v>211794.6587504863</v>
      </c>
      <c r="L27" s="10">
        <f t="shared" si="37"/>
        <v>2865656838.7408357</v>
      </c>
      <c r="M27" s="9">
        <f t="shared" si="5"/>
        <v>941309.59444660589</v>
      </c>
      <c r="N27" s="9">
        <f t="shared" si="21"/>
        <v>1</v>
      </c>
      <c r="O27" s="9">
        <f>SUM($N27:N$199)</f>
        <v>161</v>
      </c>
      <c r="P27" s="9">
        <f t="shared" si="6"/>
        <v>1</v>
      </c>
      <c r="Q27" s="18">
        <v>2.5000000000000001E-3</v>
      </c>
      <c r="R27" s="15">
        <f t="shared" si="22"/>
        <v>5.4999999999999997E-3</v>
      </c>
      <c r="S27" s="16">
        <f t="shared" si="23"/>
        <v>45391.887797620191</v>
      </c>
      <c r="T27" s="9">
        <f t="shared" si="24"/>
        <v>136175.66339286056</v>
      </c>
      <c r="U27" s="34">
        <f t="shared" si="25"/>
        <v>941309.59444660589</v>
      </c>
      <c r="V27">
        <f>T27+V28</f>
        <v>12878793.726219414</v>
      </c>
      <c r="W27" s="34">
        <f t="shared" si="7"/>
        <v>-12367500.726219414</v>
      </c>
      <c r="X27" s="35">
        <f t="shared" si="36"/>
        <v>63</v>
      </c>
      <c r="Y27">
        <f t="shared" si="30"/>
        <v>1643922651.6521168</v>
      </c>
      <c r="Z27" s="34">
        <f t="shared" si="31"/>
        <v>1662211956.1677947</v>
      </c>
      <c r="AG27" s="7">
        <f t="shared" si="26"/>
        <v>1452931.5643114191</v>
      </c>
      <c r="AH27">
        <f t="shared" si="27"/>
        <v>1.0039254170755643</v>
      </c>
      <c r="AI27">
        <f t="shared" si="28"/>
        <v>78873.523971284754</v>
      </c>
      <c r="AK27" s="34">
        <f t="shared" si="29"/>
        <v>235327.39861165147</v>
      </c>
      <c r="AL27">
        <f t="shared" si="11"/>
        <v>97072.551927306224</v>
      </c>
      <c r="AM27">
        <v>0.25</v>
      </c>
      <c r="AN27">
        <f t="shared" si="12"/>
        <v>127823.25</v>
      </c>
      <c r="AP27">
        <f t="shared" si="34"/>
        <v>51267.790581335095</v>
      </c>
      <c r="AQ27">
        <f t="shared" si="32"/>
        <v>4124971.5361542399</v>
      </c>
      <c r="AR27">
        <f t="shared" si="33"/>
        <v>-3997148.2861542399</v>
      </c>
      <c r="AS27">
        <f t="shared" si="16"/>
        <v>8.0677254258404467</v>
      </c>
      <c r="AT27">
        <f t="shared" si="35"/>
        <v>17840758.592808004</v>
      </c>
    </row>
    <row r="28" spans="1:46" x14ac:dyDescent="0.25">
      <c r="A28" s="25" t="s">
        <v>171</v>
      </c>
      <c r="B28" s="4">
        <v>474736</v>
      </c>
      <c r="C28" s="13">
        <f t="shared" si="0"/>
        <v>3695.0186799501839</v>
      </c>
      <c r="D28" s="14">
        <f t="shared" si="1"/>
        <v>18892371.859277695</v>
      </c>
      <c r="E28" s="21">
        <v>42644</v>
      </c>
      <c r="F28" s="23">
        <f t="shared" si="2"/>
        <v>60906</v>
      </c>
      <c r="G28" s="20">
        <v>101.9</v>
      </c>
      <c r="H28" s="9">
        <f t="shared" si="18"/>
        <v>872.94581217268615</v>
      </c>
      <c r="I28" s="8">
        <f t="shared" si="3"/>
        <v>78565.123095541712</v>
      </c>
      <c r="J28" s="10">
        <f t="shared" si="19"/>
        <v>70846.394472291358</v>
      </c>
      <c r="K28" s="10">
        <f t="shared" si="20"/>
        <v>212539.18341687406</v>
      </c>
      <c r="L28" s="10">
        <f t="shared" si="37"/>
        <v>2858670688.8867884</v>
      </c>
      <c r="M28" s="9">
        <f t="shared" si="5"/>
        <v>944618.59296388482</v>
      </c>
      <c r="N28" s="9">
        <f t="shared" si="21"/>
        <v>1</v>
      </c>
      <c r="O28" s="9">
        <f>SUM($N28:N$199)</f>
        <v>160</v>
      </c>
      <c r="P28" s="9">
        <f t="shared" si="6"/>
        <v>1</v>
      </c>
      <c r="Q28" s="18">
        <v>2.5000000000000001E-3</v>
      </c>
      <c r="R28" s="15">
        <f t="shared" si="22"/>
        <v>5.4999999999999997E-3</v>
      </c>
      <c r="S28" s="16">
        <f t="shared" si="23"/>
        <v>45551.454522855915</v>
      </c>
      <c r="T28" s="9">
        <f t="shared" si="24"/>
        <v>136654.36356856773</v>
      </c>
      <c r="U28" s="34">
        <f t="shared" si="25"/>
        <v>944618.59296388482</v>
      </c>
      <c r="V28">
        <f>T28+V29</f>
        <v>12742618.062826553</v>
      </c>
      <c r="W28" s="34">
        <f t="shared" si="7"/>
        <v>-12231325.062826553</v>
      </c>
      <c r="X28" s="35">
        <f t="shared" si="36"/>
        <v>62.75</v>
      </c>
      <c r="Y28">
        <f t="shared" si="30"/>
        <v>1639771953.9765942</v>
      </c>
      <c r="Z28" s="34">
        <f t="shared" si="31"/>
        <v>1658127438.4626176</v>
      </c>
      <c r="AG28" s="7">
        <f t="shared" si="26"/>
        <v>1410613.1692343876</v>
      </c>
      <c r="AH28">
        <f t="shared" si="27"/>
        <v>1.0069169960474309</v>
      </c>
      <c r="AI28">
        <f t="shared" si="28"/>
        <v>78565.123095541712</v>
      </c>
      <c r="AK28" s="34">
        <f t="shared" si="29"/>
        <v>236154.6482409712</v>
      </c>
      <c r="AL28">
        <f t="shared" si="11"/>
        <v>97413.792399400612</v>
      </c>
      <c r="AM28">
        <v>0.25</v>
      </c>
      <c r="AN28">
        <f t="shared" si="12"/>
        <v>127823.25</v>
      </c>
      <c r="AP28">
        <f t="shared" si="34"/>
        <v>51067.330012102117</v>
      </c>
      <c r="AQ28">
        <f t="shared" si="32"/>
        <v>4073703.7455729046</v>
      </c>
      <c r="AR28">
        <f t="shared" si="33"/>
        <v>-3945880.4955729046</v>
      </c>
      <c r="AS28">
        <f t="shared" si="16"/>
        <v>7.967454562399455</v>
      </c>
      <c r="AT28">
        <f t="shared" si="35"/>
        <v>17745127.982270993</v>
      </c>
    </row>
    <row r="29" spans="1:46" x14ac:dyDescent="0.25">
      <c r="A29" s="25" t="s">
        <v>170</v>
      </c>
      <c r="B29" s="4">
        <v>472384</v>
      </c>
      <c r="C29" s="13">
        <f t="shared" si="0"/>
        <v>3676.7123287671202</v>
      </c>
      <c r="D29" s="14">
        <f t="shared" si="1"/>
        <v>18798772.767123271</v>
      </c>
      <c r="E29" s="21">
        <v>42552</v>
      </c>
      <c r="F29" s="23">
        <f t="shared" si="2"/>
        <v>60814</v>
      </c>
      <c r="G29" s="20">
        <v>101.2</v>
      </c>
      <c r="H29" s="9">
        <f t="shared" si="18"/>
        <v>866.94912847768239</v>
      </c>
      <c r="I29" s="8">
        <f t="shared" si="3"/>
        <v>78025.421562991367</v>
      </c>
      <c r="J29" s="10">
        <f t="shared" si="19"/>
        <v>70495.397876712261</v>
      </c>
      <c r="K29" s="10">
        <f t="shared" si="20"/>
        <v>211486.19363013678</v>
      </c>
      <c r="L29" s="10">
        <f t="shared" si="37"/>
        <v>2851702903.4814897</v>
      </c>
      <c r="M29" s="9">
        <f t="shared" si="5"/>
        <v>939938.63835616363</v>
      </c>
      <c r="N29" s="9">
        <f t="shared" si="21"/>
        <v>1</v>
      </c>
      <c r="O29" s="9">
        <f>SUM($N29:N$199)</f>
        <v>159</v>
      </c>
      <c r="P29" s="9">
        <f t="shared" si="6"/>
        <v>1</v>
      </c>
      <c r="Q29" s="18">
        <v>1.4999999999999999E-2</v>
      </c>
      <c r="R29" s="15">
        <f t="shared" si="22"/>
        <v>1.7999999999999999E-2</v>
      </c>
      <c r="S29" s="16">
        <f t="shared" si="23"/>
        <v>54095.122263883648</v>
      </c>
      <c r="T29" s="9">
        <f t="shared" si="24"/>
        <v>162285.36679165094</v>
      </c>
      <c r="U29" s="34">
        <f t="shared" si="25"/>
        <v>939938.63835616363</v>
      </c>
      <c r="V29">
        <f>T29+V30</f>
        <v>12605963.699257985</v>
      </c>
      <c r="W29" s="34">
        <f t="shared" si="7"/>
        <v>-12094670.699257985</v>
      </c>
      <c r="X29" s="35">
        <f t="shared" si="36"/>
        <v>62.5</v>
      </c>
      <c r="Y29">
        <f t="shared" si="30"/>
        <v>1635631807.1287603</v>
      </c>
      <c r="Z29" s="34">
        <f t="shared" si="31"/>
        <v>1653893692.5226295</v>
      </c>
      <c r="AG29" s="7">
        <f t="shared" si="26"/>
        <v>1369527.3487712501</v>
      </c>
      <c r="AH29">
        <f t="shared" si="27"/>
        <v>1.003968253968254</v>
      </c>
      <c r="AI29">
        <f t="shared" si="28"/>
        <v>78025.421562991367</v>
      </c>
      <c r="AK29" s="34">
        <f t="shared" si="29"/>
        <v>234984.65958904091</v>
      </c>
      <c r="AL29">
        <f t="shared" si="11"/>
        <v>96931.172080479373</v>
      </c>
      <c r="AM29">
        <v>0.25</v>
      </c>
      <c r="AN29">
        <f t="shared" si="12"/>
        <v>127823.25</v>
      </c>
      <c r="AP29">
        <f t="shared" si="34"/>
        <v>50716.524015944393</v>
      </c>
      <c r="AQ29">
        <f t="shared" si="32"/>
        <v>4022636.4155608024</v>
      </c>
      <c r="AR29">
        <f t="shared" si="33"/>
        <v>-3894813.1655608024</v>
      </c>
      <c r="AS29">
        <f t="shared" si="16"/>
        <v>7.8675757648956717</v>
      </c>
      <c r="AT29">
        <f t="shared" si="35"/>
        <v>17649935.812727075</v>
      </c>
    </row>
    <row r="30" spans="1:46" x14ac:dyDescent="0.25">
      <c r="A30" s="26" t="s">
        <v>169</v>
      </c>
      <c r="B30" s="4">
        <v>455984</v>
      </c>
      <c r="C30" s="13">
        <f t="shared" si="0"/>
        <v>3549.066002490657</v>
      </c>
      <c r="D30" s="14">
        <f t="shared" si="1"/>
        <v>18146126.036114555</v>
      </c>
      <c r="E30" s="21">
        <v>42461</v>
      </c>
      <c r="F30" s="23">
        <f t="shared" si="2"/>
        <v>60723</v>
      </c>
      <c r="G30" s="20">
        <v>100.8</v>
      </c>
      <c r="H30" s="9">
        <f t="shared" si="18"/>
        <v>863.52245208053739</v>
      </c>
      <c r="I30" s="8">
        <f t="shared" si="3"/>
        <v>77717.020687248325</v>
      </c>
      <c r="J30" s="10">
        <f t="shared" si="19"/>
        <v>68047.972635429571</v>
      </c>
      <c r="K30" s="10">
        <f t="shared" si="20"/>
        <v>204143.91790628873</v>
      </c>
      <c r="L30" s="10">
        <f t="shared" si="37"/>
        <v>2809717904.5823689</v>
      </c>
      <c r="M30" s="9">
        <f t="shared" si="5"/>
        <v>907306.30180572777</v>
      </c>
      <c r="N30" s="9">
        <f t="shared" si="21"/>
        <v>1</v>
      </c>
      <c r="O30" s="9">
        <f>SUM($N30:N$199)</f>
        <v>158</v>
      </c>
      <c r="P30" s="9">
        <f t="shared" si="6"/>
        <v>1</v>
      </c>
      <c r="Q30" s="18">
        <v>1.4999999999999999E-2</v>
      </c>
      <c r="R30" s="15">
        <f t="shared" si="22"/>
        <v>1.7999999999999999E-2</v>
      </c>
      <c r="S30" s="16">
        <f t="shared" si="23"/>
        <v>52217.073885598838</v>
      </c>
      <c r="T30" s="9">
        <f t="shared" si="24"/>
        <v>156651.22165679652</v>
      </c>
      <c r="U30" s="34">
        <f t="shared" si="25"/>
        <v>907306.30180572777</v>
      </c>
      <c r="V30">
        <f>T30+V31</f>
        <v>12443678.332466334</v>
      </c>
      <c r="W30" s="34">
        <f t="shared" si="7"/>
        <v>-11932385.332466334</v>
      </c>
      <c r="X30" s="35">
        <f t="shared" si="36"/>
        <v>62.25</v>
      </c>
      <c r="Y30">
        <f t="shared" si="30"/>
        <v>1611409941.482507</v>
      </c>
      <c r="Z30" s="34">
        <f t="shared" si="31"/>
        <v>1629019180.1453674</v>
      </c>
      <c r="AG30" s="7">
        <f t="shared" si="26"/>
        <v>1329638.2026905341</v>
      </c>
      <c r="AH30">
        <f t="shared" si="27"/>
        <v>1.0069930069930071</v>
      </c>
      <c r="AI30">
        <f t="shared" si="28"/>
        <v>77717.020687248325</v>
      </c>
      <c r="AK30" s="34">
        <f t="shared" si="29"/>
        <v>226826.57545143194</v>
      </c>
      <c r="AL30">
        <f t="shared" si="11"/>
        <v>93565.962373715665</v>
      </c>
      <c r="AM30">
        <v>0.25</v>
      </c>
      <c r="AN30">
        <f t="shared" si="12"/>
        <v>127823.25</v>
      </c>
      <c r="AP30">
        <f t="shared" si="34"/>
        <v>50516.063446711414</v>
      </c>
      <c r="AQ30">
        <f t="shared" si="32"/>
        <v>3971919.891544858</v>
      </c>
      <c r="AR30">
        <f t="shared" si="33"/>
        <v>-3844096.641544858</v>
      </c>
      <c r="AS30">
        <f t="shared" si="16"/>
        <v>7.7683830827820017</v>
      </c>
      <c r="AT30">
        <f t="shared" si="35"/>
        <v>17339132.304148898</v>
      </c>
    </row>
    <row r="31" spans="1:46" x14ac:dyDescent="0.25">
      <c r="A31" s="24" t="s">
        <v>168</v>
      </c>
      <c r="B31" s="4">
        <v>456229</v>
      </c>
      <c r="C31" s="13">
        <f t="shared" si="0"/>
        <v>3550.9729140722261</v>
      </c>
      <c r="D31" s="14">
        <f t="shared" si="1"/>
        <v>18155875.941547308</v>
      </c>
      <c r="E31" s="21">
        <v>42370</v>
      </c>
      <c r="F31" s="23">
        <f t="shared" si="2"/>
        <v>60633</v>
      </c>
      <c r="G31" s="20">
        <v>100.1</v>
      </c>
      <c r="H31" s="9">
        <f t="shared" si="18"/>
        <v>857.52576838553352</v>
      </c>
      <c r="I31" s="8">
        <f t="shared" si="3"/>
        <v>77177.31915469798</v>
      </c>
      <c r="J31" s="10">
        <f t="shared" si="19"/>
        <v>68084.534780802394</v>
      </c>
      <c r="K31" s="10">
        <f t="shared" si="20"/>
        <v>204253.6043424072</v>
      </c>
      <c r="L31" s="10">
        <f t="shared" si="37"/>
        <v>2768346337.3761859</v>
      </c>
      <c r="M31" s="9">
        <f t="shared" si="5"/>
        <v>907793.79707736545</v>
      </c>
      <c r="N31" s="9">
        <f t="shared" si="21"/>
        <v>1</v>
      </c>
      <c r="O31" s="9">
        <f>SUM($N31:N$199)</f>
        <v>157</v>
      </c>
      <c r="P31" s="9">
        <f t="shared" si="6"/>
        <v>1</v>
      </c>
      <c r="Q31" s="18">
        <v>1.4999999999999999E-2</v>
      </c>
      <c r="R31" s="15">
        <f t="shared" si="22"/>
        <v>1.7999999999999999E-2</v>
      </c>
      <c r="S31" s="16">
        <f t="shared" si="23"/>
        <v>52245.130096128101</v>
      </c>
      <c r="T31" s="9">
        <f t="shared" si="24"/>
        <v>156735.39028838431</v>
      </c>
      <c r="U31" s="34">
        <f t="shared" si="25"/>
        <v>907793.79707736545</v>
      </c>
      <c r="V31">
        <f>T31+V32</f>
        <v>12287027.110809539</v>
      </c>
      <c r="W31" s="34">
        <f t="shared" si="7"/>
        <v>-11775734.110809539</v>
      </c>
      <c r="X31" s="35">
        <f t="shared" si="36"/>
        <v>62</v>
      </c>
      <c r="Y31">
        <f t="shared" si="30"/>
        <v>1587546231.939961</v>
      </c>
      <c r="Z31" s="34">
        <f t="shared" si="31"/>
        <v>1605165220.5082541</v>
      </c>
      <c r="AG31" s="7">
        <f t="shared" si="26"/>
        <v>1290910.8763985767</v>
      </c>
      <c r="AH31">
        <f t="shared" si="27"/>
        <v>0.99701195219123495</v>
      </c>
      <c r="AI31">
        <f t="shared" si="28"/>
        <v>77177.31915469798</v>
      </c>
      <c r="AK31" s="34">
        <f t="shared" si="29"/>
        <v>226948.44926934136</v>
      </c>
      <c r="AL31">
        <f t="shared" si="11"/>
        <v>93616.235323603309</v>
      </c>
      <c r="AM31">
        <v>0.25</v>
      </c>
      <c r="AN31">
        <f t="shared" si="12"/>
        <v>127823.25</v>
      </c>
      <c r="AP31">
        <f t="shared" si="34"/>
        <v>50165.25745055369</v>
      </c>
      <c r="AQ31">
        <f t="shared" si="32"/>
        <v>3921403.8280981467</v>
      </c>
      <c r="AR31">
        <f t="shared" si="33"/>
        <v>-3793580.5780981467</v>
      </c>
      <c r="AS31">
        <f t="shared" si="16"/>
        <v>7.669582466605541</v>
      </c>
      <c r="AT31">
        <f t="shared" si="35"/>
        <v>17033119.448967673</v>
      </c>
    </row>
    <row r="32" spans="1:46" x14ac:dyDescent="0.25">
      <c r="A32" s="25" t="s">
        <v>167</v>
      </c>
      <c r="B32" s="4">
        <v>443399</v>
      </c>
      <c r="C32" s="13">
        <f t="shared" si="0"/>
        <v>3451.1130136986271</v>
      </c>
      <c r="D32" s="14">
        <f t="shared" si="1"/>
        <v>17645299.261130121</v>
      </c>
      <c r="E32" s="21">
        <v>42278</v>
      </c>
      <c r="F32" s="23">
        <f t="shared" si="2"/>
        <v>60541</v>
      </c>
      <c r="G32" s="20">
        <v>100.4</v>
      </c>
      <c r="H32" s="9">
        <f t="shared" si="18"/>
        <v>860.09577568339239</v>
      </c>
      <c r="I32" s="8">
        <f t="shared" si="3"/>
        <v>77408.619811505268</v>
      </c>
      <c r="J32" s="10">
        <f t="shared" si="19"/>
        <v>66169.872229237953</v>
      </c>
      <c r="K32" s="10">
        <f t="shared" si="20"/>
        <v>198509.61668771386</v>
      </c>
      <c r="L32" s="10">
        <f t="shared" si="37"/>
        <v>2727586626.3281555</v>
      </c>
      <c r="M32" s="9">
        <f t="shared" si="5"/>
        <v>882264.96305650612</v>
      </c>
      <c r="N32" s="9">
        <f t="shared" si="21"/>
        <v>1</v>
      </c>
      <c r="O32" s="9">
        <f>SUM($N32:N$199)</f>
        <v>156</v>
      </c>
      <c r="P32" s="9">
        <f t="shared" si="6"/>
        <v>1</v>
      </c>
      <c r="Q32" s="18">
        <v>1.4999999999999999E-2</v>
      </c>
      <c r="R32" s="15">
        <f t="shared" si="22"/>
        <v>1.7999999999999999E-2</v>
      </c>
      <c r="S32" s="16">
        <f t="shared" si="23"/>
        <v>50775.900785555277</v>
      </c>
      <c r="T32" s="9">
        <f t="shared" si="24"/>
        <v>152327.70235666583</v>
      </c>
      <c r="U32" s="34">
        <f t="shared" si="25"/>
        <v>882264.96305650612</v>
      </c>
      <c r="V32">
        <f>T32+V33</f>
        <v>12130291.720521154</v>
      </c>
      <c r="W32" s="34">
        <f t="shared" si="7"/>
        <v>-11618998.720521154</v>
      </c>
      <c r="X32" s="35">
        <f t="shared" si="36"/>
        <v>61.75</v>
      </c>
      <c r="Y32">
        <f t="shared" si="30"/>
        <v>1564035533.6773503</v>
      </c>
      <c r="Z32" s="34">
        <f t="shared" si="31"/>
        <v>1581143945.5652261</v>
      </c>
      <c r="AG32" s="7">
        <f t="shared" si="26"/>
        <v>1253311.5304840549</v>
      </c>
      <c r="AH32">
        <f t="shared" si="27"/>
        <v>1.001996007984032</v>
      </c>
      <c r="AI32">
        <f t="shared" si="28"/>
        <v>77408.619811505268</v>
      </c>
      <c r="AK32" s="34">
        <f t="shared" si="29"/>
        <v>220566.24076412653</v>
      </c>
      <c r="AL32">
        <f t="shared" si="11"/>
        <v>90983.574315202175</v>
      </c>
      <c r="AM32">
        <v>0.25</v>
      </c>
      <c r="AN32">
        <f t="shared" si="12"/>
        <v>127823.25</v>
      </c>
      <c r="AP32">
        <f t="shared" si="34"/>
        <v>50315.602877478428</v>
      </c>
      <c r="AQ32">
        <f t="shared" si="32"/>
        <v>3871238.5706475931</v>
      </c>
      <c r="AR32">
        <f t="shared" si="33"/>
        <v>-3743415.3206475931</v>
      </c>
      <c r="AS32">
        <f t="shared" si="16"/>
        <v>7.5714679658191937</v>
      </c>
      <c r="AT32">
        <f t="shared" si="35"/>
        <v>16731974.572923271</v>
      </c>
    </row>
    <row r="33" spans="1:46" x14ac:dyDescent="0.25">
      <c r="A33" s="25" t="s">
        <v>166</v>
      </c>
      <c r="B33" s="4">
        <v>429711</v>
      </c>
      <c r="C33" s="13">
        <f t="shared" si="0"/>
        <v>3344.5750311332472</v>
      </c>
      <c r="D33" s="14">
        <f t="shared" si="1"/>
        <v>17100578.013932113</v>
      </c>
      <c r="E33" s="21">
        <v>42186</v>
      </c>
      <c r="F33" s="23">
        <f t="shared" si="2"/>
        <v>60449</v>
      </c>
      <c r="G33" s="20">
        <v>100.2</v>
      </c>
      <c r="H33" s="9">
        <f t="shared" si="18"/>
        <v>858.38243748481977</v>
      </c>
      <c r="I33" s="8">
        <f t="shared" si="3"/>
        <v>77254.419373633733</v>
      </c>
      <c r="J33" s="10">
        <f t="shared" si="19"/>
        <v>64127.167552245424</v>
      </c>
      <c r="K33" s="10">
        <f t="shared" si="20"/>
        <v>192381.50265673627</v>
      </c>
      <c r="L33" s="10">
        <f t="shared" si="37"/>
        <v>2687423468.3172078</v>
      </c>
      <c r="M33" s="9">
        <f t="shared" si="5"/>
        <v>855028.90069660568</v>
      </c>
      <c r="N33" s="9">
        <f t="shared" si="21"/>
        <v>1</v>
      </c>
      <c r="O33" s="9">
        <f>SUM($N33:N$199)</f>
        <v>155</v>
      </c>
      <c r="P33" s="9">
        <f t="shared" si="6"/>
        <v>1</v>
      </c>
      <c r="Q33" s="18">
        <v>1.4999999999999999E-2</v>
      </c>
      <c r="R33" s="15">
        <f t="shared" si="22"/>
        <v>1.7999999999999999E-2</v>
      </c>
      <c r="S33" s="16">
        <f t="shared" si="23"/>
        <v>49208.41748055756</v>
      </c>
      <c r="T33" s="9">
        <f t="shared" si="24"/>
        <v>147625.25244167267</v>
      </c>
      <c r="U33" s="34">
        <f t="shared" si="25"/>
        <v>855028.90069660568</v>
      </c>
      <c r="V33">
        <f>T33+V34</f>
        <v>11977964.018164488</v>
      </c>
      <c r="W33" s="34">
        <f t="shared" si="7"/>
        <v>-11466671.018164488</v>
      </c>
      <c r="X33" s="35">
        <f t="shared" si="36"/>
        <v>61.5</v>
      </c>
      <c r="Y33">
        <f t="shared" si="30"/>
        <v>1540872136.0339637</v>
      </c>
      <c r="Z33" s="34">
        <f t="shared" si="31"/>
        <v>1557435826.6746416</v>
      </c>
      <c r="AG33" s="7">
        <f t="shared" si="26"/>
        <v>1216807.3111495678</v>
      </c>
      <c r="AH33">
        <f t="shared" si="27"/>
        <v>1.002</v>
      </c>
      <c r="AI33">
        <f t="shared" si="28"/>
        <v>77254.419373633733</v>
      </c>
      <c r="AK33" s="34">
        <f t="shared" si="29"/>
        <v>213757.22517415142</v>
      </c>
      <c r="AL33">
        <f t="shared" si="11"/>
        <v>88174.855384337468</v>
      </c>
      <c r="AM33">
        <v>0.25</v>
      </c>
      <c r="AN33">
        <f t="shared" si="12"/>
        <v>127823.25</v>
      </c>
      <c r="AP33">
        <f t="shared" si="34"/>
        <v>50215.372592861931</v>
      </c>
      <c r="AQ33">
        <f t="shared" si="32"/>
        <v>3820922.9677701145</v>
      </c>
      <c r="AR33">
        <f t="shared" si="33"/>
        <v>-3693099.7177701145</v>
      </c>
      <c r="AS33">
        <f t="shared" si="16"/>
        <v>7.4730594155799404</v>
      </c>
      <c r="AT33">
        <f t="shared" si="35"/>
        <v>16435131.990192899</v>
      </c>
    </row>
    <row r="34" spans="1:46" x14ac:dyDescent="0.25">
      <c r="A34" s="26" t="s">
        <v>165</v>
      </c>
      <c r="B34" s="4">
        <v>408780</v>
      </c>
      <c r="C34" s="13">
        <f t="shared" si="0"/>
        <v>3181.662515566622</v>
      </c>
      <c r="D34" s="14">
        <f t="shared" ref="D34:D65" si="38">$D$199*C34/$C$199</f>
        <v>16267617.725716049</v>
      </c>
      <c r="E34" s="21">
        <v>42095</v>
      </c>
      <c r="F34" s="23">
        <f t="shared" si="2"/>
        <v>60358</v>
      </c>
      <c r="G34" s="20">
        <v>100</v>
      </c>
      <c r="H34" s="9">
        <f t="shared" si="18"/>
        <v>856.66909928624727</v>
      </c>
      <c r="I34" s="8">
        <f t="shared" si="3"/>
        <v>77100.218935762212</v>
      </c>
      <c r="J34" s="10">
        <f t="shared" si="19"/>
        <v>61003.566471435181</v>
      </c>
      <c r="K34" s="10">
        <f t="shared" si="20"/>
        <v>183010.69941430553</v>
      </c>
      <c r="L34" s="10">
        <f t="shared" si="37"/>
        <v>2647847915.7115979</v>
      </c>
      <c r="M34" s="9">
        <f t="shared" si="5"/>
        <v>813380.88628580247</v>
      </c>
      <c r="N34" s="9">
        <f t="shared" si="21"/>
        <v>1</v>
      </c>
      <c r="O34" s="9">
        <f>SUM($N34:N$199)</f>
        <v>154</v>
      </c>
      <c r="P34" s="9">
        <f t="shared" si="6"/>
        <v>1</v>
      </c>
      <c r="Q34" s="18">
        <v>1.4999999999999999E-2</v>
      </c>
      <c r="R34" s="15">
        <f t="shared" si="22"/>
        <v>1.7999999999999999E-2</v>
      </c>
      <c r="S34" s="16">
        <f t="shared" si="23"/>
        <v>46811.500980199067</v>
      </c>
      <c r="T34" s="9">
        <f t="shared" si="24"/>
        <v>140434.50294059719</v>
      </c>
      <c r="U34" s="34">
        <f t="shared" si="25"/>
        <v>813380.88628580247</v>
      </c>
      <c r="V34">
        <f>T34+V35</f>
        <v>11830338.765722815</v>
      </c>
      <c r="W34" s="34">
        <f t="shared" si="7"/>
        <v>-11319045.765722815</v>
      </c>
      <c r="X34" s="35">
        <f t="shared" si="36"/>
        <v>61.25</v>
      </c>
      <c r="Y34">
        <f t="shared" si="30"/>
        <v>1518051153.3609567</v>
      </c>
      <c r="Z34" s="34">
        <f t="shared" si="31"/>
        <v>1533781883.7134185</v>
      </c>
      <c r="AG34" s="7">
        <f t="shared" si="26"/>
        <v>1181366.3215044348</v>
      </c>
      <c r="AH34">
        <f t="shared" si="27"/>
        <v>1.0060362173038229</v>
      </c>
      <c r="AI34">
        <f t="shared" si="28"/>
        <v>77100.218935762212</v>
      </c>
      <c r="AK34" s="34">
        <f t="shared" si="29"/>
        <v>203345.22157145062</v>
      </c>
      <c r="AL34">
        <f t="shared" si="11"/>
        <v>83879.903898223376</v>
      </c>
      <c r="AM34">
        <v>0.25</v>
      </c>
      <c r="AN34">
        <f t="shared" si="12"/>
        <v>127823.25</v>
      </c>
      <c r="AP34">
        <f t="shared" si="34"/>
        <v>50115.142308245442</v>
      </c>
      <c r="AQ34">
        <f t="shared" si="32"/>
        <v>3770707.5951772528</v>
      </c>
      <c r="AR34">
        <f t="shared" si="33"/>
        <v>-3642884.3451772528</v>
      </c>
      <c r="AS34">
        <f t="shared" ref="AS34:AS52" si="39">AQ34/$D$199</f>
        <v>7.3748468983092916</v>
      </c>
      <c r="AT34">
        <f t="shared" si="35"/>
        <v>16142774.992709398</v>
      </c>
    </row>
    <row r="35" spans="1:46" x14ac:dyDescent="0.25">
      <c r="A35" s="24" t="s">
        <v>164</v>
      </c>
      <c r="B35" s="4">
        <v>406730</v>
      </c>
      <c r="C35" s="13">
        <f t="shared" si="0"/>
        <v>3165.7067247820637</v>
      </c>
      <c r="D35" s="14">
        <f t="shared" si="38"/>
        <v>16186036.884339957</v>
      </c>
      <c r="E35" s="21">
        <v>42005</v>
      </c>
      <c r="F35" s="23">
        <f t="shared" si="2"/>
        <v>60268</v>
      </c>
      <c r="G35" s="20">
        <v>99.4</v>
      </c>
      <c r="H35" s="9">
        <f t="shared" si="18"/>
        <v>851.52908469052988</v>
      </c>
      <c r="I35" s="8">
        <f t="shared" si="3"/>
        <v>76637.617622147649</v>
      </c>
      <c r="J35" s="10">
        <f t="shared" si="19"/>
        <v>60697.638316274832</v>
      </c>
      <c r="K35" s="10">
        <f t="shared" si="20"/>
        <v>182092.9149488245</v>
      </c>
      <c r="L35" s="10">
        <f t="shared" si="37"/>
        <v>2608848089.9199057</v>
      </c>
      <c r="M35" s="9">
        <f t="shared" si="5"/>
        <v>809301.84421699785</v>
      </c>
      <c r="N35" s="9">
        <f t="shared" si="21"/>
        <v>1</v>
      </c>
      <c r="O35" s="9">
        <f>SUM($N35:N$199)</f>
        <v>153</v>
      </c>
      <c r="P35" s="9">
        <f t="shared" si="6"/>
        <v>1</v>
      </c>
      <c r="Q35" s="18">
        <v>1.4999999999999999E-2</v>
      </c>
      <c r="R35" s="15">
        <f t="shared" si="22"/>
        <v>1.7999999999999999E-2</v>
      </c>
      <c r="S35" s="16">
        <f t="shared" si="23"/>
        <v>46576.744932913454</v>
      </c>
      <c r="T35" s="9">
        <f t="shared" si="24"/>
        <v>139730.23479874036</v>
      </c>
      <c r="U35" s="34">
        <f t="shared" si="25"/>
        <v>809301.84421699785</v>
      </c>
      <c r="V35">
        <f>T35+V36</f>
        <v>11689904.262782218</v>
      </c>
      <c r="W35" s="34">
        <f t="shared" si="7"/>
        <v>-11178611.262782218</v>
      </c>
      <c r="X35" s="35">
        <f t="shared" si="36"/>
        <v>61</v>
      </c>
      <c r="Y35">
        <f t="shared" si="30"/>
        <v>1495567525.3385701</v>
      </c>
      <c r="Z35" s="34">
        <f t="shared" si="31"/>
        <v>1511216674.8496559</v>
      </c>
      <c r="AG35" s="7">
        <f t="shared" si="26"/>
        <v>1146957.5936936259</v>
      </c>
      <c r="AH35">
        <f t="shared" si="27"/>
        <v>0.99400000000000011</v>
      </c>
      <c r="AI35">
        <f t="shared" si="28"/>
        <v>76637.617622147649</v>
      </c>
      <c r="AK35" s="34">
        <f t="shared" si="29"/>
        <v>202325.46105424946</v>
      </c>
      <c r="AL35">
        <f t="shared" si="11"/>
        <v>83459.252684877894</v>
      </c>
      <c r="AM35">
        <v>0.25</v>
      </c>
      <c r="AN35">
        <f t="shared" si="12"/>
        <v>127823.25</v>
      </c>
      <c r="AP35">
        <f t="shared" si="34"/>
        <v>49814.451454395974</v>
      </c>
      <c r="AQ35">
        <f t="shared" si="32"/>
        <v>3720592.4528690074</v>
      </c>
      <c r="AR35">
        <f t="shared" si="33"/>
        <v>-3592769.2028690074</v>
      </c>
      <c r="AS35">
        <f t="shared" si="39"/>
        <v>7.2768304140072466</v>
      </c>
      <c r="AT35">
        <f t="shared" si="35"/>
        <v>15854837.291035619</v>
      </c>
    </row>
    <row r="36" spans="1:46" x14ac:dyDescent="0.25">
      <c r="A36" s="25" t="s">
        <v>163</v>
      </c>
      <c r="B36" s="4">
        <v>401072</v>
      </c>
      <c r="C36" s="13">
        <f t="shared" si="0"/>
        <v>3121.6687422166842</v>
      </c>
      <c r="D36" s="14">
        <f t="shared" si="38"/>
        <v>15960873.76214195</v>
      </c>
      <c r="E36" s="21">
        <v>41913</v>
      </c>
      <c r="F36" s="23">
        <f t="shared" si="2"/>
        <v>60176</v>
      </c>
      <c r="G36" s="20">
        <v>100</v>
      </c>
      <c r="H36" s="9">
        <f t="shared" si="18"/>
        <v>856.66909928624727</v>
      </c>
      <c r="I36" s="8">
        <f t="shared" si="3"/>
        <v>77100.218935762212</v>
      </c>
      <c r="J36" s="10">
        <f t="shared" si="19"/>
        <v>59853.276608032313</v>
      </c>
      <c r="K36" s="10">
        <f t="shared" si="20"/>
        <v>179559.82982409693</v>
      </c>
      <c r="L36" s="10">
        <f t="shared" si="37"/>
        <v>2570424008.2595077</v>
      </c>
      <c r="M36" s="9">
        <f t="shared" si="5"/>
        <v>798043.68810709752</v>
      </c>
      <c r="N36" s="9">
        <f t="shared" si="21"/>
        <v>1</v>
      </c>
      <c r="O36" s="9">
        <f>SUM($N36:N$199)</f>
        <v>152</v>
      </c>
      <c r="P36" s="9">
        <f t="shared" si="6"/>
        <v>1</v>
      </c>
      <c r="Q36" s="18">
        <v>1.4999999999999999E-2</v>
      </c>
      <c r="R36" s="15">
        <f t="shared" si="22"/>
        <v>1.7999999999999999E-2</v>
      </c>
      <c r="S36" s="16">
        <f t="shared" si="23"/>
        <v>45928.818242405199</v>
      </c>
      <c r="T36" s="9">
        <f t="shared" si="24"/>
        <v>137786.45472721561</v>
      </c>
      <c r="U36" s="34">
        <f t="shared" si="25"/>
        <v>798043.68810709752</v>
      </c>
      <c r="V36">
        <f>T36+V37</f>
        <v>11550174.027983477</v>
      </c>
      <c r="W36" s="34">
        <f t="shared" si="7"/>
        <v>-11038881.027983477</v>
      </c>
      <c r="X36" s="35">
        <f t="shared" si="36"/>
        <v>60.75</v>
      </c>
      <c r="Y36">
        <f t="shared" si="30"/>
        <v>1473416463.9281929</v>
      </c>
      <c r="Z36" s="34">
        <f t="shared" si="31"/>
        <v>1488840450.3170805</v>
      </c>
      <c r="AG36" s="7">
        <f t="shared" si="26"/>
        <v>1113551.0618384718</v>
      </c>
      <c r="AH36">
        <f t="shared" si="27"/>
        <v>1.0020040080160322</v>
      </c>
      <c r="AI36">
        <f t="shared" si="28"/>
        <v>77100.218935762212</v>
      </c>
      <c r="AK36" s="34">
        <f t="shared" si="29"/>
        <v>199510.92202677438</v>
      </c>
      <c r="AL36">
        <f t="shared" si="11"/>
        <v>82298.255336044429</v>
      </c>
      <c r="AM36">
        <v>0.25</v>
      </c>
      <c r="AN36">
        <f t="shared" si="12"/>
        <v>127823.25</v>
      </c>
      <c r="AP36">
        <f t="shared" si="34"/>
        <v>50115.142308245442</v>
      </c>
      <c r="AQ36">
        <f t="shared" si="32"/>
        <v>3670778.0014146115</v>
      </c>
      <c r="AR36">
        <f t="shared" si="33"/>
        <v>-3542954.7514146115</v>
      </c>
      <c r="AS36">
        <f t="shared" si="39"/>
        <v>7.1794020286110145</v>
      </c>
      <c r="AT36">
        <f t="shared" si="35"/>
        <v>15571451.07347904</v>
      </c>
    </row>
    <row r="37" spans="1:46" x14ac:dyDescent="0.25">
      <c r="A37" s="25" t="s">
        <v>162</v>
      </c>
      <c r="B37" s="4">
        <v>400404</v>
      </c>
      <c r="C37" s="13">
        <f t="shared" si="0"/>
        <v>3116.4694894146915</v>
      </c>
      <c r="D37" s="14">
        <f t="shared" si="38"/>
        <v>15934290.346513059</v>
      </c>
      <c r="E37" s="21">
        <v>41821</v>
      </c>
      <c r="F37" s="23">
        <f t="shared" si="2"/>
        <v>60084</v>
      </c>
      <c r="G37" s="20">
        <v>99.8</v>
      </c>
      <c r="H37" s="9">
        <f t="shared" si="18"/>
        <v>854.95576108767477</v>
      </c>
      <c r="I37" s="8">
        <f t="shared" si="3"/>
        <v>76946.018497890676</v>
      </c>
      <c r="J37" s="10">
        <f t="shared" si="19"/>
        <v>59753.588799423967</v>
      </c>
      <c r="K37" s="10">
        <f t="shared" si="20"/>
        <v>179260.7663982719</v>
      </c>
      <c r="L37" s="10">
        <f t="shared" si="37"/>
        <v>2532564978.2729297</v>
      </c>
      <c r="M37" s="9">
        <f t="shared" si="5"/>
        <v>796714.517325653</v>
      </c>
      <c r="N37" s="9">
        <f t="shared" si="21"/>
        <v>1</v>
      </c>
      <c r="O37" s="9">
        <f>SUM($N37:N$199)</f>
        <v>151</v>
      </c>
      <c r="P37" s="9">
        <f t="shared" si="6"/>
        <v>1</v>
      </c>
      <c r="Q37" s="18">
        <v>1.4999999999999999E-2</v>
      </c>
      <c r="R37" s="15">
        <f t="shared" si="22"/>
        <v>1.7999999999999999E-2</v>
      </c>
      <c r="S37" s="16">
        <f t="shared" si="23"/>
        <v>45852.322125533603</v>
      </c>
      <c r="T37" s="9">
        <f t="shared" si="24"/>
        <v>137556.96637660082</v>
      </c>
      <c r="U37" s="34">
        <f t="shared" si="25"/>
        <v>796714.517325653</v>
      </c>
      <c r="V37">
        <f>T37+V38</f>
        <v>11412387.573256262</v>
      </c>
      <c r="W37" s="34">
        <f t="shared" si="7"/>
        <v>-10901094.573256262</v>
      </c>
      <c r="X37" s="35">
        <f t="shared" si="36"/>
        <v>60.5</v>
      </c>
      <c r="Y37">
        <f t="shared" si="30"/>
        <v>1451592461.8580146</v>
      </c>
      <c r="Z37" s="34">
        <f t="shared" si="31"/>
        <v>1466989864.8312733</v>
      </c>
      <c r="AG37" s="7">
        <f t="shared" si="26"/>
        <v>1081117.5357655066</v>
      </c>
      <c r="AH37">
        <f t="shared" si="27"/>
        <v>1.0010030090270812</v>
      </c>
      <c r="AI37">
        <f t="shared" si="28"/>
        <v>76946.018497890676</v>
      </c>
      <c r="AK37" s="34">
        <f t="shared" si="29"/>
        <v>199178.62933141325</v>
      </c>
      <c r="AL37">
        <f t="shared" si="11"/>
        <v>82161.184599207962</v>
      </c>
      <c r="AM37">
        <v>0.25</v>
      </c>
      <c r="AN37">
        <f t="shared" si="12"/>
        <v>127823.25</v>
      </c>
      <c r="AP37">
        <f t="shared" si="34"/>
        <v>50014.912023628938</v>
      </c>
      <c r="AQ37">
        <f t="shared" si="32"/>
        <v>3620662.8591063661</v>
      </c>
      <c r="AR37">
        <f t="shared" si="33"/>
        <v>-3492839.6091063661</v>
      </c>
      <c r="AS37">
        <f t="shared" si="39"/>
        <v>7.0813855443089695</v>
      </c>
      <c r="AT37">
        <f t="shared" si="35"/>
        <v>15291956.58243428</v>
      </c>
    </row>
    <row r="38" spans="1:46" x14ac:dyDescent="0.25">
      <c r="A38" s="26" t="s">
        <v>161</v>
      </c>
      <c r="B38" s="4">
        <v>362699</v>
      </c>
      <c r="C38" s="13">
        <f t="shared" si="0"/>
        <v>2822.9996886674935</v>
      </c>
      <c r="D38" s="14">
        <f t="shared" si="38"/>
        <v>14433799.798178688</v>
      </c>
      <c r="E38" s="21">
        <v>41730</v>
      </c>
      <c r="F38" s="23">
        <f t="shared" si="2"/>
        <v>59993</v>
      </c>
      <c r="G38" s="20">
        <v>99.7</v>
      </c>
      <c r="H38" s="9">
        <f t="shared" si="18"/>
        <v>854.09909198838852</v>
      </c>
      <c r="I38" s="8">
        <f t="shared" si="3"/>
        <v>76868.918278954923</v>
      </c>
      <c r="J38" s="10">
        <f t="shared" si="19"/>
        <v>54126.749243170081</v>
      </c>
      <c r="K38" s="10">
        <f t="shared" si="20"/>
        <v>162380.24772951024</v>
      </c>
      <c r="L38" s="10">
        <f t="shared" si="37"/>
        <v>2495265245.4456201</v>
      </c>
      <c r="M38" s="9">
        <f t="shared" si="5"/>
        <v>721689.98990893445</v>
      </c>
      <c r="N38" s="9">
        <f t="shared" si="21"/>
        <v>1</v>
      </c>
      <c r="O38" s="9">
        <f>SUM($N38:N$199)</f>
        <v>150</v>
      </c>
      <c r="P38" s="9">
        <f t="shared" si="6"/>
        <v>1</v>
      </c>
      <c r="Q38" s="18">
        <v>1.4999999999999999E-2</v>
      </c>
      <c r="R38" s="15">
        <f t="shared" si="22"/>
        <v>1.7999999999999999E-2</v>
      </c>
      <c r="S38" s="16">
        <f t="shared" si="23"/>
        <v>41534.528582653802</v>
      </c>
      <c r="T38" s="9">
        <f t="shared" si="24"/>
        <v>124603.58574796141</v>
      </c>
      <c r="U38" s="34">
        <f t="shared" si="25"/>
        <v>721689.98990893445</v>
      </c>
      <c r="V38">
        <f>T38+V39</f>
        <v>11274830.606879661</v>
      </c>
      <c r="W38" s="34">
        <f t="shared" si="7"/>
        <v>-10763537.606879661</v>
      </c>
      <c r="X38" s="35">
        <f t="shared" si="36"/>
        <v>60.25</v>
      </c>
      <c r="Y38">
        <f t="shared" si="30"/>
        <v>1430091080.7349668</v>
      </c>
      <c r="Z38" s="34">
        <f t="shared" si="31"/>
        <v>1443987993.1598911</v>
      </c>
      <c r="AG38" s="7">
        <f t="shared" si="26"/>
        <v>1049628.6755004919</v>
      </c>
      <c r="AH38">
        <f t="shared" si="27"/>
        <v>1.007070707070707</v>
      </c>
      <c r="AI38">
        <f t="shared" si="28"/>
        <v>76868.918278954923</v>
      </c>
      <c r="AK38" s="34">
        <f t="shared" si="29"/>
        <v>180422.49747723361</v>
      </c>
      <c r="AL38">
        <f t="shared" si="11"/>
        <v>74424.280209358854</v>
      </c>
      <c r="AM38">
        <v>0.25</v>
      </c>
      <c r="AN38">
        <f t="shared" si="12"/>
        <v>127823.25</v>
      </c>
      <c r="AP38">
        <f t="shared" si="34"/>
        <v>49964.796881320704</v>
      </c>
      <c r="AQ38">
        <f t="shared" si="32"/>
        <v>3570647.947082737</v>
      </c>
      <c r="AR38">
        <f t="shared" si="33"/>
        <v>-3442824.697082737</v>
      </c>
      <c r="AS38">
        <f t="shared" si="39"/>
        <v>6.9835650929755291</v>
      </c>
      <c r="AT38">
        <f t="shared" si="35"/>
        <v>15016691.300897196</v>
      </c>
    </row>
    <row r="39" spans="1:46" x14ac:dyDescent="0.25">
      <c r="A39" s="24" t="s">
        <v>160</v>
      </c>
      <c r="B39" s="4">
        <v>345186</v>
      </c>
      <c r="C39" s="13">
        <f t="shared" si="0"/>
        <v>2686.6905354919022</v>
      </c>
      <c r="D39" s="14">
        <f t="shared" si="38"/>
        <v>13736860.639632611</v>
      </c>
      <c r="E39" s="21">
        <v>41640</v>
      </c>
      <c r="F39" s="23">
        <f t="shared" si="2"/>
        <v>59902</v>
      </c>
      <c r="G39" s="20">
        <v>99</v>
      </c>
      <c r="H39" s="9">
        <f t="shared" si="18"/>
        <v>848.10240829338477</v>
      </c>
      <c r="I39" s="8">
        <f t="shared" si="3"/>
        <v>76329.216746404592</v>
      </c>
      <c r="J39" s="10">
        <f t="shared" si="19"/>
        <v>51513.227398622286</v>
      </c>
      <c r="K39" s="10">
        <f t="shared" si="20"/>
        <v>154539.68219586686</v>
      </c>
      <c r="L39" s="10">
        <f t="shared" si="37"/>
        <v>2458500158.5186882</v>
      </c>
      <c r="M39" s="9">
        <f t="shared" si="5"/>
        <v>686843.0319816306</v>
      </c>
      <c r="N39" s="9">
        <f t="shared" si="21"/>
        <v>1</v>
      </c>
      <c r="O39" s="9">
        <f>SUM($N39:N$199)</f>
        <v>149</v>
      </c>
      <c r="P39" s="9">
        <f t="shared" si="6"/>
        <v>1</v>
      </c>
      <c r="Q39" s="18">
        <v>1.4999999999999999E-2</v>
      </c>
      <c r="R39" s="15">
        <f t="shared" si="22"/>
        <v>1.7999999999999999E-2</v>
      </c>
      <c r="S39" s="16">
        <f t="shared" si="23"/>
        <v>39529.024847964662</v>
      </c>
      <c r="T39" s="9">
        <f t="shared" si="24"/>
        <v>118587.07454389398</v>
      </c>
      <c r="U39" s="34">
        <f t="shared" si="25"/>
        <v>686843.0319816306</v>
      </c>
      <c r="V39">
        <f>T39+V40</f>
        <v>11150227.0211317</v>
      </c>
      <c r="W39" s="34">
        <f t="shared" si="7"/>
        <v>-10638934.0211317</v>
      </c>
      <c r="X39" s="35">
        <f t="shared" si="36"/>
        <v>60</v>
      </c>
      <c r="Y39">
        <f t="shared" si="30"/>
        <v>1408907503.3872764</v>
      </c>
      <c r="Z39" s="34">
        <f t="shared" si="31"/>
        <v>1422107476.6536548</v>
      </c>
      <c r="AG39" s="7">
        <f t="shared" si="26"/>
        <v>1019056.9665053318</v>
      </c>
      <c r="AH39">
        <f t="shared" si="27"/>
        <v>1.0010111223458038</v>
      </c>
      <c r="AI39">
        <f t="shared" si="28"/>
        <v>76329.216746404592</v>
      </c>
      <c r="AK39" s="34">
        <f t="shared" si="29"/>
        <v>171710.75799540765</v>
      </c>
      <c r="AL39">
        <f t="shared" si="11"/>
        <v>70830.68767310564</v>
      </c>
      <c r="AM39">
        <v>0.25</v>
      </c>
      <c r="AN39">
        <f t="shared" si="12"/>
        <v>127823.25</v>
      </c>
      <c r="AP39">
        <f t="shared" si="34"/>
        <v>49613.990885162988</v>
      </c>
      <c r="AQ39">
        <f t="shared" si="32"/>
        <v>3520683.1502014161</v>
      </c>
      <c r="AR39">
        <f t="shared" si="33"/>
        <v>-3392859.9002014161</v>
      </c>
      <c r="AS39">
        <f t="shared" si="39"/>
        <v>6.8858426581263892</v>
      </c>
      <c r="AT39">
        <f t="shared" si="35"/>
        <v>14745543.353710225</v>
      </c>
    </row>
    <row r="40" spans="1:46" x14ac:dyDescent="0.25">
      <c r="A40" s="25" t="s">
        <v>159</v>
      </c>
      <c r="B40" s="4">
        <v>331338</v>
      </c>
      <c r="C40" s="13">
        <f t="shared" si="0"/>
        <v>2578.9072229140693</v>
      </c>
      <c r="D40" s="14">
        <f t="shared" si="38"/>
        <v>13185772.107254034</v>
      </c>
      <c r="E40" s="21">
        <v>41548</v>
      </c>
      <c r="F40" s="23">
        <f t="shared" si="2"/>
        <v>59810</v>
      </c>
      <c r="G40" s="20">
        <v>98.9</v>
      </c>
      <c r="H40" s="9">
        <f t="shared" si="18"/>
        <v>847.24573919409852</v>
      </c>
      <c r="I40" s="8">
        <f t="shared" si="3"/>
        <v>76252.116527468839</v>
      </c>
      <c r="J40" s="10">
        <f t="shared" si="19"/>
        <v>49446.645402202623</v>
      </c>
      <c r="K40" s="10">
        <f t="shared" si="20"/>
        <v>148339.93620660788</v>
      </c>
      <c r="L40" s="10">
        <f t="shared" si="37"/>
        <v>2422271018.9261079</v>
      </c>
      <c r="M40" s="9">
        <f t="shared" si="5"/>
        <v>659288.6053627017</v>
      </c>
      <c r="N40" s="9">
        <f t="shared" si="21"/>
        <v>1</v>
      </c>
      <c r="O40" s="9">
        <f>SUM($N40:N$199)</f>
        <v>148</v>
      </c>
      <c r="P40" s="9">
        <f t="shared" si="6"/>
        <v>1</v>
      </c>
      <c r="Q40" s="18">
        <v>1.4999999999999999E-2</v>
      </c>
      <c r="R40" s="15">
        <f t="shared" si="22"/>
        <v>1.7999999999999999E-2</v>
      </c>
      <c r="S40" s="16">
        <f t="shared" si="23"/>
        <v>37943.219119764166</v>
      </c>
      <c r="T40" s="9">
        <f t="shared" si="24"/>
        <v>113829.6573592925</v>
      </c>
      <c r="U40" s="34">
        <f t="shared" si="25"/>
        <v>659288.6053627017</v>
      </c>
      <c r="V40">
        <f>T40+V41</f>
        <v>11031639.946587807</v>
      </c>
      <c r="W40" s="34">
        <f t="shared" si="7"/>
        <v>-10520346.946587807</v>
      </c>
      <c r="X40" s="35">
        <f t="shared" si="36"/>
        <v>59.75</v>
      </c>
      <c r="Y40">
        <f t="shared" si="30"/>
        <v>1388037329.4545727</v>
      </c>
      <c r="Z40" s="34">
        <f t="shared" si="31"/>
        <v>1400686214.1885724</v>
      </c>
      <c r="AG40" s="7">
        <f t="shared" si="26"/>
        <v>989375.69563624449</v>
      </c>
      <c r="AH40">
        <f t="shared" si="27"/>
        <v>1.0050813008130079</v>
      </c>
      <c r="AI40">
        <f t="shared" si="28"/>
        <v>76252.116527468839</v>
      </c>
      <c r="AK40" s="34">
        <f t="shared" si="29"/>
        <v>164822.15134067542</v>
      </c>
      <c r="AL40">
        <f t="shared" si="11"/>
        <v>67989.137428028611</v>
      </c>
      <c r="AM40">
        <v>0.25</v>
      </c>
      <c r="AN40">
        <f t="shared" si="12"/>
        <v>127823.25</v>
      </c>
      <c r="AP40">
        <f t="shared" si="34"/>
        <v>49563.875742854747</v>
      </c>
      <c r="AQ40">
        <f t="shared" si="32"/>
        <v>3471069.1593162529</v>
      </c>
      <c r="AR40">
        <f t="shared" si="33"/>
        <v>-3343245.9093162529</v>
      </c>
      <c r="AS40">
        <f t="shared" si="39"/>
        <v>6.7888063386673645</v>
      </c>
      <c r="AT40">
        <f t="shared" si="35"/>
        <v>14478748.140714349</v>
      </c>
    </row>
    <row r="41" spans="1:46" x14ac:dyDescent="0.25">
      <c r="A41" s="25" t="s">
        <v>158</v>
      </c>
      <c r="B41" s="4">
        <v>318214</v>
      </c>
      <c r="C41" s="13">
        <f t="shared" si="0"/>
        <v>2476.7590286425875</v>
      </c>
      <c r="D41" s="14">
        <f t="shared" si="38"/>
        <v>12663495.540317545</v>
      </c>
      <c r="E41" s="21">
        <v>41456</v>
      </c>
      <c r="F41" s="23">
        <f t="shared" si="2"/>
        <v>59718</v>
      </c>
      <c r="G41" s="20">
        <v>98.4</v>
      </c>
      <c r="H41" s="9">
        <f t="shared" si="18"/>
        <v>842.96239369766738</v>
      </c>
      <c r="I41" s="8">
        <f t="shared" si="3"/>
        <v>75866.615432790044</v>
      </c>
      <c r="J41" s="10">
        <f t="shared" si="19"/>
        <v>47488.108276190789</v>
      </c>
      <c r="K41" s="10">
        <f t="shared" si="20"/>
        <v>142464.32482857237</v>
      </c>
      <c r="L41" s="10">
        <f t="shared" si="37"/>
        <v>2386571226.5877557</v>
      </c>
      <c r="M41" s="9">
        <f t="shared" si="5"/>
        <v>633174.77701587731</v>
      </c>
      <c r="N41" s="9">
        <f t="shared" si="21"/>
        <v>1</v>
      </c>
      <c r="O41" s="9">
        <f>SUM($N41:N$199)</f>
        <v>147</v>
      </c>
      <c r="P41" s="9">
        <f t="shared" si="6"/>
        <v>1</v>
      </c>
      <c r="Q41" s="18">
        <v>1.4999999999999999E-2</v>
      </c>
      <c r="R41" s="15">
        <f t="shared" si="22"/>
        <v>1.7999999999999999E-2</v>
      </c>
      <c r="S41" s="16">
        <f t="shared" si="23"/>
        <v>36440.322356556251</v>
      </c>
      <c r="T41" s="9">
        <f t="shared" si="24"/>
        <v>109320.96706966875</v>
      </c>
      <c r="U41" s="34">
        <f t="shared" si="25"/>
        <v>633174.77701587731</v>
      </c>
      <c r="V41">
        <f>T41+V42</f>
        <v>10917810.289228514</v>
      </c>
      <c r="W41" s="34">
        <f t="shared" si="7"/>
        <v>-10406517.289228514</v>
      </c>
      <c r="X41" s="35">
        <f t="shared" si="36"/>
        <v>59.5</v>
      </c>
      <c r="Y41">
        <f t="shared" si="30"/>
        <v>1367475631.1121476</v>
      </c>
      <c r="Z41" s="34">
        <f t="shared" si="31"/>
        <v>1379602239.2792108</v>
      </c>
      <c r="AG41" s="7">
        <f t="shared" si="26"/>
        <v>960558.92780217913</v>
      </c>
      <c r="AH41">
        <f t="shared" si="27"/>
        <v>1.0030581039755351</v>
      </c>
      <c r="AI41">
        <f t="shared" si="28"/>
        <v>75866.615432790044</v>
      </c>
      <c r="AK41" s="34">
        <f t="shared" si="29"/>
        <v>158293.69425396933</v>
      </c>
      <c r="AL41">
        <f t="shared" si="11"/>
        <v>65296.148879762346</v>
      </c>
      <c r="AM41">
        <v>0.25</v>
      </c>
      <c r="AN41">
        <f t="shared" si="12"/>
        <v>127823.25</v>
      </c>
      <c r="AP41">
        <f t="shared" si="34"/>
        <v>49313.300031313527</v>
      </c>
      <c r="AQ41">
        <f t="shared" si="32"/>
        <v>3421505.2835733984</v>
      </c>
      <c r="AR41">
        <f t="shared" si="33"/>
        <v>-3293682.0335733984</v>
      </c>
      <c r="AS41">
        <f t="shared" si="39"/>
        <v>6.691868035692643</v>
      </c>
      <c r="AT41">
        <f t="shared" si="35"/>
        <v>14215945.088641869</v>
      </c>
    </row>
    <row r="42" spans="1:46" x14ac:dyDescent="0.25">
      <c r="A42" s="26" t="s">
        <v>157</v>
      </c>
      <c r="B42" s="4">
        <v>306919</v>
      </c>
      <c r="C42" s="13">
        <f t="shared" si="0"/>
        <v>2388.8465130759628</v>
      </c>
      <c r="D42" s="14">
        <f t="shared" si="38"/>
        <v>12214005.002101483</v>
      </c>
      <c r="E42" s="21">
        <v>41365</v>
      </c>
      <c r="F42" s="23">
        <f t="shared" si="2"/>
        <v>59627</v>
      </c>
      <c r="G42" s="20">
        <v>98.1</v>
      </c>
      <c r="H42" s="9">
        <f t="shared" si="18"/>
        <v>840.39238639980863</v>
      </c>
      <c r="I42" s="8">
        <f t="shared" si="3"/>
        <v>75635.31477598277</v>
      </c>
      <c r="J42" s="10">
        <f t="shared" si="19"/>
        <v>45802.518757880556</v>
      </c>
      <c r="K42" s="10">
        <f t="shared" si="20"/>
        <v>137407.55627364168</v>
      </c>
      <c r="L42" s="10">
        <f t="shared" si="37"/>
        <v>2351393475.4803481</v>
      </c>
      <c r="M42" s="9">
        <f t="shared" si="5"/>
        <v>610700.25010507414</v>
      </c>
      <c r="N42" s="9">
        <f t="shared" si="21"/>
        <v>1</v>
      </c>
      <c r="O42" s="9">
        <f>SUM($N42:N$199)</f>
        <v>146</v>
      </c>
      <c r="P42" s="9">
        <f t="shared" si="6"/>
        <v>1</v>
      </c>
      <c r="Q42" s="18">
        <v>1.4999999999999999E-2</v>
      </c>
      <c r="R42" s="15">
        <f t="shared" si="22"/>
        <v>1.7999999999999999E-2</v>
      </c>
      <c r="S42" s="16">
        <f t="shared" si="23"/>
        <v>35146.873793585102</v>
      </c>
      <c r="T42" s="9">
        <f t="shared" si="24"/>
        <v>105440.6213807553</v>
      </c>
      <c r="U42" s="34">
        <f t="shared" si="25"/>
        <v>610700.25010507414</v>
      </c>
      <c r="V42">
        <f>T42+V43</f>
        <v>10808489.322158845</v>
      </c>
      <c r="W42" s="34">
        <f t="shared" si="7"/>
        <v>-10297196.322158845</v>
      </c>
      <c r="X42" s="35">
        <f t="shared" si="36"/>
        <v>59.25</v>
      </c>
      <c r="Y42">
        <f t="shared" si="30"/>
        <v>1347218047.1055334</v>
      </c>
      <c r="Z42" s="34">
        <f t="shared" si="31"/>
        <v>1358895164.7343807</v>
      </c>
      <c r="AG42" s="7">
        <f t="shared" si="26"/>
        <v>932581.48330308648</v>
      </c>
      <c r="AH42">
        <f t="shared" si="27"/>
        <v>1.0071868583162216</v>
      </c>
      <c r="AI42">
        <f t="shared" si="28"/>
        <v>75635.31477598277</v>
      </c>
      <c r="AK42" s="34">
        <f t="shared" si="29"/>
        <v>152675.06252626854</v>
      </c>
      <c r="AL42">
        <f t="shared" si="11"/>
        <v>62978.463292085777</v>
      </c>
      <c r="AM42">
        <v>0.25</v>
      </c>
      <c r="AN42">
        <f t="shared" si="12"/>
        <v>127823.25</v>
      </c>
      <c r="AO42">
        <f t="shared" ref="AO42:AO52" si="40">ABS(PMT(R42/12,$AC$19*12,-$AC$20*AN42,0))</f>
        <v>367.82264579578151</v>
      </c>
      <c r="AP42">
        <f t="shared" si="34"/>
        <v>49162.954604388804</v>
      </c>
      <c r="AQ42">
        <f t="shared" si="32"/>
        <v>3372191.9835420847</v>
      </c>
      <c r="AR42">
        <f t="shared" si="33"/>
        <v>-3244368.7335420847</v>
      </c>
      <c r="AS42">
        <f t="shared" si="39"/>
        <v>6.5954198151394303</v>
      </c>
      <c r="AT42">
        <f t="shared" si="35"/>
        <v>13957272.698138479</v>
      </c>
    </row>
    <row r="43" spans="1:46" x14ac:dyDescent="0.25">
      <c r="A43" s="24" t="s">
        <v>156</v>
      </c>
      <c r="B43" s="4">
        <v>300361</v>
      </c>
      <c r="C43" s="13">
        <f t="shared" si="0"/>
        <v>2337.803549190533</v>
      </c>
      <c r="D43" s="14">
        <f t="shared" si="38"/>
        <v>11953025.900762752</v>
      </c>
      <c r="E43" s="21">
        <v>41275</v>
      </c>
      <c r="F43" s="23">
        <f t="shared" si="2"/>
        <v>59537</v>
      </c>
      <c r="G43" s="20">
        <v>97.4</v>
      </c>
      <c r="H43" s="9">
        <f t="shared" si="18"/>
        <v>834.39570270480499</v>
      </c>
      <c r="I43" s="8">
        <f t="shared" si="3"/>
        <v>75095.613243432454</v>
      </c>
      <c r="J43" s="10">
        <f t="shared" si="19"/>
        <v>44823.847127860317</v>
      </c>
      <c r="K43" s="10">
        <f t="shared" si="20"/>
        <v>134471.54138358094</v>
      </c>
      <c r="L43" s="10">
        <f t="shared" si="37"/>
        <v>2316730758.7014952</v>
      </c>
      <c r="M43" s="9">
        <f t="shared" si="5"/>
        <v>597651.29503813758</v>
      </c>
      <c r="N43" s="9">
        <f t="shared" si="21"/>
        <v>1</v>
      </c>
      <c r="O43" s="9">
        <f>SUM($N43:N$199)</f>
        <v>145</v>
      </c>
      <c r="P43" s="9">
        <f t="shared" si="6"/>
        <v>1</v>
      </c>
      <c r="Q43" s="18">
        <v>1.4999999999999999E-2</v>
      </c>
      <c r="R43" s="15">
        <f t="shared" si="22"/>
        <v>1.7999999999999999E-2</v>
      </c>
      <c r="S43" s="16">
        <f t="shared" si="23"/>
        <v>34395.883472561203</v>
      </c>
      <c r="T43" s="9">
        <f t="shared" si="24"/>
        <v>103187.65041768362</v>
      </c>
      <c r="U43" s="34">
        <f t="shared" si="25"/>
        <v>597651.29503813758</v>
      </c>
      <c r="V43">
        <f>T43+V44</f>
        <v>10703048.700778089</v>
      </c>
      <c r="W43" s="34">
        <f t="shared" si="7"/>
        <v>-10191755.700778089</v>
      </c>
      <c r="X43" s="35">
        <f t="shared" si="36"/>
        <v>59</v>
      </c>
      <c r="Y43">
        <f t="shared" si="30"/>
        <v>1327259984.3851519</v>
      </c>
      <c r="Z43" s="34">
        <f t="shared" si="31"/>
        <v>1338676122.9126604</v>
      </c>
      <c r="AG43" s="7">
        <f t="shared" si="26"/>
        <v>905418.91582823929</v>
      </c>
      <c r="AH43">
        <f t="shared" si="27"/>
        <v>1.0041237113402062</v>
      </c>
      <c r="AI43">
        <f t="shared" si="28"/>
        <v>75095.613243432454</v>
      </c>
      <c r="AK43" s="34">
        <f t="shared" si="29"/>
        <v>149412.8237595344</v>
      </c>
      <c r="AL43">
        <f t="shared" si="11"/>
        <v>61632.789800807936</v>
      </c>
      <c r="AM43">
        <v>0.25</v>
      </c>
      <c r="AN43">
        <f t="shared" si="12"/>
        <v>127823.25</v>
      </c>
      <c r="AO43">
        <f t="shared" si="40"/>
        <v>367.82264579578151</v>
      </c>
      <c r="AP43">
        <f t="shared" si="34"/>
        <v>48812.148608231095</v>
      </c>
      <c r="AQ43">
        <f t="shared" si="32"/>
        <v>3323029.028937696</v>
      </c>
      <c r="AR43">
        <f t="shared" si="33"/>
        <v>-3195205.778937696</v>
      </c>
      <c r="AS43">
        <f t="shared" si="39"/>
        <v>6.4992656440391245</v>
      </c>
      <c r="AT43">
        <f t="shared" si="35"/>
        <v>13702571.175895657</v>
      </c>
    </row>
    <row r="44" spans="1:46" x14ac:dyDescent="0.25">
      <c r="A44" s="25" t="s">
        <v>155</v>
      </c>
      <c r="B44" s="4">
        <v>301168</v>
      </c>
      <c r="C44" s="13">
        <f t="shared" si="0"/>
        <v>2344.0846824408445</v>
      </c>
      <c r="D44" s="14">
        <f t="shared" si="38"/>
        <v>11985140.895392267</v>
      </c>
      <c r="E44" s="21">
        <v>41183</v>
      </c>
      <c r="F44" s="23">
        <f t="shared" si="2"/>
        <v>59445</v>
      </c>
      <c r="G44" s="20">
        <v>97</v>
      </c>
      <c r="H44" s="9">
        <f t="shared" si="18"/>
        <v>830.96902630765999</v>
      </c>
      <c r="I44" s="8">
        <f t="shared" si="3"/>
        <v>74787.212367689412</v>
      </c>
      <c r="J44" s="10">
        <f t="shared" si="19"/>
        <v>44944.278357720999</v>
      </c>
      <c r="K44" s="10">
        <f t="shared" si="20"/>
        <v>134832.83507316301</v>
      </c>
      <c r="L44" s="10">
        <f t="shared" si="37"/>
        <v>2282577751.8170156</v>
      </c>
      <c r="M44" s="9">
        <f t="shared" si="5"/>
        <v>599257.04476961342</v>
      </c>
      <c r="N44" s="9">
        <f t="shared" si="21"/>
        <v>1</v>
      </c>
      <c r="O44" s="9">
        <f>SUM($N44:N$199)</f>
        <v>144</v>
      </c>
      <c r="P44" s="9">
        <f t="shared" si="6"/>
        <v>1</v>
      </c>
      <c r="Q44" s="18">
        <v>1.4999999999999999E-2</v>
      </c>
      <c r="R44" s="15">
        <f t="shared" si="22"/>
        <v>1.7999999999999999E-2</v>
      </c>
      <c r="S44" s="16">
        <f t="shared" si="23"/>
        <v>34488.297194590232</v>
      </c>
      <c r="T44" s="9">
        <f t="shared" si="24"/>
        <v>103464.89158377069</v>
      </c>
      <c r="U44" s="34">
        <f t="shared" si="25"/>
        <v>599257.04476961342</v>
      </c>
      <c r="V44">
        <f>T44+V45</f>
        <v>10599861.050360406</v>
      </c>
      <c r="W44" s="34">
        <f t="shared" si="7"/>
        <v>-10088568.050360406</v>
      </c>
      <c r="X44" s="35">
        <f t="shared" si="36"/>
        <v>58.75</v>
      </c>
      <c r="Y44">
        <f t="shared" si="30"/>
        <v>1307597214.0261514</v>
      </c>
      <c r="Z44" s="34">
        <f t="shared" si="31"/>
        <v>1319045467.5482895</v>
      </c>
      <c r="AG44" s="7">
        <f t="shared" si="26"/>
        <v>879047.49109537795</v>
      </c>
      <c r="AH44">
        <f t="shared" si="27"/>
        <v>1.0093652445369408</v>
      </c>
      <c r="AI44">
        <f t="shared" si="28"/>
        <v>74787.212367689412</v>
      </c>
      <c r="AK44" s="34">
        <f t="shared" si="29"/>
        <v>149814.26119240336</v>
      </c>
      <c r="AL44">
        <f t="shared" si="11"/>
        <v>61798.382741866371</v>
      </c>
      <c r="AM44">
        <v>0.25</v>
      </c>
      <c r="AN44">
        <f t="shared" si="12"/>
        <v>127823.25</v>
      </c>
      <c r="AO44">
        <f t="shared" si="40"/>
        <v>367.82264579578151</v>
      </c>
      <c r="AP44">
        <f t="shared" si="34"/>
        <v>48611.688038998116</v>
      </c>
      <c r="AQ44">
        <f t="shared" si="32"/>
        <v>3274216.880329465</v>
      </c>
      <c r="AR44">
        <f t="shared" si="33"/>
        <v>-3146393.630329465</v>
      </c>
      <c r="AS44">
        <f t="shared" si="39"/>
        <v>6.4037975883289331</v>
      </c>
      <c r="AT44">
        <f t="shared" si="35"/>
        <v>13451979.337228991</v>
      </c>
    </row>
    <row r="45" spans="1:46" x14ac:dyDescent="0.25">
      <c r="A45" s="25" t="s">
        <v>154</v>
      </c>
      <c r="B45" s="4">
        <v>302399</v>
      </c>
      <c r="C45" s="13">
        <f t="shared" si="0"/>
        <v>2353.6659402241571</v>
      </c>
      <c r="D45" s="14">
        <f t="shared" si="38"/>
        <v>12034129.195750298</v>
      </c>
      <c r="E45" s="21">
        <v>41091</v>
      </c>
      <c r="F45" s="23">
        <f t="shared" si="2"/>
        <v>59353</v>
      </c>
      <c r="G45" s="20">
        <v>96.1</v>
      </c>
      <c r="H45" s="9">
        <f t="shared" si="18"/>
        <v>823.25900441408373</v>
      </c>
      <c r="I45" s="8">
        <f t="shared" si="3"/>
        <v>74093.310397267545</v>
      </c>
      <c r="J45" s="10">
        <f t="shared" si="19"/>
        <v>45127.984484063614</v>
      </c>
      <c r="K45" s="10">
        <f t="shared" si="20"/>
        <v>135383.95345219085</v>
      </c>
      <c r="L45" s="10">
        <f t="shared" si="37"/>
        <v>2248930022.62468</v>
      </c>
      <c r="M45" s="9">
        <f t="shared" si="5"/>
        <v>601706.45978751488</v>
      </c>
      <c r="N45" s="9">
        <f t="shared" si="21"/>
        <v>1</v>
      </c>
      <c r="O45" s="9">
        <f>SUM($N45:N$199)</f>
        <v>143</v>
      </c>
      <c r="P45" s="9">
        <f t="shared" si="6"/>
        <v>1</v>
      </c>
      <c r="Q45" s="18">
        <v>1.4999999999999999E-2</v>
      </c>
      <c r="R45" s="15">
        <f t="shared" si="22"/>
        <v>1.7999999999999999E-2</v>
      </c>
      <c r="S45" s="16">
        <f t="shared" si="23"/>
        <v>34629.265338106597</v>
      </c>
      <c r="T45" s="9">
        <f t="shared" si="24"/>
        <v>103887.79601431979</v>
      </c>
      <c r="U45" s="34">
        <f t="shared" si="25"/>
        <v>601706.45978751488</v>
      </c>
      <c r="V45">
        <f>T45+V46</f>
        <v>10496396.158776635</v>
      </c>
      <c r="W45" s="34">
        <f t="shared" si="7"/>
        <v>-9985103.1587766353</v>
      </c>
      <c r="X45" s="35">
        <f t="shared" si="36"/>
        <v>58.5</v>
      </c>
      <c r="Y45">
        <f t="shared" si="30"/>
        <v>1288225223.978436</v>
      </c>
      <c r="Z45" s="34">
        <f t="shared" si="31"/>
        <v>1299722465.8009322</v>
      </c>
      <c r="AG45" s="7">
        <f t="shared" si="26"/>
        <v>853444.16611201735</v>
      </c>
      <c r="AH45">
        <f t="shared" si="27"/>
        <v>1.0031315240083507</v>
      </c>
      <c r="AI45">
        <f t="shared" si="28"/>
        <v>74093.310397267545</v>
      </c>
      <c r="AK45" s="34">
        <f t="shared" si="29"/>
        <v>150426.61494687872</v>
      </c>
      <c r="AL45">
        <f t="shared" si="11"/>
        <v>62050.978665587478</v>
      </c>
      <c r="AM45">
        <v>0.25</v>
      </c>
      <c r="AN45">
        <f t="shared" si="12"/>
        <v>127823.25</v>
      </c>
      <c r="AO45">
        <f t="shared" si="40"/>
        <v>367.82264579578151</v>
      </c>
      <c r="AP45">
        <f t="shared" si="34"/>
        <v>48160.651758223903</v>
      </c>
      <c r="AQ45">
        <f t="shared" si="32"/>
        <v>3225605.1922904667</v>
      </c>
      <c r="AR45">
        <f t="shared" si="33"/>
        <v>-3097781.9422904667</v>
      </c>
      <c r="AS45">
        <f t="shared" si="39"/>
        <v>6.3087215985559491</v>
      </c>
      <c r="AT45">
        <f t="shared" si="35"/>
        <v>13205288.324325118</v>
      </c>
    </row>
    <row r="46" spans="1:46" x14ac:dyDescent="0.25">
      <c r="A46" s="26" t="s">
        <v>153</v>
      </c>
      <c r="B46" s="4">
        <v>293375</v>
      </c>
      <c r="C46" s="13">
        <f t="shared" si="0"/>
        <v>2283.429327521791</v>
      </c>
      <c r="D46" s="14">
        <f t="shared" si="38"/>
        <v>11675014.31156599</v>
      </c>
      <c r="E46" s="21">
        <v>41000</v>
      </c>
      <c r="F46" s="23">
        <f t="shared" si="2"/>
        <v>59262</v>
      </c>
      <c r="G46" s="20">
        <v>95.8</v>
      </c>
      <c r="H46" s="9">
        <f t="shared" si="18"/>
        <v>820.68899711622498</v>
      </c>
      <c r="I46" s="8">
        <f t="shared" si="3"/>
        <v>73862.009740460257</v>
      </c>
      <c r="J46" s="10">
        <f t="shared" si="19"/>
        <v>43781.303668372457</v>
      </c>
      <c r="K46" s="10">
        <f t="shared" si="20"/>
        <v>131343.91100511738</v>
      </c>
      <c r="L46" s="10">
        <f t="shared" si="37"/>
        <v>2215780537.8584967</v>
      </c>
      <c r="M46" s="9">
        <f t="shared" si="5"/>
        <v>583750.71557829948</v>
      </c>
      <c r="N46" s="9">
        <f t="shared" si="21"/>
        <v>1</v>
      </c>
      <c r="O46" s="9">
        <f>SUM($N46:N$199)</f>
        <v>142</v>
      </c>
      <c r="P46" s="9">
        <f t="shared" si="6"/>
        <v>1</v>
      </c>
      <c r="Q46" s="18">
        <v>1.4999999999999999E-2</v>
      </c>
      <c r="R46" s="15">
        <f t="shared" si="22"/>
        <v>1.7999999999999999E-2</v>
      </c>
      <c r="S46" s="16">
        <f t="shared" si="23"/>
        <v>33595.88066946988</v>
      </c>
      <c r="T46" s="9">
        <f t="shared" si="24"/>
        <v>100787.64200840963</v>
      </c>
      <c r="U46" s="34">
        <f t="shared" si="25"/>
        <v>583750.71557829948</v>
      </c>
      <c r="V46">
        <f>T46+V47</f>
        <v>10392508.362762315</v>
      </c>
      <c r="W46" s="34">
        <f t="shared" si="7"/>
        <v>-9881215.3627623152</v>
      </c>
      <c r="X46" s="35">
        <f t="shared" si="36"/>
        <v>58.25</v>
      </c>
      <c r="Y46">
        <f t="shared" si="30"/>
        <v>1269139963.8686483</v>
      </c>
      <c r="Z46" s="34">
        <f t="shared" si="31"/>
        <v>1280278090.8069601</v>
      </c>
      <c r="AG46" s="7">
        <f t="shared" si="26"/>
        <v>828586.56904079358</v>
      </c>
      <c r="AH46">
        <f t="shared" si="27"/>
        <v>1.0073606729758149</v>
      </c>
      <c r="AI46">
        <f t="shared" si="28"/>
        <v>73862.009740460257</v>
      </c>
      <c r="AK46" s="34">
        <f t="shared" si="29"/>
        <v>145937.67889457487</v>
      </c>
      <c r="AL46">
        <f t="shared" si="11"/>
        <v>60199.29254401214</v>
      </c>
      <c r="AM46">
        <v>0.25</v>
      </c>
      <c r="AN46">
        <f t="shared" si="12"/>
        <v>127823.25</v>
      </c>
      <c r="AO46">
        <f t="shared" si="40"/>
        <v>367.82264579578151</v>
      </c>
      <c r="AP46">
        <f t="shared" si="34"/>
        <v>48010.306331299165</v>
      </c>
      <c r="AQ46">
        <f t="shared" si="32"/>
        <v>3177444.540532243</v>
      </c>
      <c r="AR46">
        <f t="shared" si="33"/>
        <v>-3049621.290532243</v>
      </c>
      <c r="AS46">
        <f t="shared" si="39"/>
        <v>6.2145277571416839</v>
      </c>
      <c r="AT46">
        <f t="shared" si="35"/>
        <v>12962687.362134872</v>
      </c>
    </row>
    <row r="47" spans="1:46" x14ac:dyDescent="0.25">
      <c r="A47" s="24" t="s">
        <v>152</v>
      </c>
      <c r="B47" s="4">
        <v>298216</v>
      </c>
      <c r="C47" s="13">
        <f t="shared" si="0"/>
        <v>2321.1083437110815</v>
      </c>
      <c r="D47" s="14">
        <f t="shared" si="38"/>
        <v>11867664.483810699</v>
      </c>
      <c r="E47" s="21">
        <v>40909</v>
      </c>
      <c r="F47" s="23">
        <f t="shared" si="2"/>
        <v>59172</v>
      </c>
      <c r="G47" s="20">
        <v>95.1</v>
      </c>
      <c r="H47" s="9">
        <f t="shared" si="18"/>
        <v>814.69231342122123</v>
      </c>
      <c r="I47" s="8">
        <f t="shared" si="3"/>
        <v>73322.308207909926</v>
      </c>
      <c r="J47" s="10">
        <f t="shared" si="19"/>
        <v>44503.741814290115</v>
      </c>
      <c r="K47" s="10">
        <f t="shared" si="20"/>
        <v>133511.22544287035</v>
      </c>
      <c r="L47" s="10">
        <f t="shared" si="37"/>
        <v>2183117114.7420402</v>
      </c>
      <c r="M47" s="9">
        <f t="shared" si="5"/>
        <v>593383.22419053491</v>
      </c>
      <c r="N47" s="9">
        <f t="shared" si="21"/>
        <v>1</v>
      </c>
      <c r="O47" s="9">
        <f>SUM($N47:N$199)</f>
        <v>141</v>
      </c>
      <c r="P47" s="9">
        <f t="shared" si="6"/>
        <v>1</v>
      </c>
      <c r="Q47" s="18">
        <v>1.4999999999999999E-2</v>
      </c>
      <c r="R47" s="15">
        <f t="shared" si="22"/>
        <v>1.7999999999999999E-2</v>
      </c>
      <c r="S47" s="16">
        <f t="shared" si="23"/>
        <v>34150.24848649896</v>
      </c>
      <c r="T47" s="9">
        <f t="shared" si="24"/>
        <v>102450.74545949689</v>
      </c>
      <c r="U47" s="34">
        <f t="shared" si="25"/>
        <v>593383.22419053491</v>
      </c>
      <c r="V47">
        <f>T47+V48</f>
        <v>10291720.720753906</v>
      </c>
      <c r="W47" s="34">
        <f t="shared" si="7"/>
        <v>-9780427.7207539063</v>
      </c>
      <c r="X47" s="35">
        <f t="shared" si="36"/>
        <v>58</v>
      </c>
      <c r="Y47">
        <f t="shared" si="30"/>
        <v>1250336900.0613961</v>
      </c>
      <c r="Z47" s="34">
        <f t="shared" si="31"/>
        <v>1261667677.1719527</v>
      </c>
      <c r="AG47" s="7">
        <f t="shared" si="26"/>
        <v>804452.97965125588</v>
      </c>
      <c r="AH47">
        <f t="shared" si="27"/>
        <v>1.0042238648363251</v>
      </c>
      <c r="AI47">
        <f t="shared" si="28"/>
        <v>73322.308207909926</v>
      </c>
      <c r="AK47" s="34">
        <f t="shared" si="29"/>
        <v>148345.80604763373</v>
      </c>
      <c r="AL47">
        <f t="shared" si="11"/>
        <v>61192.644994648908</v>
      </c>
      <c r="AM47">
        <v>0.25</v>
      </c>
      <c r="AN47">
        <f t="shared" si="12"/>
        <v>127823.25</v>
      </c>
      <c r="AO47">
        <f t="shared" si="40"/>
        <v>367.82264579578151</v>
      </c>
      <c r="AP47">
        <f t="shared" si="34"/>
        <v>47659.500335141456</v>
      </c>
      <c r="AQ47">
        <f t="shared" si="32"/>
        <v>3129434.2342009437</v>
      </c>
      <c r="AR47">
        <f t="shared" si="33"/>
        <v>-3001610.9842009437</v>
      </c>
      <c r="AS47">
        <f t="shared" si="39"/>
        <v>6.1206279651803248</v>
      </c>
      <c r="AT47">
        <f t="shared" si="35"/>
        <v>12723819.759412387</v>
      </c>
    </row>
    <row r="48" spans="1:46" x14ac:dyDescent="0.25">
      <c r="A48" s="25" t="s">
        <v>151</v>
      </c>
      <c r="B48" s="4">
        <v>295024</v>
      </c>
      <c r="C48" s="13">
        <f t="shared" si="0"/>
        <v>2296.2640099626383</v>
      </c>
      <c r="D48" s="14">
        <f t="shared" si="38"/>
        <v>11740637.144458272</v>
      </c>
      <c r="E48" s="21">
        <v>40817</v>
      </c>
      <c r="F48" s="23">
        <f t="shared" si="2"/>
        <v>59080</v>
      </c>
      <c r="G48" s="20">
        <v>94.7</v>
      </c>
      <c r="H48" s="9">
        <f t="shared" si="18"/>
        <v>811.26563702407634</v>
      </c>
      <c r="I48" s="8">
        <f t="shared" si="3"/>
        <v>73013.907332166884</v>
      </c>
      <c r="J48" s="10">
        <f t="shared" si="19"/>
        <v>44027.389291718515</v>
      </c>
      <c r="K48" s="10">
        <f t="shared" si="20"/>
        <v>132082.16787515554</v>
      </c>
      <c r="L48" s="10">
        <f t="shared" si="37"/>
        <v>2150938883.2188649</v>
      </c>
      <c r="M48" s="9">
        <f t="shared" si="5"/>
        <v>587031.85722291365</v>
      </c>
      <c r="N48" s="9">
        <f t="shared" si="21"/>
        <v>1</v>
      </c>
      <c r="O48" s="9">
        <f>SUM($N48:N$199)</f>
        <v>140</v>
      </c>
      <c r="P48" s="9">
        <f t="shared" si="6"/>
        <v>1</v>
      </c>
      <c r="Q48" s="18">
        <v>1.4999999999999999E-2</v>
      </c>
      <c r="R48" s="15">
        <f t="shared" si="22"/>
        <v>1.7999999999999999E-2</v>
      </c>
      <c r="S48" s="16">
        <f t="shared" si="23"/>
        <v>33784.716143603531</v>
      </c>
      <c r="T48" s="9">
        <f t="shared" si="24"/>
        <v>101354.1484308106</v>
      </c>
      <c r="U48" s="34">
        <f t="shared" si="25"/>
        <v>587031.85722291365</v>
      </c>
      <c r="V48">
        <f>T48+V49</f>
        <v>10189269.975294409</v>
      </c>
      <c r="W48" s="34">
        <f t="shared" si="7"/>
        <v>-9677976.9752944093</v>
      </c>
      <c r="X48" s="35">
        <f t="shared" si="36"/>
        <v>57.75</v>
      </c>
      <c r="Y48">
        <f t="shared" si="30"/>
        <v>1231812059.66607</v>
      </c>
      <c r="Z48" s="34">
        <f t="shared" si="31"/>
        <v>1243015809.437274</v>
      </c>
      <c r="AG48" s="7">
        <f t="shared" si="26"/>
        <v>781022.31034102512</v>
      </c>
      <c r="AH48">
        <f t="shared" si="27"/>
        <v>1.0085197018104366</v>
      </c>
      <c r="AI48">
        <f t="shared" si="28"/>
        <v>73013.907332166884</v>
      </c>
      <c r="AK48" s="34">
        <f t="shared" si="29"/>
        <v>146757.96430572841</v>
      </c>
      <c r="AL48">
        <f t="shared" si="11"/>
        <v>60537.660276112962</v>
      </c>
      <c r="AM48">
        <v>0.25</v>
      </c>
      <c r="AN48">
        <f t="shared" si="12"/>
        <v>127823.25</v>
      </c>
      <c r="AO48">
        <f t="shared" si="40"/>
        <v>367.82264579578151</v>
      </c>
      <c r="AP48">
        <f t="shared" si="34"/>
        <v>47459.039765908477</v>
      </c>
      <c r="AQ48">
        <f t="shared" si="32"/>
        <v>3081774.7338658022</v>
      </c>
      <c r="AR48">
        <f t="shared" si="33"/>
        <v>-2953951.4838658022</v>
      </c>
      <c r="AS48">
        <f t="shared" si="39"/>
        <v>6.02741428860908</v>
      </c>
      <c r="AT48">
        <f t="shared" si="35"/>
        <v>12488827.841455415</v>
      </c>
    </row>
    <row r="49" spans="1:46" x14ac:dyDescent="0.25">
      <c r="A49" s="25" t="s">
        <v>150</v>
      </c>
      <c r="B49" s="4">
        <v>298729</v>
      </c>
      <c r="C49" s="13">
        <f t="shared" si="0"/>
        <v>2325.1011830635098</v>
      </c>
      <c r="D49" s="14">
        <f t="shared" si="38"/>
        <v>11888079.59192091</v>
      </c>
      <c r="E49" s="21">
        <v>40725</v>
      </c>
      <c r="F49" s="23">
        <f t="shared" si="2"/>
        <v>58988</v>
      </c>
      <c r="G49" s="20">
        <v>93.9</v>
      </c>
      <c r="H49" s="9">
        <f t="shared" si="18"/>
        <v>804.41228422978634</v>
      </c>
      <c r="I49" s="8">
        <f t="shared" si="3"/>
        <v>72397.105580680785</v>
      </c>
      <c r="J49" s="10">
        <f t="shared" si="19"/>
        <v>44580.298469703412</v>
      </c>
      <c r="K49" s="10">
        <f t="shared" si="20"/>
        <v>133740.89540911024</v>
      </c>
      <c r="L49" s="10">
        <f t="shared" si="37"/>
        <v>2119234981.6226349</v>
      </c>
      <c r="M49" s="9">
        <f t="shared" si="5"/>
        <v>594403.97959604557</v>
      </c>
      <c r="N49" s="9">
        <f t="shared" si="21"/>
        <v>1</v>
      </c>
      <c r="O49" s="9">
        <f>SUM($N49:N$199)</f>
        <v>139</v>
      </c>
      <c r="P49" s="9">
        <f t="shared" si="6"/>
        <v>1</v>
      </c>
      <c r="Q49" s="18">
        <v>1.4999999999999999E-2</v>
      </c>
      <c r="R49" s="15">
        <f t="shared" si="22"/>
        <v>1.7999999999999999E-2</v>
      </c>
      <c r="S49" s="16">
        <f t="shared" si="23"/>
        <v>34208.994755892869</v>
      </c>
      <c r="T49" s="9">
        <f t="shared" si="24"/>
        <v>102626.98426767861</v>
      </c>
      <c r="U49" s="34">
        <f t="shared" si="25"/>
        <v>594403.97959604557</v>
      </c>
      <c r="V49">
        <f>T49+V50</f>
        <v>10087915.826863598</v>
      </c>
      <c r="W49" s="34">
        <f t="shared" si="7"/>
        <v>-9576622.8268635981</v>
      </c>
      <c r="X49" s="35">
        <f t="shared" si="36"/>
        <v>57.5</v>
      </c>
      <c r="Y49">
        <f t="shared" si="30"/>
        <v>1213561182.8830583</v>
      </c>
      <c r="Z49" s="34">
        <f t="shared" si="31"/>
        <v>1224912375.1017251</v>
      </c>
      <c r="AG49" s="7">
        <f t="shared" si="26"/>
        <v>758274.08770973305</v>
      </c>
      <c r="AH49">
        <f t="shared" si="27"/>
        <v>1.0053533190578159</v>
      </c>
      <c r="AI49">
        <f t="shared" si="28"/>
        <v>72397.105580680785</v>
      </c>
      <c r="AK49" s="34">
        <f t="shared" si="29"/>
        <v>148600.99489901139</v>
      </c>
      <c r="AL49">
        <f t="shared" si="11"/>
        <v>61297.910395842191</v>
      </c>
      <c r="AM49">
        <v>0.25</v>
      </c>
      <c r="AN49">
        <f t="shared" si="12"/>
        <v>127823.25</v>
      </c>
      <c r="AO49">
        <f t="shared" si="40"/>
        <v>367.82264579578151</v>
      </c>
      <c r="AP49">
        <f t="shared" si="34"/>
        <v>47058.118627442513</v>
      </c>
      <c r="AQ49">
        <f t="shared" si="32"/>
        <v>3034315.6940998938</v>
      </c>
      <c r="AR49">
        <f t="shared" si="33"/>
        <v>-2906492.4440998938</v>
      </c>
      <c r="AS49">
        <f t="shared" si="39"/>
        <v>5.9345926779750435</v>
      </c>
      <c r="AT49">
        <f t="shared" si="35"/>
        <v>12257506.208561091</v>
      </c>
    </row>
    <row r="50" spans="1:46" x14ac:dyDescent="0.25">
      <c r="A50" s="26" t="s">
        <v>149</v>
      </c>
      <c r="B50" s="4">
        <v>286658</v>
      </c>
      <c r="C50" s="13">
        <f t="shared" si="0"/>
        <v>2231.1488169364861</v>
      </c>
      <c r="D50" s="14">
        <f t="shared" si="38"/>
        <v>11407707.720579069</v>
      </c>
      <c r="E50" s="21">
        <v>40634</v>
      </c>
      <c r="F50" s="23">
        <f t="shared" si="2"/>
        <v>58897</v>
      </c>
      <c r="G50" s="20">
        <v>93.4</v>
      </c>
      <c r="H50" s="9">
        <f t="shared" si="18"/>
        <v>800.12893873335508</v>
      </c>
      <c r="I50" s="8">
        <f t="shared" si="3"/>
        <v>72011.604486001976</v>
      </c>
      <c r="J50" s="10">
        <f t="shared" si="19"/>
        <v>42778.903952171509</v>
      </c>
      <c r="K50" s="10">
        <f t="shared" si="20"/>
        <v>128336.71185651452</v>
      </c>
      <c r="L50" s="10">
        <f t="shared" si="37"/>
        <v>2088001639.802381</v>
      </c>
      <c r="M50" s="9">
        <f t="shared" si="5"/>
        <v>570385.38602895348</v>
      </c>
      <c r="N50" s="9">
        <f t="shared" si="21"/>
        <v>1</v>
      </c>
      <c r="O50" s="9">
        <f>SUM($N50:N$199)</f>
        <v>138</v>
      </c>
      <c r="P50" s="9">
        <f t="shared" si="6"/>
        <v>1</v>
      </c>
      <c r="Q50" s="18">
        <v>1.4999999999999999E-2</v>
      </c>
      <c r="R50" s="15">
        <f t="shared" si="22"/>
        <v>1.7999999999999999E-2</v>
      </c>
      <c r="S50" s="16">
        <f t="shared" si="23"/>
        <v>32826.682440388242</v>
      </c>
      <c r="T50" s="9">
        <f t="shared" si="24"/>
        <v>98480.047321164719</v>
      </c>
      <c r="U50" s="34">
        <f t="shared" si="25"/>
        <v>570385.38602895348</v>
      </c>
      <c r="V50">
        <f>T50+V51</f>
        <v>9985288.84259592</v>
      </c>
      <c r="W50" s="34">
        <f t="shared" si="7"/>
        <v>-9473995.84259592</v>
      </c>
      <c r="X50" s="35">
        <f t="shared" si="36"/>
        <v>57.25</v>
      </c>
      <c r="Y50">
        <f t="shared" si="30"/>
        <v>1195580418.487124</v>
      </c>
      <c r="Z50" s="34">
        <f t="shared" si="31"/>
        <v>1206451238.8344488</v>
      </c>
      <c r="AG50" s="7">
        <f t="shared" si="26"/>
        <v>736188.43466964376</v>
      </c>
      <c r="AH50">
        <f t="shared" si="27"/>
        <v>1.0130151843817787</v>
      </c>
      <c r="AI50">
        <f t="shared" si="28"/>
        <v>72011.604486001976</v>
      </c>
      <c r="AK50" s="34">
        <f t="shared" si="29"/>
        <v>142596.34650723837</v>
      </c>
      <c r="AL50">
        <f t="shared" si="11"/>
        <v>58820.992934235815</v>
      </c>
      <c r="AM50">
        <v>0.25</v>
      </c>
      <c r="AN50">
        <f t="shared" si="12"/>
        <v>127823.25</v>
      </c>
      <c r="AO50">
        <f t="shared" si="40"/>
        <v>367.82264579578151</v>
      </c>
      <c r="AP50">
        <f t="shared" si="34"/>
        <v>46807.542915901286</v>
      </c>
      <c r="AQ50">
        <f t="shared" si="32"/>
        <v>2987257.5754724513</v>
      </c>
      <c r="AR50">
        <f t="shared" si="33"/>
        <v>-2859434.3254724513</v>
      </c>
      <c r="AS50">
        <f t="shared" si="39"/>
        <v>5.8425551992154228</v>
      </c>
      <c r="AT50">
        <f t="shared" si="35"/>
        <v>12029998.118161231</v>
      </c>
    </row>
    <row r="51" spans="1:46" x14ac:dyDescent="0.25">
      <c r="A51" s="24" t="s">
        <v>148</v>
      </c>
      <c r="B51" s="4">
        <v>282948</v>
      </c>
      <c r="C51" s="13">
        <f t="shared" si="0"/>
        <v>2202.2727272727252</v>
      </c>
      <c r="D51" s="14">
        <f t="shared" si="38"/>
        <v>11260066.295454536</v>
      </c>
      <c r="E51" s="21">
        <v>40544</v>
      </c>
      <c r="F51" s="23">
        <f t="shared" si="2"/>
        <v>58807</v>
      </c>
      <c r="G51" s="20">
        <v>92.2</v>
      </c>
      <c r="H51" s="9">
        <f t="shared" si="18"/>
        <v>789.84890954192008</v>
      </c>
      <c r="I51" s="8">
        <f t="shared" si="3"/>
        <v>71086.401858772835</v>
      </c>
      <c r="J51" s="10">
        <f t="shared" si="19"/>
        <v>42225.248607954505</v>
      </c>
      <c r="K51" s="10">
        <f t="shared" si="20"/>
        <v>126675.74582386352</v>
      </c>
      <c r="L51" s="10">
        <f t="shared" si="37"/>
        <v>2057224797.0160806</v>
      </c>
      <c r="M51" s="9">
        <f t="shared" si="5"/>
        <v>563003.31477272685</v>
      </c>
      <c r="N51" s="9">
        <f t="shared" si="21"/>
        <v>1</v>
      </c>
      <c r="O51" s="9">
        <f>SUM($N51:N$199)</f>
        <v>137</v>
      </c>
      <c r="P51" s="9">
        <f t="shared" si="6"/>
        <v>1</v>
      </c>
      <c r="Q51" s="18">
        <v>1.4999999999999999E-2</v>
      </c>
      <c r="R51" s="15">
        <f t="shared" si="22"/>
        <v>1.7999999999999999E-2</v>
      </c>
      <c r="S51" s="16">
        <f t="shared" si="23"/>
        <v>32401.831252373817</v>
      </c>
      <c r="T51" s="9">
        <f t="shared" si="24"/>
        <v>97205.493757121454</v>
      </c>
      <c r="U51" s="34">
        <f t="shared" si="25"/>
        <v>563003.31477272685</v>
      </c>
      <c r="V51">
        <f>T51+V52</f>
        <v>9886808.795274755</v>
      </c>
      <c r="W51" s="34">
        <f t="shared" si="7"/>
        <v>-9375515.795274755</v>
      </c>
      <c r="X51" s="35">
        <f t="shared" si="36"/>
        <v>57</v>
      </c>
      <c r="Y51">
        <f t="shared" si="30"/>
        <v>1177865626.5460179</v>
      </c>
      <c r="Z51" s="34">
        <f t="shared" si="31"/>
        <v>1188588805.4682183</v>
      </c>
      <c r="AG51" s="7">
        <f t="shared" si="26"/>
        <v>714746.05307732406</v>
      </c>
      <c r="AH51">
        <f t="shared" si="27"/>
        <v>1.0120746432491767</v>
      </c>
      <c r="AI51">
        <f t="shared" si="28"/>
        <v>71086.401858772835</v>
      </c>
      <c r="AK51" s="34">
        <f t="shared" si="29"/>
        <v>140750.82869318171</v>
      </c>
      <c r="AL51">
        <f t="shared" si="11"/>
        <v>58059.716835937455</v>
      </c>
      <c r="AM51">
        <v>0.25</v>
      </c>
      <c r="AN51">
        <f t="shared" si="12"/>
        <v>127823.25</v>
      </c>
      <c r="AO51">
        <f t="shared" si="40"/>
        <v>367.82264579578151</v>
      </c>
      <c r="AP51">
        <f t="shared" si="34"/>
        <v>46206.161208202342</v>
      </c>
      <c r="AQ51">
        <f t="shared" si="32"/>
        <v>2940450.0325565501</v>
      </c>
      <c r="AR51">
        <f t="shared" si="33"/>
        <v>-2812626.7825565501</v>
      </c>
      <c r="AS51">
        <f t="shared" si="39"/>
        <v>5.7510078028773135</v>
      </c>
      <c r="AT51">
        <f t="shared" si="35"/>
        <v>11806099.088911656</v>
      </c>
    </row>
    <row r="52" spans="1:46" x14ac:dyDescent="0.25">
      <c r="A52" s="25" t="s">
        <v>147</v>
      </c>
      <c r="B52" s="4">
        <v>293582</v>
      </c>
      <c r="C52" s="13">
        <f t="shared" si="0"/>
        <v>2285.0404732254028</v>
      </c>
      <c r="D52" s="14">
        <f t="shared" si="38"/>
        <v>11683251.986768357</v>
      </c>
      <c r="E52" s="21">
        <v>40452</v>
      </c>
      <c r="F52" s="23">
        <f t="shared" si="2"/>
        <v>58715</v>
      </c>
      <c r="G52" s="20">
        <v>91.1</v>
      </c>
      <c r="H52" s="9">
        <f t="shared" si="18"/>
        <v>780.42554944977132</v>
      </c>
      <c r="I52" s="8">
        <f t="shared" si="3"/>
        <v>70238.299450479448</v>
      </c>
      <c r="J52" s="10">
        <f t="shared" si="19"/>
        <v>43812.194950381345</v>
      </c>
      <c r="K52" s="10">
        <f t="shared" si="20"/>
        <v>131436.58485114403</v>
      </c>
      <c r="L52" s="10">
        <f t="shared" si="37"/>
        <v>2026901740.4932971</v>
      </c>
      <c r="M52" s="9">
        <f t="shared" si="5"/>
        <v>584162.59933841787</v>
      </c>
      <c r="N52" s="9">
        <f t="shared" si="21"/>
        <v>1</v>
      </c>
      <c r="O52" s="9">
        <f>SUM($N52:N$199)</f>
        <v>136</v>
      </c>
      <c r="P52" s="9">
        <f t="shared" si="6"/>
        <v>1</v>
      </c>
      <c r="Q52" s="18">
        <v>1.4999999999999999E-2</v>
      </c>
      <c r="R52" s="15">
        <f t="shared" si="22"/>
        <v>1.7999999999999999E-2</v>
      </c>
      <c r="S52" s="16">
        <f t="shared" si="23"/>
        <v>33619.585304488486</v>
      </c>
      <c r="T52" s="9">
        <f t="shared" si="24"/>
        <v>100858.75591346546</v>
      </c>
      <c r="U52" s="34">
        <f t="shared" si="25"/>
        <v>584162.59933841787</v>
      </c>
      <c r="V52">
        <f>T52+V53</f>
        <v>9789603.3015176337</v>
      </c>
      <c r="W52" s="34">
        <f t="shared" si="7"/>
        <v>-9278310.3015176337</v>
      </c>
      <c r="X52" s="35">
        <f t="shared" si="36"/>
        <v>56.75</v>
      </c>
      <c r="Y52">
        <f t="shared" si="30"/>
        <v>1160413222.0539999</v>
      </c>
      <c r="Z52" s="34">
        <f t="shared" si="31"/>
        <v>1171559586.6675141</v>
      </c>
      <c r="AG52" s="7">
        <f t="shared" si="26"/>
        <v>693928.20687118836</v>
      </c>
      <c r="AH52">
        <f t="shared" si="27"/>
        <v>1.008859357696567</v>
      </c>
      <c r="AI52">
        <f t="shared" si="28"/>
        <v>70238.299450479448</v>
      </c>
      <c r="AK52" s="34">
        <f t="shared" si="29"/>
        <v>146040.64983460447</v>
      </c>
      <c r="AL52">
        <f t="shared" si="11"/>
        <v>60241.768056774345</v>
      </c>
      <c r="AM52">
        <v>0.25</v>
      </c>
      <c r="AN52">
        <f t="shared" si="12"/>
        <v>127823.25</v>
      </c>
      <c r="AO52">
        <f t="shared" si="40"/>
        <v>367.82264579578151</v>
      </c>
      <c r="AP52">
        <f t="shared" si="34"/>
        <v>45654.89464281164</v>
      </c>
      <c r="AQ52">
        <f t="shared" si="32"/>
        <v>2894243.871348348</v>
      </c>
      <c r="AR52">
        <f t="shared" si="33"/>
        <v>-2766420.621348348</v>
      </c>
      <c r="AS52">
        <f>AQ52/$D$199</f>
        <v>5.6606366043508283</v>
      </c>
      <c r="AT52">
        <f t="shared" si="35"/>
        <v>11586101.406604389</v>
      </c>
    </row>
    <row r="53" spans="1:46" x14ac:dyDescent="0.25">
      <c r="A53" s="25" t="s">
        <v>146</v>
      </c>
      <c r="B53" s="4">
        <v>290249</v>
      </c>
      <c r="C53" s="13">
        <f t="shared" si="0"/>
        <v>2259.0986924034846</v>
      </c>
      <c r="D53" s="14">
        <f t="shared" si="38"/>
        <v>11550613.47735055</v>
      </c>
      <c r="E53" s="21">
        <v>40360</v>
      </c>
      <c r="F53" s="23">
        <f t="shared" si="2"/>
        <v>58623</v>
      </c>
      <c r="G53" s="20">
        <v>90.3</v>
      </c>
      <c r="H53" s="9">
        <f t="shared" si="18"/>
        <v>773.57219665548132</v>
      </c>
      <c r="I53" s="8">
        <f t="shared" si="3"/>
        <v>69621.497698993349</v>
      </c>
      <c r="J53" s="10">
        <f>D53*0.045/12</f>
        <v>43314.800540064556</v>
      </c>
      <c r="K53" s="10">
        <f>0.045*D53/4</f>
        <v>129944.40162019368</v>
      </c>
      <c r="L53" s="10">
        <f t="shared" si="37"/>
        <v>1997032041.5601041</v>
      </c>
      <c r="M53" s="9">
        <f t="shared" si="5"/>
        <v>577530.67386752751</v>
      </c>
      <c r="N53" s="9">
        <f t="shared" si="21"/>
        <v>1</v>
      </c>
      <c r="O53" s="9">
        <f>SUM($N53:N$199)</f>
        <v>135</v>
      </c>
      <c r="P53" s="9">
        <f t="shared" si="6"/>
        <v>1</v>
      </c>
      <c r="Q53" s="18">
        <v>1.4999999999999999E-2</v>
      </c>
      <c r="R53" s="15">
        <f t="shared" si="22"/>
        <v>1.7999999999999999E-2</v>
      </c>
      <c r="S53" s="16">
        <f t="shared" si="23"/>
        <v>33237.906326145603</v>
      </c>
      <c r="T53" s="9">
        <f t="shared" si="24"/>
        <v>99713.718978436809</v>
      </c>
      <c r="U53" s="34">
        <f t="shared" si="25"/>
        <v>577530.67386752751</v>
      </c>
      <c r="V53">
        <f>T53+V54</f>
        <v>9688744.5456041675</v>
      </c>
      <c r="W53" s="34">
        <f t="shared" si="7"/>
        <v>-9177451.5456041675</v>
      </c>
      <c r="X53" s="35">
        <f t="shared" si="36"/>
        <v>56.5</v>
      </c>
      <c r="Y53">
        <f t="shared" si="30"/>
        <v>1143219277.9895144</v>
      </c>
      <c r="Z53" s="34">
        <f t="shared" si="31"/>
        <v>1154233004.0936108</v>
      </c>
      <c r="AG53" s="7">
        <f t="shared" si="26"/>
        <v>673716.70570018282</v>
      </c>
      <c r="AH53">
        <f t="shared" si="27"/>
        <v>1.0033333333333334</v>
      </c>
      <c r="AI53">
        <f t="shared" si="28"/>
        <v>69621.497698993349</v>
      </c>
      <c r="AK53" s="34">
        <f t="shared" si="29"/>
        <v>144382.66846688188</v>
      </c>
      <c r="AL53">
        <f t="shared" si="11"/>
        <v>59557.850742588773</v>
      </c>
      <c r="AM53">
        <v>0.25</v>
      </c>
      <c r="AN53">
        <f t="shared" si="12"/>
        <v>127823.25</v>
      </c>
      <c r="AO53">
        <f>ABS(PMT(R53/12,$AC$19*12,-$AC$20*AN53,0))</f>
        <v>367.82264579578151</v>
      </c>
      <c r="AP53">
        <f t="shared" si="34"/>
        <v>45253.973504345682</v>
      </c>
      <c r="AQ53">
        <f t="shared" ref="AQ53:AQ116" si="41">AQ54+AP53</f>
        <v>2848588.9767055362</v>
      </c>
      <c r="AR53">
        <f t="shared" ref="AR53:AR116" si="42">AN53-AQ53</f>
        <v>-2720765.7267055362</v>
      </c>
      <c r="AS53">
        <f t="shared" ref="AS41:AS104" si="43">AQ53/$D$199</f>
        <v>5.5713435871516648</v>
      </c>
      <c r="AT53">
        <f t="shared" si="35"/>
        <v>11369898.041341458</v>
      </c>
    </row>
    <row r="54" spans="1:46" x14ac:dyDescent="0.25">
      <c r="A54" s="26" t="s">
        <v>145</v>
      </c>
      <c r="B54" s="4">
        <v>280791</v>
      </c>
      <c r="C54" s="13">
        <f t="shared" si="0"/>
        <v>2185.4841220423391</v>
      </c>
      <c r="D54" s="14">
        <f t="shared" si="38"/>
        <v>11174227.332113937</v>
      </c>
      <c r="E54" s="21">
        <v>40269</v>
      </c>
      <c r="F54" s="23">
        <f t="shared" si="2"/>
        <v>58532</v>
      </c>
      <c r="G54" s="20">
        <v>90</v>
      </c>
      <c r="H54" s="9">
        <f t="shared" si="18"/>
        <v>771.00218935762257</v>
      </c>
      <c r="I54" s="8">
        <f t="shared" si="3"/>
        <v>69390.197042186061</v>
      </c>
      <c r="J54" s="10">
        <f t="shared" si="19"/>
        <v>41903.352495427265</v>
      </c>
      <c r="K54" s="10">
        <f t="shared" si="20"/>
        <v>125710.05748628179</v>
      </c>
      <c r="L54" s="10">
        <f t="shared" si="37"/>
        <v>1967602691.6140101</v>
      </c>
      <c r="M54" s="9">
        <f t="shared" si="5"/>
        <v>558711.36660569685</v>
      </c>
      <c r="N54" s="9">
        <f t="shared" si="21"/>
        <v>1</v>
      </c>
      <c r="O54" s="9">
        <f>SUM($N54:N$199)</f>
        <v>134</v>
      </c>
      <c r="P54" s="9">
        <f t="shared" si="6"/>
        <v>1</v>
      </c>
      <c r="Q54" s="18">
        <v>1.4999999999999999E-2</v>
      </c>
      <c r="R54" s="15">
        <f t="shared" si="22"/>
        <v>1.7999999999999999E-2</v>
      </c>
      <c r="S54" s="16">
        <f t="shared" si="23"/>
        <v>32154.822084571348</v>
      </c>
      <c r="T54" s="9">
        <f t="shared" si="24"/>
        <v>96464.466253714039</v>
      </c>
      <c r="U54" s="34">
        <f t="shared" si="25"/>
        <v>558711.36660569685</v>
      </c>
      <c r="V54">
        <f>T54+V55</f>
        <v>9589030.8266257308</v>
      </c>
      <c r="W54" s="34">
        <f t="shared" si="7"/>
        <v>-9077737.8266257308</v>
      </c>
      <c r="X54" s="35">
        <f t="shared" si="36"/>
        <v>56.25</v>
      </c>
      <c r="Y54">
        <f t="shared" si="30"/>
        <v>1126279826.6167588</v>
      </c>
      <c r="Z54" s="34">
        <f t="shared" si="31"/>
        <v>1136917166.5756185</v>
      </c>
      <c r="AG54" s="7">
        <f t="shared" si="26"/>
        <v>654093.88902930368</v>
      </c>
      <c r="AH54">
        <f t="shared" si="27"/>
        <v>1.0101010101010102</v>
      </c>
      <c r="AI54">
        <f t="shared" si="28"/>
        <v>69390.197042186061</v>
      </c>
      <c r="AK54" s="34">
        <f t="shared" si="29"/>
        <v>139677.84165142421</v>
      </c>
      <c r="AL54">
        <f t="shared" si="11"/>
        <v>57617.109681212489</v>
      </c>
      <c r="AM54">
        <v>0.25</v>
      </c>
      <c r="AN54">
        <f t="shared" si="12"/>
        <v>127823.25</v>
      </c>
      <c r="AO54">
        <f t="shared" ref="AO53:AO116" si="44">ABS(PMT(R54/12,$AC$19*12,-$AC$20*AN54,0))</f>
        <v>367.82264579578151</v>
      </c>
      <c r="AP54">
        <f t="shared" si="34"/>
        <v>45103.628077420944</v>
      </c>
      <c r="AQ54">
        <f t="shared" si="41"/>
        <v>2803335.0032011904</v>
      </c>
      <c r="AR54">
        <f t="shared" si="42"/>
        <v>-2675511.7532011904</v>
      </c>
      <c r="AS54">
        <f t="shared" si="43"/>
        <v>5.4828347018269179</v>
      </c>
      <c r="AT54">
        <f t="shared" si="35"/>
        <v>11157284.795898633</v>
      </c>
    </row>
    <row r="55" spans="1:46" x14ac:dyDescent="0.25">
      <c r="A55" s="27" t="s">
        <v>144</v>
      </c>
      <c r="B55" s="4">
        <v>276088</v>
      </c>
      <c r="C55" s="13">
        <f t="shared" si="0"/>
        <v>2148.87920298879</v>
      </c>
      <c r="D55" s="14">
        <f t="shared" si="38"/>
        <v>10987068.943337474</v>
      </c>
      <c r="E55" s="21">
        <v>40179</v>
      </c>
      <c r="F55" s="23">
        <f t="shared" si="2"/>
        <v>58441</v>
      </c>
      <c r="G55" s="20">
        <v>89.1</v>
      </c>
      <c r="H55" s="9">
        <f t="shared" si="18"/>
        <v>763.29216746404632</v>
      </c>
      <c r="I55" s="8">
        <f t="shared" si="3"/>
        <v>68696.295071764194</v>
      </c>
      <c r="J55" s="10">
        <f t="shared" si="19"/>
        <v>41201.508537515525</v>
      </c>
      <c r="K55" s="10">
        <f t="shared" si="20"/>
        <v>123604.52561254658</v>
      </c>
      <c r="L55" s="10">
        <f t="shared" si="37"/>
        <v>1938604234.5255361</v>
      </c>
      <c r="M55" s="9">
        <f t="shared" si="5"/>
        <v>549353.44716687372</v>
      </c>
      <c r="N55" s="9">
        <f t="shared" si="21"/>
        <v>1</v>
      </c>
      <c r="O55" s="9">
        <f>SUM($N55:N$199)</f>
        <v>133</v>
      </c>
      <c r="P55" s="9">
        <f t="shared" si="6"/>
        <v>1</v>
      </c>
      <c r="Q55" s="18">
        <v>1.4999999999999999E-2</v>
      </c>
      <c r="R55" s="15">
        <f t="shared" si="22"/>
        <v>1.7999999999999999E-2</v>
      </c>
      <c r="S55" s="16">
        <f t="shared" si="23"/>
        <v>31616.257357554678</v>
      </c>
      <c r="T55" s="9">
        <f t="shared" si="24"/>
        <v>94848.772072664025</v>
      </c>
      <c r="U55" s="34">
        <f t="shared" si="25"/>
        <v>549353.44716687372</v>
      </c>
      <c r="V55">
        <f>T55+V56</f>
        <v>9492566.3603720162</v>
      </c>
      <c r="W55" s="34">
        <f t="shared" si="7"/>
        <v>-8981273.3603720162</v>
      </c>
      <c r="X55" s="35">
        <f t="shared" si="36"/>
        <v>56</v>
      </c>
      <c r="Y55">
        <f t="shared" si="30"/>
        <v>1109590860.0873709</v>
      </c>
      <c r="Z55" s="34">
        <f t="shared" si="31"/>
        <v>1120041041.6574543</v>
      </c>
      <c r="AG55" s="7">
        <f t="shared" si="26"/>
        <v>635042.61070806184</v>
      </c>
      <c r="AH55">
        <f t="shared" si="27"/>
        <v>1.0056433408577878</v>
      </c>
      <c r="AI55">
        <f t="shared" si="28"/>
        <v>68696.295071764194</v>
      </c>
      <c r="AK55" s="34">
        <f t="shared" si="29"/>
        <v>137338.36179171843</v>
      </c>
      <c r="AL55">
        <f t="shared" si="11"/>
        <v>56652.07423908385</v>
      </c>
      <c r="AM55">
        <v>0.25</v>
      </c>
      <c r="AN55">
        <f t="shared" si="12"/>
        <v>127823.25</v>
      </c>
      <c r="AO55">
        <f t="shared" si="44"/>
        <v>367.82264579578151</v>
      </c>
      <c r="AP55">
        <f t="shared" si="34"/>
        <v>44652.591796646731</v>
      </c>
      <c r="AQ55">
        <f t="shared" si="41"/>
        <v>2758231.3751237695</v>
      </c>
      <c r="AR55">
        <f t="shared" si="42"/>
        <v>-2630408.1251237695</v>
      </c>
      <c r="AS55">
        <f t="shared" si="43"/>
        <v>5.3946198659550779</v>
      </c>
      <c r="AT55">
        <f t="shared" si="35"/>
        <v>10947961.741695777</v>
      </c>
    </row>
    <row r="56" spans="1:46" x14ac:dyDescent="0.25">
      <c r="A56" s="25" t="s">
        <v>143</v>
      </c>
      <c r="B56" s="4">
        <v>268847</v>
      </c>
      <c r="C56" s="13">
        <f t="shared" si="0"/>
        <v>2092.5202366127005</v>
      </c>
      <c r="D56" s="14">
        <f t="shared" si="38"/>
        <v>10698909.493384175</v>
      </c>
      <c r="E56" s="21">
        <v>40087</v>
      </c>
      <c r="F56" s="23">
        <f t="shared" si="2"/>
        <v>58349</v>
      </c>
      <c r="G56" s="20">
        <v>88.6</v>
      </c>
      <c r="H56" s="9">
        <f t="shared" si="18"/>
        <v>759.00882196761506</v>
      </c>
      <c r="I56" s="8">
        <f t="shared" si="3"/>
        <v>68310.793977085385</v>
      </c>
      <c r="J56" s="10">
        <f t="shared" si="19"/>
        <v>40120.910600190655</v>
      </c>
      <c r="K56" s="10">
        <f t="shared" si="20"/>
        <v>120362.73180057196</v>
      </c>
      <c r="L56" s="10">
        <f t="shared" si="37"/>
        <v>1910032696.0190661</v>
      </c>
      <c r="M56" s="9">
        <f t="shared" si="5"/>
        <v>534945.47466920875</v>
      </c>
      <c r="N56" s="9">
        <f t="shared" si="21"/>
        <v>1</v>
      </c>
      <c r="O56" s="9">
        <f>SUM($N56:N$199)</f>
        <v>132</v>
      </c>
      <c r="P56" s="9">
        <f t="shared" si="6"/>
        <v>1</v>
      </c>
      <c r="Q56" s="18">
        <v>1.4999999999999999E-2</v>
      </c>
      <c r="R56" s="15">
        <f t="shared" si="22"/>
        <v>1.7999999999999999E-2</v>
      </c>
      <c r="S56" s="16">
        <f t="shared" si="23"/>
        <v>30787.053192483927</v>
      </c>
      <c r="T56" s="9">
        <f t="shared" si="24"/>
        <v>92361.159577451777</v>
      </c>
      <c r="U56" s="34">
        <f t="shared" si="25"/>
        <v>534945.47466920875</v>
      </c>
      <c r="V56">
        <f>T56+V57</f>
        <v>9397717.5882993527</v>
      </c>
      <c r="W56" s="34">
        <f t="shared" si="7"/>
        <v>-8886424.5882993527</v>
      </c>
      <c r="X56" s="35">
        <f t="shared" si="36"/>
        <v>55.75</v>
      </c>
      <c r="Y56">
        <f t="shared" si="30"/>
        <v>1093148972.9020436</v>
      </c>
      <c r="Z56" s="34">
        <f t="shared" si="31"/>
        <v>1103310995.0221736</v>
      </c>
      <c r="AG56" s="7">
        <f t="shared" si="26"/>
        <v>616546.2239884095</v>
      </c>
      <c r="AH56">
        <f t="shared" si="27"/>
        <v>1.0045351473922903</v>
      </c>
      <c r="AI56">
        <f t="shared" si="28"/>
        <v>68310.793977085385</v>
      </c>
      <c r="AK56" s="34">
        <f t="shared" si="29"/>
        <v>133736.36866730219</v>
      </c>
      <c r="AL56">
        <f t="shared" si="11"/>
        <v>55166.252075262149</v>
      </c>
      <c r="AM56">
        <v>0.25</v>
      </c>
      <c r="AN56">
        <f t="shared" si="12"/>
        <v>127823.25</v>
      </c>
      <c r="AO56">
        <f t="shared" si="44"/>
        <v>367.82264579578151</v>
      </c>
      <c r="AP56">
        <f t="shared" si="34"/>
        <v>44402.016085105504</v>
      </c>
      <c r="AQ56">
        <f t="shared" si="41"/>
        <v>2713578.7833271227</v>
      </c>
      <c r="AR56">
        <f t="shared" si="42"/>
        <v>-2585755.5333271227</v>
      </c>
      <c r="AS56">
        <f t="shared" si="43"/>
        <v>5.3072871784419551</v>
      </c>
      <c r="AT56">
        <f t="shared" si="35"/>
        <v>10742176.502363676</v>
      </c>
    </row>
    <row r="57" spans="1:46" x14ac:dyDescent="0.25">
      <c r="A57" s="25" t="s">
        <v>142</v>
      </c>
      <c r="B57" s="4">
        <v>256496</v>
      </c>
      <c r="C57" s="13">
        <f t="shared" si="0"/>
        <v>1996.3885429638835</v>
      </c>
      <c r="D57" s="14">
        <f t="shared" si="38"/>
        <v>10207394.872976329</v>
      </c>
      <c r="E57" s="21">
        <v>39995</v>
      </c>
      <c r="F57" s="23">
        <f t="shared" si="2"/>
        <v>58257</v>
      </c>
      <c r="G57" s="20">
        <v>88.2</v>
      </c>
      <c r="H57" s="9">
        <f t="shared" si="18"/>
        <v>755.58214557047006</v>
      </c>
      <c r="I57" s="8">
        <f t="shared" si="3"/>
        <v>68002.393101342328</v>
      </c>
      <c r="J57" s="10">
        <f t="shared" si="19"/>
        <v>38277.730773661235</v>
      </c>
      <c r="K57" s="10">
        <f t="shared" si="20"/>
        <v>114833.1923209837</v>
      </c>
      <c r="L57" s="10">
        <f t="shared" si="37"/>
        <v>1881880449.9850066</v>
      </c>
      <c r="M57" s="9">
        <f t="shared" si="5"/>
        <v>510369.74364881648</v>
      </c>
      <c r="N57" s="9">
        <f t="shared" si="21"/>
        <v>1</v>
      </c>
      <c r="O57" s="9">
        <f>SUM($N57:N$199)</f>
        <v>131</v>
      </c>
      <c r="P57" s="9">
        <f t="shared" si="6"/>
        <v>1</v>
      </c>
      <c r="Q57" s="18">
        <v>1.4999999999999999E-2</v>
      </c>
      <c r="R57" s="15">
        <f t="shared" si="22"/>
        <v>1.7999999999999999E-2</v>
      </c>
      <c r="S57" s="16">
        <f t="shared" si="23"/>
        <v>29372.676636374432</v>
      </c>
      <c r="T57" s="9">
        <f t="shared" si="24"/>
        <v>88118.029909123288</v>
      </c>
      <c r="U57" s="34">
        <f t="shared" si="25"/>
        <v>510369.74364881648</v>
      </c>
      <c r="V57">
        <f>T57+V58</f>
        <v>9305356.428721901</v>
      </c>
      <c r="W57" s="34">
        <f t="shared" si="7"/>
        <v>-8794063.428721901</v>
      </c>
      <c r="X57" s="35">
        <f t="shared" si="36"/>
        <v>55.5</v>
      </c>
      <c r="Y57">
        <f t="shared" si="30"/>
        <v>1076950316.1438015</v>
      </c>
      <c r="Z57" s="34">
        <f t="shared" si="31"/>
        <v>1086620823.6435235</v>
      </c>
      <c r="AG57" s="7">
        <f t="shared" si="26"/>
        <v>598588.5669790383</v>
      </c>
      <c r="AH57">
        <f t="shared" si="27"/>
        <v>1.0045558086560367</v>
      </c>
      <c r="AI57">
        <f t="shared" si="28"/>
        <v>68002.393101342328</v>
      </c>
      <c r="AK57" s="34">
        <f t="shared" si="29"/>
        <v>127592.43591220412</v>
      </c>
      <c r="AL57">
        <f t="shared" si="11"/>
        <v>52631.879813784195</v>
      </c>
      <c r="AM57">
        <v>0.25</v>
      </c>
      <c r="AN57">
        <f t="shared" si="12"/>
        <v>127823.25</v>
      </c>
      <c r="AO57">
        <f t="shared" si="44"/>
        <v>367.82264579578151</v>
      </c>
      <c r="AP57">
        <f t="shared" si="34"/>
        <v>44201.555515872518</v>
      </c>
      <c r="AQ57">
        <f t="shared" si="41"/>
        <v>2669176.7672420172</v>
      </c>
      <c r="AR57">
        <f t="shared" si="42"/>
        <v>-2541353.5172420172</v>
      </c>
      <c r="AS57">
        <f t="shared" si="43"/>
        <v>5.2204445733503437</v>
      </c>
      <c r="AT57">
        <f t="shared" si="35"/>
        <v>10539679.29682618</v>
      </c>
    </row>
    <row r="58" spans="1:46" x14ac:dyDescent="0.25">
      <c r="A58" s="26" t="s">
        <v>141</v>
      </c>
      <c r="B58" s="4">
        <v>242678</v>
      </c>
      <c r="C58" s="13">
        <f t="shared" si="0"/>
        <v>1888.8387297633856</v>
      </c>
      <c r="D58" s="14">
        <f t="shared" si="38"/>
        <v>9657500.2065691072</v>
      </c>
      <c r="E58" s="21">
        <v>39904</v>
      </c>
      <c r="F58" s="23">
        <f t="shared" si="2"/>
        <v>58166</v>
      </c>
      <c r="G58" s="20">
        <v>87.8</v>
      </c>
      <c r="H58" s="9">
        <f t="shared" si="18"/>
        <v>752.15546917332495</v>
      </c>
      <c r="I58" s="8">
        <f t="shared" si="3"/>
        <v>67693.992225599271</v>
      </c>
      <c r="J58" s="10">
        <f t="shared" si="19"/>
        <v>36215.625774634151</v>
      </c>
      <c r="K58" s="10">
        <f t="shared" si="20"/>
        <v>108646.87732390246</v>
      </c>
      <c r="L58" s="10">
        <f t="shared" si="37"/>
        <v>1854138996.6717358</v>
      </c>
      <c r="M58" s="9">
        <f t="shared" si="5"/>
        <v>482875.01032845536</v>
      </c>
      <c r="N58" s="9">
        <f t="shared" si="21"/>
        <v>1</v>
      </c>
      <c r="O58" s="9">
        <f>SUM($N58:N$199)</f>
        <v>130</v>
      </c>
      <c r="P58" s="9">
        <f t="shared" si="6"/>
        <v>1</v>
      </c>
      <c r="Q58" s="18">
        <v>1.4999999999999999E-2</v>
      </c>
      <c r="R58" s="15">
        <f t="shared" si="22"/>
        <v>1.7999999999999999E-2</v>
      </c>
      <c r="S58" s="16">
        <f t="shared" si="23"/>
        <v>27790.306362524465</v>
      </c>
      <c r="T58" s="9">
        <f t="shared" si="24"/>
        <v>83370.919087573391</v>
      </c>
      <c r="U58" s="34">
        <f t="shared" si="25"/>
        <v>482875.01032845536</v>
      </c>
      <c r="V58">
        <f>T58+V59</f>
        <v>9217238.3988127783</v>
      </c>
      <c r="W58" s="34">
        <f t="shared" si="7"/>
        <v>-8705945.3988127783</v>
      </c>
      <c r="X58" s="35">
        <f t="shared" si="36"/>
        <v>55.25</v>
      </c>
      <c r="Y58">
        <f t="shared" si="30"/>
        <v>1060991245.8997889</v>
      </c>
      <c r="Z58" s="34">
        <f t="shared" si="31"/>
        <v>1070111858.7331038</v>
      </c>
      <c r="AG58" s="7">
        <f t="shared" si="26"/>
        <v>581153.94852333819</v>
      </c>
      <c r="AH58">
        <f t="shared" si="27"/>
        <v>1.0091954022988505</v>
      </c>
      <c r="AI58">
        <f t="shared" si="28"/>
        <v>67693.992225599271</v>
      </c>
      <c r="AK58" s="34">
        <f t="shared" si="29"/>
        <v>120718.75258211384</v>
      </c>
      <c r="AL58">
        <f t="shared" si="11"/>
        <v>49796.485440121964</v>
      </c>
      <c r="AM58">
        <v>0.25</v>
      </c>
      <c r="AN58">
        <f t="shared" si="12"/>
        <v>127823.25</v>
      </c>
      <c r="AO58">
        <f t="shared" si="44"/>
        <v>367.82264579578151</v>
      </c>
      <c r="AP58">
        <f t="shared" si="34"/>
        <v>44001.094946639525</v>
      </c>
      <c r="AQ58">
        <f t="shared" si="41"/>
        <v>2624975.2117261449</v>
      </c>
      <c r="AR58">
        <f t="shared" si="42"/>
        <v>-2497151.9617261449</v>
      </c>
      <c r="AS58">
        <f t="shared" si="43"/>
        <v>5.1339940341959407</v>
      </c>
      <c r="AT58">
        <f t="shared" si="35"/>
        <v>10340372.158926412</v>
      </c>
    </row>
    <row r="59" spans="1:46" x14ac:dyDescent="0.25">
      <c r="A59" s="28" t="s">
        <v>140</v>
      </c>
      <c r="B59" s="4">
        <v>257963</v>
      </c>
      <c r="C59" s="13">
        <f t="shared" si="0"/>
        <v>2007.8066625155648</v>
      </c>
      <c r="D59" s="14">
        <f t="shared" si="38"/>
        <v>10265774.918975705</v>
      </c>
      <c r="E59" s="21">
        <v>39814</v>
      </c>
      <c r="F59" s="23">
        <f t="shared" si="2"/>
        <v>58076</v>
      </c>
      <c r="G59" s="20">
        <v>87</v>
      </c>
      <c r="H59" s="9">
        <f t="shared" si="18"/>
        <v>745.30211637903494</v>
      </c>
      <c r="I59" s="8">
        <f t="shared" si="3"/>
        <v>67077.190474113173</v>
      </c>
      <c r="J59" s="10">
        <f t="shared" si="19"/>
        <v>38496.655946158891</v>
      </c>
      <c r="K59" s="10">
        <f t="shared" si="20"/>
        <v>115489.96783847667</v>
      </c>
      <c r="L59" s="10">
        <f t="shared" si="37"/>
        <v>1826801618.1813922</v>
      </c>
      <c r="M59" s="9">
        <f t="shared" si="5"/>
        <v>513288.74594878528</v>
      </c>
      <c r="N59" s="9">
        <f t="shared" si="21"/>
        <v>1</v>
      </c>
      <c r="O59" s="9">
        <f>SUM($N59:N$199)</f>
        <v>129</v>
      </c>
      <c r="P59" s="9">
        <f t="shared" si="6"/>
        <v>1</v>
      </c>
      <c r="Q59" s="18">
        <v>4.4999999999999998E-2</v>
      </c>
      <c r="R59" s="15">
        <f t="shared" si="22"/>
        <v>4.8000000000000001E-2</v>
      </c>
      <c r="S59" s="16">
        <f t="shared" si="23"/>
        <v>43088.7714836222</v>
      </c>
      <c r="T59" s="9">
        <f t="shared" si="24"/>
        <v>129266.3144508666</v>
      </c>
      <c r="U59" s="34">
        <f t="shared" si="25"/>
        <v>513288.74594878528</v>
      </c>
      <c r="V59">
        <f>T59+V60</f>
        <v>9133867.4797252044</v>
      </c>
      <c r="W59" s="34">
        <f t="shared" si="7"/>
        <v>-8622574.4797252044</v>
      </c>
      <c r="X59" s="35">
        <f t="shared" si="36"/>
        <v>55</v>
      </c>
      <c r="Y59">
        <f t="shared" si="30"/>
        <v>1045268221.4826033</v>
      </c>
      <c r="Z59" s="34">
        <f t="shared" si="31"/>
        <v>1054997109.0283248</v>
      </c>
      <c r="AG59" s="7">
        <f t="shared" si="26"/>
        <v>564227.13448867784</v>
      </c>
      <c r="AH59">
        <f t="shared" si="27"/>
        <v>0.99770642201834858</v>
      </c>
      <c r="AI59">
        <f t="shared" si="28"/>
        <v>67077.190474113173</v>
      </c>
      <c r="AK59" s="34">
        <f t="shared" si="29"/>
        <v>128322.18648719632</v>
      </c>
      <c r="AL59">
        <f t="shared" si="11"/>
        <v>52932.901925968486</v>
      </c>
      <c r="AM59">
        <v>0.25</v>
      </c>
      <c r="AN59">
        <f t="shared" si="12"/>
        <v>127823.25</v>
      </c>
      <c r="AO59">
        <f t="shared" si="44"/>
        <v>536.51544603448804</v>
      </c>
      <c r="AP59">
        <f t="shared" si="34"/>
        <v>43600.173808173568</v>
      </c>
      <c r="AQ59">
        <f t="shared" si="41"/>
        <v>2580974.1167795053</v>
      </c>
      <c r="AR59">
        <f t="shared" si="42"/>
        <v>-2453150.8667795053</v>
      </c>
      <c r="AS59">
        <f t="shared" si="43"/>
        <v>5.0479355609787442</v>
      </c>
      <c r="AT59">
        <f t="shared" si="35"/>
        <v>10144207.94480766</v>
      </c>
    </row>
    <row r="60" spans="1:46" x14ac:dyDescent="0.25">
      <c r="A60" s="29" t="s">
        <v>139</v>
      </c>
      <c r="B60" s="4">
        <v>274124</v>
      </c>
      <c r="C60" s="13">
        <f t="shared" si="0"/>
        <v>2133.5927770859257</v>
      </c>
      <c r="D60" s="14">
        <f t="shared" si="38"/>
        <v>10908910.517745944</v>
      </c>
      <c r="E60" s="21">
        <v>39722</v>
      </c>
      <c r="F60" s="23">
        <f t="shared" si="2"/>
        <v>57984</v>
      </c>
      <c r="G60" s="20">
        <v>87.2</v>
      </c>
      <c r="H60" s="9">
        <f t="shared" si="18"/>
        <v>747.01545457760744</v>
      </c>
      <c r="I60" s="8">
        <f t="shared" si="3"/>
        <v>67231.390911984694</v>
      </c>
      <c r="J60" s="10">
        <f t="shared" si="19"/>
        <v>40908.414441547291</v>
      </c>
      <c r="K60" s="10">
        <f t="shared" si="20"/>
        <v>122725.24332464187</v>
      </c>
      <c r="L60" s="10">
        <f t="shared" si="37"/>
        <v>1748204313.8520789</v>
      </c>
      <c r="M60" s="9">
        <f t="shared" si="5"/>
        <v>545445.52588729723</v>
      </c>
      <c r="N60" s="9">
        <f t="shared" si="21"/>
        <v>1</v>
      </c>
      <c r="O60" s="9">
        <f>SUM($N60:N$199)</f>
        <v>128</v>
      </c>
      <c r="P60" s="9">
        <f t="shared" si="6"/>
        <v>1</v>
      </c>
      <c r="Q60" s="18">
        <v>0.05</v>
      </c>
      <c r="R60" s="15">
        <f t="shared" si="22"/>
        <v>5.3000000000000005E-2</v>
      </c>
      <c r="S60" s="16">
        <f t="shared" si="23"/>
        <v>48462.150104741915</v>
      </c>
      <c r="T60" s="9">
        <f t="shared" si="24"/>
        <v>145386.45031422575</v>
      </c>
      <c r="U60" s="34">
        <f t="shared" si="25"/>
        <v>545445.52588729723</v>
      </c>
      <c r="V60">
        <f>T60+V61</f>
        <v>9004601.1652743369</v>
      </c>
      <c r="W60" s="34">
        <f t="shared" si="7"/>
        <v>-8493308.1652743369</v>
      </c>
      <c r="X60" s="35">
        <f t="shared" si="36"/>
        <v>54.75</v>
      </c>
      <c r="Y60">
        <f t="shared" si="30"/>
        <v>1000214948.6208566</v>
      </c>
      <c r="Z60" s="34">
        <f t="shared" si="31"/>
        <v>1010586971.7653484</v>
      </c>
      <c r="AG60" s="7">
        <f t="shared" si="26"/>
        <v>547793.33445502701</v>
      </c>
      <c r="AH60">
        <f t="shared" si="27"/>
        <v>1.0011481056257177</v>
      </c>
      <c r="AI60">
        <f t="shared" si="28"/>
        <v>67231.390911984694</v>
      </c>
      <c r="AK60" s="34">
        <f t="shared" si="29"/>
        <v>136361.38147182431</v>
      </c>
      <c r="AL60">
        <f t="shared" si="11"/>
        <v>56249.069857127528</v>
      </c>
      <c r="AM60">
        <v>0.25</v>
      </c>
      <c r="AN60">
        <f t="shared" si="12"/>
        <v>127823.25</v>
      </c>
      <c r="AO60">
        <f t="shared" si="44"/>
        <v>567.84676327658701</v>
      </c>
      <c r="AP60">
        <f t="shared" si="34"/>
        <v>43700.40409279005</v>
      </c>
      <c r="AQ60">
        <f t="shared" si="41"/>
        <v>2537373.9429713315</v>
      </c>
      <c r="AR60">
        <f t="shared" si="42"/>
        <v>-2409550.6929713315</v>
      </c>
      <c r="AS60">
        <f t="shared" si="43"/>
        <v>4.9626612196359652</v>
      </c>
      <c r="AT60">
        <f t="shared" si="35"/>
        <v>9665653.3693774994</v>
      </c>
    </row>
    <row r="61" spans="1:46" x14ac:dyDescent="0.25">
      <c r="A61" s="25" t="s">
        <v>138</v>
      </c>
      <c r="B61" s="4">
        <v>285568</v>
      </c>
      <c r="C61" s="13">
        <f t="shared" si="0"/>
        <v>2222.6650062266476</v>
      </c>
      <c r="D61" s="14">
        <f t="shared" si="38"/>
        <v>11364330.590286411</v>
      </c>
      <c r="E61" s="21">
        <v>39630</v>
      </c>
      <c r="F61" s="23">
        <f t="shared" si="2"/>
        <v>57892</v>
      </c>
      <c r="G61" s="20">
        <v>87.1</v>
      </c>
      <c r="H61" s="9">
        <f t="shared" si="18"/>
        <v>746.15878547832108</v>
      </c>
      <c r="I61" s="8">
        <f t="shared" si="3"/>
        <v>67154.290693048926</v>
      </c>
      <c r="J61" s="10">
        <f t="shared" si="19"/>
        <v>42616.239713574039</v>
      </c>
      <c r="K61" s="10">
        <f t="shared" si="20"/>
        <v>127848.71914072213</v>
      </c>
      <c r="L61" s="10">
        <f t="shared" si="37"/>
        <v>1665031751.1345818</v>
      </c>
      <c r="M61" s="9">
        <f t="shared" si="5"/>
        <v>568216.52951432054</v>
      </c>
      <c r="N61" s="9">
        <f t="shared" si="21"/>
        <v>1</v>
      </c>
      <c r="O61" s="9">
        <f>SUM($N61:N$199)</f>
        <v>127</v>
      </c>
      <c r="P61" s="9">
        <f t="shared" si="6"/>
        <v>1</v>
      </c>
      <c r="Q61" s="18">
        <v>0.05</v>
      </c>
      <c r="R61" s="15">
        <f t="shared" si="22"/>
        <v>5.3000000000000005E-2</v>
      </c>
      <c r="S61" s="16">
        <f t="shared" si="23"/>
        <v>50485.325185357462</v>
      </c>
      <c r="T61" s="9">
        <f t="shared" si="24"/>
        <v>151455.97555607237</v>
      </c>
      <c r="U61" s="34">
        <f t="shared" si="25"/>
        <v>568216.52951432054</v>
      </c>
      <c r="V61">
        <f>T61+V62</f>
        <v>8859214.7149601113</v>
      </c>
      <c r="W61" s="34">
        <f t="shared" si="7"/>
        <v>-8347921.7149601113</v>
      </c>
      <c r="X61" s="35">
        <f t="shared" si="36"/>
        <v>54.5</v>
      </c>
      <c r="Y61">
        <f t="shared" si="30"/>
        <v>952544045.92072749</v>
      </c>
      <c r="Z61" s="34">
        <f t="shared" si="31"/>
        <v>963371489.13775969</v>
      </c>
      <c r="AG61" s="7">
        <f t="shared" si="26"/>
        <v>531838.1887912883</v>
      </c>
      <c r="AH61">
        <f t="shared" si="27"/>
        <v>1.0116144018583044</v>
      </c>
      <c r="AI61">
        <f t="shared" si="28"/>
        <v>67154.290693048926</v>
      </c>
      <c r="AK61" s="34">
        <f t="shared" si="29"/>
        <v>142054.13237858014</v>
      </c>
      <c r="AL61">
        <f t="shared" si="11"/>
        <v>58597.329606164312</v>
      </c>
      <c r="AM61">
        <v>0.25</v>
      </c>
      <c r="AN61">
        <f t="shared" si="12"/>
        <v>127823.25</v>
      </c>
      <c r="AO61">
        <f t="shared" si="44"/>
        <v>567.84676327658701</v>
      </c>
      <c r="AP61">
        <f t="shared" si="34"/>
        <v>43650.288950481801</v>
      </c>
      <c r="AQ61">
        <f t="shared" si="41"/>
        <v>2493673.5388785414</v>
      </c>
      <c r="AR61">
        <f t="shared" si="42"/>
        <v>-2365850.2888785414</v>
      </c>
      <c r="AS61">
        <f t="shared" si="43"/>
        <v>4.8771908453245816</v>
      </c>
      <c r="AT61">
        <f t="shared" si="35"/>
        <v>9163764.7288425788</v>
      </c>
    </row>
    <row r="62" spans="1:46" x14ac:dyDescent="0.25">
      <c r="A62" s="26" t="s">
        <v>137</v>
      </c>
      <c r="B62" s="4">
        <v>296772</v>
      </c>
      <c r="C62" s="13">
        <f t="shared" si="0"/>
        <v>2309.8692403486898</v>
      </c>
      <c r="D62" s="14">
        <f t="shared" si="38"/>
        <v>11810199.735056026</v>
      </c>
      <c r="E62" s="21">
        <v>39539</v>
      </c>
      <c r="F62" s="23">
        <f t="shared" si="2"/>
        <v>57801</v>
      </c>
      <c r="G62" s="20">
        <v>86.1</v>
      </c>
      <c r="H62" s="9">
        <f t="shared" si="18"/>
        <v>737.59209448545857</v>
      </c>
      <c r="I62" s="8">
        <f t="shared" si="3"/>
        <v>66383.288503691292</v>
      </c>
      <c r="J62" s="10">
        <f t="shared" si="19"/>
        <v>44288.249006460093</v>
      </c>
      <c r="K62" s="10">
        <f t="shared" si="20"/>
        <v>132864.74701938027</v>
      </c>
      <c r="L62" s="10">
        <f t="shared" si="37"/>
        <v>1585824713.8712115</v>
      </c>
      <c r="M62" s="9">
        <f t="shared" si="5"/>
        <v>590509.98675280134</v>
      </c>
      <c r="N62" s="9">
        <f t="shared" si="21"/>
        <v>1</v>
      </c>
      <c r="O62" s="9">
        <f>SUM($N62:N$199)</f>
        <v>126</v>
      </c>
      <c r="P62" s="9">
        <f t="shared" si="6"/>
        <v>1</v>
      </c>
      <c r="Q62" s="18">
        <v>5.2499999999999998E-2</v>
      </c>
      <c r="R62" s="15">
        <f t="shared" si="22"/>
        <v>5.5500000000000001E-2</v>
      </c>
      <c r="S62" s="16">
        <f t="shared" si="23"/>
        <v>53942.382325678336</v>
      </c>
      <c r="T62" s="9">
        <f t="shared" si="24"/>
        <v>161827.14697703501</v>
      </c>
      <c r="U62" s="34">
        <f t="shared" si="25"/>
        <v>590509.98675280134</v>
      </c>
      <c r="V62">
        <f>T62+V63</f>
        <v>8707758.7394040395</v>
      </c>
      <c r="W62" s="34">
        <f t="shared" si="7"/>
        <v>-8196465.7394040395</v>
      </c>
      <c r="X62" s="35">
        <f t="shared" si="36"/>
        <v>54.25</v>
      </c>
      <c r="Y62">
        <f t="shared" si="30"/>
        <v>907143233.93502569</v>
      </c>
      <c r="Z62" s="34">
        <f t="shared" si="31"/>
        <v>918416546.29682755</v>
      </c>
      <c r="AG62" s="7">
        <f t="shared" si="26"/>
        <v>516347.75610804692</v>
      </c>
      <c r="AH62">
        <f t="shared" si="27"/>
        <v>1.0189349112426034</v>
      </c>
      <c r="AI62">
        <f t="shared" si="28"/>
        <v>66383.288503691292</v>
      </c>
      <c r="AK62" s="34">
        <f t="shared" si="29"/>
        <v>147627.49668820034</v>
      </c>
      <c r="AL62">
        <f t="shared" si="11"/>
        <v>60896.342383882627</v>
      </c>
      <c r="AM62">
        <v>0.25</v>
      </c>
      <c r="AN62">
        <f t="shared" si="12"/>
        <v>127823.25</v>
      </c>
      <c r="AO62">
        <f t="shared" si="44"/>
        <v>583.82506446052525</v>
      </c>
      <c r="AP62">
        <f t="shared" si="34"/>
        <v>43149.13752739934</v>
      </c>
      <c r="AQ62">
        <f t="shared" si="41"/>
        <v>2450023.2499280595</v>
      </c>
      <c r="AR62">
        <f t="shared" si="42"/>
        <v>-2322199.9999280595</v>
      </c>
      <c r="AS62">
        <f t="shared" si="43"/>
        <v>4.7918184874975003</v>
      </c>
      <c r="AT62">
        <f t="shared" si="35"/>
        <v>8685823.2760877106</v>
      </c>
    </row>
    <row r="63" spans="1:46" x14ac:dyDescent="0.25">
      <c r="A63" s="28" t="s">
        <v>136</v>
      </c>
      <c r="B63" s="4">
        <v>303739</v>
      </c>
      <c r="C63" s="13">
        <f t="shared" si="0"/>
        <v>2364.0955790784533</v>
      </c>
      <c r="D63" s="14">
        <f t="shared" si="38"/>
        <v>12087455.209137596</v>
      </c>
      <c r="E63" s="21">
        <v>39448</v>
      </c>
      <c r="F63" s="23">
        <f t="shared" si="2"/>
        <v>57711</v>
      </c>
      <c r="G63" s="20">
        <v>84.5</v>
      </c>
      <c r="H63" s="9">
        <f t="shared" si="18"/>
        <v>723.88538889687868</v>
      </c>
      <c r="I63" s="8">
        <f t="shared" si="3"/>
        <v>65149.685000719102</v>
      </c>
      <c r="J63" s="10">
        <f t="shared" si="19"/>
        <v>45327.957034265979</v>
      </c>
      <c r="K63" s="10">
        <f t="shared" si="20"/>
        <v>135983.87110279794</v>
      </c>
      <c r="L63" s="10">
        <f t="shared" si="37"/>
        <v>1506807058.8890295</v>
      </c>
      <c r="M63" s="9">
        <f t="shared" si="5"/>
        <v>604372.76045687986</v>
      </c>
      <c r="N63" s="9">
        <f t="shared" si="21"/>
        <v>1</v>
      </c>
      <c r="O63" s="9">
        <f>SUM($N63:N$199)</f>
        <v>125</v>
      </c>
      <c r="P63" s="9">
        <f t="shared" si="6"/>
        <v>1</v>
      </c>
      <c r="Q63" s="18">
        <v>5.5E-2</v>
      </c>
      <c r="R63" s="15">
        <f t="shared" si="22"/>
        <v>5.8000000000000003E-2</v>
      </c>
      <c r="S63" s="16">
        <f t="shared" si="23"/>
        <v>56738.808532243936</v>
      </c>
      <c r="T63" s="9">
        <f t="shared" si="24"/>
        <v>170216.4255967318</v>
      </c>
      <c r="U63" s="34">
        <f t="shared" si="25"/>
        <v>604372.76045687986</v>
      </c>
      <c r="V63">
        <f>T63+V64</f>
        <v>8545931.5924270041</v>
      </c>
      <c r="W63" s="34">
        <f t="shared" si="7"/>
        <v>-8034638.5924270041</v>
      </c>
      <c r="X63" s="35">
        <f t="shared" si="36"/>
        <v>54</v>
      </c>
      <c r="Y63">
        <f t="shared" si="30"/>
        <v>861852812.15914333</v>
      </c>
      <c r="Z63" s="34">
        <f t="shared" si="31"/>
        <v>873403379.99502671</v>
      </c>
      <c r="AG63" s="7">
        <f t="shared" si="26"/>
        <v>501308.50107577367</v>
      </c>
      <c r="AH63">
        <f t="shared" si="27"/>
        <v>1.0047562425683709</v>
      </c>
      <c r="AI63">
        <f t="shared" si="28"/>
        <v>65149.685000719102</v>
      </c>
      <c r="AK63" s="34">
        <f t="shared" si="29"/>
        <v>151093.19011421996</v>
      </c>
      <c r="AL63">
        <f t="shared" si="11"/>
        <v>62325.940922115733</v>
      </c>
      <c r="AM63">
        <v>0.25</v>
      </c>
      <c r="AN63">
        <f t="shared" si="12"/>
        <v>127823.25</v>
      </c>
      <c r="AO63">
        <f t="shared" si="44"/>
        <v>600.00544219072196</v>
      </c>
      <c r="AP63">
        <f t="shared" si="34"/>
        <v>42347.295250467418</v>
      </c>
      <c r="AQ63">
        <f t="shared" si="41"/>
        <v>2406874.1124006603</v>
      </c>
      <c r="AR63">
        <f t="shared" si="42"/>
        <v>-2279050.8624006603</v>
      </c>
      <c r="AS63" s="9">
        <f t="shared" si="43"/>
        <v>4.7074262945134402</v>
      </c>
      <c r="AT63">
        <f t="shared" si="35"/>
        <v>8211566.8774919827</v>
      </c>
    </row>
    <row r="64" spans="1:46" x14ac:dyDescent="0.25">
      <c r="A64" s="29" t="s">
        <v>135</v>
      </c>
      <c r="B64" s="4">
        <v>302486</v>
      </c>
      <c r="C64" s="13">
        <f t="shared" si="0"/>
        <v>2354.3430884184281</v>
      </c>
      <c r="D64" s="14">
        <f t="shared" si="38"/>
        <v>12037591.407067234</v>
      </c>
      <c r="E64" s="21">
        <v>39356</v>
      </c>
      <c r="F64" s="23">
        <f t="shared" si="2"/>
        <v>57619</v>
      </c>
      <c r="G64" s="20">
        <v>84.1</v>
      </c>
      <c r="H64" s="9">
        <f t="shared" si="18"/>
        <v>720.45871249973368</v>
      </c>
      <c r="I64" s="8">
        <f t="shared" si="3"/>
        <v>64841.28412497606</v>
      </c>
      <c r="J64" s="10">
        <f t="shared" si="19"/>
        <v>45140.967776502126</v>
      </c>
      <c r="K64" s="10">
        <f t="shared" si="20"/>
        <v>135422.90332950637</v>
      </c>
      <c r="L64" s="10">
        <f t="shared" si="37"/>
        <v>1428341891.4359071</v>
      </c>
      <c r="M64" s="9">
        <f t="shared" si="5"/>
        <v>601879.57035336166</v>
      </c>
      <c r="N64" s="9">
        <f t="shared" si="21"/>
        <v>1</v>
      </c>
      <c r="O64" s="9">
        <f>SUM($N64:N$199)</f>
        <v>124</v>
      </c>
      <c r="P64" s="9">
        <f t="shared" si="6"/>
        <v>1</v>
      </c>
      <c r="Q64" s="18">
        <v>5.7500000000000002E-2</v>
      </c>
      <c r="R64" s="15">
        <f t="shared" si="22"/>
        <v>6.0500000000000005E-2</v>
      </c>
      <c r="S64" s="16">
        <f t="shared" si="23"/>
        <v>58047.085319025326</v>
      </c>
      <c r="T64" s="9">
        <f t="shared" si="24"/>
        <v>174141.25595707598</v>
      </c>
      <c r="U64" s="34">
        <f t="shared" si="25"/>
        <v>601879.57035336166</v>
      </c>
      <c r="V64">
        <f>T64+V65</f>
        <v>8375715.1668302715</v>
      </c>
      <c r="W64" s="34">
        <f t="shared" si="7"/>
        <v>-7864422.1668302715</v>
      </c>
      <c r="X64" s="35">
        <f t="shared" si="36"/>
        <v>53.75</v>
      </c>
      <c r="Y64">
        <f t="shared" si="30"/>
        <v>816881957.21696019</v>
      </c>
      <c r="Z64" s="34">
        <f t="shared" si="31"/>
        <v>828382661.25077319</v>
      </c>
      <c r="AG64" s="7">
        <f t="shared" si="26"/>
        <v>486707.28259783849</v>
      </c>
      <c r="AH64">
        <f t="shared" si="27"/>
        <v>1.0096038415366146</v>
      </c>
      <c r="AI64">
        <f t="shared" si="28"/>
        <v>64841.28412497606</v>
      </c>
      <c r="AK64" s="34">
        <f t="shared" si="29"/>
        <v>150469.89258834042</v>
      </c>
      <c r="AL64">
        <f t="shared" si="11"/>
        <v>62068.830692690426</v>
      </c>
      <c r="AM64">
        <v>0.25</v>
      </c>
      <c r="AN64">
        <f t="shared" si="12"/>
        <v>127823.25</v>
      </c>
      <c r="AO64">
        <f t="shared" si="44"/>
        <v>616.38303275096894</v>
      </c>
      <c r="AP64">
        <f t="shared" si="34"/>
        <v>42146.834681234439</v>
      </c>
      <c r="AQ64">
        <f t="shared" si="41"/>
        <v>2364526.8171501928</v>
      </c>
      <c r="AR64">
        <f t="shared" si="42"/>
        <v>-2236703.5671501928</v>
      </c>
      <c r="AS64">
        <f t="shared" si="43"/>
        <v>4.6246023652782116</v>
      </c>
      <c r="AT64">
        <f t="shared" si="35"/>
        <v>7743336.0969113894</v>
      </c>
    </row>
    <row r="65" spans="1:46" x14ac:dyDescent="0.25">
      <c r="A65" s="25" t="s">
        <v>134</v>
      </c>
      <c r="B65" s="4">
        <v>292409</v>
      </c>
      <c r="C65" s="13">
        <f t="shared" si="0"/>
        <v>2275.9106475716039</v>
      </c>
      <c r="D65" s="14">
        <f t="shared" si="38"/>
        <v>11636571.827288281</v>
      </c>
      <c r="E65" s="21">
        <v>39264</v>
      </c>
      <c r="F65" s="23">
        <f t="shared" si="2"/>
        <v>57527</v>
      </c>
      <c r="G65" s="20">
        <v>83.3</v>
      </c>
      <c r="H65" s="9">
        <f t="shared" si="18"/>
        <v>713.60535970544368</v>
      </c>
      <c r="I65" s="8">
        <f>I66*(H65/H66)</f>
        <v>64224.482373489962</v>
      </c>
      <c r="J65" s="10">
        <f t="shared" si="19"/>
        <v>43637.144352331052</v>
      </c>
      <c r="K65" s="10">
        <f t="shared" si="20"/>
        <v>130911.43305699316</v>
      </c>
      <c r="L65" s="10">
        <f t="shared" si="37"/>
        <v>1350766115.8435512</v>
      </c>
      <c r="M65" s="9">
        <f t="shared" si="5"/>
        <v>581828.59136441408</v>
      </c>
      <c r="N65" s="9">
        <f t="shared" si="21"/>
        <v>1</v>
      </c>
      <c r="O65" s="9">
        <f>SUM($N65:N$199)</f>
        <v>123</v>
      </c>
      <c r="P65" s="9">
        <f t="shared" si="6"/>
        <v>1</v>
      </c>
      <c r="Q65" s="18">
        <v>5.5E-2</v>
      </c>
      <c r="R65" s="15">
        <f t="shared" si="22"/>
        <v>5.8000000000000003E-2</v>
      </c>
      <c r="S65" s="16">
        <f t="shared" si="23"/>
        <v>54622.350979310911</v>
      </c>
      <c r="T65" s="9">
        <f t="shared" si="24"/>
        <v>163867.05293793272</v>
      </c>
      <c r="U65" s="34">
        <f t="shared" si="25"/>
        <v>581828.59136441408</v>
      </c>
      <c r="V65">
        <f>T65+V66</f>
        <v>8201573.9108731952</v>
      </c>
      <c r="W65" s="34">
        <f t="shared" si="7"/>
        <v>-7690280.9108731952</v>
      </c>
      <c r="X65" s="35">
        <f t="shared" si="36"/>
        <v>53.5</v>
      </c>
      <c r="Y65">
        <f t="shared" si="30"/>
        <v>772425352.60735583</v>
      </c>
      <c r="Z65" s="34">
        <f t="shared" si="31"/>
        <v>783525037.06138992</v>
      </c>
      <c r="AG65" s="7">
        <f t="shared" si="26"/>
        <v>472531.34232799854</v>
      </c>
      <c r="AH65">
        <f t="shared" si="27"/>
        <v>1</v>
      </c>
      <c r="AI65">
        <f t="shared" si="28"/>
        <v>64224.482373489962</v>
      </c>
      <c r="AK65" s="34">
        <f t="shared" si="29"/>
        <v>145457.14784110352</v>
      </c>
      <c r="AL65">
        <f t="shared" si="11"/>
        <v>60001.073484455192</v>
      </c>
      <c r="AM65">
        <v>0.25</v>
      </c>
      <c r="AN65">
        <f t="shared" si="12"/>
        <v>127823.25</v>
      </c>
      <c r="AO65">
        <f t="shared" si="44"/>
        <v>600.00544219072196</v>
      </c>
      <c r="AP65">
        <f t="shared" si="34"/>
        <v>41745.913542768474</v>
      </c>
      <c r="AQ65">
        <f t="shared" si="41"/>
        <v>2322379.9824689585</v>
      </c>
      <c r="AR65">
        <f t="shared" si="42"/>
        <v>-2194556.7324689585</v>
      </c>
      <c r="AS65">
        <f t="shared" si="43"/>
        <v>4.5421705019801921</v>
      </c>
      <c r="AT65">
        <f t="shared" si="35"/>
        <v>7282448.4749221317</v>
      </c>
    </row>
    <row r="66" spans="1:46" x14ac:dyDescent="0.25">
      <c r="A66" s="26" t="s">
        <v>133</v>
      </c>
      <c r="B66" s="4">
        <v>280995</v>
      </c>
      <c r="C66" s="13">
        <f t="shared" ref="C66:C129" si="45">C67*B66/B67</f>
        <v>2187.0719178082168</v>
      </c>
      <c r="D66" s="14">
        <f t="shared" ref="D66:D97" si="46">$D$199*C66/$C$199</f>
        <v>11182345.620719166</v>
      </c>
      <c r="E66" s="21">
        <v>39173</v>
      </c>
      <c r="F66" s="23">
        <f t="shared" ref="F66:F129" si="47">DATE(YEAR(E66)+50, MONTH(E66), DAY(E66))</f>
        <v>57436</v>
      </c>
      <c r="G66" s="20">
        <v>83.3</v>
      </c>
      <c r="H66" s="9">
        <f t="shared" ref="H66:H129" si="48">H67*G66/G67</f>
        <v>713.60535970544368</v>
      </c>
      <c r="I66" s="8">
        <f t="shared" si="3"/>
        <v>64224.482373489962</v>
      </c>
      <c r="J66" s="10">
        <f t="shared" si="19"/>
        <v>41933.796077696876</v>
      </c>
      <c r="K66" s="10">
        <f t="shared" si="20"/>
        <v>125801.38823309062</v>
      </c>
      <c r="L66" s="10">
        <f t="shared" si="37"/>
        <v>1280431546.315702</v>
      </c>
      <c r="M66" s="9">
        <f t="shared" ref="M66:M129" si="49">0.05*D66</f>
        <v>559117.28103595832</v>
      </c>
      <c r="N66" s="9">
        <f t="shared" ref="N66:N129" si="50">IF(L66&gt;=M66, 1, 0)</f>
        <v>1</v>
      </c>
      <c r="O66" s="9">
        <f>SUM($N66:N$199)</f>
        <v>122</v>
      </c>
      <c r="P66" s="9">
        <f t="shared" ref="P66:P129" si="51">IF(O66=0,0,1)</f>
        <v>1</v>
      </c>
      <c r="Q66" s="18">
        <v>5.2499999999999998E-2</v>
      </c>
      <c r="R66" s="15">
        <f t="shared" si="22"/>
        <v>5.5500000000000001E-2</v>
      </c>
      <c r="S66" s="16">
        <f t="shared" si="23"/>
        <v>51074.696135767466</v>
      </c>
      <c r="T66" s="9">
        <f t="shared" si="24"/>
        <v>153224.08840730239</v>
      </c>
      <c r="U66" s="34">
        <f t="shared" si="25"/>
        <v>559117.28103595832</v>
      </c>
      <c r="V66">
        <f>T66+V67</f>
        <v>8037706.8579352628</v>
      </c>
      <c r="W66" s="34">
        <f t="shared" ref="W66:W72" si="52">$D$199-V66</f>
        <v>-7526413.8579352628</v>
      </c>
      <c r="X66" s="35">
        <f t="shared" si="36"/>
        <v>53.25</v>
      </c>
      <c r="Y66">
        <f t="shared" si="30"/>
        <v>732117162.7429508</v>
      </c>
      <c r="Z66" s="34">
        <f t="shared" si="31"/>
        <v>742762620.99041581</v>
      </c>
      <c r="AG66" s="7">
        <f t="shared" ref="AG66:AG129" si="53">AG67*1.03</f>
        <v>458768.29352232866</v>
      </c>
      <c r="AH66">
        <f t="shared" si="27"/>
        <v>1.0109223300970873</v>
      </c>
      <c r="AI66">
        <f t="shared" ref="AI66:AI129" si="54">AI67*AH66</f>
        <v>64224.482373489962</v>
      </c>
      <c r="AK66" s="34">
        <f t="shared" si="29"/>
        <v>139779.32025898958</v>
      </c>
      <c r="AL66">
        <f t="shared" ref="AL66:AL78" si="55">(1-AM66)*D66*0.0275/4</f>
        <v>57658.969606833205</v>
      </c>
      <c r="AM66">
        <v>0.25</v>
      </c>
      <c r="AN66">
        <f t="shared" ref="AN66:AN129" si="56">$D$199*0.25</f>
        <v>127823.25</v>
      </c>
      <c r="AO66">
        <f t="shared" si="44"/>
        <v>583.82506446052525</v>
      </c>
      <c r="AP66">
        <f t="shared" si="34"/>
        <v>41745.913542768474</v>
      </c>
      <c r="AQ66">
        <f t="shared" si="41"/>
        <v>2280634.06892619</v>
      </c>
      <c r="AR66">
        <f t="shared" si="42"/>
        <v>-2152810.81892619</v>
      </c>
      <c r="AS66">
        <f t="shared" si="43"/>
        <v>4.4605227705565893</v>
      </c>
      <c r="AT66">
        <f t="shared" si="35"/>
        <v>6863225.1766629033</v>
      </c>
    </row>
    <row r="67" spans="1:46" x14ac:dyDescent="0.25">
      <c r="A67" s="28" t="s">
        <v>132</v>
      </c>
      <c r="B67" s="4">
        <v>269327</v>
      </c>
      <c r="C67" s="13">
        <f t="shared" si="45"/>
        <v>2096.2562266500599</v>
      </c>
      <c r="D67" s="14">
        <f t="shared" si="46"/>
        <v>10718011.34892589</v>
      </c>
      <c r="E67" s="21">
        <v>39083</v>
      </c>
      <c r="F67" s="23">
        <f t="shared" si="47"/>
        <v>57346</v>
      </c>
      <c r="G67" s="20">
        <v>82.4</v>
      </c>
      <c r="H67" s="9">
        <f t="shared" si="48"/>
        <v>705.89533781186753</v>
      </c>
      <c r="I67" s="8">
        <f t="shared" ref="I67:I130" si="57">I68*(1*H67/H68)</f>
        <v>63530.580403068103</v>
      </c>
      <c r="J67" s="10">
        <f t="shared" ref="J67:J130" si="58">D67*0.045/12</f>
        <v>40192.542558472087</v>
      </c>
      <c r="K67" s="10">
        <f t="shared" ref="K67:K130" si="59">0.045*D67/4</f>
        <v>120577.62767541627</v>
      </c>
      <c r="L67" s="10">
        <f t="shared" si="37"/>
        <v>1216641901.9386151</v>
      </c>
      <c r="M67" s="9">
        <f t="shared" si="49"/>
        <v>535900.56744629459</v>
      </c>
      <c r="N67" s="9">
        <f t="shared" si="50"/>
        <v>1</v>
      </c>
      <c r="O67" s="9">
        <f>SUM($N67:N$199)</f>
        <v>121</v>
      </c>
      <c r="P67" s="9">
        <f t="shared" si="51"/>
        <v>1</v>
      </c>
      <c r="Q67" s="18">
        <v>0.05</v>
      </c>
      <c r="R67" s="15">
        <f t="shared" ref="R67:R130" si="60">Q67+0.003</f>
        <v>5.3000000000000005E-2</v>
      </c>
      <c r="S67" s="16">
        <f t="shared" ref="S67:S130" si="61">ABS(PMT(R67/12,$AC$19*12,-$AC$20*D67,0))</f>
        <v>47614.092532065129</v>
      </c>
      <c r="T67" s="9">
        <f t="shared" ref="T67:T130" si="62">S67*3</f>
        <v>142842.2775961954</v>
      </c>
      <c r="U67" s="34">
        <f t="shared" ref="U67:U130" si="63">D67*0.05</f>
        <v>535900.56744629459</v>
      </c>
      <c r="V67">
        <f>T67+V68</f>
        <v>7884482.7695279606</v>
      </c>
      <c r="W67" s="34">
        <f t="shared" si="52"/>
        <v>-7373189.7695279606</v>
      </c>
      <c r="X67" s="35">
        <f t="shared" si="36"/>
        <v>53</v>
      </c>
      <c r="Y67">
        <f t="shared" si="30"/>
        <v>695558590.81178916</v>
      </c>
      <c r="Z67" s="34">
        <f t="shared" si="31"/>
        <v>705739714.7874608</v>
      </c>
      <c r="AG67" s="7">
        <f t="shared" si="53"/>
        <v>445406.11021585308</v>
      </c>
      <c r="AH67">
        <f t="shared" ref="AH67:AH130" si="64">(1*H67/H68)</f>
        <v>1.0012150668286757</v>
      </c>
      <c r="AI67">
        <f t="shared" si="54"/>
        <v>63530.580403068103</v>
      </c>
      <c r="AK67" s="34">
        <f t="shared" ref="AK67:AK130" si="65">D67*0.05*0.25</f>
        <v>133975.14186157365</v>
      </c>
      <c r="AL67">
        <f t="shared" si="55"/>
        <v>55264.746017899124</v>
      </c>
      <c r="AM67">
        <v>0.25</v>
      </c>
      <c r="AN67">
        <f t="shared" si="56"/>
        <v>127823.25</v>
      </c>
      <c r="AO67">
        <f t="shared" si="44"/>
        <v>567.84676327658701</v>
      </c>
      <c r="AP67">
        <f t="shared" si="34"/>
        <v>41294.877261994268</v>
      </c>
      <c r="AQ67">
        <f t="shared" si="41"/>
        <v>2238888.1553834216</v>
      </c>
      <c r="AR67">
        <f t="shared" si="42"/>
        <v>-2111064.9053834216</v>
      </c>
      <c r="AS67">
        <f t="shared" si="43"/>
        <v>4.3788750391329856</v>
      </c>
      <c r="AT67">
        <f t="shared" si="35"/>
        <v>6481215.4518956151</v>
      </c>
    </row>
    <row r="68" spans="1:46" x14ac:dyDescent="0.25">
      <c r="A68" s="29" t="s">
        <v>131</v>
      </c>
      <c r="B68" s="4">
        <v>259646</v>
      </c>
      <c r="C68" s="13">
        <f t="shared" si="45"/>
        <v>2020.9059775840578</v>
      </c>
      <c r="D68" s="14">
        <f t="shared" si="46"/>
        <v>10332750.799968857</v>
      </c>
      <c r="E68" s="21">
        <v>38991</v>
      </c>
      <c r="F68" s="23">
        <f t="shared" si="47"/>
        <v>57254</v>
      </c>
      <c r="G68" s="20">
        <v>82.3</v>
      </c>
      <c r="H68" s="9">
        <f t="shared" si="48"/>
        <v>705.03866871258128</v>
      </c>
      <c r="I68" s="8">
        <f t="shared" si="57"/>
        <v>63453.480184132335</v>
      </c>
      <c r="J68" s="10">
        <f t="shared" si="58"/>
        <v>38747.815499883211</v>
      </c>
      <c r="K68" s="10">
        <f t="shared" si="59"/>
        <v>116243.44649964964</v>
      </c>
      <c r="L68" s="10">
        <f t="shared" si="37"/>
        <v>1158782080.6562176</v>
      </c>
      <c r="M68" s="9">
        <f t="shared" si="49"/>
        <v>516637.53999844287</v>
      </c>
      <c r="N68" s="9">
        <f t="shared" si="50"/>
        <v>1</v>
      </c>
      <c r="O68" s="9">
        <f>SUM($N68:N$199)</f>
        <v>120</v>
      </c>
      <c r="P68" s="9">
        <f t="shared" si="51"/>
        <v>1</v>
      </c>
      <c r="Q68" s="18">
        <v>4.7500000000000001E-2</v>
      </c>
      <c r="R68" s="15">
        <f t="shared" si="60"/>
        <v>5.0500000000000003E-2</v>
      </c>
      <c r="S68" s="16">
        <f t="shared" si="61"/>
        <v>44627.692994294775</v>
      </c>
      <c r="T68" s="9">
        <f t="shared" si="62"/>
        <v>133883.07898288433</v>
      </c>
      <c r="U68" s="34">
        <f t="shared" si="63"/>
        <v>516637.53999844287</v>
      </c>
      <c r="V68">
        <f>T68+V69</f>
        <v>7741640.4919317653</v>
      </c>
      <c r="W68" s="34">
        <f t="shared" si="52"/>
        <v>-7230347.4919317653</v>
      </c>
      <c r="X68" s="35">
        <f t="shared" si="36"/>
        <v>52.75</v>
      </c>
      <c r="Y68">
        <f t="shared" si="30"/>
        <v>662397424.69954967</v>
      </c>
      <c r="Z68" s="34">
        <f t="shared" si="31"/>
        <v>672193288.12626433</v>
      </c>
      <c r="AG68" s="7">
        <f t="shared" si="53"/>
        <v>432433.11671442044</v>
      </c>
      <c r="AH68">
        <f t="shared" si="64"/>
        <v>1.0073439412484699</v>
      </c>
      <c r="AI68">
        <f t="shared" si="54"/>
        <v>63453.480184132335</v>
      </c>
      <c r="AK68" s="34">
        <f t="shared" si="65"/>
        <v>129159.38499961072</v>
      </c>
      <c r="AL68">
        <f t="shared" si="55"/>
        <v>53278.246312339419</v>
      </c>
      <c r="AM68">
        <v>0.25</v>
      </c>
      <c r="AN68">
        <f t="shared" si="56"/>
        <v>127823.25</v>
      </c>
      <c r="AO68">
        <f t="shared" si="44"/>
        <v>552.07532524157875</v>
      </c>
      <c r="AP68">
        <f t="shared" si="34"/>
        <v>41244.76211968602</v>
      </c>
      <c r="AQ68">
        <f t="shared" si="41"/>
        <v>2197593.2781214272</v>
      </c>
      <c r="AR68">
        <f t="shared" si="42"/>
        <v>-2069770.0281214272</v>
      </c>
      <c r="AS68">
        <f t="shared" si="43"/>
        <v>4.2981094560680999</v>
      </c>
      <c r="AT68">
        <f t="shared" si="35"/>
        <v>6133257.6901272573</v>
      </c>
    </row>
    <row r="69" spans="1:46" x14ac:dyDescent="0.25">
      <c r="A69" s="25" t="s">
        <v>130</v>
      </c>
      <c r="B69" s="4">
        <v>252724</v>
      </c>
      <c r="C69" s="13">
        <f t="shared" si="45"/>
        <v>1967.0298879202969</v>
      </c>
      <c r="D69" s="14">
        <f t="shared" si="46"/>
        <v>10057286.124844324</v>
      </c>
      <c r="E69" s="21">
        <v>38899</v>
      </c>
      <c r="F69" s="23">
        <f t="shared" si="47"/>
        <v>57162</v>
      </c>
      <c r="G69" s="20">
        <v>81.7</v>
      </c>
      <c r="H69" s="9">
        <f t="shared" si="48"/>
        <v>699.89865411686378</v>
      </c>
      <c r="I69" s="8">
        <f t="shared" si="57"/>
        <v>62990.878870517765</v>
      </c>
      <c r="J69" s="10">
        <f t="shared" si="58"/>
        <v>37714.822968166212</v>
      </c>
      <c r="K69" s="10">
        <f t="shared" si="59"/>
        <v>113144.46890449864</v>
      </c>
      <c r="L69" s="10">
        <f t="shared" si="37"/>
        <v>1106307474.310833</v>
      </c>
      <c r="M69" s="9">
        <f t="shared" si="49"/>
        <v>502864.3062422162</v>
      </c>
      <c r="N69" s="9">
        <f t="shared" si="50"/>
        <v>1</v>
      </c>
      <c r="O69" s="9">
        <f>SUM($N69:N$199)</f>
        <v>119</v>
      </c>
      <c r="P69" s="9">
        <f t="shared" si="51"/>
        <v>1</v>
      </c>
      <c r="Q69" s="18">
        <v>4.4999999999999998E-2</v>
      </c>
      <c r="R69" s="15">
        <f t="shared" si="60"/>
        <v>4.8000000000000001E-2</v>
      </c>
      <c r="S69" s="16">
        <f t="shared" si="61"/>
        <v>42213.67670722909</v>
      </c>
      <c r="T69" s="9">
        <f t="shared" si="62"/>
        <v>126641.03012168728</v>
      </c>
      <c r="U69" s="34">
        <f t="shared" si="63"/>
        <v>502864.3062422162</v>
      </c>
      <c r="V69">
        <f>T69+V70</f>
        <v>7607757.4129488813</v>
      </c>
      <c r="W69" s="34">
        <f t="shared" si="52"/>
        <v>-7096464.4129488813</v>
      </c>
      <c r="X69" s="35">
        <f t="shared" si="36"/>
        <v>52.5</v>
      </c>
      <c r="Y69">
        <f t="shared" ref="Y69:Y132" si="66">(I69*(1-$AC$15))+(Y70*(1+Q69))</f>
        <v>632320935.50112641</v>
      </c>
      <c r="Z69" s="34">
        <f t="shared" ref="Z69:Z132" si="67">D69-$V$172+Y69</f>
        <v>641841334.25271654</v>
      </c>
      <c r="AG69" s="7">
        <f t="shared" si="53"/>
        <v>419837.97739264119</v>
      </c>
      <c r="AH69">
        <f t="shared" si="64"/>
        <v>1.0061576354679804</v>
      </c>
      <c r="AI69">
        <f t="shared" si="54"/>
        <v>62990.878870517765</v>
      </c>
      <c r="AK69" s="34">
        <f t="shared" si="65"/>
        <v>125716.07656055405</v>
      </c>
      <c r="AL69">
        <f t="shared" si="55"/>
        <v>51857.881581228547</v>
      </c>
      <c r="AM69">
        <v>0.25</v>
      </c>
      <c r="AN69">
        <f t="shared" si="56"/>
        <v>127823.25</v>
      </c>
      <c r="AO69">
        <f t="shared" si="44"/>
        <v>536.51544603448804</v>
      </c>
      <c r="AP69">
        <f t="shared" si="34"/>
        <v>40944.071265836552</v>
      </c>
      <c r="AQ69">
        <f t="shared" si="41"/>
        <v>2156348.5160017409</v>
      </c>
      <c r="AR69">
        <f t="shared" si="42"/>
        <v>-2028525.2660017409</v>
      </c>
      <c r="AS69">
        <f t="shared" si="43"/>
        <v>4.2174418894875165</v>
      </c>
      <c r="AT69">
        <f t="shared" si="35"/>
        <v>5815764.1317494707</v>
      </c>
    </row>
    <row r="70" spans="1:46" x14ac:dyDescent="0.25">
      <c r="A70" s="26" t="s">
        <v>129</v>
      </c>
      <c r="B70" s="4">
        <v>245755</v>
      </c>
      <c r="C70" s="13">
        <f t="shared" si="45"/>
        <v>1912.7879825653779</v>
      </c>
      <c r="D70" s="14">
        <f t="shared" si="46"/>
        <v>9779951.0596979968</v>
      </c>
      <c r="E70" s="21">
        <v>38808</v>
      </c>
      <c r="F70" s="23">
        <f t="shared" si="47"/>
        <v>57071</v>
      </c>
      <c r="G70" s="20">
        <v>81.2</v>
      </c>
      <c r="H70" s="9">
        <f t="shared" si="48"/>
        <v>695.61530862043253</v>
      </c>
      <c r="I70" s="8">
        <f t="shared" si="57"/>
        <v>62605.377775838948</v>
      </c>
      <c r="J70" s="10">
        <f t="shared" si="58"/>
        <v>36674.81647386749</v>
      </c>
      <c r="K70" s="10">
        <f t="shared" si="59"/>
        <v>110024.44942160246</v>
      </c>
      <c r="L70" s="10">
        <f t="shared" si="37"/>
        <v>1058736530.8215039</v>
      </c>
      <c r="M70" s="9">
        <f t="shared" si="49"/>
        <v>488997.55298489984</v>
      </c>
      <c r="N70" s="9">
        <f t="shared" si="50"/>
        <v>1</v>
      </c>
      <c r="O70" s="9">
        <f>SUM($N70:N$199)</f>
        <v>118</v>
      </c>
      <c r="P70" s="9">
        <f t="shared" si="51"/>
        <v>1</v>
      </c>
      <c r="Q70" s="18">
        <v>4.4999999999999998E-2</v>
      </c>
      <c r="R70" s="15">
        <f t="shared" si="60"/>
        <v>4.8000000000000001E-2</v>
      </c>
      <c r="S70" s="16">
        <f t="shared" si="61"/>
        <v>41049.611905418889</v>
      </c>
      <c r="T70" s="9">
        <f t="shared" si="62"/>
        <v>123148.83571625667</v>
      </c>
      <c r="U70" s="34">
        <f t="shared" si="63"/>
        <v>488997.55298489984</v>
      </c>
      <c r="V70">
        <f>T70+V71</f>
        <v>7481116.3828271944</v>
      </c>
      <c r="W70" s="34">
        <f t="shared" si="52"/>
        <v>-6969823.3828271944</v>
      </c>
      <c r="X70" s="35">
        <f t="shared" si="36"/>
        <v>52.25</v>
      </c>
      <c r="Y70">
        <f t="shared" si="66"/>
        <v>605052623.37785709</v>
      </c>
      <c r="Z70" s="34">
        <f t="shared" si="67"/>
        <v>614295687.06430089</v>
      </c>
      <c r="AG70" s="7">
        <f t="shared" si="53"/>
        <v>407609.686788972</v>
      </c>
      <c r="AH70">
        <f t="shared" si="64"/>
        <v>1.0124688279301746</v>
      </c>
      <c r="AI70">
        <f t="shared" si="54"/>
        <v>62605.377775838948</v>
      </c>
      <c r="AK70" s="34">
        <f t="shared" si="65"/>
        <v>122249.38824622496</v>
      </c>
      <c r="AL70">
        <f t="shared" si="55"/>
        <v>50427.872651567799</v>
      </c>
      <c r="AM70">
        <v>0.25</v>
      </c>
      <c r="AN70">
        <f t="shared" si="56"/>
        <v>127823.25</v>
      </c>
      <c r="AO70">
        <f t="shared" si="44"/>
        <v>536.51544603448804</v>
      </c>
      <c r="AP70">
        <f t="shared" si="34"/>
        <v>40693.495554295318</v>
      </c>
      <c r="AQ70">
        <f t="shared" si="41"/>
        <v>2115404.4447359042</v>
      </c>
      <c r="AR70">
        <f t="shared" si="42"/>
        <v>-1987581.1947359042</v>
      </c>
      <c r="AS70">
        <f t="shared" si="43"/>
        <v>4.137362421812746</v>
      </c>
      <c r="AT70">
        <f t="shared" si="35"/>
        <v>5526143.5985489329</v>
      </c>
    </row>
    <row r="71" spans="1:46" x14ac:dyDescent="0.25">
      <c r="A71" s="28" t="s">
        <v>128</v>
      </c>
      <c r="B71" s="4">
        <v>241897</v>
      </c>
      <c r="C71" s="13">
        <f t="shared" si="45"/>
        <v>1882.7599626400979</v>
      </c>
      <c r="D71" s="14">
        <f t="shared" si="46"/>
        <v>9626419.8957814351</v>
      </c>
      <c r="E71" s="21">
        <v>38718</v>
      </c>
      <c r="F71" s="23">
        <f t="shared" si="47"/>
        <v>56980</v>
      </c>
      <c r="G71" s="20">
        <v>80.2</v>
      </c>
      <c r="H71" s="9">
        <f t="shared" si="48"/>
        <v>687.04861762757002</v>
      </c>
      <c r="I71" s="8">
        <f t="shared" si="57"/>
        <v>61834.375586481328</v>
      </c>
      <c r="J71" s="10">
        <f t="shared" si="58"/>
        <v>36099.074609180381</v>
      </c>
      <c r="K71" s="10">
        <f t="shared" si="59"/>
        <v>108297.22382754114</v>
      </c>
      <c r="L71" s="10">
        <f t="shared" si="37"/>
        <v>1013211350.9812165</v>
      </c>
      <c r="M71" s="9">
        <f t="shared" si="49"/>
        <v>481320.99478907179</v>
      </c>
      <c r="N71" s="9">
        <f t="shared" si="50"/>
        <v>1</v>
      </c>
      <c r="O71" s="9">
        <f>SUM($N71:N$199)</f>
        <v>117</v>
      </c>
      <c r="P71" s="9">
        <f t="shared" si="51"/>
        <v>1</v>
      </c>
      <c r="Q71" s="18">
        <v>4.4999999999999998E-2</v>
      </c>
      <c r="R71" s="15">
        <f t="shared" si="60"/>
        <v>4.8000000000000001E-2</v>
      </c>
      <c r="S71" s="16">
        <f t="shared" si="61"/>
        <v>40405.192045269127</v>
      </c>
      <c r="T71" s="9">
        <f t="shared" si="62"/>
        <v>121215.57613580738</v>
      </c>
      <c r="U71" s="34">
        <f t="shared" si="63"/>
        <v>481320.99478907179</v>
      </c>
      <c r="V71">
        <f>T71+V72</f>
        <v>7357967.5471109375</v>
      </c>
      <c r="W71" s="34">
        <f t="shared" si="52"/>
        <v>-6846674.5471109375</v>
      </c>
      <c r="X71" s="35">
        <f t="shared" si="36"/>
        <v>52</v>
      </c>
      <c r="Y71">
        <f t="shared" si="66"/>
        <v>578958784.57636631</v>
      </c>
      <c r="Z71" s="34">
        <f t="shared" si="67"/>
        <v>588048317.09889352</v>
      </c>
      <c r="AG71" s="7">
        <f t="shared" si="53"/>
        <v>395737.55998929322</v>
      </c>
      <c r="AH71">
        <f t="shared" si="64"/>
        <v>1.0012484394506869</v>
      </c>
      <c r="AI71">
        <f t="shared" si="54"/>
        <v>61834.375586481328</v>
      </c>
      <c r="AK71" s="34">
        <f t="shared" si="65"/>
        <v>120330.24869726795</v>
      </c>
      <c r="AL71">
        <f t="shared" si="55"/>
        <v>49636.227587623027</v>
      </c>
      <c r="AM71">
        <v>0.25</v>
      </c>
      <c r="AN71">
        <f t="shared" si="56"/>
        <v>127823.25</v>
      </c>
      <c r="AO71">
        <f t="shared" si="44"/>
        <v>536.51544603448804</v>
      </c>
      <c r="AP71">
        <f t="shared" ref="AP71:AP111" si="68">(I71*(1-$AC$15))</f>
        <v>40192.344131212863</v>
      </c>
      <c r="AQ71">
        <f t="shared" si="41"/>
        <v>2074710.9491816091</v>
      </c>
      <c r="AR71">
        <f t="shared" si="42"/>
        <v>-1946887.6991816091</v>
      </c>
      <c r="AS71">
        <f t="shared" si="43"/>
        <v>4.0577730365594853</v>
      </c>
      <c r="AT71">
        <f t="shared" ref="AT71:AT112" si="69">(I71*(1-$AC$15))+(AT72*(1+Q71))</f>
        <v>5249234.5483202273</v>
      </c>
    </row>
    <row r="72" spans="1:46" x14ac:dyDescent="0.25">
      <c r="A72" s="29" t="s">
        <v>127</v>
      </c>
      <c r="B72" s="4">
        <v>241898</v>
      </c>
      <c r="C72" s="13">
        <f t="shared" si="45"/>
        <v>1882.7677459526758</v>
      </c>
      <c r="D72" s="14">
        <f t="shared" si="46"/>
        <v>9626459.6913138144</v>
      </c>
      <c r="E72" s="21">
        <v>38626</v>
      </c>
      <c r="F72" s="23">
        <f t="shared" si="47"/>
        <v>56888</v>
      </c>
      <c r="G72" s="20">
        <v>80.099999999999994</v>
      </c>
      <c r="H72" s="9">
        <f t="shared" si="48"/>
        <v>686.19194852828366</v>
      </c>
      <c r="I72" s="8">
        <f t="shared" si="57"/>
        <v>61757.275367545553</v>
      </c>
      <c r="J72" s="10">
        <f t="shared" si="58"/>
        <v>36099.223842426807</v>
      </c>
      <c r="K72" s="10">
        <f t="shared" si="59"/>
        <v>108297.67152728041</v>
      </c>
      <c r="L72" s="10">
        <f t="shared" si="37"/>
        <v>969645412.30709374</v>
      </c>
      <c r="M72" s="9">
        <f t="shared" si="49"/>
        <v>481322.98456569074</v>
      </c>
      <c r="N72" s="9">
        <f t="shared" si="50"/>
        <v>1</v>
      </c>
      <c r="O72" s="9">
        <f>SUM($N72:N$199)</f>
        <v>116</v>
      </c>
      <c r="P72" s="9">
        <f t="shared" si="51"/>
        <v>1</v>
      </c>
      <c r="Q72" s="18">
        <v>4.4999999999999998E-2</v>
      </c>
      <c r="R72" s="15">
        <f t="shared" si="60"/>
        <v>4.8000000000000001E-2</v>
      </c>
      <c r="S72" s="16">
        <f t="shared" si="61"/>
        <v>40405.359079965907</v>
      </c>
      <c r="T72" s="9">
        <f t="shared" si="62"/>
        <v>121216.07723989771</v>
      </c>
      <c r="U72" s="34">
        <f t="shared" si="63"/>
        <v>481322.98456569074</v>
      </c>
      <c r="V72">
        <f>T72+V73</f>
        <v>7236751.9709751299</v>
      </c>
      <c r="W72" s="34">
        <f t="shared" si="52"/>
        <v>-6725458.9709751299</v>
      </c>
      <c r="X72" s="35">
        <f t="shared" si="36"/>
        <v>51.75</v>
      </c>
      <c r="Y72">
        <f t="shared" si="66"/>
        <v>553989083.47582304</v>
      </c>
      <c r="Z72" s="34">
        <f t="shared" si="67"/>
        <v>563078655.79388261</v>
      </c>
      <c r="AG72" s="7">
        <f t="shared" si="53"/>
        <v>384211.22329057596</v>
      </c>
      <c r="AH72">
        <f t="shared" si="64"/>
        <v>1.0050188205771642</v>
      </c>
      <c r="AI72">
        <f t="shared" si="54"/>
        <v>61757.275367545553</v>
      </c>
      <c r="AK72" s="34">
        <f t="shared" si="65"/>
        <v>120330.74614142269</v>
      </c>
      <c r="AL72">
        <f t="shared" si="55"/>
        <v>49636.432783336859</v>
      </c>
      <c r="AM72">
        <v>0.25</v>
      </c>
      <c r="AN72">
        <f t="shared" si="56"/>
        <v>127823.25</v>
      </c>
      <c r="AO72">
        <f t="shared" si="44"/>
        <v>536.51544603448804</v>
      </c>
      <c r="AP72">
        <f t="shared" si="68"/>
        <v>40142.228988904608</v>
      </c>
      <c r="AQ72">
        <f t="shared" si="41"/>
        <v>2034518.6050503962</v>
      </c>
      <c r="AR72">
        <f t="shared" si="42"/>
        <v>-1906695.3550503962</v>
      </c>
      <c r="AS72">
        <f t="shared" si="43"/>
        <v>3.9791638161492453</v>
      </c>
      <c r="AT72">
        <f t="shared" si="69"/>
        <v>4984729.3819990577</v>
      </c>
    </row>
    <row r="73" spans="1:46" x14ac:dyDescent="0.25">
      <c r="A73" s="25" t="s">
        <v>126</v>
      </c>
      <c r="B73" s="4">
        <v>241344</v>
      </c>
      <c r="C73" s="13">
        <f t="shared" si="45"/>
        <v>1878.4557907845563</v>
      </c>
      <c r="D73" s="14">
        <f t="shared" si="46"/>
        <v>9604412.9663760811</v>
      </c>
      <c r="E73" s="21">
        <v>38534</v>
      </c>
      <c r="F73" s="23">
        <f t="shared" si="47"/>
        <v>56796</v>
      </c>
      <c r="G73" s="20">
        <v>79.7</v>
      </c>
      <c r="H73" s="9">
        <f t="shared" si="48"/>
        <v>682.76527213113877</v>
      </c>
      <c r="I73" s="8">
        <f t="shared" si="57"/>
        <v>61448.874491802519</v>
      </c>
      <c r="J73" s="10">
        <f t="shared" si="58"/>
        <v>36016.548623910305</v>
      </c>
      <c r="K73" s="10">
        <f t="shared" si="59"/>
        <v>108049.64587173091</v>
      </c>
      <c r="L73" s="10">
        <f t="shared" si="37"/>
        <v>927955567.22452843</v>
      </c>
      <c r="M73" s="9">
        <f t="shared" si="49"/>
        <v>480220.6483188041</v>
      </c>
      <c r="N73" s="9">
        <f t="shared" si="50"/>
        <v>1</v>
      </c>
      <c r="O73" s="9">
        <f>SUM($N73:N$199)</f>
        <v>115</v>
      </c>
      <c r="P73" s="9">
        <f t="shared" si="51"/>
        <v>1</v>
      </c>
      <c r="Q73" s="18">
        <v>4.7500000000000001E-2</v>
      </c>
      <c r="R73" s="15">
        <f t="shared" si="60"/>
        <v>5.0500000000000003E-2</v>
      </c>
      <c r="S73" s="16">
        <f t="shared" si="61"/>
        <v>41481.963665972435</v>
      </c>
      <c r="T73" s="9">
        <f t="shared" si="62"/>
        <v>124445.8909979173</v>
      </c>
      <c r="U73" s="34">
        <f t="shared" si="63"/>
        <v>480220.6483188041</v>
      </c>
      <c r="V73">
        <f>T73+V74</f>
        <v>7115535.8937352318</v>
      </c>
      <c r="W73" s="34">
        <f t="shared" ref="W73:W136" si="70">$D$199-V73</f>
        <v>-6604242.8937352318</v>
      </c>
      <c r="X73" s="35">
        <f t="shared" si="36"/>
        <v>51.5</v>
      </c>
      <c r="Y73">
        <f t="shared" si="66"/>
        <v>530094680.61898011</v>
      </c>
      <c r="Z73" s="34">
        <f t="shared" si="67"/>
        <v>539162206.21210194</v>
      </c>
      <c r="AG73" s="7">
        <f t="shared" si="53"/>
        <v>373020.60513648152</v>
      </c>
      <c r="AH73">
        <f t="shared" si="64"/>
        <v>1.0050441361916773</v>
      </c>
      <c r="AI73">
        <f t="shared" si="54"/>
        <v>61448.874491802519</v>
      </c>
      <c r="AK73" s="34">
        <f t="shared" si="65"/>
        <v>120055.16207970103</v>
      </c>
      <c r="AL73">
        <f t="shared" si="55"/>
        <v>49522.754357876671</v>
      </c>
      <c r="AM73">
        <v>0.25</v>
      </c>
      <c r="AN73">
        <f t="shared" si="56"/>
        <v>127823.25</v>
      </c>
      <c r="AO73">
        <f t="shared" si="44"/>
        <v>552.07532524157875</v>
      </c>
      <c r="AP73">
        <f t="shared" si="68"/>
        <v>39941.768419671636</v>
      </c>
      <c r="AQ73">
        <f t="shared" si="41"/>
        <v>1994376.3760614917</v>
      </c>
      <c r="AR73">
        <f t="shared" si="42"/>
        <v>-1866553.1260614917</v>
      </c>
      <c r="AS73">
        <f t="shared" si="43"/>
        <v>3.9006526122233076</v>
      </c>
      <c r="AT73">
        <f t="shared" si="69"/>
        <v>4731662.3473781375</v>
      </c>
    </row>
    <row r="74" spans="1:46" x14ac:dyDescent="0.25">
      <c r="A74" s="26" t="s">
        <v>125</v>
      </c>
      <c r="B74" s="4">
        <v>233758</v>
      </c>
      <c r="C74" s="13">
        <f t="shared" si="45"/>
        <v>1819.4115815691141</v>
      </c>
      <c r="D74" s="14">
        <f t="shared" si="46"/>
        <v>9302524.0577521697</v>
      </c>
      <c r="E74" s="21">
        <v>38443</v>
      </c>
      <c r="F74" s="23">
        <f t="shared" si="47"/>
        <v>56705</v>
      </c>
      <c r="G74" s="20">
        <v>79.3</v>
      </c>
      <c r="H74" s="9">
        <f t="shared" si="48"/>
        <v>679.33859573399366</v>
      </c>
      <c r="I74" s="8">
        <f t="shared" si="57"/>
        <v>61140.473616059462</v>
      </c>
      <c r="J74" s="10">
        <f t="shared" si="58"/>
        <v>34884.465216570636</v>
      </c>
      <c r="K74" s="10">
        <f t="shared" si="59"/>
        <v>104653.39564971191</v>
      </c>
      <c r="L74" s="10">
        <f t="shared" si="37"/>
        <v>885941455.94461131</v>
      </c>
      <c r="M74" s="9">
        <f t="shared" si="49"/>
        <v>465126.2028876085</v>
      </c>
      <c r="N74" s="9">
        <f t="shared" si="50"/>
        <v>1</v>
      </c>
      <c r="O74" s="9">
        <f>SUM($N74:N$199)</f>
        <v>114</v>
      </c>
      <c r="P74" s="9">
        <f t="shared" si="51"/>
        <v>1</v>
      </c>
      <c r="Q74" s="18">
        <v>4.7500000000000001E-2</v>
      </c>
      <c r="R74" s="15">
        <f t="shared" si="60"/>
        <v>5.0500000000000003E-2</v>
      </c>
      <c r="S74" s="16">
        <f t="shared" si="61"/>
        <v>40178.089625722554</v>
      </c>
      <c r="T74" s="9">
        <f t="shared" si="62"/>
        <v>120534.26887716766</v>
      </c>
      <c r="U74" s="34">
        <f t="shared" si="63"/>
        <v>465126.2028876085</v>
      </c>
      <c r="V74">
        <f>T74+V75</f>
        <v>6991090.0027373144</v>
      </c>
      <c r="W74" s="34">
        <f t="shared" si="70"/>
        <v>-6479797.0027373144</v>
      </c>
      <c r="X74" s="35">
        <f t="shared" ref="X74:X137" si="71">X75+0.25</f>
        <v>51.25</v>
      </c>
      <c r="Y74">
        <f t="shared" si="66"/>
        <v>506018843.77141804</v>
      </c>
      <c r="Z74" s="34">
        <f t="shared" si="67"/>
        <v>514784480.45591599</v>
      </c>
      <c r="AG74" s="7">
        <f t="shared" si="53"/>
        <v>362155.92731697235</v>
      </c>
      <c r="AH74">
        <f t="shared" si="64"/>
        <v>1.0101910828025475</v>
      </c>
      <c r="AI74">
        <f t="shared" si="54"/>
        <v>61140.473616059462</v>
      </c>
      <c r="AK74" s="34">
        <f t="shared" si="65"/>
        <v>116281.55072190212</v>
      </c>
      <c r="AL74">
        <f t="shared" si="55"/>
        <v>47966.139672784622</v>
      </c>
      <c r="AM74">
        <v>0.25</v>
      </c>
      <c r="AN74">
        <f t="shared" si="56"/>
        <v>127823.25</v>
      </c>
      <c r="AO74">
        <f t="shared" si="44"/>
        <v>552.07532524157875</v>
      </c>
      <c r="AP74">
        <f t="shared" si="68"/>
        <v>39741.30785043865</v>
      </c>
      <c r="AQ74">
        <f t="shared" si="41"/>
        <v>1954434.6076418201</v>
      </c>
      <c r="AR74">
        <f t="shared" si="42"/>
        <v>-1826611.3576418201</v>
      </c>
      <c r="AS74">
        <f t="shared" si="43"/>
        <v>3.8225334742345782</v>
      </c>
      <c r="AT74">
        <f t="shared" si="69"/>
        <v>4478969.5264519956</v>
      </c>
    </row>
    <row r="75" spans="1:46" x14ac:dyDescent="0.25">
      <c r="A75" s="28" t="s">
        <v>124</v>
      </c>
      <c r="B75" s="4">
        <v>236268</v>
      </c>
      <c r="C75" s="13">
        <f t="shared" si="45"/>
        <v>1838.9476961394753</v>
      </c>
      <c r="D75" s="14">
        <f t="shared" si="46"/>
        <v>9402410.8440224081</v>
      </c>
      <c r="E75" s="21">
        <v>38353</v>
      </c>
      <c r="F75" s="23">
        <f t="shared" si="47"/>
        <v>56615</v>
      </c>
      <c r="G75" s="20">
        <v>78.5</v>
      </c>
      <c r="H75" s="9">
        <f t="shared" si="48"/>
        <v>672.48524293970377</v>
      </c>
      <c r="I75" s="8">
        <f t="shared" si="57"/>
        <v>60523.671864573378</v>
      </c>
      <c r="J75" s="10">
        <f t="shared" si="58"/>
        <v>35259.04066508403</v>
      </c>
      <c r="K75" s="10">
        <f t="shared" si="59"/>
        <v>105777.12199525209</v>
      </c>
      <c r="L75" s="10">
        <f t="shared" si="37"/>
        <v>845829468.28869736</v>
      </c>
      <c r="M75" s="9">
        <f t="shared" si="49"/>
        <v>470120.54220112041</v>
      </c>
      <c r="N75" s="9">
        <f t="shared" si="50"/>
        <v>1</v>
      </c>
      <c r="O75" s="9">
        <f>SUM($N75:N$199)</f>
        <v>113</v>
      </c>
      <c r="P75" s="9">
        <f t="shared" si="51"/>
        <v>1</v>
      </c>
      <c r="Q75" s="18">
        <v>4.7500000000000001E-2</v>
      </c>
      <c r="R75" s="15">
        <f t="shared" si="60"/>
        <v>5.0500000000000003E-2</v>
      </c>
      <c r="S75" s="16">
        <f t="shared" si="61"/>
        <v>40609.505897938107</v>
      </c>
      <c r="T75" s="9">
        <f t="shared" si="62"/>
        <v>121828.51769381433</v>
      </c>
      <c r="U75" s="34">
        <f t="shared" si="63"/>
        <v>470120.54220112041</v>
      </c>
      <c r="V75">
        <f>T75+V76</f>
        <v>6870555.7338601472</v>
      </c>
      <c r="W75" s="34">
        <f t="shared" si="70"/>
        <v>-6359262.7338601472</v>
      </c>
      <c r="X75" s="35">
        <f t="shared" si="71"/>
        <v>51</v>
      </c>
      <c r="Y75">
        <f t="shared" si="66"/>
        <v>483034942.68598336</v>
      </c>
      <c r="Z75" s="34">
        <f t="shared" si="67"/>
        <v>491900466.15675157</v>
      </c>
      <c r="AG75" s="7">
        <f t="shared" si="53"/>
        <v>351607.69642424496</v>
      </c>
      <c r="AH75">
        <f t="shared" si="64"/>
        <v>1.0025542784163475</v>
      </c>
      <c r="AI75">
        <f t="shared" si="54"/>
        <v>60523.671864573378</v>
      </c>
      <c r="AK75" s="34">
        <f t="shared" si="65"/>
        <v>117530.1355502801</v>
      </c>
      <c r="AL75">
        <f t="shared" si="55"/>
        <v>48481.180914490542</v>
      </c>
      <c r="AM75">
        <v>0.25</v>
      </c>
      <c r="AN75">
        <f t="shared" si="56"/>
        <v>127823.25</v>
      </c>
      <c r="AO75">
        <f t="shared" si="44"/>
        <v>552.07532524157875</v>
      </c>
      <c r="AP75">
        <f t="shared" si="68"/>
        <v>39340.3867119727</v>
      </c>
      <c r="AQ75">
        <f t="shared" si="41"/>
        <v>1914693.2997913815</v>
      </c>
      <c r="AR75">
        <f t="shared" si="42"/>
        <v>-1786870.0497913815</v>
      </c>
      <c r="AS75">
        <f t="shared" si="43"/>
        <v>3.7448064021830563</v>
      </c>
      <c r="AT75">
        <f t="shared" si="69"/>
        <v>4237926.7003356144</v>
      </c>
    </row>
    <row r="76" spans="1:46" x14ac:dyDescent="0.25">
      <c r="A76" s="29" t="s">
        <v>123</v>
      </c>
      <c r="B76" s="4">
        <v>237818</v>
      </c>
      <c r="C76" s="13">
        <f t="shared" si="45"/>
        <v>1851.0118306351167</v>
      </c>
      <c r="D76" s="14">
        <f t="shared" si="46"/>
        <v>9464093.9192092065</v>
      </c>
      <c r="E76" s="21">
        <v>38261</v>
      </c>
      <c r="F76" s="23">
        <f t="shared" si="47"/>
        <v>56523</v>
      </c>
      <c r="G76" s="20">
        <v>78.3</v>
      </c>
      <c r="H76" s="9">
        <f t="shared" si="48"/>
        <v>670.77190474113115</v>
      </c>
      <c r="I76" s="8">
        <f t="shared" si="57"/>
        <v>60369.47142670185</v>
      </c>
      <c r="J76" s="10">
        <f t="shared" si="58"/>
        <v>35490.352197034525</v>
      </c>
      <c r="K76" s="10">
        <f t="shared" si="59"/>
        <v>106471.05659110357</v>
      </c>
      <c r="L76" s="10">
        <f t="shared" ref="L76:L139" si="72">$AD$13+(I76*(1-$AC$15))-K76+(L77*(1+Q76))</f>
        <v>807537856.8248024</v>
      </c>
      <c r="M76" s="9">
        <f t="shared" si="49"/>
        <v>473204.69596046035</v>
      </c>
      <c r="N76" s="9">
        <f t="shared" si="50"/>
        <v>1</v>
      </c>
      <c r="O76" s="9">
        <f>SUM($N76:N$199)</f>
        <v>112</v>
      </c>
      <c r="P76" s="9">
        <f t="shared" si="51"/>
        <v>1</v>
      </c>
      <c r="Q76" s="18">
        <v>4.7500000000000001E-2</v>
      </c>
      <c r="R76" s="15">
        <f t="shared" si="60"/>
        <v>5.0500000000000003E-2</v>
      </c>
      <c r="S76" s="16">
        <f t="shared" si="61"/>
        <v>40875.918336955685</v>
      </c>
      <c r="T76" s="9">
        <f t="shared" si="62"/>
        <v>122627.75501086705</v>
      </c>
      <c r="U76" s="34">
        <f t="shared" si="63"/>
        <v>473204.69596046035</v>
      </c>
      <c r="V76">
        <f>T76+V77</f>
        <v>6748727.2161663333</v>
      </c>
      <c r="W76" s="34">
        <f t="shared" si="70"/>
        <v>-6237434.2161663333</v>
      </c>
      <c r="X76" s="35">
        <f t="shared" si="71"/>
        <v>50.75</v>
      </c>
      <c r="Y76">
        <f t="shared" si="66"/>
        <v>461093653.74632108</v>
      </c>
      <c r="Z76" s="34">
        <f t="shared" si="67"/>
        <v>470020860.29227608</v>
      </c>
      <c r="AG76" s="7">
        <f t="shared" si="53"/>
        <v>341366.69555751939</v>
      </c>
      <c r="AH76">
        <f t="shared" si="64"/>
        <v>1.006426735218509</v>
      </c>
      <c r="AI76">
        <f t="shared" si="54"/>
        <v>60369.47142670185</v>
      </c>
      <c r="AK76" s="34">
        <f t="shared" si="65"/>
        <v>118301.17399011509</v>
      </c>
      <c r="AL76">
        <f t="shared" si="55"/>
        <v>48799.234270922476</v>
      </c>
      <c r="AM76">
        <v>0.25</v>
      </c>
      <c r="AN76">
        <f t="shared" si="56"/>
        <v>127823.25</v>
      </c>
      <c r="AO76">
        <f t="shared" si="44"/>
        <v>552.07532524157875</v>
      </c>
      <c r="AP76">
        <f t="shared" si="68"/>
        <v>39240.156427356203</v>
      </c>
      <c r="AQ76">
        <f t="shared" si="41"/>
        <v>1875352.9130794087</v>
      </c>
      <c r="AR76">
        <f t="shared" si="42"/>
        <v>-1747529.6630794087</v>
      </c>
      <c r="AS76">
        <f t="shared" si="43"/>
        <v>3.6678634620059509</v>
      </c>
      <c r="AT76">
        <f t="shared" si="69"/>
        <v>4008196.9581132615</v>
      </c>
    </row>
    <row r="77" spans="1:46" x14ac:dyDescent="0.25">
      <c r="A77" s="25" t="s">
        <v>122</v>
      </c>
      <c r="B77" s="4">
        <v>233164</v>
      </c>
      <c r="C77" s="13">
        <f t="shared" si="45"/>
        <v>1814.7882938978812</v>
      </c>
      <c r="D77" s="14">
        <f t="shared" si="46"/>
        <v>9278885.5115192942</v>
      </c>
      <c r="E77" s="21">
        <v>38169</v>
      </c>
      <c r="F77" s="23">
        <f t="shared" si="47"/>
        <v>56431</v>
      </c>
      <c r="G77" s="20">
        <v>77.8</v>
      </c>
      <c r="H77" s="9">
        <f t="shared" si="48"/>
        <v>666.4885592446999</v>
      </c>
      <c r="I77" s="8">
        <f t="shared" si="57"/>
        <v>59983.97033202304</v>
      </c>
      <c r="J77" s="10">
        <f t="shared" si="58"/>
        <v>34795.820668197353</v>
      </c>
      <c r="K77" s="10">
        <f t="shared" si="59"/>
        <v>104387.46200459206</v>
      </c>
      <c r="L77" s="10">
        <f t="shared" si="72"/>
        <v>770983377.30307031</v>
      </c>
      <c r="M77" s="9">
        <f t="shared" si="49"/>
        <v>463944.27557596471</v>
      </c>
      <c r="N77" s="9">
        <f t="shared" si="50"/>
        <v>1</v>
      </c>
      <c r="O77" s="9">
        <f>SUM($N77:N$199)</f>
        <v>111</v>
      </c>
      <c r="P77" s="9">
        <f t="shared" si="51"/>
        <v>1</v>
      </c>
      <c r="Q77" s="18">
        <v>4.2500000000000003E-2</v>
      </c>
      <c r="R77" s="15">
        <f t="shared" si="60"/>
        <v>4.5500000000000006E-2</v>
      </c>
      <c r="S77" s="16">
        <f t="shared" si="61"/>
        <v>37832.653203585112</v>
      </c>
      <c r="T77" s="9">
        <f t="shared" si="62"/>
        <v>113497.95961075534</v>
      </c>
      <c r="U77" s="34">
        <f t="shared" si="63"/>
        <v>463944.27557596471</v>
      </c>
      <c r="V77">
        <f>T77+V78</f>
        <v>6626099.4611554658</v>
      </c>
      <c r="W77" s="34">
        <f t="shared" si="70"/>
        <v>-6114806.4611554658</v>
      </c>
      <c r="X77" s="35">
        <f t="shared" si="71"/>
        <v>50.5</v>
      </c>
      <c r="Y77">
        <f t="shared" si="66"/>
        <v>440147411.5416646</v>
      </c>
      <c r="Z77" s="34">
        <f t="shared" si="67"/>
        <v>448889409.67992967</v>
      </c>
      <c r="AG77" s="7">
        <f t="shared" si="53"/>
        <v>331423.9762694363</v>
      </c>
      <c r="AH77">
        <f t="shared" si="64"/>
        <v>1</v>
      </c>
      <c r="AI77">
        <f t="shared" si="54"/>
        <v>59983.97033202304</v>
      </c>
      <c r="AK77" s="34">
        <f t="shared" si="65"/>
        <v>115986.06889399118</v>
      </c>
      <c r="AL77">
        <f t="shared" si="55"/>
        <v>47844.253418771361</v>
      </c>
      <c r="AM77">
        <v>0.25</v>
      </c>
      <c r="AN77">
        <f t="shared" si="56"/>
        <v>127823.25</v>
      </c>
      <c r="AO77">
        <f t="shared" si="44"/>
        <v>521.17171643099061</v>
      </c>
      <c r="AP77">
        <f t="shared" si="68"/>
        <v>38989.580715814976</v>
      </c>
      <c r="AQ77">
        <f t="shared" si="41"/>
        <v>1836112.7566520525</v>
      </c>
      <c r="AR77">
        <f t="shared" si="42"/>
        <v>-1708289.5066520525</v>
      </c>
      <c r="AS77">
        <f t="shared" si="43"/>
        <v>3.5911165547974497</v>
      </c>
      <c r="AT77">
        <f t="shared" si="69"/>
        <v>3788980.2402729401</v>
      </c>
    </row>
    <row r="78" spans="1:46" x14ac:dyDescent="0.25">
      <c r="A78" s="26" t="s">
        <v>121</v>
      </c>
      <c r="B78" s="4">
        <v>225156</v>
      </c>
      <c r="C78" s="13">
        <f t="shared" si="45"/>
        <v>1752.4595267745935</v>
      </c>
      <c r="D78" s="14">
        <f t="shared" si="46"/>
        <v>8960202.8882316221</v>
      </c>
      <c r="E78" s="21">
        <v>38078</v>
      </c>
      <c r="F78" s="23">
        <f t="shared" si="47"/>
        <v>56340</v>
      </c>
      <c r="G78" s="20">
        <v>77.8</v>
      </c>
      <c r="H78" s="9">
        <f t="shared" si="48"/>
        <v>666.4885592446999</v>
      </c>
      <c r="I78" s="8">
        <f t="shared" si="57"/>
        <v>59983.97033202304</v>
      </c>
      <c r="J78" s="10">
        <f t="shared" si="58"/>
        <v>33600.760830868581</v>
      </c>
      <c r="K78" s="10">
        <f t="shared" si="59"/>
        <v>100802.28249260575</v>
      </c>
      <c r="L78" s="10">
        <f t="shared" si="72"/>
        <v>739615132.07132769</v>
      </c>
      <c r="M78" s="9">
        <f t="shared" si="49"/>
        <v>448010.1444115811</v>
      </c>
      <c r="N78" s="9">
        <f t="shared" si="50"/>
        <v>1</v>
      </c>
      <c r="O78" s="9">
        <f>SUM($N78:N$199)</f>
        <v>110</v>
      </c>
      <c r="P78" s="9">
        <f t="shared" si="51"/>
        <v>1</v>
      </c>
      <c r="Q78" s="18">
        <v>0.04</v>
      </c>
      <c r="R78" s="15">
        <f t="shared" si="60"/>
        <v>4.3000000000000003E-2</v>
      </c>
      <c r="S78" s="16">
        <f t="shared" si="61"/>
        <v>35473.188179822166</v>
      </c>
      <c r="T78" s="9">
        <f t="shared" si="62"/>
        <v>106419.56453946649</v>
      </c>
      <c r="U78" s="34">
        <f t="shared" si="63"/>
        <v>448010.1444115811</v>
      </c>
      <c r="V78">
        <f>T78+V79</f>
        <v>6512601.5015447102</v>
      </c>
      <c r="W78" s="34">
        <f t="shared" si="70"/>
        <v>-6001308.5015447102</v>
      </c>
      <c r="X78" s="35">
        <f t="shared" si="71"/>
        <v>50.25</v>
      </c>
      <c r="Y78">
        <f t="shared" si="66"/>
        <v>422166352.0009101</v>
      </c>
      <c r="Z78" s="34">
        <f t="shared" si="67"/>
        <v>430589667.5158875</v>
      </c>
      <c r="AG78" s="7">
        <f t="shared" si="53"/>
        <v>321770.85074702551</v>
      </c>
      <c r="AH78">
        <f t="shared" si="64"/>
        <v>1.0077720207253884</v>
      </c>
      <c r="AI78">
        <f t="shared" si="54"/>
        <v>59983.97033202304</v>
      </c>
      <c r="AK78" s="34">
        <f t="shared" si="65"/>
        <v>112002.53610289528</v>
      </c>
      <c r="AL78">
        <f t="shared" si="55"/>
        <v>46201.046142444306</v>
      </c>
      <c r="AM78">
        <v>0.25</v>
      </c>
      <c r="AN78">
        <f t="shared" si="56"/>
        <v>127823.25</v>
      </c>
      <c r="AO78">
        <f t="shared" si="44"/>
        <v>506.04860822535898</v>
      </c>
      <c r="AP78">
        <f t="shared" si="68"/>
        <v>38989.580715814976</v>
      </c>
      <c r="AQ78">
        <f t="shared" si="41"/>
        <v>1797123.1759362374</v>
      </c>
      <c r="AR78">
        <f t="shared" si="42"/>
        <v>-1669299.9259362374</v>
      </c>
      <c r="AS78">
        <f t="shared" si="43"/>
        <v>3.5148597300104587</v>
      </c>
      <c r="AT78">
        <f t="shared" si="69"/>
        <v>3597113.3425008394</v>
      </c>
    </row>
    <row r="79" spans="1:46" x14ac:dyDescent="0.25">
      <c r="A79" s="28" t="s">
        <v>120</v>
      </c>
      <c r="B79" s="4">
        <v>219678</v>
      </c>
      <c r="C79" s="13">
        <f t="shared" si="45"/>
        <v>1709.8225404732236</v>
      </c>
      <c r="D79" s="14">
        <f t="shared" si="46"/>
        <v>8742202.9618617594</v>
      </c>
      <c r="E79" s="21">
        <v>37987</v>
      </c>
      <c r="F79" s="23">
        <f t="shared" si="47"/>
        <v>56250</v>
      </c>
      <c r="G79" s="20">
        <v>77.2</v>
      </c>
      <c r="H79" s="9">
        <f t="shared" si="48"/>
        <v>661.34854464898251</v>
      </c>
      <c r="I79" s="8">
        <f t="shared" si="57"/>
        <v>59521.369018408477</v>
      </c>
      <c r="J79" s="10">
        <f t="shared" si="58"/>
        <v>32783.261106981598</v>
      </c>
      <c r="K79" s="10">
        <f t="shared" si="59"/>
        <v>98349.783320944785</v>
      </c>
      <c r="L79" s="10">
        <f t="shared" si="72"/>
        <v>711227831.51260042</v>
      </c>
      <c r="M79" s="9">
        <f t="shared" si="49"/>
        <v>437110.14809308801</v>
      </c>
      <c r="N79" s="9">
        <f t="shared" si="50"/>
        <v>1</v>
      </c>
      <c r="O79" s="9">
        <f>SUM($N79:N$199)</f>
        <v>109</v>
      </c>
      <c r="P79" s="9">
        <f t="shared" si="51"/>
        <v>1</v>
      </c>
      <c r="Q79" s="18">
        <v>3.7499999999999999E-2</v>
      </c>
      <c r="R79" s="15">
        <f t="shared" si="60"/>
        <v>4.0500000000000001E-2</v>
      </c>
      <c r="S79" s="16">
        <f t="shared" si="61"/>
        <v>33591.20509969347</v>
      </c>
      <c r="T79" s="9">
        <f t="shared" si="62"/>
        <v>100773.61529908041</v>
      </c>
      <c r="U79" s="34">
        <f t="shared" si="63"/>
        <v>437110.14809308801</v>
      </c>
      <c r="V79">
        <f>T79+V80</f>
        <v>6406181.9370052442</v>
      </c>
      <c r="W79" s="34">
        <f t="shared" si="70"/>
        <v>-5894888.9370052442</v>
      </c>
      <c r="X79" s="35">
        <f t="shared" si="71"/>
        <v>50</v>
      </c>
      <c r="Y79">
        <f t="shared" si="66"/>
        <v>405891694.63480216</v>
      </c>
      <c r="Z79" s="34">
        <f t="shared" si="67"/>
        <v>414097010.22340971</v>
      </c>
      <c r="AG79" s="7">
        <f t="shared" si="53"/>
        <v>312398.88422041311</v>
      </c>
      <c r="AH79">
        <f t="shared" si="64"/>
        <v>1.0012970168612192</v>
      </c>
      <c r="AI79">
        <f t="shared" si="54"/>
        <v>59521.369018408477</v>
      </c>
      <c r="AK79" s="34">
        <f t="shared" si="65"/>
        <v>109277.537023272</v>
      </c>
      <c r="AL79">
        <f t="shared" ref="AL79:AL142" si="73">(1-AM79)*D79*0.0275/4</f>
        <v>45076.984022099699</v>
      </c>
      <c r="AM79">
        <v>0.25</v>
      </c>
      <c r="AN79">
        <f t="shared" si="56"/>
        <v>127823.25</v>
      </c>
      <c r="AO79">
        <f t="shared" si="44"/>
        <v>491.15046012898665</v>
      </c>
      <c r="AP79">
        <f t="shared" si="68"/>
        <v>38688.889861965508</v>
      </c>
      <c r="AQ79">
        <f t="shared" si="41"/>
        <v>1758133.5952204224</v>
      </c>
      <c r="AR79">
        <f t="shared" si="42"/>
        <v>-1630310.3452204224</v>
      </c>
      <c r="AS79">
        <f>AQ79/$D$199</f>
        <v>3.4386029052234677</v>
      </c>
      <c r="AT79">
        <f t="shared" si="69"/>
        <v>3421272.8478702158</v>
      </c>
    </row>
    <row r="80" spans="1:46" x14ac:dyDescent="0.25">
      <c r="A80" s="29" t="s">
        <v>119</v>
      </c>
      <c r="B80" s="4">
        <v>213419</v>
      </c>
      <c r="C80" s="13">
        <f t="shared" si="45"/>
        <v>1661.1067870485663</v>
      </c>
      <c r="D80" s="14">
        <f t="shared" si="46"/>
        <v>8493122.7247042265</v>
      </c>
      <c r="E80" s="21">
        <v>37895</v>
      </c>
      <c r="F80" s="23">
        <f t="shared" si="47"/>
        <v>56158</v>
      </c>
      <c r="G80" s="20">
        <v>77.099999999999994</v>
      </c>
      <c r="H80" s="9">
        <f t="shared" si="48"/>
        <v>660.49187554969626</v>
      </c>
      <c r="I80" s="8">
        <f t="shared" si="57"/>
        <v>59444.268799472717</v>
      </c>
      <c r="J80" s="10">
        <f t="shared" si="58"/>
        <v>31849.210217640848</v>
      </c>
      <c r="K80" s="10">
        <f t="shared" si="59"/>
        <v>95547.63065292254</v>
      </c>
      <c r="L80" s="10">
        <f t="shared" si="72"/>
        <v>685578305.93355119</v>
      </c>
      <c r="M80" s="9">
        <f t="shared" si="49"/>
        <v>424656.13623521134</v>
      </c>
      <c r="N80" s="9">
        <f t="shared" si="50"/>
        <v>1</v>
      </c>
      <c r="O80" s="9">
        <f>SUM($N80:N$199)</f>
        <v>108</v>
      </c>
      <c r="P80" s="9">
        <f t="shared" si="51"/>
        <v>1</v>
      </c>
      <c r="Q80" s="18">
        <v>3.5000000000000003E-2</v>
      </c>
      <c r="R80" s="15">
        <f t="shared" si="60"/>
        <v>3.8000000000000006E-2</v>
      </c>
      <c r="S80" s="16">
        <f t="shared" si="61"/>
        <v>31659.463731799831</v>
      </c>
      <c r="T80" s="9">
        <f t="shared" si="62"/>
        <v>94978.391195399498</v>
      </c>
      <c r="U80" s="34">
        <f t="shared" si="63"/>
        <v>424656.13623521134</v>
      </c>
      <c r="V80">
        <f>T80+V81</f>
        <v>6305408.3217061637</v>
      </c>
      <c r="W80" s="34">
        <f t="shared" si="70"/>
        <v>-5794115.3217061637</v>
      </c>
      <c r="X80" s="35">
        <f t="shared" si="71"/>
        <v>49.75</v>
      </c>
      <c r="Y80">
        <f t="shared" si="66"/>
        <v>391183619.99512309</v>
      </c>
      <c r="Z80" s="34">
        <f t="shared" si="67"/>
        <v>399139855.34657311</v>
      </c>
      <c r="AG80" s="7">
        <f t="shared" si="53"/>
        <v>303299.88759263407</v>
      </c>
      <c r="AH80">
        <f t="shared" si="64"/>
        <v>1.00390625</v>
      </c>
      <c r="AI80">
        <f t="shared" si="54"/>
        <v>59444.268799472717</v>
      </c>
      <c r="AK80" s="34">
        <f t="shared" si="65"/>
        <v>106164.03405880283</v>
      </c>
      <c r="AL80">
        <f t="shared" si="73"/>
        <v>43792.664049256164</v>
      </c>
      <c r="AM80">
        <v>0.25</v>
      </c>
      <c r="AN80">
        <f t="shared" si="56"/>
        <v>127823.25</v>
      </c>
      <c r="AO80">
        <f t="shared" si="44"/>
        <v>476.48146372413487</v>
      </c>
      <c r="AP80">
        <f t="shared" si="68"/>
        <v>38638.774719657267</v>
      </c>
      <c r="AQ80">
        <f t="shared" si="41"/>
        <v>1719444.7053584568</v>
      </c>
      <c r="AR80">
        <f t="shared" si="42"/>
        <v>-1591621.4553584568</v>
      </c>
      <c r="AS80">
        <f t="shared" si="43"/>
        <v>3.3629341793422887</v>
      </c>
      <c r="AT80">
        <f t="shared" si="69"/>
        <v>3260321.8872368676</v>
      </c>
    </row>
    <row r="81" spans="1:46" x14ac:dyDescent="0.25">
      <c r="A81" s="25" t="s">
        <v>118</v>
      </c>
      <c r="B81" s="4">
        <v>210958</v>
      </c>
      <c r="C81" s="13">
        <f t="shared" si="45"/>
        <v>1641.9520547945192</v>
      </c>
      <c r="D81" s="14">
        <f t="shared" si="46"/>
        <v>8395185.919520542</v>
      </c>
      <c r="E81" s="21">
        <v>37803</v>
      </c>
      <c r="F81" s="23">
        <f t="shared" si="47"/>
        <v>56066</v>
      </c>
      <c r="G81" s="20">
        <v>76.8</v>
      </c>
      <c r="H81" s="9">
        <f t="shared" si="48"/>
        <v>657.92186825183751</v>
      </c>
      <c r="I81" s="8">
        <f t="shared" si="57"/>
        <v>59212.968142665428</v>
      </c>
      <c r="J81" s="10">
        <f t="shared" si="58"/>
        <v>31481.947198202033</v>
      </c>
      <c r="K81" s="10">
        <f t="shared" si="59"/>
        <v>94445.8415946061</v>
      </c>
      <c r="L81" s="10">
        <f t="shared" si="72"/>
        <v>662449482.8883909</v>
      </c>
      <c r="M81" s="9">
        <f t="shared" si="49"/>
        <v>419759.29597602715</v>
      </c>
      <c r="N81" s="9">
        <f t="shared" si="50"/>
        <v>1</v>
      </c>
      <c r="O81" s="9">
        <f>SUM($N81:N$199)</f>
        <v>107</v>
      </c>
      <c r="P81" s="9">
        <f t="shared" si="51"/>
        <v>1</v>
      </c>
      <c r="Q81" s="18">
        <v>3.7499999999999999E-2</v>
      </c>
      <c r="R81" s="15">
        <f t="shared" si="60"/>
        <v>4.0500000000000001E-2</v>
      </c>
      <c r="S81" s="16">
        <f t="shared" si="61"/>
        <v>32257.820288882533</v>
      </c>
      <c r="T81" s="9">
        <f t="shared" si="62"/>
        <v>96773.460866647598</v>
      </c>
      <c r="U81" s="34">
        <f t="shared" si="63"/>
        <v>419759.29597602715</v>
      </c>
      <c r="V81">
        <f>T81+V82</f>
        <v>6210429.930510764</v>
      </c>
      <c r="W81" s="34">
        <f t="shared" si="70"/>
        <v>-5699136.930510764</v>
      </c>
      <c r="X81" s="35">
        <f t="shared" si="71"/>
        <v>49.5</v>
      </c>
      <c r="Y81">
        <f t="shared" si="66"/>
        <v>377917856.25159752</v>
      </c>
      <c r="Z81" s="34">
        <f t="shared" si="67"/>
        <v>385776154.79786384</v>
      </c>
      <c r="AG81" s="7">
        <f t="shared" si="53"/>
        <v>294465.91028411075</v>
      </c>
      <c r="AH81">
        <f t="shared" si="64"/>
        <v>1</v>
      </c>
      <c r="AI81">
        <f t="shared" si="54"/>
        <v>59212.968142665428</v>
      </c>
      <c r="AK81" s="34">
        <f t="shared" si="65"/>
        <v>104939.82399400679</v>
      </c>
      <c r="AL81">
        <f t="shared" si="73"/>
        <v>43287.677397527797</v>
      </c>
      <c r="AM81">
        <v>0.25</v>
      </c>
      <c r="AN81">
        <f t="shared" si="56"/>
        <v>127823.25</v>
      </c>
      <c r="AO81">
        <f t="shared" si="44"/>
        <v>491.15046012898665</v>
      </c>
      <c r="AP81">
        <f t="shared" si="68"/>
        <v>38488.42929273253</v>
      </c>
      <c r="AQ81">
        <f t="shared" si="41"/>
        <v>1680805.9306387994</v>
      </c>
      <c r="AR81">
        <f t="shared" si="42"/>
        <v>-1552982.6806387994</v>
      </c>
      <c r="AS81">
        <f t="shared" si="43"/>
        <v>3.287363469945412</v>
      </c>
      <c r="AT81">
        <f t="shared" si="69"/>
        <v>3112737.3067799136</v>
      </c>
    </row>
    <row r="82" spans="1:46" x14ac:dyDescent="0.25">
      <c r="A82" s="26" t="s">
        <v>117</v>
      </c>
      <c r="B82" s="4">
        <v>211891</v>
      </c>
      <c r="C82" s="13">
        <f t="shared" si="45"/>
        <v>1649.2138854296375</v>
      </c>
      <c r="D82" s="14">
        <f t="shared" si="46"/>
        <v>8432315.151229756</v>
      </c>
      <c r="E82" s="21">
        <v>37712</v>
      </c>
      <c r="F82" s="23">
        <f t="shared" si="47"/>
        <v>55975</v>
      </c>
      <c r="G82" s="20">
        <v>76.8</v>
      </c>
      <c r="H82" s="9">
        <f t="shared" si="48"/>
        <v>657.92186825183751</v>
      </c>
      <c r="I82" s="8">
        <f t="shared" si="57"/>
        <v>59212.968142665428</v>
      </c>
      <c r="J82" s="10">
        <f t="shared" si="58"/>
        <v>31621.181817111585</v>
      </c>
      <c r="K82" s="10">
        <f t="shared" si="59"/>
        <v>94863.54545133475</v>
      </c>
      <c r="L82" s="10">
        <f t="shared" si="72"/>
        <v>638559460.53078818</v>
      </c>
      <c r="M82" s="9">
        <f t="shared" si="49"/>
        <v>421615.75756148784</v>
      </c>
      <c r="N82" s="9">
        <f t="shared" si="50"/>
        <v>1</v>
      </c>
      <c r="O82" s="9">
        <f>SUM($N82:N$199)</f>
        <v>106</v>
      </c>
      <c r="P82" s="9">
        <f t="shared" si="51"/>
        <v>1</v>
      </c>
      <c r="Q82" s="18">
        <v>3.7499999999999999E-2</v>
      </c>
      <c r="R82" s="15">
        <f t="shared" si="60"/>
        <v>4.0500000000000001E-2</v>
      </c>
      <c r="S82" s="16">
        <f t="shared" si="61"/>
        <v>32400.486347195216</v>
      </c>
      <c r="T82" s="9">
        <f t="shared" si="62"/>
        <v>97201.459041585651</v>
      </c>
      <c r="U82" s="34">
        <f t="shared" si="63"/>
        <v>421615.75756148784</v>
      </c>
      <c r="V82">
        <f>T82+V83</f>
        <v>6113656.4696441162</v>
      </c>
      <c r="W82" s="34">
        <f t="shared" si="70"/>
        <v>-5602363.4696441162</v>
      </c>
      <c r="X82" s="35">
        <f t="shared" si="71"/>
        <v>49.25</v>
      </c>
      <c r="Y82">
        <f t="shared" si="66"/>
        <v>364221077.4190889</v>
      </c>
      <c r="Z82" s="34">
        <f t="shared" si="67"/>
        <v>372116505.19706446</v>
      </c>
      <c r="AG82" s="7">
        <f t="shared" si="53"/>
        <v>285889.23328554444</v>
      </c>
      <c r="AH82">
        <f t="shared" si="64"/>
        <v>1.009198423127464</v>
      </c>
      <c r="AI82">
        <f t="shared" si="54"/>
        <v>59212.968142665428</v>
      </c>
      <c r="AK82" s="34">
        <f t="shared" si="65"/>
        <v>105403.93939037196</v>
      </c>
      <c r="AL82">
        <f t="shared" si="73"/>
        <v>43479.12499852843</v>
      </c>
      <c r="AM82">
        <v>0.25</v>
      </c>
      <c r="AN82">
        <f t="shared" si="56"/>
        <v>127823.25</v>
      </c>
      <c r="AO82">
        <f t="shared" si="44"/>
        <v>491.15046012898665</v>
      </c>
      <c r="AP82">
        <f t="shared" si="68"/>
        <v>38488.42929273253</v>
      </c>
      <c r="AQ82">
        <f t="shared" si="41"/>
        <v>1642317.5013460668</v>
      </c>
      <c r="AR82">
        <f t="shared" si="42"/>
        <v>-1514494.2513460668</v>
      </c>
      <c r="AS82">
        <f t="shared" si="43"/>
        <v>3.2120868100014413</v>
      </c>
      <c r="AT82">
        <f t="shared" si="69"/>
        <v>2963131.4481804152</v>
      </c>
    </row>
    <row r="83" spans="1:46" x14ac:dyDescent="0.25">
      <c r="A83" s="28" t="s">
        <v>116</v>
      </c>
      <c r="B83" s="4">
        <v>204939</v>
      </c>
      <c r="C83" s="13">
        <f t="shared" si="45"/>
        <v>1595.1042963885416</v>
      </c>
      <c r="D83" s="14">
        <f t="shared" si="46"/>
        <v>8155656.6101338658</v>
      </c>
      <c r="E83" s="21">
        <v>37622</v>
      </c>
      <c r="F83" s="23">
        <f t="shared" si="47"/>
        <v>55885</v>
      </c>
      <c r="G83" s="20">
        <v>76.099999999999994</v>
      </c>
      <c r="H83" s="9">
        <f t="shared" si="48"/>
        <v>651.92518455683376</v>
      </c>
      <c r="I83" s="8">
        <f t="shared" si="57"/>
        <v>58673.266610115083</v>
      </c>
      <c r="J83" s="10">
        <f t="shared" si="58"/>
        <v>30583.712288001992</v>
      </c>
      <c r="K83" s="10">
        <f t="shared" si="59"/>
        <v>91751.136864005981</v>
      </c>
      <c r="L83" s="10">
        <f t="shared" si="72"/>
        <v>615533335.56332219</v>
      </c>
      <c r="M83" s="9">
        <f t="shared" si="49"/>
        <v>407782.83050669334</v>
      </c>
      <c r="N83" s="9">
        <f t="shared" si="50"/>
        <v>1</v>
      </c>
      <c r="O83" s="9">
        <f>SUM($N83:N$199)</f>
        <v>105</v>
      </c>
      <c r="P83" s="9">
        <f t="shared" si="51"/>
        <v>1</v>
      </c>
      <c r="Q83" s="18">
        <v>4.4999999999999998E-2</v>
      </c>
      <c r="R83" s="15">
        <f t="shared" si="60"/>
        <v>4.8000000000000001E-2</v>
      </c>
      <c r="S83" s="16">
        <f t="shared" si="61"/>
        <v>34231.92372193707</v>
      </c>
      <c r="T83" s="9">
        <f t="shared" si="62"/>
        <v>102695.77116581121</v>
      </c>
      <c r="U83" s="34">
        <f t="shared" si="63"/>
        <v>407782.83050669334</v>
      </c>
      <c r="V83">
        <f>T83+V84</f>
        <v>6016455.010602531</v>
      </c>
      <c r="W83" s="34">
        <f t="shared" si="70"/>
        <v>-5505162.010602531</v>
      </c>
      <c r="X83" s="35">
        <f t="shared" si="71"/>
        <v>49</v>
      </c>
      <c r="Y83">
        <f t="shared" si="66"/>
        <v>351019362.88173121</v>
      </c>
      <c r="Z83" s="34">
        <f t="shared" si="67"/>
        <v>358638132.11861086</v>
      </c>
      <c r="AG83" s="7">
        <f t="shared" si="53"/>
        <v>277562.36241314991</v>
      </c>
      <c r="AH83">
        <f t="shared" si="64"/>
        <v>0.9986876640419946</v>
      </c>
      <c r="AI83">
        <f t="shared" si="54"/>
        <v>58673.266610115083</v>
      </c>
      <c r="AK83" s="34">
        <f t="shared" si="65"/>
        <v>101945.70762667333</v>
      </c>
      <c r="AL83">
        <f t="shared" si="73"/>
        <v>42052.604396002753</v>
      </c>
      <c r="AM83">
        <v>0.25</v>
      </c>
      <c r="AN83">
        <f t="shared" si="56"/>
        <v>127823.25</v>
      </c>
      <c r="AO83">
        <f t="shared" si="44"/>
        <v>536.51544603448804</v>
      </c>
      <c r="AP83">
        <f t="shared" si="68"/>
        <v>38137.623296574806</v>
      </c>
      <c r="AQ83">
        <f t="shared" si="41"/>
        <v>1603829.0720533342</v>
      </c>
      <c r="AR83">
        <f t="shared" si="42"/>
        <v>-1476005.8220533342</v>
      </c>
      <c r="AS83">
        <f t="shared" si="43"/>
        <v>3.1368101500574705</v>
      </c>
      <c r="AT83">
        <f t="shared" si="69"/>
        <v>2818933.0302531882</v>
      </c>
    </row>
    <row r="84" spans="1:46" x14ac:dyDescent="0.25">
      <c r="A84" s="29" t="s">
        <v>115</v>
      </c>
      <c r="B84" s="4">
        <v>197470</v>
      </c>
      <c r="C84" s="13">
        <f t="shared" si="45"/>
        <v>1536.9707347447061</v>
      </c>
      <c r="D84" s="14">
        <f t="shared" si="46"/>
        <v>7858423.7787982496</v>
      </c>
      <c r="E84" s="21">
        <v>37530</v>
      </c>
      <c r="F84" s="23">
        <f t="shared" si="47"/>
        <v>55793</v>
      </c>
      <c r="G84" s="20">
        <v>76.2</v>
      </c>
      <c r="H84" s="9">
        <f t="shared" si="48"/>
        <v>652.78185365612012</v>
      </c>
      <c r="I84" s="8">
        <f t="shared" si="57"/>
        <v>58750.36682905085</v>
      </c>
      <c r="J84" s="10">
        <f t="shared" si="58"/>
        <v>29469.089170493433</v>
      </c>
      <c r="K84" s="10">
        <f t="shared" si="59"/>
        <v>88407.267511480299</v>
      </c>
      <c r="L84" s="10">
        <f t="shared" si="72"/>
        <v>589078420.16927242</v>
      </c>
      <c r="M84" s="9">
        <f t="shared" si="49"/>
        <v>392921.18893991248</v>
      </c>
      <c r="N84" s="9">
        <f t="shared" si="50"/>
        <v>1</v>
      </c>
      <c r="O84" s="9">
        <f>SUM($N84:N$199)</f>
        <v>104</v>
      </c>
      <c r="P84" s="9">
        <f t="shared" si="51"/>
        <v>1</v>
      </c>
      <c r="Q84" s="18">
        <v>4.4999999999999998E-2</v>
      </c>
      <c r="R84" s="15">
        <f t="shared" si="60"/>
        <v>4.8000000000000001E-2</v>
      </c>
      <c r="S84" s="16">
        <f t="shared" si="61"/>
        <v>32984.341571740428</v>
      </c>
      <c r="T84" s="9">
        <f t="shared" si="62"/>
        <v>98953.024715221283</v>
      </c>
      <c r="U84" s="34">
        <f t="shared" si="63"/>
        <v>392921.18893991248</v>
      </c>
      <c r="V84">
        <f>T84+V85</f>
        <v>5913759.2394367196</v>
      </c>
      <c r="W84" s="34">
        <f t="shared" si="70"/>
        <v>-5402466.2394367196</v>
      </c>
      <c r="X84" s="35">
        <f t="shared" si="71"/>
        <v>48.75</v>
      </c>
      <c r="Y84">
        <f t="shared" si="66"/>
        <v>335867201.20424372</v>
      </c>
      <c r="Z84" s="34">
        <f t="shared" si="67"/>
        <v>343188737.60978776</v>
      </c>
      <c r="AG84" s="7">
        <f t="shared" si="53"/>
        <v>269478.02176033973</v>
      </c>
      <c r="AH84">
        <f t="shared" si="64"/>
        <v>1.0052770448548813</v>
      </c>
      <c r="AI84">
        <f t="shared" si="54"/>
        <v>58750.36682905085</v>
      </c>
      <c r="AK84" s="34">
        <f t="shared" si="65"/>
        <v>98230.297234978119</v>
      </c>
      <c r="AL84">
        <f t="shared" si="73"/>
        <v>40519.997609428479</v>
      </c>
      <c r="AM84">
        <v>0.25</v>
      </c>
      <c r="AN84">
        <f t="shared" si="56"/>
        <v>127823.25</v>
      </c>
      <c r="AO84">
        <f t="shared" si="44"/>
        <v>536.51544603448804</v>
      </c>
      <c r="AP84">
        <f t="shared" si="68"/>
        <v>38187.738438883054</v>
      </c>
      <c r="AQ84">
        <f t="shared" si="41"/>
        <v>1565691.4487567593</v>
      </c>
      <c r="AR84">
        <f t="shared" si="42"/>
        <v>-1437868.1987567593</v>
      </c>
      <c r="AS84">
        <f t="shared" si="43"/>
        <v>3.0622196055036142</v>
      </c>
      <c r="AT84">
        <f t="shared" si="69"/>
        <v>2661048.2363221184</v>
      </c>
    </row>
    <row r="85" spans="1:46" x14ac:dyDescent="0.25">
      <c r="A85" s="25" t="s">
        <v>114</v>
      </c>
      <c r="B85" s="4">
        <v>184117</v>
      </c>
      <c r="C85" s="13">
        <f t="shared" si="45"/>
        <v>1433.0401618929004</v>
      </c>
      <c r="D85" s="14">
        <f t="shared" si="46"/>
        <v>7327034.0349470675</v>
      </c>
      <c r="E85" s="21">
        <v>37438</v>
      </c>
      <c r="F85" s="23">
        <f t="shared" si="47"/>
        <v>55701</v>
      </c>
      <c r="G85" s="20">
        <v>75.8</v>
      </c>
      <c r="H85" s="9">
        <f t="shared" si="48"/>
        <v>649.35517725897512</v>
      </c>
      <c r="I85" s="8">
        <f t="shared" si="57"/>
        <v>58441.965953307794</v>
      </c>
      <c r="J85" s="10">
        <f t="shared" si="58"/>
        <v>27476.377631051499</v>
      </c>
      <c r="K85" s="10">
        <f t="shared" si="59"/>
        <v>82429.132893154499</v>
      </c>
      <c r="L85" s="10">
        <f t="shared" si="72"/>
        <v>563759463.82616758</v>
      </c>
      <c r="M85" s="9">
        <f t="shared" si="49"/>
        <v>366351.70174735342</v>
      </c>
      <c r="N85" s="9">
        <f t="shared" si="50"/>
        <v>1</v>
      </c>
      <c r="O85" s="9">
        <f>SUM($N85:N$199)</f>
        <v>103</v>
      </c>
      <c r="P85" s="9">
        <f t="shared" si="51"/>
        <v>1</v>
      </c>
      <c r="Q85" s="18">
        <v>4.4999999999999998E-2</v>
      </c>
      <c r="R85" s="15">
        <f t="shared" si="60"/>
        <v>4.8000000000000001E-2</v>
      </c>
      <c r="S85" s="16">
        <f t="shared" si="61"/>
        <v>30753.927265732182</v>
      </c>
      <c r="T85" s="9">
        <f t="shared" si="62"/>
        <v>92261.781797196541</v>
      </c>
      <c r="U85" s="34">
        <f t="shared" si="63"/>
        <v>366351.70174735342</v>
      </c>
      <c r="V85">
        <f>T85+V86</f>
        <v>5814806.2147214981</v>
      </c>
      <c r="W85" s="34">
        <f t="shared" si="70"/>
        <v>-5303513.2147214981</v>
      </c>
      <c r="X85" s="35">
        <f t="shared" si="71"/>
        <v>48.5</v>
      </c>
      <c r="Y85">
        <f t="shared" si="66"/>
        <v>321367477.00077015</v>
      </c>
      <c r="Z85" s="34">
        <f t="shared" si="67"/>
        <v>328157623.66246301</v>
      </c>
      <c r="AG85" s="7">
        <f t="shared" si="53"/>
        <v>261629.14734013568</v>
      </c>
      <c r="AH85">
        <f t="shared" si="64"/>
        <v>1.0013210039630118</v>
      </c>
      <c r="AI85">
        <f t="shared" si="54"/>
        <v>58441.965953307794</v>
      </c>
      <c r="AK85" s="34">
        <f t="shared" si="65"/>
        <v>91587.925436838355</v>
      </c>
      <c r="AL85">
        <f t="shared" si="73"/>
        <v>37780.019242695817</v>
      </c>
      <c r="AM85">
        <v>0.25</v>
      </c>
      <c r="AN85">
        <f t="shared" si="56"/>
        <v>127823.25</v>
      </c>
      <c r="AO85">
        <f t="shared" si="44"/>
        <v>536.51544603448804</v>
      </c>
      <c r="AP85">
        <f t="shared" si="68"/>
        <v>37987.277869650068</v>
      </c>
      <c r="AQ85">
        <f t="shared" si="41"/>
        <v>1527503.7103178762</v>
      </c>
      <c r="AR85">
        <f t="shared" si="42"/>
        <v>-1399680.4603178762</v>
      </c>
      <c r="AS85">
        <f t="shared" si="43"/>
        <v>2.9875310444654555</v>
      </c>
      <c r="AT85">
        <f t="shared" si="69"/>
        <v>2509914.352041374</v>
      </c>
    </row>
    <row r="86" spans="1:46" x14ac:dyDescent="0.25">
      <c r="A86" s="26" t="s">
        <v>113</v>
      </c>
      <c r="B86" s="4">
        <v>171692</v>
      </c>
      <c r="C86" s="13">
        <f t="shared" si="45"/>
        <v>1336.332503113324</v>
      </c>
      <c r="D86" s="14">
        <f t="shared" si="46"/>
        <v>6832574.5451432075</v>
      </c>
      <c r="E86" s="21">
        <v>37347</v>
      </c>
      <c r="F86" s="23">
        <f t="shared" si="47"/>
        <v>55610</v>
      </c>
      <c r="G86" s="20">
        <v>75.7</v>
      </c>
      <c r="H86" s="9">
        <f t="shared" si="48"/>
        <v>648.49850815968898</v>
      </c>
      <c r="I86" s="8">
        <f t="shared" si="57"/>
        <v>58364.865734372033</v>
      </c>
      <c r="J86" s="10">
        <f t="shared" si="58"/>
        <v>25622.154544287027</v>
      </c>
      <c r="K86" s="10">
        <f t="shared" si="59"/>
        <v>76866.46363286108</v>
      </c>
      <c r="L86" s="10">
        <f t="shared" si="72"/>
        <v>539525268.59444129</v>
      </c>
      <c r="M86" s="9">
        <f t="shared" si="49"/>
        <v>341628.72725716041</v>
      </c>
      <c r="N86" s="9">
        <f t="shared" si="50"/>
        <v>1</v>
      </c>
      <c r="O86" s="9">
        <f>SUM($N86:N$199)</f>
        <v>102</v>
      </c>
      <c r="P86" s="9">
        <f t="shared" si="51"/>
        <v>1</v>
      </c>
      <c r="Q86" s="18">
        <v>4.4999999999999998E-2</v>
      </c>
      <c r="R86" s="15">
        <f t="shared" si="60"/>
        <v>4.8000000000000001E-2</v>
      </c>
      <c r="S86" s="16">
        <f t="shared" si="61"/>
        <v>28678.52115832916</v>
      </c>
      <c r="T86" s="9">
        <f t="shared" si="62"/>
        <v>86035.563474987488</v>
      </c>
      <c r="U86" s="34">
        <f t="shared" si="63"/>
        <v>341628.72725716041</v>
      </c>
      <c r="V86">
        <f>T86+V87</f>
        <v>5722544.4329243014</v>
      </c>
      <c r="W86" s="34">
        <f t="shared" si="70"/>
        <v>-5211251.4329243014</v>
      </c>
      <c r="X86" s="35">
        <f t="shared" si="71"/>
        <v>48.25</v>
      </c>
      <c r="Y86">
        <f t="shared" si="66"/>
        <v>307492334.66306269</v>
      </c>
      <c r="Z86" s="34">
        <f t="shared" si="67"/>
        <v>313788021.8349517</v>
      </c>
      <c r="AG86" s="7">
        <f t="shared" si="53"/>
        <v>254008.88091275308</v>
      </c>
      <c r="AH86">
        <f t="shared" si="64"/>
        <v>1.0093333333333334</v>
      </c>
      <c r="AI86">
        <f t="shared" si="54"/>
        <v>58364.865734372033</v>
      </c>
      <c r="AK86" s="34">
        <f t="shared" si="65"/>
        <v>85407.181814290103</v>
      </c>
      <c r="AL86">
        <f t="shared" si="73"/>
        <v>35230.462498394663</v>
      </c>
      <c r="AM86">
        <v>0.25</v>
      </c>
      <c r="AN86">
        <f t="shared" si="56"/>
        <v>127823.25</v>
      </c>
      <c r="AO86">
        <f t="shared" si="44"/>
        <v>536.51544603448804</v>
      </c>
      <c r="AP86">
        <f t="shared" si="68"/>
        <v>37937.16272734182</v>
      </c>
      <c r="AQ86">
        <f t="shared" si="41"/>
        <v>1489516.432448226</v>
      </c>
      <c r="AR86">
        <f t="shared" si="42"/>
        <v>-1361693.182448226</v>
      </c>
      <c r="AS86">
        <f t="shared" si="43"/>
        <v>2.9132345493645055</v>
      </c>
      <c r="AT86">
        <f t="shared" si="69"/>
        <v>2365480.453752846</v>
      </c>
    </row>
    <row r="87" spans="1:46" x14ac:dyDescent="0.25">
      <c r="A87" s="28" t="s">
        <v>112</v>
      </c>
      <c r="B87" s="4">
        <v>168783</v>
      </c>
      <c r="C87" s="13">
        <f t="shared" si="45"/>
        <v>1313.6908468244076</v>
      </c>
      <c r="D87" s="14">
        <f t="shared" si="46"/>
        <v>6716809.3414539183</v>
      </c>
      <c r="E87" s="21">
        <v>37257</v>
      </c>
      <c r="F87" s="23">
        <f t="shared" si="47"/>
        <v>55519</v>
      </c>
      <c r="G87" s="20">
        <v>75</v>
      </c>
      <c r="H87" s="9">
        <f t="shared" si="48"/>
        <v>642.50182446468523</v>
      </c>
      <c r="I87" s="8">
        <f t="shared" si="57"/>
        <v>57825.164201821695</v>
      </c>
      <c r="J87" s="10">
        <f t="shared" si="58"/>
        <v>25188.035030452189</v>
      </c>
      <c r="K87" s="10">
        <f t="shared" si="59"/>
        <v>75564.10509135657</v>
      </c>
      <c r="L87" s="10">
        <f t="shared" si="72"/>
        <v>516329375.97640836</v>
      </c>
      <c r="M87" s="9">
        <f t="shared" si="49"/>
        <v>335840.46707269596</v>
      </c>
      <c r="N87" s="9">
        <f t="shared" si="50"/>
        <v>1</v>
      </c>
      <c r="O87" s="9">
        <f>SUM($N87:N$199)</f>
        <v>101</v>
      </c>
      <c r="P87" s="9">
        <f t="shared" si="51"/>
        <v>1</v>
      </c>
      <c r="Q87" s="18">
        <v>4.4999999999999998E-2</v>
      </c>
      <c r="R87" s="15">
        <f t="shared" si="60"/>
        <v>4.8000000000000001E-2</v>
      </c>
      <c r="S87" s="16">
        <f t="shared" si="61"/>
        <v>28192.61722541686</v>
      </c>
      <c r="T87" s="9">
        <f t="shared" si="62"/>
        <v>84577.851676250575</v>
      </c>
      <c r="U87" s="34">
        <f t="shared" si="63"/>
        <v>335840.46707269596</v>
      </c>
      <c r="V87">
        <f>T87+V88</f>
        <v>5636508.8694493137</v>
      </c>
      <c r="W87" s="34">
        <f t="shared" si="70"/>
        <v>-5125215.8694493137</v>
      </c>
      <c r="X87" s="35">
        <f t="shared" si="71"/>
        <v>48</v>
      </c>
      <c r="Y87">
        <f t="shared" si="66"/>
        <v>294214734.45008171</v>
      </c>
      <c r="Z87" s="34">
        <f t="shared" si="67"/>
        <v>300394656.41828144</v>
      </c>
      <c r="AG87" s="7">
        <f t="shared" si="53"/>
        <v>246610.56399296416</v>
      </c>
      <c r="AH87">
        <f t="shared" si="64"/>
        <v>1.001335113484646</v>
      </c>
      <c r="AI87">
        <f t="shared" si="54"/>
        <v>57825.164201821695</v>
      </c>
      <c r="AK87" s="34">
        <f t="shared" si="65"/>
        <v>83960.11676817399</v>
      </c>
      <c r="AL87">
        <f t="shared" si="73"/>
        <v>34633.548166871769</v>
      </c>
      <c r="AM87">
        <v>0.25</v>
      </c>
      <c r="AN87">
        <f t="shared" si="56"/>
        <v>127823.25</v>
      </c>
      <c r="AO87">
        <f t="shared" si="44"/>
        <v>536.51544603448804</v>
      </c>
      <c r="AP87">
        <f t="shared" si="68"/>
        <v>37586.356731184103</v>
      </c>
      <c r="AQ87">
        <f t="shared" si="41"/>
        <v>1451579.2697208843</v>
      </c>
      <c r="AR87">
        <f t="shared" si="42"/>
        <v>-1323756.0197208843</v>
      </c>
      <c r="AS87">
        <f t="shared" si="43"/>
        <v>2.8390360707478575</v>
      </c>
      <c r="AT87">
        <f t="shared" si="69"/>
        <v>2227314.1540913917</v>
      </c>
    </row>
    <row r="88" spans="1:46" x14ac:dyDescent="0.25">
      <c r="A88" s="29" t="s">
        <v>111</v>
      </c>
      <c r="B88" s="4">
        <v>165414</v>
      </c>
      <c r="C88" s="13">
        <f t="shared" si="45"/>
        <v>1287.4688667496878</v>
      </c>
      <c r="D88" s="14">
        <f t="shared" si="46"/>
        <v>6582738.1928704809</v>
      </c>
      <c r="E88" s="21">
        <v>37165</v>
      </c>
      <c r="F88" s="23">
        <f t="shared" si="47"/>
        <v>55427</v>
      </c>
      <c r="G88" s="20">
        <v>74.900000000000006</v>
      </c>
      <c r="H88" s="9">
        <f t="shared" si="48"/>
        <v>641.64515536539909</v>
      </c>
      <c r="I88" s="8">
        <f t="shared" si="57"/>
        <v>57748.063982885942</v>
      </c>
      <c r="J88" s="10">
        <f t="shared" si="58"/>
        <v>24685.268223264302</v>
      </c>
      <c r="K88" s="10">
        <f t="shared" si="59"/>
        <v>74055.804669792909</v>
      </c>
      <c r="L88" s="10">
        <f t="shared" si="72"/>
        <v>494131438.97107041</v>
      </c>
      <c r="M88" s="9">
        <f t="shared" si="49"/>
        <v>329136.90964352409</v>
      </c>
      <c r="N88" s="9">
        <f t="shared" si="50"/>
        <v>1</v>
      </c>
      <c r="O88" s="9">
        <f>SUM($N88:N$199)</f>
        <v>100</v>
      </c>
      <c r="P88" s="9">
        <f t="shared" si="51"/>
        <v>1</v>
      </c>
      <c r="Q88" s="18">
        <v>0.05</v>
      </c>
      <c r="R88" s="15">
        <f t="shared" si="60"/>
        <v>5.3000000000000005E-2</v>
      </c>
      <c r="S88" s="16">
        <f t="shared" si="61"/>
        <v>29243.40115212743</v>
      </c>
      <c r="T88" s="9">
        <f t="shared" si="62"/>
        <v>87730.203456382296</v>
      </c>
      <c r="U88" s="34">
        <f t="shared" si="63"/>
        <v>329136.90964352409</v>
      </c>
      <c r="V88">
        <f>T88+V89</f>
        <v>5551931.0177730629</v>
      </c>
      <c r="W88" s="34">
        <f t="shared" si="70"/>
        <v>-5040638.0177730629</v>
      </c>
      <c r="X88" s="35">
        <f t="shared" si="71"/>
        <v>47.75</v>
      </c>
      <c r="Y88">
        <f t="shared" si="66"/>
        <v>281509232.62521583</v>
      </c>
      <c r="Z88" s="34">
        <f t="shared" si="67"/>
        <v>287555083.44483209</v>
      </c>
      <c r="AG88" s="7">
        <f t="shared" si="53"/>
        <v>239427.73203200405</v>
      </c>
      <c r="AH88">
        <f t="shared" si="64"/>
        <v>1.001336898395722</v>
      </c>
      <c r="AI88">
        <f t="shared" si="54"/>
        <v>57748.063982885942</v>
      </c>
      <c r="AK88" s="34">
        <f t="shared" si="65"/>
        <v>82284.227410881023</v>
      </c>
      <c r="AL88">
        <f t="shared" si="73"/>
        <v>33942.243806988416</v>
      </c>
      <c r="AM88">
        <v>0.25</v>
      </c>
      <c r="AN88">
        <f t="shared" si="56"/>
        <v>127823.25</v>
      </c>
      <c r="AO88">
        <f t="shared" si="44"/>
        <v>567.84676327658701</v>
      </c>
      <c r="AP88">
        <f t="shared" si="68"/>
        <v>37536.241588875862</v>
      </c>
      <c r="AQ88">
        <f t="shared" si="41"/>
        <v>1413992.9129897002</v>
      </c>
      <c r="AR88">
        <f t="shared" si="42"/>
        <v>-1286169.6629897002</v>
      </c>
      <c r="AS88">
        <f t="shared" si="43"/>
        <v>2.7655237075213237</v>
      </c>
      <c r="AT88">
        <f t="shared" si="69"/>
        <v>2095433.2989092895</v>
      </c>
    </row>
    <row r="89" spans="1:46" x14ac:dyDescent="0.25">
      <c r="A89" s="25" t="s">
        <v>110</v>
      </c>
      <c r="B89" s="4">
        <v>160387</v>
      </c>
      <c r="C89" s="13">
        <f t="shared" si="45"/>
        <v>1248.3421544209207</v>
      </c>
      <c r="D89" s="14">
        <f t="shared" si="46"/>
        <v>6382686.0516033582</v>
      </c>
      <c r="E89" s="21">
        <v>37073</v>
      </c>
      <c r="F89" s="23">
        <f t="shared" si="47"/>
        <v>55335</v>
      </c>
      <c r="G89" s="20">
        <v>74.8</v>
      </c>
      <c r="H89" s="9">
        <f t="shared" si="48"/>
        <v>640.78848626611273</v>
      </c>
      <c r="I89" s="8">
        <f t="shared" si="57"/>
        <v>57670.963763950174</v>
      </c>
      <c r="J89" s="10">
        <f t="shared" si="58"/>
        <v>23935.072693512589</v>
      </c>
      <c r="K89" s="10">
        <f t="shared" si="59"/>
        <v>71805.218080537772</v>
      </c>
      <c r="L89" s="10">
        <f t="shared" si="72"/>
        <v>470636150.98490602</v>
      </c>
      <c r="M89" s="9">
        <f t="shared" si="49"/>
        <v>319134.30258016795</v>
      </c>
      <c r="N89" s="9">
        <f t="shared" si="50"/>
        <v>1</v>
      </c>
      <c r="O89" s="9">
        <f>SUM($N89:N$199)</f>
        <v>99</v>
      </c>
      <c r="P89" s="9">
        <f t="shared" si="51"/>
        <v>1</v>
      </c>
      <c r="Q89" s="18">
        <v>5.5E-2</v>
      </c>
      <c r="R89" s="15">
        <f t="shared" si="60"/>
        <v>5.8000000000000003E-2</v>
      </c>
      <c r="S89" s="16">
        <f t="shared" si="61"/>
        <v>29960.483454745725</v>
      </c>
      <c r="T89" s="9">
        <f t="shared" si="62"/>
        <v>89881.450364237171</v>
      </c>
      <c r="U89" s="34">
        <f t="shared" si="63"/>
        <v>319134.30258016795</v>
      </c>
      <c r="V89">
        <f>T89+V90</f>
        <v>5464200.8143166807</v>
      </c>
      <c r="W89" s="34">
        <f t="shared" si="70"/>
        <v>-4952907.8143166807</v>
      </c>
      <c r="X89" s="35">
        <f t="shared" si="71"/>
        <v>47.5</v>
      </c>
      <c r="Y89">
        <f t="shared" si="66"/>
        <v>268068282.27012086</v>
      </c>
      <c r="Z89" s="34">
        <f t="shared" si="67"/>
        <v>273914080.94847</v>
      </c>
      <c r="AG89" s="7">
        <f t="shared" si="53"/>
        <v>232454.10876893596</v>
      </c>
      <c r="AH89">
        <f t="shared" si="64"/>
        <v>1</v>
      </c>
      <c r="AI89">
        <f t="shared" si="54"/>
        <v>57670.963763950174</v>
      </c>
      <c r="AK89" s="34">
        <f t="shared" si="65"/>
        <v>79783.575645041987</v>
      </c>
      <c r="AL89">
        <f t="shared" si="73"/>
        <v>32910.724953579818</v>
      </c>
      <c r="AM89">
        <v>0.25</v>
      </c>
      <c r="AN89">
        <f t="shared" si="56"/>
        <v>127823.25</v>
      </c>
      <c r="AO89">
        <f t="shared" si="44"/>
        <v>600.00544219072196</v>
      </c>
      <c r="AP89">
        <f t="shared" si="68"/>
        <v>37486.126446567614</v>
      </c>
      <c r="AQ89">
        <f t="shared" si="41"/>
        <v>1376456.6714008243</v>
      </c>
      <c r="AR89">
        <f t="shared" si="42"/>
        <v>-1248633.4214008243</v>
      </c>
      <c r="AS89">
        <f t="shared" si="43"/>
        <v>2.6921093607790922</v>
      </c>
      <c r="AT89">
        <f t="shared" si="69"/>
        <v>1959901.9593527748</v>
      </c>
    </row>
    <row r="90" spans="1:46" x14ac:dyDescent="0.25">
      <c r="A90" s="26" t="s">
        <v>109</v>
      </c>
      <c r="B90" s="4">
        <v>147983</v>
      </c>
      <c r="C90" s="13">
        <f t="shared" si="45"/>
        <v>1151.7979452054785</v>
      </c>
      <c r="D90" s="14">
        <f t="shared" si="46"/>
        <v>5889062.2679794477</v>
      </c>
      <c r="E90" s="21">
        <v>36982</v>
      </c>
      <c r="F90" s="23">
        <f t="shared" si="47"/>
        <v>55244</v>
      </c>
      <c r="G90" s="20">
        <v>74.8</v>
      </c>
      <c r="H90" s="9">
        <f t="shared" si="48"/>
        <v>640.78848626611273</v>
      </c>
      <c r="I90" s="8">
        <f t="shared" si="57"/>
        <v>57670.963763950174</v>
      </c>
      <c r="J90" s="10">
        <f t="shared" si="58"/>
        <v>22083.98350492293</v>
      </c>
      <c r="K90" s="10">
        <f t="shared" si="59"/>
        <v>66251.950514768789</v>
      </c>
      <c r="L90" s="10">
        <f t="shared" si="72"/>
        <v>446133146.99198109</v>
      </c>
      <c r="M90" s="9">
        <f t="shared" si="49"/>
        <v>294453.11339897237</v>
      </c>
      <c r="N90" s="9">
        <f t="shared" si="50"/>
        <v>1</v>
      </c>
      <c r="O90" s="9">
        <f>SUM($N90:N$199)</f>
        <v>98</v>
      </c>
      <c r="P90" s="9">
        <f t="shared" si="51"/>
        <v>1</v>
      </c>
      <c r="Q90" s="18">
        <v>5.7500000000000002E-2</v>
      </c>
      <c r="R90" s="15">
        <f t="shared" si="60"/>
        <v>6.0500000000000005E-2</v>
      </c>
      <c r="S90" s="16">
        <f t="shared" si="61"/>
        <v>28397.948423283488</v>
      </c>
      <c r="T90" s="9">
        <f t="shared" si="62"/>
        <v>85193.845269850455</v>
      </c>
      <c r="U90" s="34">
        <f t="shared" si="63"/>
        <v>294453.11339897237</v>
      </c>
      <c r="V90">
        <f>T90+V91</f>
        <v>5374319.3639524439</v>
      </c>
      <c r="W90" s="34">
        <f t="shared" si="70"/>
        <v>-4863026.3639524439</v>
      </c>
      <c r="X90" s="35">
        <f t="shared" si="71"/>
        <v>47.25</v>
      </c>
      <c r="Y90">
        <f t="shared" si="66"/>
        <v>254057626.67646852</v>
      </c>
      <c r="Z90" s="34">
        <f t="shared" si="67"/>
        <v>259409801.57119375</v>
      </c>
      <c r="AG90" s="7">
        <f t="shared" si="53"/>
        <v>225683.60074653977</v>
      </c>
      <c r="AH90">
        <f t="shared" si="64"/>
        <v>1.0149253731343284</v>
      </c>
      <c r="AI90">
        <f t="shared" si="54"/>
        <v>57670.963763950174</v>
      </c>
      <c r="AK90" s="34">
        <f t="shared" si="65"/>
        <v>73613.278349743094</v>
      </c>
      <c r="AL90">
        <f t="shared" si="73"/>
        <v>30365.47731926903</v>
      </c>
      <c r="AM90">
        <v>0.25</v>
      </c>
      <c r="AN90">
        <f t="shared" si="56"/>
        <v>127823.25</v>
      </c>
      <c r="AO90">
        <f t="shared" si="44"/>
        <v>616.38303275096894</v>
      </c>
      <c r="AP90">
        <f t="shared" si="68"/>
        <v>37486.126446567614</v>
      </c>
      <c r="AQ90">
        <f t="shared" si="41"/>
        <v>1338970.5449542566</v>
      </c>
      <c r="AR90">
        <f t="shared" si="42"/>
        <v>-1211147.2949542566</v>
      </c>
      <c r="AS90">
        <f t="shared" si="43"/>
        <v>2.6187930305211622</v>
      </c>
      <c r="AT90">
        <f t="shared" si="69"/>
        <v>1822195.1022807651</v>
      </c>
    </row>
    <row r="91" spans="1:46" x14ac:dyDescent="0.25">
      <c r="A91" s="28" t="s">
        <v>108</v>
      </c>
      <c r="B91" s="4">
        <v>147704</v>
      </c>
      <c r="C91" s="13">
        <f t="shared" si="45"/>
        <v>1149.6264009962631</v>
      </c>
      <c r="D91" s="14">
        <f t="shared" si="46"/>
        <v>5877959.3144458234</v>
      </c>
      <c r="E91" s="21">
        <v>36892</v>
      </c>
      <c r="F91" s="23">
        <f t="shared" si="47"/>
        <v>55154</v>
      </c>
      <c r="G91" s="20">
        <v>73.7</v>
      </c>
      <c r="H91" s="9">
        <f t="shared" si="48"/>
        <v>631.36512617396397</v>
      </c>
      <c r="I91" s="8">
        <f t="shared" si="57"/>
        <v>56822.861355656787</v>
      </c>
      <c r="J91" s="10">
        <f t="shared" si="58"/>
        <v>22042.347429171834</v>
      </c>
      <c r="K91" s="10">
        <f t="shared" si="59"/>
        <v>66127.042287515505</v>
      </c>
      <c r="L91" s="10">
        <f t="shared" si="72"/>
        <v>421902518.02936095</v>
      </c>
      <c r="M91" s="9">
        <f t="shared" si="49"/>
        <v>293897.96572229121</v>
      </c>
      <c r="N91" s="9">
        <f t="shared" si="50"/>
        <v>1</v>
      </c>
      <c r="O91" s="9">
        <f>SUM($N91:N$199)</f>
        <v>97</v>
      </c>
      <c r="P91" s="9">
        <f t="shared" si="51"/>
        <v>1</v>
      </c>
      <c r="Q91" s="18">
        <v>5.7500000000000002E-2</v>
      </c>
      <c r="R91" s="15">
        <f t="shared" si="60"/>
        <v>6.0500000000000005E-2</v>
      </c>
      <c r="S91" s="16">
        <f t="shared" si="61"/>
        <v>28344.408303066328</v>
      </c>
      <c r="T91" s="9">
        <f t="shared" si="62"/>
        <v>85033.22490919898</v>
      </c>
      <c r="U91" s="34">
        <f t="shared" si="63"/>
        <v>293897.96572229121</v>
      </c>
      <c r="V91">
        <f>T91+V92</f>
        <v>5289125.5186825935</v>
      </c>
      <c r="W91" s="34">
        <f t="shared" si="70"/>
        <v>-4777832.5186825935</v>
      </c>
      <c r="X91" s="35">
        <f t="shared" si="71"/>
        <v>47</v>
      </c>
      <c r="Y91">
        <f t="shared" si="66"/>
        <v>240208170.73288125</v>
      </c>
      <c r="Z91" s="34">
        <f t="shared" si="67"/>
        <v>245549242.67407286</v>
      </c>
      <c r="AG91" s="7">
        <f t="shared" si="53"/>
        <v>219110.29198693181</v>
      </c>
      <c r="AH91">
        <f t="shared" si="64"/>
        <v>0.99729364005412724</v>
      </c>
      <c r="AI91">
        <f t="shared" si="54"/>
        <v>56822.861355656787</v>
      </c>
      <c r="AK91" s="34">
        <f t="shared" si="65"/>
        <v>73474.491430572802</v>
      </c>
      <c r="AL91">
        <f t="shared" si="73"/>
        <v>30308.227715111276</v>
      </c>
      <c r="AM91">
        <v>0.25</v>
      </c>
      <c r="AN91">
        <f t="shared" si="56"/>
        <v>127823.25</v>
      </c>
      <c r="AO91">
        <f t="shared" si="44"/>
        <v>616.38303275096894</v>
      </c>
      <c r="AP91">
        <f t="shared" si="68"/>
        <v>36934.859881176912</v>
      </c>
      <c r="AQ91">
        <f t="shared" si="41"/>
        <v>1301484.4185076889</v>
      </c>
      <c r="AR91">
        <f t="shared" si="42"/>
        <v>-1173661.1685076889</v>
      </c>
      <c r="AS91">
        <f t="shared" si="43"/>
        <v>2.5454767002632326</v>
      </c>
      <c r="AT91">
        <f t="shared" si="69"/>
        <v>1687668.0622545599</v>
      </c>
    </row>
    <row r="92" spans="1:46" x14ac:dyDescent="0.25">
      <c r="A92" s="29" t="s">
        <v>107</v>
      </c>
      <c r="B92" s="4">
        <v>144205</v>
      </c>
      <c r="C92" s="13">
        <f t="shared" si="45"/>
        <v>1122.392590286425</v>
      </c>
      <c r="D92" s="14">
        <f t="shared" si="46"/>
        <v>5738714.7466531722</v>
      </c>
      <c r="E92" s="21">
        <v>36800</v>
      </c>
      <c r="F92" s="23">
        <f t="shared" si="47"/>
        <v>55062</v>
      </c>
      <c r="G92" s="20">
        <v>73.900000000000006</v>
      </c>
      <c r="H92" s="9">
        <f t="shared" si="48"/>
        <v>633.07846437253647</v>
      </c>
      <c r="I92" s="8">
        <f t="shared" si="57"/>
        <v>56977.061793528308</v>
      </c>
      <c r="J92" s="10">
        <f t="shared" si="58"/>
        <v>21520.180299949396</v>
      </c>
      <c r="K92" s="10">
        <f t="shared" si="59"/>
        <v>64560.540899848187</v>
      </c>
      <c r="L92" s="10">
        <f t="shared" si="72"/>
        <v>398989796.89056009</v>
      </c>
      <c r="M92" s="9">
        <f t="shared" si="49"/>
        <v>286935.73733265861</v>
      </c>
      <c r="N92" s="9">
        <f t="shared" si="50"/>
        <v>1</v>
      </c>
      <c r="O92" s="9">
        <f>SUM($N92:N$199)</f>
        <v>96</v>
      </c>
      <c r="P92" s="9">
        <f t="shared" si="51"/>
        <v>1</v>
      </c>
      <c r="Q92" s="18">
        <v>5.7500000000000002E-2</v>
      </c>
      <c r="R92" s="15">
        <f t="shared" si="60"/>
        <v>6.0500000000000005E-2</v>
      </c>
      <c r="S92" s="16">
        <f t="shared" si="61"/>
        <v>27672.949949518497</v>
      </c>
      <c r="T92" s="9">
        <f t="shared" si="62"/>
        <v>83018.849848555488</v>
      </c>
      <c r="U92" s="34">
        <f t="shared" si="63"/>
        <v>286935.73733265861</v>
      </c>
      <c r="V92">
        <f>T92+V93</f>
        <v>5204092.2937733941</v>
      </c>
      <c r="W92" s="34">
        <f t="shared" si="70"/>
        <v>-4692799.2937733941</v>
      </c>
      <c r="X92" s="35">
        <f t="shared" si="71"/>
        <v>46.75</v>
      </c>
      <c r="Y92">
        <f t="shared" si="66"/>
        <v>227112279.78534284</v>
      </c>
      <c r="Z92" s="34">
        <f t="shared" si="67"/>
        <v>232314107.1587418</v>
      </c>
      <c r="AG92" s="7">
        <f t="shared" si="53"/>
        <v>212728.43882226388</v>
      </c>
      <c r="AH92">
        <f t="shared" si="64"/>
        <v>1.0054421768707484</v>
      </c>
      <c r="AI92">
        <f t="shared" si="54"/>
        <v>56977.061793528308</v>
      </c>
      <c r="AK92" s="34">
        <f t="shared" si="65"/>
        <v>71733.934333164652</v>
      </c>
      <c r="AL92">
        <f t="shared" si="73"/>
        <v>29590.247912430419</v>
      </c>
      <c r="AM92">
        <v>0.25</v>
      </c>
      <c r="AN92">
        <f t="shared" si="56"/>
        <v>127823.25</v>
      </c>
      <c r="AO92">
        <f t="shared" si="44"/>
        <v>616.38303275096894</v>
      </c>
      <c r="AP92">
        <f t="shared" si="68"/>
        <v>37035.090165793401</v>
      </c>
      <c r="AQ92">
        <f t="shared" si="41"/>
        <v>1264549.5586265121</v>
      </c>
      <c r="AR92">
        <f t="shared" si="42"/>
        <v>-1136726.3086265121</v>
      </c>
      <c r="AS92">
        <f t="shared" si="43"/>
        <v>2.4732385513326256</v>
      </c>
      <c r="AT92">
        <f t="shared" si="69"/>
        <v>1560977.0235209295</v>
      </c>
    </row>
    <row r="93" spans="1:46" x14ac:dyDescent="0.25">
      <c r="A93" s="25" t="s">
        <v>106</v>
      </c>
      <c r="B93" s="4">
        <v>145535</v>
      </c>
      <c r="C93" s="13">
        <f t="shared" si="45"/>
        <v>1132.744396014943</v>
      </c>
      <c r="D93" s="14">
        <f t="shared" si="46"/>
        <v>5791642.8047166821</v>
      </c>
      <c r="E93" s="21">
        <v>36708</v>
      </c>
      <c r="F93" s="23">
        <f t="shared" si="47"/>
        <v>54970</v>
      </c>
      <c r="G93" s="20">
        <v>73.5</v>
      </c>
      <c r="H93" s="9">
        <f t="shared" si="48"/>
        <v>629.65178797539136</v>
      </c>
      <c r="I93" s="8">
        <f t="shared" si="57"/>
        <v>56668.660917785252</v>
      </c>
      <c r="J93" s="10">
        <f t="shared" si="58"/>
        <v>21718.660517687556</v>
      </c>
      <c r="K93" s="10">
        <f t="shared" si="59"/>
        <v>65155.981553062673</v>
      </c>
      <c r="L93" s="10">
        <f t="shared" si="72"/>
        <v>377321345.00358784</v>
      </c>
      <c r="M93" s="9">
        <f t="shared" si="49"/>
        <v>289582.14023583411</v>
      </c>
      <c r="N93" s="9">
        <f t="shared" si="50"/>
        <v>1</v>
      </c>
      <c r="O93" s="9">
        <f>SUM($N93:N$199)</f>
        <v>95</v>
      </c>
      <c r="P93" s="9">
        <f t="shared" si="51"/>
        <v>1</v>
      </c>
      <c r="Q93" s="18">
        <v>5.7500000000000002E-2</v>
      </c>
      <c r="R93" s="15">
        <f t="shared" si="60"/>
        <v>6.0500000000000005E-2</v>
      </c>
      <c r="S93" s="16">
        <f t="shared" si="61"/>
        <v>27928.177045894201</v>
      </c>
      <c r="T93" s="9">
        <f t="shared" si="62"/>
        <v>83784.531137682599</v>
      </c>
      <c r="U93" s="34">
        <f t="shared" si="63"/>
        <v>289582.14023583411</v>
      </c>
      <c r="V93">
        <f>T93+V94</f>
        <v>5121073.4439248387</v>
      </c>
      <c r="W93" s="34">
        <f t="shared" si="70"/>
        <v>-4609780.4439248387</v>
      </c>
      <c r="X93" s="35">
        <f t="shared" si="71"/>
        <v>46.5</v>
      </c>
      <c r="Y93">
        <f t="shared" si="66"/>
        <v>214728363.77794519</v>
      </c>
      <c r="Z93" s="34">
        <f t="shared" si="67"/>
        <v>219983119.20940766</v>
      </c>
      <c r="AG93" s="7">
        <f t="shared" si="53"/>
        <v>206532.46487598435</v>
      </c>
      <c r="AH93">
        <f t="shared" si="64"/>
        <v>1</v>
      </c>
      <c r="AI93">
        <f t="shared" si="54"/>
        <v>56668.660917785252</v>
      </c>
      <c r="AK93" s="34">
        <f t="shared" si="65"/>
        <v>72395.535058958529</v>
      </c>
      <c r="AL93">
        <f t="shared" si="73"/>
        <v>29863.158211820388</v>
      </c>
      <c r="AM93">
        <v>0.25</v>
      </c>
      <c r="AN93">
        <f t="shared" si="56"/>
        <v>127823.25</v>
      </c>
      <c r="AO93">
        <f t="shared" si="44"/>
        <v>616.38303275096894</v>
      </c>
      <c r="AP93">
        <f t="shared" si="68"/>
        <v>36834.629596560415</v>
      </c>
      <c r="AQ93">
        <f t="shared" si="41"/>
        <v>1227514.4684607186</v>
      </c>
      <c r="AR93">
        <f t="shared" si="42"/>
        <v>-1099691.2184607186</v>
      </c>
      <c r="AS93">
        <f t="shared" si="43"/>
        <v>2.400804369433414</v>
      </c>
      <c r="AT93">
        <f t="shared" si="69"/>
        <v>1441079.8424162043</v>
      </c>
    </row>
    <row r="94" spans="1:46" x14ac:dyDescent="0.25">
      <c r="A94" s="26" t="s">
        <v>105</v>
      </c>
      <c r="B94" s="4">
        <v>140148</v>
      </c>
      <c r="C94" s="13">
        <f t="shared" si="45"/>
        <v>1090.8156911581561</v>
      </c>
      <c r="D94" s="14">
        <f t="shared" si="46"/>
        <v>5577264.2717932714</v>
      </c>
      <c r="E94" s="21">
        <v>36617</v>
      </c>
      <c r="F94" s="23">
        <f t="shared" si="47"/>
        <v>54879</v>
      </c>
      <c r="G94" s="20">
        <v>73.5</v>
      </c>
      <c r="H94" s="9">
        <f t="shared" si="48"/>
        <v>629.65178797539136</v>
      </c>
      <c r="I94" s="8">
        <f t="shared" si="57"/>
        <v>56668.660917785252</v>
      </c>
      <c r="J94" s="10">
        <f t="shared" si="58"/>
        <v>20914.741019224766</v>
      </c>
      <c r="K94" s="10">
        <f t="shared" si="59"/>
        <v>62744.223057674302</v>
      </c>
      <c r="L94" s="10">
        <f t="shared" si="72"/>
        <v>356831835.79720503</v>
      </c>
      <c r="M94" s="9">
        <f t="shared" si="49"/>
        <v>278863.21358966356</v>
      </c>
      <c r="N94" s="9">
        <f t="shared" si="50"/>
        <v>1</v>
      </c>
      <c r="O94" s="9">
        <f>SUM($N94:N$199)</f>
        <v>94</v>
      </c>
      <c r="P94" s="9">
        <f t="shared" si="51"/>
        <v>1</v>
      </c>
      <c r="Q94" s="18">
        <v>5.7500000000000002E-2</v>
      </c>
      <c r="R94" s="15">
        <f t="shared" si="60"/>
        <v>6.0500000000000005E-2</v>
      </c>
      <c r="S94" s="16">
        <f t="shared" si="61"/>
        <v>26894.41135553634</v>
      </c>
      <c r="T94" s="9">
        <f t="shared" si="62"/>
        <v>80683.234066609017</v>
      </c>
      <c r="U94" s="34">
        <f t="shared" si="63"/>
        <v>278863.21358966356</v>
      </c>
      <c r="V94">
        <f>T94+V95</f>
        <v>5037288.9127871562</v>
      </c>
      <c r="W94" s="34">
        <f t="shared" si="70"/>
        <v>-4525995.9127871562</v>
      </c>
      <c r="X94" s="35">
        <f t="shared" si="71"/>
        <v>46.25</v>
      </c>
      <c r="Y94">
        <f t="shared" si="66"/>
        <v>203017994.4665235</v>
      </c>
      <c r="Z94" s="34">
        <f t="shared" si="67"/>
        <v>208058371.36506256</v>
      </c>
      <c r="AG94" s="7">
        <f t="shared" si="53"/>
        <v>200516.95619027608</v>
      </c>
      <c r="AH94">
        <f t="shared" si="64"/>
        <v>1.0096153846153846</v>
      </c>
      <c r="AI94">
        <f t="shared" si="54"/>
        <v>56668.660917785252</v>
      </c>
      <c r="AK94" s="34">
        <f t="shared" si="65"/>
        <v>69715.80339741589</v>
      </c>
      <c r="AL94">
        <f t="shared" si="73"/>
        <v>28757.768901434054</v>
      </c>
      <c r="AM94">
        <v>0.25</v>
      </c>
      <c r="AN94">
        <f t="shared" si="56"/>
        <v>127823.25</v>
      </c>
      <c r="AO94">
        <f t="shared" si="44"/>
        <v>616.38303275096894</v>
      </c>
      <c r="AP94">
        <f t="shared" si="68"/>
        <v>36834.629596560415</v>
      </c>
      <c r="AQ94">
        <f t="shared" si="41"/>
        <v>1190679.8388641581</v>
      </c>
      <c r="AR94">
        <f t="shared" si="42"/>
        <v>-1062856.5888641581</v>
      </c>
      <c r="AS94">
        <f t="shared" si="43"/>
        <v>2.3287622534714112</v>
      </c>
      <c r="AT94">
        <f t="shared" si="69"/>
        <v>1327891.4542029728</v>
      </c>
    </row>
    <row r="95" spans="1:46" x14ac:dyDescent="0.25">
      <c r="A95" s="24" t="s">
        <v>104</v>
      </c>
      <c r="B95" s="4">
        <v>130598</v>
      </c>
      <c r="C95" s="13">
        <f t="shared" si="45"/>
        <v>1016.4850560398498</v>
      </c>
      <c r="D95" s="14">
        <f t="shared" si="46"/>
        <v>5197216.9375778297</v>
      </c>
      <c r="E95" s="21">
        <v>36526</v>
      </c>
      <c r="F95" s="23">
        <f t="shared" si="47"/>
        <v>54789</v>
      </c>
      <c r="G95" s="20">
        <v>72.8</v>
      </c>
      <c r="H95" s="9">
        <f t="shared" si="48"/>
        <v>623.6551042803876</v>
      </c>
      <c r="I95" s="8">
        <f t="shared" si="57"/>
        <v>56128.959385234921</v>
      </c>
      <c r="J95" s="10">
        <f t="shared" si="58"/>
        <v>19489.56351591686</v>
      </c>
      <c r="K95" s="10">
        <f t="shared" si="59"/>
        <v>58468.690547750579</v>
      </c>
      <c r="L95" s="10">
        <f t="shared" si="72"/>
        <v>337454132.75713104</v>
      </c>
      <c r="M95" s="9">
        <f t="shared" si="49"/>
        <v>259860.84687889149</v>
      </c>
      <c r="N95" s="9">
        <f t="shared" si="50"/>
        <v>1</v>
      </c>
      <c r="O95" s="9">
        <f>SUM($N95:N$199)</f>
        <v>93</v>
      </c>
      <c r="P95" s="9">
        <f t="shared" si="51"/>
        <v>1</v>
      </c>
      <c r="Q95" s="18">
        <v>5.5E-2</v>
      </c>
      <c r="R95" s="15">
        <f t="shared" si="60"/>
        <v>5.8000000000000003E-2</v>
      </c>
      <c r="S95" s="16">
        <f t="shared" si="61"/>
        <v>24395.862621178039</v>
      </c>
      <c r="T95" s="9">
        <f t="shared" si="62"/>
        <v>73187.587863534121</v>
      </c>
      <c r="U95" s="34">
        <f t="shared" si="63"/>
        <v>259860.84687889149</v>
      </c>
      <c r="V95">
        <f>T95+V96</f>
        <v>4956605.6787205469</v>
      </c>
      <c r="W95" s="34">
        <f t="shared" si="70"/>
        <v>-4445312.6787205469</v>
      </c>
      <c r="X95" s="35">
        <f t="shared" si="71"/>
        <v>46</v>
      </c>
      <c r="Y95">
        <f t="shared" si="66"/>
        <v>191944359.18385524</v>
      </c>
      <c r="Z95" s="34">
        <f t="shared" si="67"/>
        <v>196604688.74817887</v>
      </c>
      <c r="AG95" s="7">
        <f t="shared" si="53"/>
        <v>194676.65649541366</v>
      </c>
      <c r="AH95">
        <f t="shared" si="64"/>
        <v>0.99862825788751719</v>
      </c>
      <c r="AI95">
        <f t="shared" si="54"/>
        <v>56128.959385234921</v>
      </c>
      <c r="AK95" s="34">
        <f t="shared" si="65"/>
        <v>64965.211719722873</v>
      </c>
      <c r="AL95">
        <f t="shared" si="73"/>
        <v>26798.149834385687</v>
      </c>
      <c r="AM95">
        <v>0.25</v>
      </c>
      <c r="AN95">
        <f t="shared" si="56"/>
        <v>127823.25</v>
      </c>
      <c r="AO95">
        <f t="shared" si="44"/>
        <v>600.00544219072196</v>
      </c>
      <c r="AP95">
        <f t="shared" si="68"/>
        <v>36483.823600402699</v>
      </c>
      <c r="AQ95">
        <f t="shared" si="41"/>
        <v>1153845.2092675976</v>
      </c>
      <c r="AR95">
        <f t="shared" si="42"/>
        <v>-1026021.9592675976</v>
      </c>
      <c r="AS95">
        <f t="shared" si="43"/>
        <v>2.2567201375094079</v>
      </c>
      <c r="AT95">
        <f t="shared" si="69"/>
        <v>1220857.5173583094</v>
      </c>
    </row>
    <row r="96" spans="1:46" x14ac:dyDescent="0.25">
      <c r="A96" s="25" t="s">
        <v>103</v>
      </c>
      <c r="B96" s="4">
        <v>122331</v>
      </c>
      <c r="C96" s="13">
        <f t="shared" si="45"/>
        <v>952.14041095890343</v>
      </c>
      <c r="D96" s="14">
        <f t="shared" si="46"/>
        <v>4868227.2714041062</v>
      </c>
      <c r="E96" s="21">
        <v>36434</v>
      </c>
      <c r="F96" s="23">
        <f t="shared" si="47"/>
        <v>54697</v>
      </c>
      <c r="G96" s="20">
        <v>72.900000000000006</v>
      </c>
      <c r="H96" s="9">
        <f t="shared" si="48"/>
        <v>624.51177337967385</v>
      </c>
      <c r="I96" s="8">
        <f t="shared" si="57"/>
        <v>56206.059604170681</v>
      </c>
      <c r="J96" s="10">
        <f t="shared" si="58"/>
        <v>18255.852267765396</v>
      </c>
      <c r="K96" s="10">
        <f t="shared" si="59"/>
        <v>54767.556803296189</v>
      </c>
      <c r="L96" s="10">
        <f t="shared" si="72"/>
        <v>319882575.94699377</v>
      </c>
      <c r="M96" s="9">
        <f t="shared" si="49"/>
        <v>243411.36357020531</v>
      </c>
      <c r="N96" s="9">
        <f t="shared" si="50"/>
        <v>1</v>
      </c>
      <c r="O96" s="9">
        <f>SUM($N96:N$199)</f>
        <v>92</v>
      </c>
      <c r="P96" s="9">
        <f t="shared" si="51"/>
        <v>1</v>
      </c>
      <c r="Q96" s="18">
        <v>5.2499999999999998E-2</v>
      </c>
      <c r="R96" s="15">
        <f t="shared" si="60"/>
        <v>5.5500000000000001E-2</v>
      </c>
      <c r="S96" s="16">
        <f t="shared" si="61"/>
        <v>22235.337472142113</v>
      </c>
      <c r="T96" s="9">
        <f t="shared" si="62"/>
        <v>66706.01241642634</v>
      </c>
      <c r="U96" s="34">
        <f t="shared" si="63"/>
        <v>243411.36357020531</v>
      </c>
      <c r="V96">
        <f>T96+V97</f>
        <v>4883418.0908570131</v>
      </c>
      <c r="W96" s="34">
        <f t="shared" si="70"/>
        <v>-4372125.0908570131</v>
      </c>
      <c r="X96" s="35">
        <f t="shared" si="71"/>
        <v>45.75</v>
      </c>
      <c r="Y96">
        <f t="shared" si="66"/>
        <v>181903199.39360648</v>
      </c>
      <c r="Z96" s="34">
        <f t="shared" si="67"/>
        <v>186234539.29175639</v>
      </c>
      <c r="AG96" s="7">
        <f t="shared" si="53"/>
        <v>189006.46261690644</v>
      </c>
      <c r="AH96">
        <f t="shared" si="64"/>
        <v>1.0041322314049588</v>
      </c>
      <c r="AI96">
        <f t="shared" si="54"/>
        <v>56206.059604170681</v>
      </c>
      <c r="AK96" s="34">
        <f t="shared" si="65"/>
        <v>60852.840892551329</v>
      </c>
      <c r="AL96">
        <f t="shared" si="73"/>
        <v>25101.796868177422</v>
      </c>
      <c r="AM96">
        <v>0.25</v>
      </c>
      <c r="AN96">
        <f t="shared" si="56"/>
        <v>127823.25</v>
      </c>
      <c r="AO96">
        <f t="shared" si="44"/>
        <v>583.82506446052525</v>
      </c>
      <c r="AP96">
        <f t="shared" si="68"/>
        <v>36533.938742710947</v>
      </c>
      <c r="AQ96">
        <f t="shared" si="41"/>
        <v>1117361.3856671948</v>
      </c>
      <c r="AR96">
        <f t="shared" si="42"/>
        <v>-989538.13566719485</v>
      </c>
      <c r="AS96">
        <f t="shared" si="43"/>
        <v>2.185364136937519</v>
      </c>
      <c r="AT96">
        <f t="shared" si="69"/>
        <v>1122629.0936093901</v>
      </c>
    </row>
    <row r="97" spans="1:46" x14ac:dyDescent="0.25">
      <c r="A97" s="25" t="s">
        <v>102</v>
      </c>
      <c r="B97" s="4">
        <v>116170</v>
      </c>
      <c r="C97" s="13">
        <f t="shared" si="45"/>
        <v>904.1874221668736</v>
      </c>
      <c r="D97" s="14">
        <f t="shared" si="46"/>
        <v>4623046.9964196729</v>
      </c>
      <c r="E97" s="21">
        <v>36342</v>
      </c>
      <c r="F97" s="23">
        <f t="shared" si="47"/>
        <v>54605</v>
      </c>
      <c r="G97" s="20">
        <v>72.599999999999994</v>
      </c>
      <c r="H97" s="9">
        <f t="shared" si="48"/>
        <v>621.94176608181499</v>
      </c>
      <c r="I97" s="8">
        <f t="shared" si="57"/>
        <v>55974.758947363393</v>
      </c>
      <c r="J97" s="10">
        <f t="shared" si="58"/>
        <v>17336.42623657377</v>
      </c>
      <c r="K97" s="10">
        <f t="shared" si="59"/>
        <v>52009.278709721315</v>
      </c>
      <c r="L97" s="10">
        <f t="shared" si="72"/>
        <v>303943762.05705875</v>
      </c>
      <c r="M97" s="9">
        <f t="shared" si="49"/>
        <v>231152.34982098365</v>
      </c>
      <c r="N97" s="9">
        <f t="shared" si="50"/>
        <v>1</v>
      </c>
      <c r="O97" s="9">
        <f>SUM($N97:N$199)</f>
        <v>91</v>
      </c>
      <c r="P97" s="9">
        <f t="shared" si="51"/>
        <v>1</v>
      </c>
      <c r="Q97" s="18">
        <v>5.2499999999999998E-2</v>
      </c>
      <c r="R97" s="15">
        <f t="shared" si="60"/>
        <v>5.5500000000000001E-2</v>
      </c>
      <c r="S97" s="16">
        <f t="shared" si="61"/>
        <v>21115.491201238845</v>
      </c>
      <c r="T97" s="9">
        <f t="shared" si="62"/>
        <v>63346.473603716535</v>
      </c>
      <c r="U97" s="34">
        <f t="shared" si="63"/>
        <v>231152.34982098365</v>
      </c>
      <c r="V97">
        <f>T97+V98</f>
        <v>4816712.078440587</v>
      </c>
      <c r="W97" s="34">
        <f t="shared" si="70"/>
        <v>-4305419.078440587</v>
      </c>
      <c r="X97" s="35">
        <f t="shared" si="71"/>
        <v>45.5</v>
      </c>
      <c r="Y97">
        <f t="shared" si="66"/>
        <v>172794931.54856417</v>
      </c>
      <c r="Z97" s="34">
        <f t="shared" si="67"/>
        <v>176881091.17172962</v>
      </c>
      <c r="AG97" s="7">
        <f t="shared" si="53"/>
        <v>183501.42001641402</v>
      </c>
      <c r="AH97">
        <f t="shared" si="64"/>
        <v>0.99862448418156813</v>
      </c>
      <c r="AI97">
        <f t="shared" si="54"/>
        <v>55974.758947363393</v>
      </c>
      <c r="AK97" s="34">
        <f t="shared" si="65"/>
        <v>57788.087455245914</v>
      </c>
      <c r="AL97">
        <f t="shared" si="73"/>
        <v>23837.586075288938</v>
      </c>
      <c r="AM97">
        <v>0.25</v>
      </c>
      <c r="AN97">
        <f t="shared" si="56"/>
        <v>127823.25</v>
      </c>
      <c r="AO97">
        <f t="shared" si="44"/>
        <v>583.82506446052525</v>
      </c>
      <c r="AP97">
        <f t="shared" si="68"/>
        <v>36383.593315786209</v>
      </c>
      <c r="AQ97">
        <f t="shared" si="41"/>
        <v>1080827.4469244839</v>
      </c>
      <c r="AR97">
        <f t="shared" si="42"/>
        <v>-953004.19692448387</v>
      </c>
      <c r="AS97">
        <f t="shared" si="43"/>
        <v>2.1139101198813282</v>
      </c>
      <c r="AT97">
        <f t="shared" si="69"/>
        <v>1031919.387046726</v>
      </c>
    </row>
    <row r="98" spans="1:46" x14ac:dyDescent="0.25">
      <c r="A98" s="26" t="s">
        <v>101</v>
      </c>
      <c r="B98" s="4">
        <v>111639</v>
      </c>
      <c r="C98" s="13">
        <f t="shared" si="45"/>
        <v>868.92123287671177</v>
      </c>
      <c r="D98" s="14">
        <f t="shared" ref="D98:D129" si="74">$D$199*C98/$C$199</f>
        <v>4442733.439212326</v>
      </c>
      <c r="E98" s="21">
        <v>36251</v>
      </c>
      <c r="F98" s="23">
        <f t="shared" si="47"/>
        <v>54514</v>
      </c>
      <c r="G98" s="20">
        <v>72.7</v>
      </c>
      <c r="H98" s="9">
        <f t="shared" si="48"/>
        <v>622.79843518110124</v>
      </c>
      <c r="I98" s="8">
        <f t="shared" si="57"/>
        <v>56051.859166299153</v>
      </c>
      <c r="J98" s="10">
        <f t="shared" si="58"/>
        <v>16660.250397046224</v>
      </c>
      <c r="K98" s="10">
        <f t="shared" si="59"/>
        <v>49980.751191138668</v>
      </c>
      <c r="L98" s="10">
        <f t="shared" si="72"/>
        <v>288797518.04508567</v>
      </c>
      <c r="M98" s="9">
        <f t="shared" si="49"/>
        <v>222136.67196061631</v>
      </c>
      <c r="N98" s="9">
        <f t="shared" si="50"/>
        <v>1</v>
      </c>
      <c r="O98" s="9">
        <f>SUM($N98:N$199)</f>
        <v>90</v>
      </c>
      <c r="P98" s="9">
        <f t="shared" si="51"/>
        <v>1</v>
      </c>
      <c r="Q98" s="18">
        <v>0.06</v>
      </c>
      <c r="R98" s="15">
        <f t="shared" si="60"/>
        <v>6.3E-2</v>
      </c>
      <c r="S98" s="16">
        <f t="shared" si="61"/>
        <v>21999.448877674036</v>
      </c>
      <c r="T98" s="9">
        <f t="shared" si="62"/>
        <v>65998.346633022113</v>
      </c>
      <c r="U98" s="34">
        <f t="shared" si="63"/>
        <v>222136.67196061631</v>
      </c>
      <c r="V98">
        <f>T98+V99</f>
        <v>4753365.6048368709</v>
      </c>
      <c r="W98" s="34">
        <f t="shared" si="70"/>
        <v>-4242072.6048368709</v>
      </c>
      <c r="X98" s="35">
        <f t="shared" si="71"/>
        <v>45.25</v>
      </c>
      <c r="Y98">
        <f t="shared" si="66"/>
        <v>164141138.19976094</v>
      </c>
      <c r="Z98" s="34">
        <f t="shared" si="67"/>
        <v>168046984.26571906</v>
      </c>
      <c r="AG98" s="7">
        <f t="shared" si="53"/>
        <v>178156.71846253789</v>
      </c>
      <c r="AH98">
        <f t="shared" si="64"/>
        <v>1.0097222222222222</v>
      </c>
      <c r="AI98">
        <f t="shared" si="54"/>
        <v>56051.859166299153</v>
      </c>
      <c r="AK98" s="34">
        <f t="shared" si="65"/>
        <v>55534.167990154077</v>
      </c>
      <c r="AL98">
        <f t="shared" si="73"/>
        <v>22907.844295938557</v>
      </c>
      <c r="AM98">
        <v>0.25</v>
      </c>
      <c r="AN98">
        <f t="shared" si="56"/>
        <v>127823.25</v>
      </c>
      <c r="AO98">
        <f t="shared" si="44"/>
        <v>632.95290888568559</v>
      </c>
      <c r="AP98">
        <f t="shared" si="68"/>
        <v>36433.70845809445</v>
      </c>
      <c r="AQ98">
        <f t="shared" si="41"/>
        <v>1044443.8536086977</v>
      </c>
      <c r="AR98">
        <f t="shared" si="42"/>
        <v>-916620.60360869765</v>
      </c>
      <c r="AS98">
        <f t="shared" si="43"/>
        <v>2.0427501522780434</v>
      </c>
      <c r="AT98">
        <f t="shared" si="69"/>
        <v>945877.23869923013</v>
      </c>
    </row>
    <row r="99" spans="1:46" x14ac:dyDescent="0.25">
      <c r="A99" s="24" t="s">
        <v>100</v>
      </c>
      <c r="B99" s="4">
        <v>107464</v>
      </c>
      <c r="C99" s="13">
        <f t="shared" si="45"/>
        <v>836.42590286425855</v>
      </c>
      <c r="D99" s="14">
        <f t="shared" si="74"/>
        <v>4276587.0915317535</v>
      </c>
      <c r="E99" s="21">
        <v>36161</v>
      </c>
      <c r="F99" s="23">
        <f t="shared" si="47"/>
        <v>54424</v>
      </c>
      <c r="G99" s="20">
        <v>72</v>
      </c>
      <c r="H99" s="9">
        <f t="shared" si="48"/>
        <v>616.80175148609749</v>
      </c>
      <c r="I99" s="8">
        <f t="shared" si="57"/>
        <v>55512.157633748822</v>
      </c>
      <c r="J99" s="10">
        <f t="shared" si="58"/>
        <v>16037.201593244075</v>
      </c>
      <c r="K99" s="10">
        <f t="shared" si="59"/>
        <v>48111.604779732224</v>
      </c>
      <c r="L99" s="10">
        <f t="shared" si="72"/>
        <v>272463268.9507724</v>
      </c>
      <c r="M99" s="9">
        <f t="shared" si="49"/>
        <v>213829.35457658768</v>
      </c>
      <c r="N99" s="9">
        <f t="shared" si="50"/>
        <v>1</v>
      </c>
      <c r="O99" s="9">
        <f>SUM($N99:N$199)</f>
        <v>89</v>
      </c>
      <c r="P99" s="9">
        <f t="shared" si="51"/>
        <v>1</v>
      </c>
      <c r="Q99" s="18">
        <v>7.2499999999999995E-2</v>
      </c>
      <c r="R99" s="15">
        <f t="shared" si="60"/>
        <v>7.5499999999999998E-2</v>
      </c>
      <c r="S99" s="16">
        <f t="shared" si="61"/>
        <v>24039.258941130447</v>
      </c>
      <c r="T99" s="9">
        <f t="shared" si="62"/>
        <v>72117.776823391338</v>
      </c>
      <c r="U99" s="34">
        <f t="shared" si="63"/>
        <v>213829.35457658768</v>
      </c>
      <c r="V99">
        <f>T99+V100</f>
        <v>4687367.2582038492</v>
      </c>
      <c r="W99" s="34">
        <f t="shared" si="70"/>
        <v>-4176074.2582038492</v>
      </c>
      <c r="X99" s="35">
        <f t="shared" si="71"/>
        <v>45</v>
      </c>
      <c r="Y99">
        <f t="shared" si="66"/>
        <v>154815758.95405927</v>
      </c>
      <c r="Z99" s="34">
        <f t="shared" si="67"/>
        <v>158555458.67233682</v>
      </c>
      <c r="AG99" s="7">
        <f t="shared" si="53"/>
        <v>172967.68782770669</v>
      </c>
      <c r="AH99">
        <f t="shared" si="64"/>
        <v>1.0027855153203342</v>
      </c>
      <c r="AI99">
        <f t="shared" si="54"/>
        <v>55512.157633748822</v>
      </c>
      <c r="AK99" s="34">
        <f t="shared" si="65"/>
        <v>53457.338644146919</v>
      </c>
      <c r="AL99">
        <f t="shared" si="73"/>
        <v>22051.152190710603</v>
      </c>
      <c r="AM99">
        <v>0.25</v>
      </c>
      <c r="AN99">
        <f t="shared" si="56"/>
        <v>127823.25</v>
      </c>
      <c r="AO99">
        <f t="shared" si="44"/>
        <v>718.51131280159905</v>
      </c>
      <c r="AP99">
        <f t="shared" si="68"/>
        <v>36082.902461936734</v>
      </c>
      <c r="AQ99">
        <f t="shared" si="41"/>
        <v>1008010.1451506033</v>
      </c>
      <c r="AR99">
        <f t="shared" si="42"/>
        <v>-880186.89515060326</v>
      </c>
      <c r="AS99">
        <f t="shared" si="43"/>
        <v>1.9714921681904569</v>
      </c>
      <c r="AT99">
        <f t="shared" si="69"/>
        <v>857965.59456710913</v>
      </c>
    </row>
    <row r="100" spans="1:46" x14ac:dyDescent="0.25">
      <c r="A100" s="25" t="s">
        <v>99</v>
      </c>
      <c r="B100" s="4">
        <v>106290</v>
      </c>
      <c r="C100" s="13">
        <f t="shared" si="45"/>
        <v>827.28829389788245</v>
      </c>
      <c r="D100" s="14">
        <f t="shared" si="74"/>
        <v>4229867.1365193008</v>
      </c>
      <c r="E100" s="21">
        <v>36069</v>
      </c>
      <c r="F100" s="23">
        <f t="shared" si="47"/>
        <v>54332</v>
      </c>
      <c r="G100" s="20">
        <v>71.8</v>
      </c>
      <c r="H100" s="9">
        <f t="shared" si="48"/>
        <v>615.08841328752499</v>
      </c>
      <c r="I100" s="8">
        <f t="shared" si="57"/>
        <v>55357.957195877301</v>
      </c>
      <c r="J100" s="10">
        <f t="shared" si="58"/>
        <v>15862.001761947378</v>
      </c>
      <c r="K100" s="10">
        <f t="shared" si="59"/>
        <v>47586.005285842133</v>
      </c>
      <c r="L100" s="10">
        <f t="shared" si="72"/>
        <v>254056221.5879629</v>
      </c>
      <c r="M100" s="9">
        <f t="shared" si="49"/>
        <v>211493.35682596505</v>
      </c>
      <c r="N100" s="9">
        <f t="shared" si="50"/>
        <v>1</v>
      </c>
      <c r="O100" s="9">
        <f>SUM($N100:N$199)</f>
        <v>88</v>
      </c>
      <c r="P100" s="9">
        <f t="shared" si="51"/>
        <v>1</v>
      </c>
      <c r="Q100" s="18">
        <v>7.4999999999999997E-2</v>
      </c>
      <c r="R100" s="15">
        <f t="shared" si="60"/>
        <v>7.8E-2</v>
      </c>
      <c r="S100" s="16">
        <f t="shared" si="61"/>
        <v>24359.652592436869</v>
      </c>
      <c r="T100" s="9">
        <f t="shared" si="62"/>
        <v>73078.957777310599</v>
      </c>
      <c r="U100" s="34">
        <f t="shared" si="63"/>
        <v>211493.35682596505</v>
      </c>
      <c r="V100">
        <f>T100+V101</f>
        <v>4615249.481380458</v>
      </c>
      <c r="W100" s="34">
        <f t="shared" si="70"/>
        <v>-4103956.481380458</v>
      </c>
      <c r="X100" s="35">
        <f t="shared" si="71"/>
        <v>44.75</v>
      </c>
      <c r="Y100">
        <f t="shared" si="66"/>
        <v>144316714.26722363</v>
      </c>
      <c r="Z100" s="34">
        <f t="shared" si="67"/>
        <v>148009694.03048873</v>
      </c>
      <c r="AG100" s="7">
        <f t="shared" si="53"/>
        <v>167929.79400748221</v>
      </c>
      <c r="AH100">
        <f t="shared" si="64"/>
        <v>1.0056022408963583</v>
      </c>
      <c r="AI100">
        <f t="shared" si="54"/>
        <v>55357.957195877301</v>
      </c>
      <c r="AK100" s="34">
        <f t="shared" si="65"/>
        <v>52873.339206491262</v>
      </c>
      <c r="AL100">
        <f t="shared" si="73"/>
        <v>21810.252422677644</v>
      </c>
      <c r="AM100">
        <v>0.25</v>
      </c>
      <c r="AN100">
        <f t="shared" si="56"/>
        <v>127823.25</v>
      </c>
      <c r="AO100">
        <f t="shared" si="44"/>
        <v>736.12949597240811</v>
      </c>
      <c r="AP100">
        <f t="shared" si="68"/>
        <v>35982.672177320244</v>
      </c>
      <c r="AQ100">
        <f t="shared" si="41"/>
        <v>971927.24268866656</v>
      </c>
      <c r="AR100">
        <f t="shared" si="42"/>
        <v>-844103.99268866656</v>
      </c>
      <c r="AS100">
        <f t="shared" si="43"/>
        <v>1.9009202994929846</v>
      </c>
      <c r="AT100">
        <f t="shared" si="69"/>
        <v>766324.18844305119</v>
      </c>
    </row>
    <row r="101" spans="1:46" x14ac:dyDescent="0.25">
      <c r="A101" s="25" t="s">
        <v>98</v>
      </c>
      <c r="B101" s="4">
        <v>103181</v>
      </c>
      <c r="C101" s="13">
        <f t="shared" si="45"/>
        <v>803.08997509339929</v>
      </c>
      <c r="D101" s="14">
        <f t="shared" si="74"/>
        <v>4106142.8263542936</v>
      </c>
      <c r="E101" s="21">
        <v>35977</v>
      </c>
      <c r="F101" s="23">
        <f t="shared" si="47"/>
        <v>54240</v>
      </c>
      <c r="G101" s="20">
        <v>71.400000000000006</v>
      </c>
      <c r="H101" s="9">
        <f t="shared" si="48"/>
        <v>611.6617368903801</v>
      </c>
      <c r="I101" s="8">
        <f t="shared" si="57"/>
        <v>55049.556320134267</v>
      </c>
      <c r="J101" s="10">
        <f t="shared" si="58"/>
        <v>15398.035598828601</v>
      </c>
      <c r="K101" s="10">
        <f t="shared" si="59"/>
        <v>46194.106796485801</v>
      </c>
      <c r="L101" s="10">
        <f t="shared" si="72"/>
        <v>236342162.71727574</v>
      </c>
      <c r="M101" s="9">
        <f t="shared" si="49"/>
        <v>205307.1413177147</v>
      </c>
      <c r="N101" s="9">
        <f t="shared" si="50"/>
        <v>1</v>
      </c>
      <c r="O101" s="9">
        <f>SUM($N101:N$199)</f>
        <v>87</v>
      </c>
      <c r="P101" s="9">
        <f t="shared" si="51"/>
        <v>1</v>
      </c>
      <c r="Q101" s="18">
        <v>7.4999999999999997E-2</v>
      </c>
      <c r="R101" s="15">
        <f t="shared" si="60"/>
        <v>7.8E-2</v>
      </c>
      <c r="S101" s="16">
        <f t="shared" si="61"/>
        <v>23647.128743439909</v>
      </c>
      <c r="T101" s="9">
        <f t="shared" si="62"/>
        <v>70941.386230319724</v>
      </c>
      <c r="U101" s="34">
        <f t="shared" si="63"/>
        <v>205307.1413177147</v>
      </c>
      <c r="V101">
        <f>T101+V102</f>
        <v>4542170.5236031478</v>
      </c>
      <c r="W101" s="34">
        <f t="shared" si="70"/>
        <v>-4030877.5236031478</v>
      </c>
      <c r="X101" s="35">
        <f t="shared" si="71"/>
        <v>44.5</v>
      </c>
      <c r="Y101">
        <f t="shared" si="66"/>
        <v>134214634.04190356</v>
      </c>
      <c r="Z101" s="34">
        <f t="shared" si="67"/>
        <v>137783889.49500364</v>
      </c>
      <c r="AG101" s="7">
        <f t="shared" si="53"/>
        <v>163038.63495872059</v>
      </c>
      <c r="AH101">
        <f t="shared" si="64"/>
        <v>1</v>
      </c>
      <c r="AI101">
        <f t="shared" si="54"/>
        <v>55049.556320134267</v>
      </c>
      <c r="AK101" s="34">
        <f t="shared" si="65"/>
        <v>51326.785329428676</v>
      </c>
      <c r="AL101">
        <f t="shared" si="73"/>
        <v>21172.298948389329</v>
      </c>
      <c r="AM101">
        <v>0.25</v>
      </c>
      <c r="AN101">
        <f t="shared" si="56"/>
        <v>127823.25</v>
      </c>
      <c r="AO101">
        <f t="shared" si="44"/>
        <v>736.12949597240811</v>
      </c>
      <c r="AP101">
        <f t="shared" si="68"/>
        <v>35782.211608087273</v>
      </c>
      <c r="AQ101">
        <f t="shared" si="41"/>
        <v>935944.57051134633</v>
      </c>
      <c r="AR101">
        <f t="shared" si="42"/>
        <v>-808121.32051134633</v>
      </c>
      <c r="AS101">
        <f t="shared" si="43"/>
        <v>1.8305444637641164</v>
      </c>
      <c r="AT101">
        <f t="shared" si="69"/>
        <v>679387.45699137764</v>
      </c>
    </row>
    <row r="102" spans="1:46" x14ac:dyDescent="0.25">
      <c r="A102" s="30" t="s">
        <v>97</v>
      </c>
      <c r="B102" s="4">
        <v>98387</v>
      </c>
      <c r="C102" s="13">
        <f t="shared" si="45"/>
        <v>765.77677459526728</v>
      </c>
      <c r="D102" s="14">
        <f t="shared" si="74"/>
        <v>3915363.0441313796</v>
      </c>
      <c r="E102" s="21">
        <v>35886</v>
      </c>
      <c r="F102" s="23">
        <f t="shared" si="47"/>
        <v>54149</v>
      </c>
      <c r="G102" s="20">
        <v>71.400000000000006</v>
      </c>
      <c r="H102" s="9">
        <f t="shared" si="48"/>
        <v>611.6617368903801</v>
      </c>
      <c r="I102" s="8">
        <f t="shared" si="57"/>
        <v>55049.556320134267</v>
      </c>
      <c r="J102" s="10">
        <f t="shared" si="58"/>
        <v>14682.611415492674</v>
      </c>
      <c r="K102" s="10">
        <f t="shared" si="59"/>
        <v>44047.834246478022</v>
      </c>
      <c r="L102" s="10">
        <f t="shared" si="72"/>
        <v>219862860.1046178</v>
      </c>
      <c r="M102" s="9">
        <f t="shared" si="49"/>
        <v>195768.15220656898</v>
      </c>
      <c r="N102" s="9">
        <f t="shared" si="50"/>
        <v>1</v>
      </c>
      <c r="O102" s="9">
        <f>SUM($N102:N$199)</f>
        <v>86</v>
      </c>
      <c r="P102" s="9">
        <f t="shared" si="51"/>
        <v>1</v>
      </c>
      <c r="Q102" s="18">
        <v>7.2499999999999995E-2</v>
      </c>
      <c r="R102" s="15">
        <f t="shared" si="60"/>
        <v>7.5499999999999998E-2</v>
      </c>
      <c r="S102" s="16">
        <f t="shared" si="61"/>
        <v>22008.771025096787</v>
      </c>
      <c r="T102" s="9">
        <f t="shared" si="62"/>
        <v>66026.313075290353</v>
      </c>
      <c r="U102" s="34">
        <f t="shared" si="63"/>
        <v>195768.15220656898</v>
      </c>
      <c r="V102">
        <f>T102+V103</f>
        <v>4471229.1373728281</v>
      </c>
      <c r="W102" s="34">
        <f t="shared" si="70"/>
        <v>-3959936.1373728281</v>
      </c>
      <c r="X102" s="35">
        <f t="shared" si="71"/>
        <v>44.25</v>
      </c>
      <c r="Y102">
        <f t="shared" si="66"/>
        <v>124817536.58632137</v>
      </c>
      <c r="Z102" s="34">
        <f t="shared" si="67"/>
        <v>128196012.25719854</v>
      </c>
      <c r="AG102" s="7">
        <f t="shared" si="53"/>
        <v>158289.9368531268</v>
      </c>
      <c r="AH102">
        <f t="shared" si="64"/>
        <v>1.011331444759207</v>
      </c>
      <c r="AI102">
        <f t="shared" si="54"/>
        <v>55049.556320134267</v>
      </c>
      <c r="AK102" s="34">
        <f t="shared" si="65"/>
        <v>48942.038051642245</v>
      </c>
      <c r="AL102">
        <f t="shared" si="73"/>
        <v>20188.590696302424</v>
      </c>
      <c r="AM102">
        <v>0.25</v>
      </c>
      <c r="AN102">
        <f t="shared" si="56"/>
        <v>127823.25</v>
      </c>
      <c r="AO102">
        <f t="shared" si="44"/>
        <v>718.51131280159905</v>
      </c>
      <c r="AP102">
        <f t="shared" si="68"/>
        <v>35782.211608087273</v>
      </c>
      <c r="AQ102">
        <f t="shared" si="41"/>
        <v>900162.35890325904</v>
      </c>
      <c r="AR102">
        <f t="shared" si="42"/>
        <v>-772339.10890325904</v>
      </c>
      <c r="AS102">
        <f t="shared" si="43"/>
        <v>1.7605606939724563</v>
      </c>
      <c r="AT102">
        <f t="shared" si="69"/>
        <v>598702.55384492129</v>
      </c>
    </row>
    <row r="103" spans="1:46" x14ac:dyDescent="0.25">
      <c r="A103" s="31" t="s">
        <v>96</v>
      </c>
      <c r="B103" s="4">
        <v>94055</v>
      </c>
      <c r="C103" s="13">
        <f t="shared" si="45"/>
        <v>732.05946450809427</v>
      </c>
      <c r="D103" s="14">
        <f t="shared" si="74"/>
        <v>3742968.7978673703</v>
      </c>
      <c r="E103" s="21">
        <v>35796</v>
      </c>
      <c r="F103" s="23">
        <f t="shared" si="47"/>
        <v>54058</v>
      </c>
      <c r="G103" s="20">
        <v>70.599999999999994</v>
      </c>
      <c r="H103" s="9">
        <f t="shared" si="48"/>
        <v>604.80838409608998</v>
      </c>
      <c r="I103" s="8">
        <f t="shared" si="57"/>
        <v>54432.754568648161</v>
      </c>
      <c r="J103" s="10">
        <f t="shared" si="58"/>
        <v>14036.132992002638</v>
      </c>
      <c r="K103" s="10">
        <f t="shared" si="59"/>
        <v>42108.398976007913</v>
      </c>
      <c r="L103" s="10">
        <f t="shared" si="72"/>
        <v>205008042.63613632</v>
      </c>
      <c r="M103" s="9">
        <f t="shared" si="49"/>
        <v>187148.43989336852</v>
      </c>
      <c r="N103" s="9">
        <f t="shared" si="50"/>
        <v>1</v>
      </c>
      <c r="O103" s="9">
        <f>SUM($N103:N$199)</f>
        <v>85</v>
      </c>
      <c r="P103" s="9">
        <f t="shared" si="51"/>
        <v>1</v>
      </c>
      <c r="Q103" s="18">
        <v>7.2499999999999995E-2</v>
      </c>
      <c r="R103" s="15">
        <f t="shared" si="60"/>
        <v>7.5499999999999998E-2</v>
      </c>
      <c r="S103" s="16">
        <f t="shared" si="61"/>
        <v>21039.720275701857</v>
      </c>
      <c r="T103" s="9">
        <f t="shared" si="62"/>
        <v>63119.160827105574</v>
      </c>
      <c r="U103" s="34">
        <f t="shared" si="63"/>
        <v>187148.43989336852</v>
      </c>
      <c r="V103">
        <f>T103+V104</f>
        <v>4405202.824297538</v>
      </c>
      <c r="W103" s="34">
        <f t="shared" si="70"/>
        <v>-3893909.824297538</v>
      </c>
      <c r="X103" s="35">
        <f t="shared" si="71"/>
        <v>44</v>
      </c>
      <c r="Y103">
        <f t="shared" si="66"/>
        <v>116346624.12560679</v>
      </c>
      <c r="Z103" s="34">
        <f t="shared" si="67"/>
        <v>119552705.55021995</v>
      </c>
      <c r="AG103" s="7">
        <f t="shared" si="53"/>
        <v>153679.55034284154</v>
      </c>
      <c r="AH103">
        <f t="shared" si="64"/>
        <v>1</v>
      </c>
      <c r="AI103">
        <f t="shared" si="54"/>
        <v>54432.754568648161</v>
      </c>
      <c r="AK103" s="34">
        <f t="shared" si="65"/>
        <v>46787.109973342129</v>
      </c>
      <c r="AL103">
        <f t="shared" si="73"/>
        <v>19299.682864003629</v>
      </c>
      <c r="AM103">
        <v>0.25</v>
      </c>
      <c r="AN103">
        <f t="shared" si="56"/>
        <v>127823.25</v>
      </c>
      <c r="AO103">
        <f t="shared" si="44"/>
        <v>718.51131280159905</v>
      </c>
      <c r="AP103">
        <f t="shared" si="68"/>
        <v>35381.290469621308</v>
      </c>
      <c r="AQ103">
        <f t="shared" si="41"/>
        <v>864380.14729517174</v>
      </c>
      <c r="AR103">
        <f t="shared" si="42"/>
        <v>-736556.89729517174</v>
      </c>
      <c r="AS103">
        <f t="shared" si="43"/>
        <v>1.690576924180796</v>
      </c>
      <c r="AT103">
        <f t="shared" si="69"/>
        <v>524867.45196907595</v>
      </c>
    </row>
    <row r="104" spans="1:46" x14ac:dyDescent="0.25">
      <c r="A104" s="25" t="s">
        <v>95</v>
      </c>
      <c r="B104" s="4">
        <v>95481</v>
      </c>
      <c r="C104" s="13">
        <f t="shared" si="45"/>
        <v>743.15846824408425</v>
      </c>
      <c r="D104" s="14">
        <f t="shared" si="74"/>
        <v>3799717.2270392259</v>
      </c>
      <c r="E104" s="21">
        <v>35704</v>
      </c>
      <c r="F104" s="23">
        <f t="shared" si="47"/>
        <v>53966</v>
      </c>
      <c r="G104" s="20">
        <v>70.599999999999994</v>
      </c>
      <c r="H104" s="9">
        <f t="shared" si="48"/>
        <v>604.80838409608998</v>
      </c>
      <c r="I104" s="8">
        <f t="shared" si="57"/>
        <v>54432.754568648161</v>
      </c>
      <c r="J104" s="10">
        <f t="shared" si="58"/>
        <v>14248.939601397096</v>
      </c>
      <c r="K104" s="10">
        <f t="shared" si="59"/>
        <v>42746.818804191287</v>
      </c>
      <c r="L104" s="10">
        <f t="shared" si="72"/>
        <v>191155962.46586731</v>
      </c>
      <c r="M104" s="9">
        <f t="shared" si="49"/>
        <v>189985.8613519613</v>
      </c>
      <c r="N104" s="9">
        <f t="shared" si="50"/>
        <v>1</v>
      </c>
      <c r="O104" s="9">
        <f>SUM($N104:N$199)</f>
        <v>84</v>
      </c>
      <c r="P104" s="9">
        <f t="shared" si="51"/>
        <v>1</v>
      </c>
      <c r="Q104" s="18">
        <v>6.7500000000000004E-2</v>
      </c>
      <c r="R104" s="15">
        <f t="shared" si="60"/>
        <v>7.0500000000000007E-2</v>
      </c>
      <c r="S104" s="16">
        <f t="shared" si="61"/>
        <v>20325.868686503156</v>
      </c>
      <c r="T104" s="9">
        <f t="shared" si="62"/>
        <v>60977.606059509468</v>
      </c>
      <c r="U104" s="34">
        <f t="shared" si="63"/>
        <v>189985.8613519613</v>
      </c>
      <c r="V104">
        <f>T104+V105</f>
        <v>4342083.6634704322</v>
      </c>
      <c r="W104" s="34">
        <f t="shared" si="70"/>
        <v>-3830790.6634704322</v>
      </c>
      <c r="X104" s="35">
        <f t="shared" si="71"/>
        <v>43.75</v>
      </c>
      <c r="Y104">
        <f t="shared" si="66"/>
        <v>108448711.26819317</v>
      </c>
      <c r="Z104" s="34">
        <f t="shared" si="67"/>
        <v>111711541.12197819</v>
      </c>
      <c r="AG104" s="7">
        <f t="shared" si="53"/>
        <v>149203.4469347976</v>
      </c>
      <c r="AH104">
        <f t="shared" si="64"/>
        <v>1.0056980056980056</v>
      </c>
      <c r="AI104">
        <f t="shared" si="54"/>
        <v>54432.754568648161</v>
      </c>
      <c r="AK104" s="34">
        <f t="shared" si="65"/>
        <v>47496.465337990325</v>
      </c>
      <c r="AL104">
        <f t="shared" si="73"/>
        <v>19592.291951921008</v>
      </c>
      <c r="AM104">
        <v>0.25</v>
      </c>
      <c r="AN104">
        <f t="shared" si="56"/>
        <v>127823.25</v>
      </c>
      <c r="AO104">
        <f t="shared" si="44"/>
        <v>683.7663013693633</v>
      </c>
      <c r="AP104">
        <f t="shared" si="68"/>
        <v>35381.290469621308</v>
      </c>
      <c r="AQ104">
        <f t="shared" si="41"/>
        <v>828998.85682555044</v>
      </c>
      <c r="AR104">
        <f t="shared" si="42"/>
        <v>-701175.60682555044</v>
      </c>
      <c r="AS104">
        <f t="shared" si="43"/>
        <v>1.6213772862635523</v>
      </c>
      <c r="AT104">
        <f t="shared" si="69"/>
        <v>456397.35337944486</v>
      </c>
    </row>
    <row r="105" spans="1:46" x14ac:dyDescent="0.25">
      <c r="A105" s="25" t="s">
        <v>94</v>
      </c>
      <c r="B105" s="4">
        <v>89369</v>
      </c>
      <c r="C105" s="13">
        <f t="shared" si="45"/>
        <v>695.58686176836818</v>
      </c>
      <c r="D105" s="14">
        <f t="shared" si="74"/>
        <v>3556486.9331413428</v>
      </c>
      <c r="E105" s="21">
        <v>35612</v>
      </c>
      <c r="F105" s="23">
        <f t="shared" si="47"/>
        <v>53874</v>
      </c>
      <c r="G105" s="20">
        <v>70.2</v>
      </c>
      <c r="H105" s="9">
        <f t="shared" si="48"/>
        <v>601.38170769894509</v>
      </c>
      <c r="I105" s="8">
        <f t="shared" si="57"/>
        <v>54124.353692905119</v>
      </c>
      <c r="J105" s="10">
        <f t="shared" si="58"/>
        <v>13336.825999280036</v>
      </c>
      <c r="K105" s="10">
        <f t="shared" si="59"/>
        <v>40010.477997840106</v>
      </c>
      <c r="L105" s="10">
        <f t="shared" si="72"/>
        <v>179075717.09058726</v>
      </c>
      <c r="M105" s="9">
        <f t="shared" si="49"/>
        <v>177824.34665706716</v>
      </c>
      <c r="N105" s="9">
        <f t="shared" si="50"/>
        <v>1</v>
      </c>
      <c r="O105" s="9">
        <f>SUM($N105:N$199)</f>
        <v>83</v>
      </c>
      <c r="P105" s="9">
        <f t="shared" si="51"/>
        <v>1</v>
      </c>
      <c r="Q105" s="18">
        <v>6.25E-2</v>
      </c>
      <c r="R105" s="15">
        <f t="shared" si="60"/>
        <v>6.5500000000000003E-2</v>
      </c>
      <c r="S105" s="16">
        <f t="shared" si="61"/>
        <v>18077.19218809258</v>
      </c>
      <c r="T105" s="9">
        <f t="shared" si="62"/>
        <v>54231.576564277741</v>
      </c>
      <c r="U105" s="34">
        <f t="shared" si="63"/>
        <v>177824.34665706716</v>
      </c>
      <c r="V105">
        <f>T105+V106</f>
        <v>4281106.0574109228</v>
      </c>
      <c r="W105" s="34">
        <f t="shared" si="70"/>
        <v>-3769813.0574109228</v>
      </c>
      <c r="X105" s="35">
        <f t="shared" si="71"/>
        <v>43.5</v>
      </c>
      <c r="Y105">
        <f t="shared" si="66"/>
        <v>101558154.54587688</v>
      </c>
      <c r="Z105" s="34">
        <f t="shared" si="67"/>
        <v>104577754.10576402</v>
      </c>
      <c r="AG105" s="7">
        <f t="shared" si="53"/>
        <v>144857.71547067727</v>
      </c>
      <c r="AH105">
        <f t="shared" si="64"/>
        <v>1.0028571428571429</v>
      </c>
      <c r="AI105">
        <f t="shared" si="54"/>
        <v>54124.353692905119</v>
      </c>
      <c r="AK105" s="34">
        <f t="shared" si="65"/>
        <v>44456.08666426679</v>
      </c>
      <c r="AL105">
        <f t="shared" si="73"/>
        <v>18338.135749010049</v>
      </c>
      <c r="AM105">
        <v>0.25</v>
      </c>
      <c r="AN105">
        <f t="shared" si="56"/>
        <v>127823.25</v>
      </c>
      <c r="AO105">
        <f t="shared" si="44"/>
        <v>649.71009307649638</v>
      </c>
      <c r="AP105">
        <f t="shared" si="68"/>
        <v>35180.829900388329</v>
      </c>
      <c r="AQ105">
        <f t="shared" si="41"/>
        <v>793617.56635592913</v>
      </c>
      <c r="AR105">
        <f t="shared" si="42"/>
        <v>-665794.31635592913</v>
      </c>
      <c r="AS105">
        <f t="shared" ref="AS105:AS161" si="75">AQ105/$D$199</f>
        <v>1.5521776483463086</v>
      </c>
      <c r="AT105">
        <f t="shared" si="69"/>
        <v>394394.43832301977</v>
      </c>
    </row>
    <row r="106" spans="1:46" x14ac:dyDescent="0.25">
      <c r="A106" s="30" t="s">
        <v>93</v>
      </c>
      <c r="B106" s="4">
        <v>85378</v>
      </c>
      <c r="C106" s="13">
        <f t="shared" si="45"/>
        <v>664.52366127023618</v>
      </c>
      <c r="D106" s="14">
        <f t="shared" si="74"/>
        <v>3397662.9634184288</v>
      </c>
      <c r="E106" s="21">
        <v>35521</v>
      </c>
      <c r="F106" s="23">
        <f t="shared" si="47"/>
        <v>53783</v>
      </c>
      <c r="G106" s="20">
        <v>70</v>
      </c>
      <c r="H106" s="9">
        <f t="shared" si="48"/>
        <v>599.66836950037259</v>
      </c>
      <c r="I106" s="8">
        <f t="shared" si="57"/>
        <v>53970.153255033591</v>
      </c>
      <c r="J106" s="10">
        <f t="shared" si="58"/>
        <v>12741.236112819106</v>
      </c>
      <c r="K106" s="10">
        <f t="shared" si="59"/>
        <v>38223.70833845732</v>
      </c>
      <c r="L106" s="10">
        <f t="shared" si="72"/>
        <v>168546396.93052679</v>
      </c>
      <c r="M106" s="9">
        <f t="shared" si="49"/>
        <v>169883.14817092146</v>
      </c>
      <c r="N106" s="9">
        <f t="shared" si="50"/>
        <v>1</v>
      </c>
      <c r="O106" s="9">
        <f>SUM($N106:N$199)</f>
        <v>82</v>
      </c>
      <c r="P106" s="9">
        <f t="shared" si="51"/>
        <v>1</v>
      </c>
      <c r="Q106" s="18">
        <v>5.9400000000000001E-2</v>
      </c>
      <c r="R106" s="15">
        <f t="shared" si="60"/>
        <v>6.2400000000000004E-2</v>
      </c>
      <c r="S106" s="16">
        <f t="shared" si="61"/>
        <v>16718.321984010763</v>
      </c>
      <c r="T106" s="9">
        <f t="shared" si="62"/>
        <v>50154.965952032289</v>
      </c>
      <c r="U106" s="34">
        <f t="shared" si="63"/>
        <v>169883.14817092146</v>
      </c>
      <c r="V106">
        <f>T106+V107</f>
        <v>4226874.4808466453</v>
      </c>
      <c r="W106" s="34">
        <f t="shared" si="70"/>
        <v>-3715581.4808466453</v>
      </c>
      <c r="X106" s="35">
        <f t="shared" si="71"/>
        <v>43.25</v>
      </c>
      <c r="Y106">
        <f t="shared" si="66"/>
        <v>95551034.085624933</v>
      </c>
      <c r="Z106" s="34">
        <f t="shared" si="67"/>
        <v>98411809.675789148</v>
      </c>
      <c r="AG106" s="7">
        <f t="shared" si="53"/>
        <v>140638.55870939541</v>
      </c>
      <c r="AH106">
        <f t="shared" si="64"/>
        <v>1.0101010101010102</v>
      </c>
      <c r="AI106">
        <f t="shared" si="54"/>
        <v>53970.153255033591</v>
      </c>
      <c r="AK106" s="34">
        <f t="shared" si="65"/>
        <v>42470.787042730364</v>
      </c>
      <c r="AL106">
        <f t="shared" si="73"/>
        <v>17519.199655126275</v>
      </c>
      <c r="AM106">
        <v>0.25</v>
      </c>
      <c r="AN106">
        <f t="shared" si="56"/>
        <v>127823.25</v>
      </c>
      <c r="AO106">
        <f t="shared" si="44"/>
        <v>628.95886777205601</v>
      </c>
      <c r="AP106">
        <f t="shared" si="68"/>
        <v>35080.599615771833</v>
      </c>
      <c r="AQ106">
        <f t="shared" si="41"/>
        <v>758436.73645554075</v>
      </c>
      <c r="AR106">
        <f t="shared" si="42"/>
        <v>-630613.48645554075</v>
      </c>
      <c r="AS106">
        <f t="shared" si="75"/>
        <v>1.4833700763662729</v>
      </c>
      <c r="AT106">
        <f t="shared" si="69"/>
        <v>338083.39616247668</v>
      </c>
    </row>
    <row r="107" spans="1:46" x14ac:dyDescent="0.25">
      <c r="A107" s="24" t="s">
        <v>92</v>
      </c>
      <c r="B107" s="4">
        <v>80433</v>
      </c>
      <c r="C107" s="13">
        <f t="shared" si="45"/>
        <v>626.03518057285135</v>
      </c>
      <c r="D107" s="14">
        <f t="shared" si="74"/>
        <v>3200874.055806349</v>
      </c>
      <c r="E107" s="21">
        <v>35431</v>
      </c>
      <c r="F107" s="23">
        <f t="shared" si="47"/>
        <v>53693</v>
      </c>
      <c r="G107" s="20">
        <v>69.3</v>
      </c>
      <c r="H107" s="9">
        <f t="shared" si="48"/>
        <v>593.67168580536884</v>
      </c>
      <c r="I107" s="8">
        <f t="shared" si="57"/>
        <v>53430.451722483253</v>
      </c>
      <c r="J107" s="10">
        <f t="shared" si="58"/>
        <v>12003.277709273809</v>
      </c>
      <c r="K107" s="10">
        <f t="shared" si="59"/>
        <v>36009.833127821425</v>
      </c>
      <c r="L107" s="10">
        <f t="shared" si="72"/>
        <v>159099056.10652208</v>
      </c>
      <c r="M107" s="9">
        <f t="shared" si="49"/>
        <v>160043.70279031747</v>
      </c>
      <c r="N107" s="9">
        <f t="shared" si="50"/>
        <v>1</v>
      </c>
      <c r="O107" s="9">
        <f>SUM($N107:N$199)</f>
        <v>81</v>
      </c>
      <c r="P107" s="9">
        <f t="shared" si="51"/>
        <v>1</v>
      </c>
      <c r="Q107" s="18">
        <v>5.9400000000000001E-2</v>
      </c>
      <c r="R107" s="15">
        <f t="shared" si="60"/>
        <v>6.2400000000000004E-2</v>
      </c>
      <c r="S107" s="16">
        <f t="shared" si="61"/>
        <v>15750.015134343012</v>
      </c>
      <c r="T107" s="9">
        <f t="shared" si="62"/>
        <v>47250.045403029035</v>
      </c>
      <c r="U107" s="34">
        <f t="shared" si="63"/>
        <v>160043.70279031747</v>
      </c>
      <c r="V107">
        <f>T107+V108</f>
        <v>4176719.5148946131</v>
      </c>
      <c r="W107" s="34">
        <f t="shared" si="70"/>
        <v>-3665426.5148946131</v>
      </c>
      <c r="X107" s="35">
        <f t="shared" si="71"/>
        <v>43</v>
      </c>
      <c r="Y107">
        <f t="shared" si="66"/>
        <v>90160424.283565387</v>
      </c>
      <c r="Z107" s="34">
        <f t="shared" si="67"/>
        <v>92824410.966117531</v>
      </c>
      <c r="AG107" s="7">
        <f t="shared" si="53"/>
        <v>136542.29000912176</v>
      </c>
      <c r="AH107">
        <f t="shared" si="64"/>
        <v>1.0014450867052023</v>
      </c>
      <c r="AI107">
        <f t="shared" si="54"/>
        <v>53430.451722483253</v>
      </c>
      <c r="AK107" s="34">
        <f t="shared" si="65"/>
        <v>40010.925697579369</v>
      </c>
      <c r="AL107">
        <f t="shared" si="73"/>
        <v>16504.506850251484</v>
      </c>
      <c r="AM107">
        <v>0.25</v>
      </c>
      <c r="AN107">
        <f t="shared" si="56"/>
        <v>127823.25</v>
      </c>
      <c r="AO107">
        <f t="shared" si="44"/>
        <v>628.95886777205601</v>
      </c>
      <c r="AP107">
        <f t="shared" si="68"/>
        <v>34729.793619614116</v>
      </c>
      <c r="AQ107">
        <f t="shared" si="41"/>
        <v>723356.13683976897</v>
      </c>
      <c r="AR107">
        <f t="shared" si="42"/>
        <v>-595532.88683976897</v>
      </c>
      <c r="AS107">
        <f t="shared" si="75"/>
        <v>1.4147585373548415</v>
      </c>
      <c r="AT107">
        <f t="shared" si="69"/>
        <v>286013.58933991397</v>
      </c>
    </row>
    <row r="108" spans="1:46" x14ac:dyDescent="0.25">
      <c r="A108" s="29" t="s">
        <v>91</v>
      </c>
      <c r="B108" s="4">
        <v>77743</v>
      </c>
      <c r="C108" s="13">
        <f t="shared" si="45"/>
        <v>605.09806973848026</v>
      </c>
      <c r="D108" s="14">
        <f t="shared" si="74"/>
        <v>3093824.073707968</v>
      </c>
      <c r="E108" s="21">
        <v>35339</v>
      </c>
      <c r="F108" s="23">
        <f t="shared" si="47"/>
        <v>53601</v>
      </c>
      <c r="G108" s="20">
        <v>69.2</v>
      </c>
      <c r="H108" s="9">
        <f t="shared" si="48"/>
        <v>592.81501670608259</v>
      </c>
      <c r="I108" s="8">
        <f t="shared" si="57"/>
        <v>53353.351503547492</v>
      </c>
      <c r="J108" s="10">
        <f t="shared" si="58"/>
        <v>11601.840276404881</v>
      </c>
      <c r="K108" s="10">
        <f t="shared" si="59"/>
        <v>34805.520829214642</v>
      </c>
      <c r="L108" s="10">
        <f t="shared" si="72"/>
        <v>150179664.09857494</v>
      </c>
      <c r="M108" s="9">
        <f t="shared" si="49"/>
        <v>154691.20368539842</v>
      </c>
      <c r="N108" s="9">
        <f t="shared" si="50"/>
        <v>1</v>
      </c>
      <c r="O108" s="9">
        <f>SUM($N108:N$199)</f>
        <v>80</v>
      </c>
      <c r="P108" s="9">
        <f t="shared" si="51"/>
        <v>1</v>
      </c>
      <c r="Q108" s="18">
        <v>5.6900000000000006E-2</v>
      </c>
      <c r="R108" s="15">
        <f t="shared" si="60"/>
        <v>5.9900000000000009E-2</v>
      </c>
      <c r="S108" s="16">
        <f t="shared" si="61"/>
        <v>14823.321899641987</v>
      </c>
      <c r="T108" s="9">
        <f t="shared" si="62"/>
        <v>44469.96569892596</v>
      </c>
      <c r="U108" s="34">
        <f t="shared" si="63"/>
        <v>154691.20368539842</v>
      </c>
      <c r="V108">
        <f>T108+V109</f>
        <v>4129469.4694915842</v>
      </c>
      <c r="W108" s="34">
        <f t="shared" si="70"/>
        <v>-3618176.4694915842</v>
      </c>
      <c r="X108" s="35">
        <f t="shared" si="71"/>
        <v>42.75</v>
      </c>
      <c r="Y108">
        <f t="shared" si="66"/>
        <v>85072394.270290524</v>
      </c>
      <c r="Z108" s="34">
        <f t="shared" si="67"/>
        <v>87629330.970744282</v>
      </c>
      <c r="AG108" s="7">
        <f t="shared" si="53"/>
        <v>132565.33010594346</v>
      </c>
      <c r="AH108">
        <f t="shared" si="64"/>
        <v>1.007278020378457</v>
      </c>
      <c r="AI108">
        <f t="shared" si="54"/>
        <v>53353.351503547492</v>
      </c>
      <c r="AK108" s="34">
        <f t="shared" si="65"/>
        <v>38672.800921349604</v>
      </c>
      <c r="AL108">
        <f t="shared" si="73"/>
        <v>15952.530380056711</v>
      </c>
      <c r="AM108">
        <v>0.25</v>
      </c>
      <c r="AN108">
        <f t="shared" si="56"/>
        <v>127823.25</v>
      </c>
      <c r="AO108">
        <f t="shared" si="44"/>
        <v>612.43468790309214</v>
      </c>
      <c r="AP108">
        <f t="shared" si="68"/>
        <v>34679.678477305868</v>
      </c>
      <c r="AQ108">
        <f t="shared" si="41"/>
        <v>688626.34322015487</v>
      </c>
      <c r="AR108">
        <f t="shared" si="42"/>
        <v>-560803.09322015487</v>
      </c>
      <c r="AS108">
        <f t="shared" si="75"/>
        <v>1.3468331137335243</v>
      </c>
      <c r="AT108">
        <f t="shared" si="69"/>
        <v>237194.44564876336</v>
      </c>
    </row>
    <row r="109" spans="1:46" x14ac:dyDescent="0.25">
      <c r="A109" s="29" t="s">
        <v>90</v>
      </c>
      <c r="B109" s="4">
        <v>76077</v>
      </c>
      <c r="C109" s="13">
        <f t="shared" si="45"/>
        <v>592.13107098381033</v>
      </c>
      <c r="D109" s="14">
        <f t="shared" si="74"/>
        <v>3027524.7167652533</v>
      </c>
      <c r="E109" s="21">
        <v>35247</v>
      </c>
      <c r="F109" s="23">
        <f t="shared" si="47"/>
        <v>53509</v>
      </c>
      <c r="G109" s="20">
        <v>68.7</v>
      </c>
      <c r="H109" s="9">
        <f t="shared" si="48"/>
        <v>588.53167120965134</v>
      </c>
      <c r="I109" s="8">
        <f t="shared" si="57"/>
        <v>52967.850408868682</v>
      </c>
      <c r="J109" s="10">
        <f t="shared" si="58"/>
        <v>11353.217687869699</v>
      </c>
      <c r="K109" s="10">
        <f t="shared" si="59"/>
        <v>34059.653063609097</v>
      </c>
      <c r="L109" s="10">
        <f t="shared" si="72"/>
        <v>142094606.81325278</v>
      </c>
      <c r="M109" s="9">
        <f t="shared" si="49"/>
        <v>151376.23583826268</v>
      </c>
      <c r="N109" s="9">
        <f t="shared" si="50"/>
        <v>1</v>
      </c>
      <c r="O109" s="9">
        <f>SUM($N109:N$199)</f>
        <v>79</v>
      </c>
      <c r="P109" s="9">
        <f t="shared" si="51"/>
        <v>1</v>
      </c>
      <c r="Q109" s="18">
        <v>5.6900000000000006E-2</v>
      </c>
      <c r="R109" s="15">
        <f t="shared" si="60"/>
        <v>5.9900000000000009E-2</v>
      </c>
      <c r="S109" s="16">
        <f t="shared" si="61"/>
        <v>14505.664306227745</v>
      </c>
      <c r="T109" s="9">
        <f t="shared" si="62"/>
        <v>43516.992918683238</v>
      </c>
      <c r="U109" s="34">
        <f t="shared" si="63"/>
        <v>151376.23583826268</v>
      </c>
      <c r="V109">
        <f>T109+V110</f>
        <v>4084999.5037926584</v>
      </c>
      <c r="W109" s="34">
        <f t="shared" si="70"/>
        <v>-3573706.5037926584</v>
      </c>
      <c r="X109" s="35">
        <f t="shared" si="71"/>
        <v>42.5</v>
      </c>
      <c r="Y109">
        <f t="shared" si="66"/>
        <v>80459565.324830383</v>
      </c>
      <c r="Z109" s="34">
        <f t="shared" si="67"/>
        <v>82950202.668341428</v>
      </c>
      <c r="AG109" s="7">
        <f t="shared" si="53"/>
        <v>128704.20398635288</v>
      </c>
      <c r="AH109">
        <f t="shared" si="64"/>
        <v>1.0029197080291974</v>
      </c>
      <c r="AI109">
        <f t="shared" si="54"/>
        <v>52967.850408868682</v>
      </c>
      <c r="AK109" s="34">
        <f t="shared" si="65"/>
        <v>37844.058959565671</v>
      </c>
      <c r="AL109">
        <f t="shared" si="73"/>
        <v>15610.674320820839</v>
      </c>
      <c r="AM109">
        <v>0.25</v>
      </c>
      <c r="AN109">
        <f t="shared" si="56"/>
        <v>127823.25</v>
      </c>
      <c r="AO109">
        <f t="shared" si="44"/>
        <v>612.43468790309214</v>
      </c>
      <c r="AP109">
        <f t="shared" si="68"/>
        <v>34429.102765764648</v>
      </c>
      <c r="AQ109">
        <f t="shared" si="41"/>
        <v>653946.66474284895</v>
      </c>
      <c r="AR109">
        <f t="shared" si="42"/>
        <v>-526123.41474284895</v>
      </c>
      <c r="AS109">
        <f t="shared" si="75"/>
        <v>1.2790057065965093</v>
      </c>
      <c r="AT109">
        <f t="shared" si="69"/>
        <v>191612.04198264499</v>
      </c>
    </row>
    <row r="110" spans="1:46" x14ac:dyDescent="0.25">
      <c r="A110" s="29" t="s">
        <v>89</v>
      </c>
      <c r="B110" s="4">
        <v>70773</v>
      </c>
      <c r="C110" s="13">
        <f t="shared" si="45"/>
        <v>550.84838107098346</v>
      </c>
      <c r="D110" s="14">
        <f t="shared" si="74"/>
        <v>2816449.2130292635</v>
      </c>
      <c r="E110" s="21">
        <v>35156</v>
      </c>
      <c r="F110" s="23">
        <f t="shared" si="47"/>
        <v>53418</v>
      </c>
      <c r="G110" s="20">
        <v>68.5</v>
      </c>
      <c r="H110" s="9">
        <f t="shared" si="48"/>
        <v>586.81833301107872</v>
      </c>
      <c r="I110" s="8">
        <f t="shared" si="57"/>
        <v>52813.649970997139</v>
      </c>
      <c r="J110" s="10">
        <f t="shared" si="58"/>
        <v>10561.684548859737</v>
      </c>
      <c r="K110" s="10">
        <f t="shared" si="59"/>
        <v>31685.053646579214</v>
      </c>
      <c r="L110" s="10">
        <f t="shared" si="72"/>
        <v>134444353.64135739</v>
      </c>
      <c r="M110" s="9">
        <f t="shared" si="49"/>
        <v>140822.46065146319</v>
      </c>
      <c r="N110" s="9">
        <f t="shared" si="50"/>
        <v>1</v>
      </c>
      <c r="O110" s="9">
        <f>SUM($N110:N$199)</f>
        <v>78</v>
      </c>
      <c r="P110" s="9">
        <f t="shared" si="51"/>
        <v>1</v>
      </c>
      <c r="Q110" s="18">
        <v>6.13E-2</v>
      </c>
      <c r="R110" s="15">
        <f t="shared" si="60"/>
        <v>6.4299999999999996E-2</v>
      </c>
      <c r="S110" s="16">
        <f t="shared" si="61"/>
        <v>14137.93320076601</v>
      </c>
      <c r="T110" s="9">
        <f t="shared" si="62"/>
        <v>42413.79960229803</v>
      </c>
      <c r="U110" s="34">
        <f t="shared" si="63"/>
        <v>140822.46065146319</v>
      </c>
      <c r="V110">
        <f>T110+V111</f>
        <v>4041482.5108739752</v>
      </c>
      <c r="W110" s="34">
        <f t="shared" si="70"/>
        <v>-3530189.5108739752</v>
      </c>
      <c r="X110" s="35">
        <f t="shared" si="71"/>
        <v>42.25</v>
      </c>
      <c r="Y110">
        <f t="shared" si="66"/>
        <v>76095312.917082623</v>
      </c>
      <c r="Z110" s="34">
        <f t="shared" si="67"/>
        <v>78374874.756857678</v>
      </c>
      <c r="AG110" s="7">
        <f t="shared" si="53"/>
        <v>124955.53785082803</v>
      </c>
      <c r="AH110">
        <f t="shared" si="64"/>
        <v>1.0118168389955688</v>
      </c>
      <c r="AI110">
        <f t="shared" si="54"/>
        <v>52813.649970997139</v>
      </c>
      <c r="AK110" s="34">
        <f t="shared" si="65"/>
        <v>35205.615162865797</v>
      </c>
      <c r="AL110">
        <f t="shared" si="73"/>
        <v>14522.31625468214</v>
      </c>
      <c r="AM110">
        <v>0.25</v>
      </c>
      <c r="AN110">
        <f t="shared" si="56"/>
        <v>127823.25</v>
      </c>
      <c r="AO110">
        <f t="shared" si="44"/>
        <v>641.64358499513173</v>
      </c>
      <c r="AP110">
        <f t="shared" si="68"/>
        <v>34328.872481148144</v>
      </c>
      <c r="AQ110">
        <f t="shared" si="41"/>
        <v>619517.56197708426</v>
      </c>
      <c r="AR110">
        <f t="shared" si="42"/>
        <v>-491694.31197708426</v>
      </c>
      <c r="AS110">
        <f t="shared" si="75"/>
        <v>1.2116683818810041</v>
      </c>
      <c r="AT110">
        <f t="shared" si="69"/>
        <v>148720.72969711453</v>
      </c>
    </row>
    <row r="111" spans="1:46" x14ac:dyDescent="0.25">
      <c r="A111" s="28" t="s">
        <v>88</v>
      </c>
      <c r="B111" s="4">
        <v>74161</v>
      </c>
      <c r="C111" s="13">
        <f t="shared" si="45"/>
        <v>577.21824408468206</v>
      </c>
      <c r="D111" s="14">
        <f t="shared" si="74"/>
        <v>2951276.4767278936</v>
      </c>
      <c r="E111" s="21">
        <v>35065</v>
      </c>
      <c r="F111" s="23">
        <f t="shared" si="47"/>
        <v>53328</v>
      </c>
      <c r="G111" s="20">
        <v>67.7</v>
      </c>
      <c r="H111" s="9">
        <f t="shared" si="48"/>
        <v>579.96498021678872</v>
      </c>
      <c r="I111" s="8">
        <f t="shared" si="57"/>
        <v>52196.848219511034</v>
      </c>
      <c r="J111" s="10">
        <f t="shared" si="58"/>
        <v>11067.286787729601</v>
      </c>
      <c r="K111" s="10">
        <f t="shared" si="59"/>
        <v>33201.860363188804</v>
      </c>
      <c r="L111" s="10">
        <f t="shared" si="72"/>
        <v>126676443.81656726</v>
      </c>
      <c r="M111" s="9">
        <f t="shared" si="49"/>
        <v>147563.82383639467</v>
      </c>
      <c r="N111" s="9">
        <f t="shared" si="50"/>
        <v>1</v>
      </c>
      <c r="O111" s="9">
        <f>SUM($N111:N$199)</f>
        <v>77</v>
      </c>
      <c r="P111" s="9">
        <f t="shared" si="51"/>
        <v>1</v>
      </c>
      <c r="Q111" s="18">
        <v>6.3799999999999996E-2</v>
      </c>
      <c r="R111" s="15">
        <f t="shared" si="60"/>
        <v>6.6799999999999998E-2</v>
      </c>
      <c r="S111" s="16">
        <f t="shared" si="61"/>
        <v>15203.840566361074</v>
      </c>
      <c r="T111" s="9">
        <f t="shared" si="62"/>
        <v>45611.52169908322</v>
      </c>
      <c r="U111" s="34">
        <f t="shared" si="63"/>
        <v>147563.82383639467</v>
      </c>
      <c r="V111">
        <f>T111+V112</f>
        <v>3999068.7112716772</v>
      </c>
      <c r="W111" s="34">
        <f t="shared" si="70"/>
        <v>-3487775.7112716772</v>
      </c>
      <c r="X111" s="35">
        <f t="shared" si="71"/>
        <v>42</v>
      </c>
      <c r="Y111">
        <f t="shared" si="66"/>
        <v>71667750.913597926</v>
      </c>
      <c r="Z111" s="34">
        <f t="shared" si="67"/>
        <v>74082140.017071605</v>
      </c>
      <c r="AG111" s="7">
        <f t="shared" si="53"/>
        <v>121316.05616585245</v>
      </c>
      <c r="AH111">
        <f t="shared" si="64"/>
        <v>1.0074404761904763</v>
      </c>
      <c r="AI111">
        <f t="shared" si="54"/>
        <v>52196.848219511034</v>
      </c>
      <c r="AK111" s="34">
        <f t="shared" si="65"/>
        <v>36890.955959098668</v>
      </c>
      <c r="AL111">
        <f t="shared" si="73"/>
        <v>15217.519333128201</v>
      </c>
      <c r="AM111">
        <v>0.25</v>
      </c>
      <c r="AN111">
        <f t="shared" si="56"/>
        <v>127823.25</v>
      </c>
      <c r="AO111">
        <f t="shared" si="44"/>
        <v>658.49618936033505</v>
      </c>
      <c r="AP111">
        <f t="shared" si="68"/>
        <v>33927.951342682172</v>
      </c>
      <c r="AQ111">
        <f t="shared" si="41"/>
        <v>585188.68949593615</v>
      </c>
      <c r="AR111">
        <f t="shared" si="42"/>
        <v>-457365.43949593615</v>
      </c>
      <c r="AS111">
        <f t="shared" si="75"/>
        <v>1.1445270901341034</v>
      </c>
      <c r="AT111">
        <f t="shared" si="69"/>
        <v>107784.65769901668</v>
      </c>
    </row>
    <row r="112" spans="1:46" x14ac:dyDescent="0.25">
      <c r="A112" s="29" t="s">
        <v>87</v>
      </c>
      <c r="B112" s="4">
        <v>73766</v>
      </c>
      <c r="C112" s="13">
        <f t="shared" si="45"/>
        <v>574.14383561643797</v>
      </c>
      <c r="D112" s="14">
        <f t="shared" si="74"/>
        <v>2935557.2414383544</v>
      </c>
      <c r="E112" s="21">
        <v>34973</v>
      </c>
      <c r="F112" s="23">
        <f t="shared" si="47"/>
        <v>53236</v>
      </c>
      <c r="G112" s="20">
        <v>67.2</v>
      </c>
      <c r="H112" s="9">
        <f t="shared" si="48"/>
        <v>575.68163472035747</v>
      </c>
      <c r="I112" s="8">
        <f t="shared" si="57"/>
        <v>51811.347124832217</v>
      </c>
      <c r="J112" s="10">
        <f t="shared" si="58"/>
        <v>11008.339655393829</v>
      </c>
      <c r="K112" s="10">
        <f t="shared" si="59"/>
        <v>33025.018966181487</v>
      </c>
      <c r="L112" s="10">
        <f t="shared" si="72"/>
        <v>119078508.86030059</v>
      </c>
      <c r="M112" s="9">
        <f t="shared" si="49"/>
        <v>146777.86207191771</v>
      </c>
      <c r="N112" s="9">
        <f t="shared" si="50"/>
        <v>1</v>
      </c>
      <c r="O112" s="9">
        <f>SUM($N112:N$199)</f>
        <v>76</v>
      </c>
      <c r="P112" s="9">
        <f t="shared" si="51"/>
        <v>1</v>
      </c>
      <c r="Q112" s="18">
        <v>6.6299999999999998E-2</v>
      </c>
      <c r="R112" s="15">
        <f t="shared" si="60"/>
        <v>6.93E-2</v>
      </c>
      <c r="S112" s="16">
        <f t="shared" si="61"/>
        <v>15514.020241493226</v>
      </c>
      <c r="T112" s="9">
        <f t="shared" si="62"/>
        <v>46542.060724479677</v>
      </c>
      <c r="U112" s="34">
        <f t="shared" si="63"/>
        <v>146777.86207191771</v>
      </c>
      <c r="V112">
        <f>T112+V113</f>
        <v>3953457.1895725941</v>
      </c>
      <c r="W112" s="34">
        <f t="shared" si="70"/>
        <v>-3442164.1895725941</v>
      </c>
      <c r="X112" s="35">
        <f t="shared" si="71"/>
        <v>41.75</v>
      </c>
      <c r="Y112">
        <f t="shared" si="66"/>
        <v>67337679.039533034</v>
      </c>
      <c r="Z112" s="34">
        <f t="shared" si="67"/>
        <v>69736348.907717183</v>
      </c>
      <c r="AG112" s="7">
        <f t="shared" si="53"/>
        <v>117782.57880179849</v>
      </c>
      <c r="AH112">
        <f t="shared" si="64"/>
        <v>1.0044843049327354</v>
      </c>
      <c r="AI112">
        <f t="shared" si="54"/>
        <v>51811.347124832217</v>
      </c>
      <c r="AK112" s="34">
        <f t="shared" si="65"/>
        <v>36694.465517979428</v>
      </c>
      <c r="AL112">
        <f t="shared" si="73"/>
        <v>15136.467026166512</v>
      </c>
      <c r="AM112">
        <v>0.25</v>
      </c>
      <c r="AN112">
        <f t="shared" si="56"/>
        <v>127823.25</v>
      </c>
      <c r="AO112">
        <f t="shared" si="44"/>
        <v>675.52846861258956</v>
      </c>
      <c r="AP112">
        <f>(I112*(1-$AC$15))</f>
        <v>33677.375631140945</v>
      </c>
      <c r="AQ112">
        <f t="shared" si="41"/>
        <v>551260.73815325403</v>
      </c>
      <c r="AR112">
        <f t="shared" si="42"/>
        <v>-423437.48815325403</v>
      </c>
      <c r="AS112">
        <f t="shared" si="75"/>
        <v>1.0781699302616192</v>
      </c>
      <c r="AT112">
        <f t="shared" si="69"/>
        <v>69427.247937896696</v>
      </c>
    </row>
    <row r="113" spans="1:46" x14ac:dyDescent="0.25">
      <c r="A113" s="29" t="s">
        <v>86</v>
      </c>
      <c r="B113" s="4">
        <v>73397</v>
      </c>
      <c r="C113" s="13">
        <f t="shared" si="45"/>
        <v>571.27179327521753</v>
      </c>
      <c r="D113" s="14">
        <f t="shared" si="74"/>
        <v>2920872.6899906583</v>
      </c>
      <c r="E113" s="21">
        <v>34881</v>
      </c>
      <c r="F113" s="23">
        <f t="shared" si="47"/>
        <v>53144</v>
      </c>
      <c r="G113" s="20">
        <v>66.900000000000006</v>
      </c>
      <c r="H113" s="9">
        <f t="shared" si="48"/>
        <v>573.11162742249871</v>
      </c>
      <c r="I113" s="8">
        <f t="shared" si="57"/>
        <v>51580.046468024928</v>
      </c>
      <c r="J113" s="10">
        <f t="shared" si="58"/>
        <v>10953.272587464968</v>
      </c>
      <c r="K113" s="10">
        <f t="shared" si="59"/>
        <v>32859.817762394901</v>
      </c>
      <c r="L113" s="10">
        <f t="shared" si="72"/>
        <v>111673878.36784735</v>
      </c>
      <c r="M113" s="9">
        <f t="shared" si="49"/>
        <v>146043.63449953293</v>
      </c>
      <c r="N113" s="9">
        <f t="shared" si="50"/>
        <v>1</v>
      </c>
      <c r="O113" s="9">
        <f>SUM($N113:N$199)</f>
        <v>75</v>
      </c>
      <c r="P113" s="9">
        <f t="shared" si="51"/>
        <v>1</v>
      </c>
      <c r="Q113" s="18">
        <v>6.6299999999999998E-2</v>
      </c>
      <c r="R113" s="15">
        <f t="shared" si="60"/>
        <v>6.93E-2</v>
      </c>
      <c r="S113" s="16">
        <f t="shared" si="61"/>
        <v>15436.414386911021</v>
      </c>
      <c r="T113" s="9">
        <f t="shared" si="62"/>
        <v>46309.243160733065</v>
      </c>
      <c r="U113" s="34">
        <f t="shared" si="63"/>
        <v>146043.63449953293</v>
      </c>
      <c r="V113">
        <f>T113+V114</f>
        <v>3906915.1288481145</v>
      </c>
      <c r="W113" s="34">
        <f t="shared" si="70"/>
        <v>-3395622.1288481145</v>
      </c>
      <c r="X113" s="35">
        <f t="shared" si="71"/>
        <v>41.5</v>
      </c>
      <c r="Y113">
        <f>(I113*(1-$AC$15))+(Y114*(1+Q113))</f>
        <v>63119198.78449019</v>
      </c>
      <c r="Z113" s="34">
        <f t="shared" si="67"/>
        <v>65503184.101226643</v>
      </c>
      <c r="AG113" s="7">
        <f t="shared" si="53"/>
        <v>114352.01825417329</v>
      </c>
      <c r="AH113">
        <f t="shared" si="64"/>
        <v>1.0029985007496252</v>
      </c>
      <c r="AI113">
        <f t="shared" si="54"/>
        <v>51580.046468024928</v>
      </c>
      <c r="AK113" s="34">
        <f t="shared" si="65"/>
        <v>36510.908624883232</v>
      </c>
      <c r="AL113">
        <f t="shared" si="73"/>
        <v>15060.749807764332</v>
      </c>
      <c r="AM113">
        <v>0.25</v>
      </c>
      <c r="AN113">
        <f t="shared" si="56"/>
        <v>127823.25</v>
      </c>
      <c r="AO113">
        <f t="shared" si="44"/>
        <v>675.52846861258956</v>
      </c>
      <c r="AP113">
        <f t="shared" ref="AP53:AP116" si="76">(I113*(1-$AC$15))-(1.333*AL113)-AO113</f>
        <v>12775.522241853763</v>
      </c>
      <c r="AQ113">
        <f t="shared" si="41"/>
        <v>517583.36252211314</v>
      </c>
      <c r="AR113">
        <f t="shared" si="42"/>
        <v>-389760.11252211314</v>
      </c>
      <c r="AS113" s="37">
        <f t="shared" si="75"/>
        <v>1.012302852810645</v>
      </c>
      <c r="AT113">
        <f>(I113*(1-$AC$15))+(AT114*(1+Q113))</f>
        <v>33527.030204216207</v>
      </c>
    </row>
    <row r="114" spans="1:46" x14ac:dyDescent="0.25">
      <c r="A114" s="29" t="s">
        <v>85</v>
      </c>
      <c r="B114" s="4">
        <v>69006</v>
      </c>
      <c r="C114" s="13">
        <f t="shared" si="45"/>
        <v>537.09526774595224</v>
      </c>
      <c r="D114" s="14">
        <f t="shared" si="74"/>
        <v>2746130.5073163118</v>
      </c>
      <c r="E114" s="21">
        <v>34790</v>
      </c>
      <c r="F114" s="23">
        <f t="shared" si="47"/>
        <v>53053</v>
      </c>
      <c r="G114" s="20">
        <v>66.7</v>
      </c>
      <c r="H114" s="9">
        <f t="shared" si="48"/>
        <v>571.39828922392621</v>
      </c>
      <c r="I114" s="8">
        <f t="shared" si="57"/>
        <v>51425.846030153407</v>
      </c>
      <c r="J114" s="10">
        <f t="shared" si="58"/>
        <v>10297.989402436169</v>
      </c>
      <c r="K114" s="10">
        <f t="shared" si="59"/>
        <v>30893.968207308506</v>
      </c>
      <c r="L114" s="10">
        <f t="shared" si="72"/>
        <v>104729636.27066073</v>
      </c>
      <c r="M114" s="9">
        <f t="shared" si="49"/>
        <v>137306.52536581559</v>
      </c>
      <c r="N114" s="9">
        <f t="shared" si="50"/>
        <v>1</v>
      </c>
      <c r="O114" s="9">
        <f>SUM($N114:N$199)</f>
        <v>74</v>
      </c>
      <c r="P114" s="9">
        <f t="shared" si="51"/>
        <v>1</v>
      </c>
      <c r="Q114" s="18">
        <v>6.6299999999999998E-2</v>
      </c>
      <c r="R114" s="15">
        <f t="shared" si="60"/>
        <v>6.93E-2</v>
      </c>
      <c r="S114" s="16">
        <f t="shared" si="61"/>
        <v>14512.925748779675</v>
      </c>
      <c r="T114" s="9">
        <f t="shared" si="62"/>
        <v>43538.777246339028</v>
      </c>
      <c r="U114" s="34">
        <f t="shared" si="63"/>
        <v>137306.52536581559</v>
      </c>
      <c r="V114">
        <f>T114+V115</f>
        <v>3860605.8856873815</v>
      </c>
      <c r="W114" s="34">
        <f t="shared" si="70"/>
        <v>-3349312.8856873815</v>
      </c>
      <c r="X114" s="35">
        <f t="shared" si="71"/>
        <v>41.25</v>
      </c>
      <c r="Y114">
        <f t="shared" si="66"/>
        <v>59163154.604038239</v>
      </c>
      <c r="Z114" s="34">
        <f t="shared" si="67"/>
        <v>61372397.738100342</v>
      </c>
      <c r="AG114" s="7">
        <f t="shared" si="53"/>
        <v>111021.37694579932</v>
      </c>
      <c r="AH114">
        <f t="shared" si="64"/>
        <v>1.0152207001522071</v>
      </c>
      <c r="AI114">
        <f t="shared" si="54"/>
        <v>51425.846030153407</v>
      </c>
      <c r="AK114" s="34">
        <f t="shared" si="65"/>
        <v>34326.631341453896</v>
      </c>
      <c r="AL114">
        <f t="shared" si="73"/>
        <v>14159.735428349733</v>
      </c>
      <c r="AM114">
        <v>0.25</v>
      </c>
      <c r="AN114">
        <f t="shared" si="56"/>
        <v>127823.25</v>
      </c>
      <c r="AO114">
        <f t="shared" si="44"/>
        <v>675.52846861258956</v>
      </c>
      <c r="AP114">
        <f t="shared" si="76"/>
        <v>13876.344124996936</v>
      </c>
      <c r="AQ114">
        <f t="shared" si="41"/>
        <v>504807.84028025938</v>
      </c>
      <c r="AR114">
        <f t="shared" si="42"/>
        <v>-376984.59028025938</v>
      </c>
      <c r="AS114">
        <f t="shared" si="75"/>
        <v>0.98731615781999627</v>
      </c>
      <c r="AT114">
        <v>0</v>
      </c>
    </row>
    <row r="115" spans="1:46" x14ac:dyDescent="0.25">
      <c r="A115" s="28" t="s">
        <v>84</v>
      </c>
      <c r="B115" s="4">
        <v>70121</v>
      </c>
      <c r="C115" s="13">
        <f t="shared" si="45"/>
        <v>545.77366127023618</v>
      </c>
      <c r="D115" s="14">
        <f t="shared" si="74"/>
        <v>2790502.5259184288</v>
      </c>
      <c r="E115" s="21">
        <v>34700</v>
      </c>
      <c r="F115" s="23">
        <f t="shared" si="47"/>
        <v>52963</v>
      </c>
      <c r="G115" s="20">
        <v>65.7</v>
      </c>
      <c r="H115" s="9">
        <f t="shared" si="48"/>
        <v>562.83159823106371</v>
      </c>
      <c r="I115" s="8">
        <f t="shared" si="57"/>
        <v>50654.84384079578</v>
      </c>
      <c r="J115" s="10">
        <f t="shared" si="58"/>
        <v>10464.384472194108</v>
      </c>
      <c r="K115" s="10">
        <f t="shared" si="59"/>
        <v>31393.153416582321</v>
      </c>
      <c r="L115" s="10">
        <f t="shared" si="72"/>
        <v>98215421.024991497</v>
      </c>
      <c r="M115" s="9">
        <f t="shared" si="49"/>
        <v>139525.12629592145</v>
      </c>
      <c r="N115" s="9">
        <f t="shared" si="50"/>
        <v>1</v>
      </c>
      <c r="O115" s="9">
        <f>SUM($N115:N$199)</f>
        <v>73</v>
      </c>
      <c r="P115" s="9">
        <f t="shared" si="51"/>
        <v>1</v>
      </c>
      <c r="Q115" s="18">
        <v>6.13E-2</v>
      </c>
      <c r="R115" s="15">
        <f t="shared" si="60"/>
        <v>6.4299999999999996E-2</v>
      </c>
      <c r="S115" s="16">
        <f t="shared" si="61"/>
        <v>14007.686744534121</v>
      </c>
      <c r="T115" s="9">
        <f t="shared" si="62"/>
        <v>42023.060233602366</v>
      </c>
      <c r="U115" s="34">
        <f t="shared" si="63"/>
        <v>139525.12629592145</v>
      </c>
      <c r="V115">
        <f>T115+V116</f>
        <v>3817067.1084410422</v>
      </c>
      <c r="W115" s="34">
        <f t="shared" si="70"/>
        <v>-3305774.1084410422</v>
      </c>
      <c r="X115" s="35">
        <f t="shared" si="71"/>
        <v>41</v>
      </c>
      <c r="Y115">
        <f t="shared" si="66"/>
        <v>55453181.847621344</v>
      </c>
      <c r="Z115" s="34">
        <f t="shared" si="67"/>
        <v>57706797.000285566</v>
      </c>
      <c r="AG115" s="7">
        <f t="shared" si="53"/>
        <v>107787.74460757215</v>
      </c>
      <c r="AH115">
        <f t="shared" si="64"/>
        <v>1.0061255742725881</v>
      </c>
      <c r="AI115">
        <f t="shared" si="54"/>
        <v>50654.84384079578</v>
      </c>
      <c r="AK115" s="34">
        <f t="shared" si="65"/>
        <v>34881.281573980363</v>
      </c>
      <c r="AL115">
        <f t="shared" si="73"/>
        <v>14388.528649266898</v>
      </c>
      <c r="AM115">
        <v>0.25</v>
      </c>
      <c r="AN115">
        <f t="shared" si="56"/>
        <v>127823.25</v>
      </c>
      <c r="AO115">
        <f t="shared" si="44"/>
        <v>641.64358499513173</v>
      </c>
      <c r="AP115">
        <f t="shared" si="76"/>
        <v>13104.096222049351</v>
      </c>
      <c r="AQ115">
        <f t="shared" si="41"/>
        <v>490931.49615526246</v>
      </c>
      <c r="AR115">
        <f t="shared" si="42"/>
        <v>-363108.24615526246</v>
      </c>
      <c r="AS115">
        <f t="shared" si="75"/>
        <v>0.96017644707684724</v>
      </c>
      <c r="AT115">
        <v>0</v>
      </c>
    </row>
    <row r="116" spans="1:46" x14ac:dyDescent="0.25">
      <c r="A116" s="29" t="s">
        <v>83</v>
      </c>
      <c r="B116" s="4">
        <v>68696</v>
      </c>
      <c r="C116" s="13">
        <f t="shared" si="45"/>
        <v>534.68244084682397</v>
      </c>
      <c r="D116" s="14">
        <f t="shared" si="74"/>
        <v>2733793.8922789516</v>
      </c>
      <c r="E116" s="21">
        <v>34608</v>
      </c>
      <c r="F116" s="23">
        <f t="shared" si="47"/>
        <v>52871</v>
      </c>
      <c r="G116" s="20">
        <v>65.3</v>
      </c>
      <c r="H116" s="9">
        <f t="shared" si="48"/>
        <v>559.40492183391871</v>
      </c>
      <c r="I116" s="8">
        <f t="shared" si="57"/>
        <v>50346.442965052731</v>
      </c>
      <c r="J116" s="10">
        <f t="shared" si="58"/>
        <v>10251.727096046068</v>
      </c>
      <c r="K116" s="10">
        <f t="shared" si="59"/>
        <v>30755.181288138203</v>
      </c>
      <c r="L116" s="10">
        <f t="shared" si="72"/>
        <v>92541117.996713057</v>
      </c>
      <c r="M116" s="9">
        <f t="shared" si="49"/>
        <v>136689.69461394759</v>
      </c>
      <c r="N116" s="9">
        <f t="shared" si="50"/>
        <v>1</v>
      </c>
      <c r="O116" s="9">
        <f>SUM($N116:N$199)</f>
        <v>72</v>
      </c>
      <c r="P116" s="9">
        <f t="shared" si="51"/>
        <v>1</v>
      </c>
      <c r="Q116" s="18">
        <v>5.6299999999999996E-2</v>
      </c>
      <c r="R116" s="15">
        <f t="shared" si="60"/>
        <v>5.9299999999999999E-2</v>
      </c>
      <c r="S116" s="16">
        <f t="shared" si="61"/>
        <v>13014.116871475466</v>
      </c>
      <c r="T116" s="9">
        <f t="shared" si="62"/>
        <v>39042.350614426396</v>
      </c>
      <c r="U116" s="34">
        <f t="shared" si="63"/>
        <v>136689.69461394759</v>
      </c>
      <c r="V116">
        <f>T116+V117</f>
        <v>3775044.0482074399</v>
      </c>
      <c r="W116" s="34">
        <f t="shared" si="70"/>
        <v>-3263751.0482074399</v>
      </c>
      <c r="X116" s="35">
        <f t="shared" si="71"/>
        <v>40.75</v>
      </c>
      <c r="Y116">
        <f t="shared" si="66"/>
        <v>52219218.127885453</v>
      </c>
      <c r="Z116" s="34">
        <f t="shared" si="67"/>
        <v>54416124.646910198</v>
      </c>
      <c r="AG116" s="7">
        <f t="shared" si="53"/>
        <v>104648.29573550694</v>
      </c>
      <c r="AH116">
        <f t="shared" si="64"/>
        <v>1.0046153846153845</v>
      </c>
      <c r="AI116">
        <f t="shared" si="54"/>
        <v>50346.442965052731</v>
      </c>
      <c r="AK116" s="34">
        <f t="shared" si="65"/>
        <v>34172.423653486898</v>
      </c>
      <c r="AL116">
        <f t="shared" si="73"/>
        <v>14096.124757063344</v>
      </c>
      <c r="AM116">
        <v>0.25</v>
      </c>
      <c r="AN116">
        <f t="shared" si="56"/>
        <v>127823.25</v>
      </c>
      <c r="AO116">
        <f t="shared" si="44"/>
        <v>608.49748735267303</v>
      </c>
      <c r="AP116">
        <f t="shared" si="76"/>
        <v>13326.556138766169</v>
      </c>
      <c r="AQ116">
        <f t="shared" si="41"/>
        <v>477827.39993321314</v>
      </c>
      <c r="AR116">
        <f t="shared" si="42"/>
        <v>-350004.14993321314</v>
      </c>
      <c r="AS116">
        <f t="shared" si="75"/>
        <v>0.93454711864471673</v>
      </c>
      <c r="AT116">
        <v>0</v>
      </c>
    </row>
    <row r="117" spans="1:46" x14ac:dyDescent="0.25">
      <c r="A117" s="29" t="s">
        <v>82</v>
      </c>
      <c r="B117" s="4">
        <v>69711</v>
      </c>
      <c r="C117" s="13">
        <f t="shared" si="45"/>
        <v>542.58250311332461</v>
      </c>
      <c r="D117" s="14">
        <f t="shared" si="74"/>
        <v>2774186.3576432108</v>
      </c>
      <c r="E117" s="21">
        <v>34516</v>
      </c>
      <c r="F117" s="23">
        <f t="shared" si="47"/>
        <v>52779</v>
      </c>
      <c r="G117" s="20">
        <v>65</v>
      </c>
      <c r="H117" s="9">
        <f t="shared" si="48"/>
        <v>556.83491453606007</v>
      </c>
      <c r="I117" s="8">
        <f t="shared" si="57"/>
        <v>50115.142308245449</v>
      </c>
      <c r="J117" s="10">
        <f t="shared" si="58"/>
        <v>10403.19884116204</v>
      </c>
      <c r="K117" s="10">
        <f t="shared" si="59"/>
        <v>31209.596523486121</v>
      </c>
      <c r="L117" s="10">
        <f t="shared" si="72"/>
        <v>87606880.61163865</v>
      </c>
      <c r="M117" s="9">
        <f t="shared" si="49"/>
        <v>138709.31788216054</v>
      </c>
      <c r="N117" s="9">
        <f t="shared" si="50"/>
        <v>1</v>
      </c>
      <c r="O117" s="9">
        <f>SUM($N117:N$199)</f>
        <v>71</v>
      </c>
      <c r="P117" s="9">
        <f t="shared" si="51"/>
        <v>1</v>
      </c>
      <c r="Q117" s="18">
        <v>5.1299999999999998E-2</v>
      </c>
      <c r="R117" s="15">
        <f t="shared" si="60"/>
        <v>5.4300000000000001E-2</v>
      </c>
      <c r="S117" s="16">
        <f t="shared" si="61"/>
        <v>12503.921521041135</v>
      </c>
      <c r="T117" s="9">
        <f t="shared" si="62"/>
        <v>37511.764563123405</v>
      </c>
      <c r="U117" s="34">
        <f t="shared" si="63"/>
        <v>138709.31788216054</v>
      </c>
      <c r="V117">
        <f>T117+V118</f>
        <v>3736001.6975930138</v>
      </c>
      <c r="W117" s="34">
        <f t="shared" si="70"/>
        <v>-3224708.6975930138</v>
      </c>
      <c r="X117" s="35">
        <f t="shared" si="71"/>
        <v>40.5</v>
      </c>
      <c r="Y117">
        <f t="shared" si="66"/>
        <v>49404991.896201998</v>
      </c>
      <c r="Z117" s="34">
        <f t="shared" si="67"/>
        <v>51642290.880590998</v>
      </c>
      <c r="AG117" s="7">
        <f t="shared" si="53"/>
        <v>101600.28712185139</v>
      </c>
      <c r="AH117">
        <f t="shared" si="64"/>
        <v>1</v>
      </c>
      <c r="AI117">
        <f t="shared" si="54"/>
        <v>50115.142308245449</v>
      </c>
      <c r="AK117" s="34">
        <f t="shared" si="65"/>
        <v>34677.329470540135</v>
      </c>
      <c r="AL117">
        <f t="shared" si="73"/>
        <v>14304.398406597806</v>
      </c>
      <c r="AM117">
        <v>0.25</v>
      </c>
      <c r="AN117">
        <f t="shared" si="56"/>
        <v>127823.25</v>
      </c>
      <c r="AO117">
        <f t="shared" ref="AO117:AO166" si="77">ABS(PMT(R117/12,$AC$19*12,-$AC$20*AN117,0))</f>
        <v>576.1299640743091</v>
      </c>
      <c r="AP117">
        <f t="shared" ref="AP117:AP166" si="78">(I117*(1-$AC$15))-(1.333*AL117)-AO117</f>
        <v>12930.949460290361</v>
      </c>
      <c r="AQ117">
        <f t="shared" ref="AQ117:AQ166" si="79">AQ118+AP117</f>
        <v>464500.84379444696</v>
      </c>
      <c r="AR117">
        <f t="shared" ref="AR117:AR166" si="80">AN117-AQ117</f>
        <v>-336677.59379444696</v>
      </c>
      <c r="AS117">
        <f t="shared" si="75"/>
        <v>0.90848269738573961</v>
      </c>
      <c r="AT117">
        <v>0</v>
      </c>
    </row>
    <row r="118" spans="1:46" x14ac:dyDescent="0.25">
      <c r="A118" s="32" t="s">
        <v>81</v>
      </c>
      <c r="B118" s="4">
        <v>69332</v>
      </c>
      <c r="C118" s="13">
        <f t="shared" si="45"/>
        <v>539.63262764632589</v>
      </c>
      <c r="D118" s="14">
        <f t="shared" si="74"/>
        <v>2759103.8508717292</v>
      </c>
      <c r="E118" s="21">
        <v>34425</v>
      </c>
      <c r="F118" s="23">
        <f t="shared" si="47"/>
        <v>52688</v>
      </c>
      <c r="G118" s="20">
        <v>65</v>
      </c>
      <c r="H118" s="9">
        <f t="shared" si="48"/>
        <v>556.83491453606007</v>
      </c>
      <c r="I118" s="8">
        <f t="shared" si="57"/>
        <v>50115.142308245449</v>
      </c>
      <c r="J118" s="10">
        <f t="shared" si="58"/>
        <v>10346.639440768984</v>
      </c>
      <c r="K118" s="10">
        <f t="shared" si="59"/>
        <v>31039.918322306952</v>
      </c>
      <c r="L118" s="10">
        <f t="shared" si="72"/>
        <v>83330652.873263374</v>
      </c>
      <c r="M118" s="9">
        <f t="shared" si="49"/>
        <v>137955.19254358645</v>
      </c>
      <c r="N118" s="9">
        <f t="shared" si="50"/>
        <v>1</v>
      </c>
      <c r="O118" s="9">
        <f>SUM($N118:N$199)</f>
        <v>70</v>
      </c>
      <c r="P118" s="9">
        <f t="shared" si="51"/>
        <v>1</v>
      </c>
      <c r="Q118" s="18">
        <v>5.1299999999999998E-2</v>
      </c>
      <c r="R118" s="15">
        <f t="shared" si="60"/>
        <v>5.4300000000000001E-2</v>
      </c>
      <c r="S118" s="16">
        <f t="shared" si="61"/>
        <v>12435.94105516811</v>
      </c>
      <c r="T118" s="9">
        <f t="shared" si="62"/>
        <v>37307.823165504335</v>
      </c>
      <c r="U118" s="34">
        <f t="shared" si="63"/>
        <v>137955.19254358645</v>
      </c>
      <c r="V118">
        <f>T118+V119</f>
        <v>3698489.9330298905</v>
      </c>
      <c r="W118" s="34">
        <f t="shared" si="70"/>
        <v>-3187196.9330298905</v>
      </c>
      <c r="X118" s="35">
        <f t="shared" si="71"/>
        <v>40.25</v>
      </c>
      <c r="Y118">
        <f t="shared" si="66"/>
        <v>46963204.654905014</v>
      </c>
      <c r="Z118" s="34">
        <f t="shared" si="67"/>
        <v>49185421.132522531</v>
      </c>
      <c r="AG118" s="7">
        <f t="shared" si="53"/>
        <v>98641.055458108138</v>
      </c>
      <c r="AH118">
        <f t="shared" si="64"/>
        <v>1.0124610591900309</v>
      </c>
      <c r="AI118">
        <f t="shared" si="54"/>
        <v>50115.142308245449</v>
      </c>
      <c r="AK118" s="34">
        <f t="shared" si="65"/>
        <v>34488.798135896614</v>
      </c>
      <c r="AL118">
        <f t="shared" si="73"/>
        <v>14226.629231057355</v>
      </c>
      <c r="AM118">
        <v>0.25</v>
      </c>
      <c r="AN118">
        <f t="shared" si="56"/>
        <v>127823.25</v>
      </c>
      <c r="AO118">
        <f t="shared" si="77"/>
        <v>576.1299640743091</v>
      </c>
      <c r="AP118">
        <f t="shared" si="78"/>
        <v>13034.615771285782</v>
      </c>
      <c r="AQ118">
        <f t="shared" si="79"/>
        <v>451569.89433415659</v>
      </c>
      <c r="AR118">
        <f t="shared" si="80"/>
        <v>-323746.64433415659</v>
      </c>
      <c r="AS118">
        <f t="shared" si="75"/>
        <v>0.88319201384364077</v>
      </c>
      <c r="AT118">
        <v>0</v>
      </c>
    </row>
    <row r="119" spans="1:46" x14ac:dyDescent="0.25">
      <c r="A119" s="28" t="s">
        <v>80</v>
      </c>
      <c r="B119" s="4">
        <v>67780</v>
      </c>
      <c r="C119" s="13">
        <f t="shared" si="45"/>
        <v>527.55292652552885</v>
      </c>
      <c r="D119" s="14">
        <f t="shared" si="74"/>
        <v>2697341.1846201723</v>
      </c>
      <c r="E119" s="21">
        <v>34335</v>
      </c>
      <c r="F119" s="23">
        <f t="shared" si="47"/>
        <v>52597</v>
      </c>
      <c r="G119" s="20">
        <v>64.2</v>
      </c>
      <c r="H119" s="9">
        <f t="shared" si="48"/>
        <v>549.98156174177018</v>
      </c>
      <c r="I119" s="8">
        <f>I120*(1*H119/H120)</f>
        <v>49498.340556759365</v>
      </c>
      <c r="J119" s="10">
        <f t="shared" si="58"/>
        <v>10115.029442325646</v>
      </c>
      <c r="K119" s="10">
        <f t="shared" si="59"/>
        <v>30345.088326976937</v>
      </c>
      <c r="L119" s="10">
        <f t="shared" si="72"/>
        <v>79262929.657647997</v>
      </c>
      <c r="M119" s="9">
        <f t="shared" si="49"/>
        <v>134867.05923100861</v>
      </c>
      <c r="N119" s="9">
        <f t="shared" si="50"/>
        <v>1</v>
      </c>
      <c r="O119" s="9">
        <f>SUM($N119:N$199)</f>
        <v>69</v>
      </c>
      <c r="P119" s="9">
        <f t="shared" si="51"/>
        <v>1</v>
      </c>
      <c r="Q119" s="18">
        <v>5.3800000000000001E-2</v>
      </c>
      <c r="R119" s="15">
        <f t="shared" si="60"/>
        <v>5.6800000000000003E-2</v>
      </c>
      <c r="S119" s="16">
        <f t="shared" si="61"/>
        <v>12496.968047994154</v>
      </c>
      <c r="T119" s="9">
        <f t="shared" si="62"/>
        <v>37490.904143982465</v>
      </c>
      <c r="U119" s="34">
        <f t="shared" si="63"/>
        <v>134867.05923100861</v>
      </c>
      <c r="V119">
        <f>T119+V120</f>
        <v>3661182.1098643863</v>
      </c>
      <c r="W119" s="34">
        <f t="shared" si="70"/>
        <v>-3149889.1098643863</v>
      </c>
      <c r="X119" s="35">
        <f t="shared" si="71"/>
        <v>40</v>
      </c>
      <c r="Y119">
        <f t="shared" si="66"/>
        <v>44640568.641115434</v>
      </c>
      <c r="Z119" s="34">
        <f t="shared" si="67"/>
        <v>46801022.452481396</v>
      </c>
      <c r="AG119" s="7">
        <f t="shared" si="53"/>
        <v>95768.015007871974</v>
      </c>
      <c r="AH119">
        <f t="shared" si="64"/>
        <v>1.0046948356807515</v>
      </c>
      <c r="AI119">
        <f t="shared" si="54"/>
        <v>49498.340556759365</v>
      </c>
      <c r="AK119" s="34">
        <f t="shared" si="65"/>
        <v>33716.764807752152</v>
      </c>
      <c r="AL119">
        <f t="shared" si="73"/>
        <v>13908.165483197765</v>
      </c>
      <c r="AM119">
        <v>0.25</v>
      </c>
      <c r="AN119">
        <f t="shared" si="56"/>
        <v>127823.25</v>
      </c>
      <c r="AO119">
        <f t="shared" si="77"/>
        <v>592.21394762698822</v>
      </c>
      <c r="AP119">
        <f t="shared" si="78"/>
        <v>13042.122825163984</v>
      </c>
      <c r="AQ119">
        <f t="shared" si="79"/>
        <v>438535.27856287081</v>
      </c>
      <c r="AR119">
        <f t="shared" si="80"/>
        <v>-310712.02856287081</v>
      </c>
      <c r="AS119">
        <f t="shared" si="75"/>
        <v>0.8576985770641703</v>
      </c>
      <c r="AT119">
        <v>0</v>
      </c>
    </row>
    <row r="120" spans="1:46" x14ac:dyDescent="0.25">
      <c r="A120" s="29" t="s">
        <v>79</v>
      </c>
      <c r="B120" s="4">
        <v>68039</v>
      </c>
      <c r="C120" s="13">
        <f t="shared" si="45"/>
        <v>529.56880448318771</v>
      </c>
      <c r="D120" s="14">
        <f t="shared" si="74"/>
        <v>2707648.227506225</v>
      </c>
      <c r="E120" s="21">
        <v>34243</v>
      </c>
      <c r="F120" s="23">
        <f t="shared" si="47"/>
        <v>52505</v>
      </c>
      <c r="G120" s="20">
        <v>63.9</v>
      </c>
      <c r="H120" s="9">
        <f t="shared" si="48"/>
        <v>547.41155444391131</v>
      </c>
      <c r="I120" s="8">
        <f t="shared" si="57"/>
        <v>49267.039899952062</v>
      </c>
      <c r="J120" s="10">
        <f t="shared" si="58"/>
        <v>10153.680853148344</v>
      </c>
      <c r="K120" s="10">
        <f t="shared" si="59"/>
        <v>30461.042559445032</v>
      </c>
      <c r="L120" s="10">
        <f t="shared" si="72"/>
        <v>75214557.624419317</v>
      </c>
      <c r="M120" s="9">
        <f t="shared" si="49"/>
        <v>135382.41137531126</v>
      </c>
      <c r="N120" s="9">
        <f t="shared" si="50"/>
        <v>1</v>
      </c>
      <c r="O120" s="9">
        <f>SUM($N120:N$199)</f>
        <v>68</v>
      </c>
      <c r="P120" s="9">
        <f t="shared" si="51"/>
        <v>1</v>
      </c>
      <c r="Q120" s="18">
        <v>5.8799999999999998E-2</v>
      </c>
      <c r="R120" s="15">
        <f t="shared" si="60"/>
        <v>6.1800000000000001E-2</v>
      </c>
      <c r="S120" s="16">
        <f t="shared" si="61"/>
        <v>13238.705049606506</v>
      </c>
      <c r="T120" s="9">
        <f t="shared" si="62"/>
        <v>39716.115148819517</v>
      </c>
      <c r="U120" s="34">
        <f t="shared" si="63"/>
        <v>135382.41137531126</v>
      </c>
      <c r="V120">
        <f>T120+V121</f>
        <v>3623691.2057204037</v>
      </c>
      <c r="W120" s="34">
        <f t="shared" si="70"/>
        <v>-3112398.2057204037</v>
      </c>
      <c r="X120" s="35">
        <f t="shared" si="71"/>
        <v>39.75</v>
      </c>
      <c r="Y120">
        <f t="shared" si="66"/>
        <v>42330987.587543689</v>
      </c>
      <c r="Z120" s="34">
        <f t="shared" si="67"/>
        <v>44501748.441795707</v>
      </c>
      <c r="AG120" s="7">
        <f t="shared" si="53"/>
        <v>92978.655347448512</v>
      </c>
      <c r="AH120">
        <f t="shared" si="64"/>
        <v>1.0031397174254315</v>
      </c>
      <c r="AI120">
        <f t="shared" si="54"/>
        <v>49267.039899952062</v>
      </c>
      <c r="AK120" s="34">
        <f t="shared" si="65"/>
        <v>33845.602843827815</v>
      </c>
      <c r="AL120">
        <f t="shared" si="73"/>
        <v>13961.311173078973</v>
      </c>
      <c r="AM120">
        <v>0.25</v>
      </c>
      <c r="AN120">
        <f t="shared" si="56"/>
        <v>127823.25</v>
      </c>
      <c r="AO120">
        <f t="shared" si="77"/>
        <v>624.97568481806206</v>
      </c>
      <c r="AP120">
        <f t="shared" si="78"/>
        <v>12788.172456436507</v>
      </c>
      <c r="AQ120">
        <f t="shared" si="79"/>
        <v>425493.15573770681</v>
      </c>
      <c r="AR120">
        <f t="shared" si="80"/>
        <v>-297669.90573770681</v>
      </c>
      <c r="AS120">
        <f t="shared" si="75"/>
        <v>0.83219045779564127</v>
      </c>
      <c r="AT120">
        <v>0</v>
      </c>
    </row>
    <row r="121" spans="1:46" x14ac:dyDescent="0.25">
      <c r="A121" s="29" t="s">
        <v>78</v>
      </c>
      <c r="B121" s="4">
        <v>68536</v>
      </c>
      <c r="C121" s="13">
        <f t="shared" si="45"/>
        <v>533.43711083437074</v>
      </c>
      <c r="D121" s="14">
        <f t="shared" si="74"/>
        <v>2727426.6070983792</v>
      </c>
      <c r="E121" s="21">
        <v>34151</v>
      </c>
      <c r="F121" s="23">
        <f t="shared" si="47"/>
        <v>52413</v>
      </c>
      <c r="G121" s="20">
        <v>63.7</v>
      </c>
      <c r="H121" s="9">
        <f t="shared" si="48"/>
        <v>545.69821624533893</v>
      </c>
      <c r="I121" s="8">
        <f t="shared" si="57"/>
        <v>49112.839462080548</v>
      </c>
      <c r="J121" s="10">
        <f t="shared" si="58"/>
        <v>10227.849776618921</v>
      </c>
      <c r="K121" s="10">
        <f t="shared" si="59"/>
        <v>30683.549329856764</v>
      </c>
      <c r="L121" s="10">
        <f t="shared" si="72"/>
        <v>71036073.943184555</v>
      </c>
      <c r="M121" s="9">
        <f t="shared" si="49"/>
        <v>136371.33035491896</v>
      </c>
      <c r="N121" s="9">
        <f t="shared" si="50"/>
        <v>1</v>
      </c>
      <c r="O121" s="9">
        <f>SUM($N121:N$199)</f>
        <v>67</v>
      </c>
      <c r="P121" s="9">
        <f t="shared" si="51"/>
        <v>1</v>
      </c>
      <c r="Q121" s="18">
        <v>5.8799999999999998E-2</v>
      </c>
      <c r="R121" s="15">
        <f t="shared" si="60"/>
        <v>6.1800000000000001E-2</v>
      </c>
      <c r="S121" s="16">
        <f t="shared" si="61"/>
        <v>13335.40894604317</v>
      </c>
      <c r="T121" s="9">
        <f t="shared" si="62"/>
        <v>40006.226838129507</v>
      </c>
      <c r="U121" s="34">
        <f t="shared" si="63"/>
        <v>136371.33035491896</v>
      </c>
      <c r="V121">
        <f>T121+V122</f>
        <v>3583975.0905715842</v>
      </c>
      <c r="W121" s="34">
        <f t="shared" si="70"/>
        <v>-3072682.0905715842</v>
      </c>
      <c r="X121" s="35">
        <f t="shared" si="71"/>
        <v>39.5</v>
      </c>
      <c r="Y121">
        <f t="shared" si="66"/>
        <v>39949909.342282511</v>
      </c>
      <c r="Z121" s="34">
        <f t="shared" si="67"/>
        <v>42140448.57612668</v>
      </c>
      <c r="AG121" s="7">
        <f t="shared" si="53"/>
        <v>90270.5391722801</v>
      </c>
      <c r="AH121">
        <f t="shared" si="64"/>
        <v>1.0031496062992127</v>
      </c>
      <c r="AI121">
        <f t="shared" si="54"/>
        <v>49112.839462080548</v>
      </c>
      <c r="AK121" s="34">
        <f t="shared" si="65"/>
        <v>34092.83258872974</v>
      </c>
      <c r="AL121">
        <f t="shared" si="73"/>
        <v>14063.293442851018</v>
      </c>
      <c r="AM121">
        <v>0.25</v>
      </c>
      <c r="AN121">
        <f t="shared" si="56"/>
        <v>127823.25</v>
      </c>
      <c r="AO121">
        <f t="shared" si="77"/>
        <v>624.97568481806206</v>
      </c>
      <c r="AP121">
        <f t="shared" si="78"/>
        <v>12551.999806213887</v>
      </c>
      <c r="AQ121">
        <f t="shared" si="79"/>
        <v>412704.98328127031</v>
      </c>
      <c r="AR121">
        <f t="shared" si="80"/>
        <v>-284881.73328127031</v>
      </c>
      <c r="AS121">
        <f t="shared" si="75"/>
        <v>0.80717902118994456</v>
      </c>
      <c r="AT121">
        <v>0</v>
      </c>
    </row>
    <row r="122" spans="1:46" x14ac:dyDescent="0.25">
      <c r="A122" s="32" t="s">
        <v>77</v>
      </c>
      <c r="B122" s="4">
        <v>66948</v>
      </c>
      <c r="C122" s="13">
        <f t="shared" si="45"/>
        <v>521.07721046077177</v>
      </c>
      <c r="D122" s="14">
        <f t="shared" si="74"/>
        <v>2664231.3016811935</v>
      </c>
      <c r="E122" s="21">
        <v>34060</v>
      </c>
      <c r="F122" s="23">
        <f t="shared" si="47"/>
        <v>52322</v>
      </c>
      <c r="G122" s="20">
        <v>63.5</v>
      </c>
      <c r="H122" s="9">
        <f t="shared" si="48"/>
        <v>543.98487804676643</v>
      </c>
      <c r="I122" s="8">
        <f t="shared" si="57"/>
        <v>48958.63902420902</v>
      </c>
      <c r="J122" s="10">
        <f t="shared" si="58"/>
        <v>9990.8673813044752</v>
      </c>
      <c r="K122" s="10">
        <f t="shared" si="59"/>
        <v>29972.602143913427</v>
      </c>
      <c r="L122" s="10">
        <f t="shared" si="72"/>
        <v>67089945.359712943</v>
      </c>
      <c r="M122" s="9">
        <f t="shared" si="49"/>
        <v>133211.56508405969</v>
      </c>
      <c r="N122" s="9">
        <f t="shared" si="50"/>
        <v>1</v>
      </c>
      <c r="O122" s="9">
        <f>SUM($N122:N$199)</f>
        <v>66</v>
      </c>
      <c r="P122" s="9">
        <f t="shared" si="51"/>
        <v>1</v>
      </c>
      <c r="Q122" s="18">
        <v>5.8799999999999998E-2</v>
      </c>
      <c r="R122" s="15">
        <f t="shared" si="60"/>
        <v>6.1800000000000001E-2</v>
      </c>
      <c r="S122" s="16">
        <f t="shared" si="61"/>
        <v>13026.423458032248</v>
      </c>
      <c r="T122" s="9">
        <f t="shared" si="62"/>
        <v>39079.270374096741</v>
      </c>
      <c r="U122" s="34">
        <f t="shared" si="63"/>
        <v>133211.56508405969</v>
      </c>
      <c r="V122">
        <f>T122+V123</f>
        <v>3543968.8637334546</v>
      </c>
      <c r="W122" s="34">
        <f t="shared" si="70"/>
        <v>-3032675.8637334546</v>
      </c>
      <c r="X122" s="35">
        <f t="shared" si="71"/>
        <v>39.25</v>
      </c>
      <c r="Y122">
        <f t="shared" si="66"/>
        <v>37701157.911439516</v>
      </c>
      <c r="Z122" s="34">
        <f t="shared" si="67"/>
        <v>39828501.839866504</v>
      </c>
      <c r="AG122" s="7">
        <f t="shared" si="53"/>
        <v>87641.300167262234</v>
      </c>
      <c r="AH122">
        <f t="shared" si="64"/>
        <v>1.0127591706539074</v>
      </c>
      <c r="AI122">
        <f t="shared" si="54"/>
        <v>48958.63902420902</v>
      </c>
      <c r="AK122" s="34">
        <f t="shared" si="65"/>
        <v>33302.891271014923</v>
      </c>
      <c r="AL122">
        <f t="shared" si="73"/>
        <v>13737.442649293655</v>
      </c>
      <c r="AM122">
        <v>0.25</v>
      </c>
      <c r="AN122">
        <f t="shared" si="56"/>
        <v>127823.25</v>
      </c>
      <c r="AO122">
        <f t="shared" si="77"/>
        <v>624.97568481806206</v>
      </c>
      <c r="AP122">
        <f t="shared" si="78"/>
        <v>12886.128629409359</v>
      </c>
      <c r="AQ122">
        <f t="shared" si="79"/>
        <v>400152.98347505642</v>
      </c>
      <c r="AR122">
        <f t="shared" si="80"/>
        <v>-272329.73347505642</v>
      </c>
      <c r="AS122">
        <f t="shared" si="75"/>
        <v>0.78262949712798024</v>
      </c>
      <c r="AT122">
        <v>0</v>
      </c>
    </row>
    <row r="123" spans="1:46" x14ac:dyDescent="0.25">
      <c r="A123" s="28" t="s">
        <v>76</v>
      </c>
      <c r="B123" s="4">
        <v>66573</v>
      </c>
      <c r="C123" s="13">
        <f t="shared" si="45"/>
        <v>518.15846824408436</v>
      </c>
      <c r="D123" s="14">
        <f t="shared" si="74"/>
        <v>2649307.9770392263</v>
      </c>
      <c r="E123" s="21">
        <v>33970</v>
      </c>
      <c r="F123" s="23">
        <f t="shared" si="47"/>
        <v>52232</v>
      </c>
      <c r="G123" s="20">
        <v>62.7</v>
      </c>
      <c r="H123" s="9">
        <f t="shared" si="48"/>
        <v>537.13152525247654</v>
      </c>
      <c r="I123" s="8">
        <f t="shared" si="57"/>
        <v>48341.837272722929</v>
      </c>
      <c r="J123" s="10">
        <f t="shared" si="58"/>
        <v>9934.9049138970986</v>
      </c>
      <c r="K123" s="10">
        <f t="shared" si="59"/>
        <v>29804.714741691296</v>
      </c>
      <c r="L123" s="10">
        <f t="shared" si="72"/>
        <v>63362386.519164264</v>
      </c>
      <c r="M123" s="9">
        <f t="shared" si="49"/>
        <v>132465.39885196133</v>
      </c>
      <c r="N123" s="9">
        <f t="shared" si="50"/>
        <v>1</v>
      </c>
      <c r="O123" s="9">
        <f>SUM($N123:N$199)</f>
        <v>65</v>
      </c>
      <c r="P123" s="9">
        <f t="shared" si="51"/>
        <v>1</v>
      </c>
      <c r="Q123" s="18">
        <v>7.8799999999999995E-2</v>
      </c>
      <c r="R123" s="15">
        <f t="shared" si="60"/>
        <v>8.1799999999999998E-2</v>
      </c>
      <c r="S123" s="16">
        <f t="shared" si="61"/>
        <v>15818.514072039374</v>
      </c>
      <c r="T123" s="9">
        <f t="shared" si="62"/>
        <v>47455.54221611812</v>
      </c>
      <c r="U123" s="34">
        <f t="shared" si="63"/>
        <v>132465.39885196133</v>
      </c>
      <c r="V123">
        <f>T123+V124</f>
        <v>3504889.5933593577</v>
      </c>
      <c r="W123" s="34">
        <f t="shared" si="70"/>
        <v>-2993596.5933593577</v>
      </c>
      <c r="X123" s="35">
        <f t="shared" si="71"/>
        <v>39</v>
      </c>
      <c r="Y123">
        <f t="shared" si="66"/>
        <v>35577384.582615964</v>
      </c>
      <c r="Z123" s="34">
        <f t="shared" si="67"/>
        <v>37689805.18640098</v>
      </c>
      <c r="AG123" s="7">
        <f t="shared" si="53"/>
        <v>85088.640939089542</v>
      </c>
      <c r="AH123">
        <f t="shared" si="64"/>
        <v>1.0032000000000001</v>
      </c>
      <c r="AI123">
        <f t="shared" si="54"/>
        <v>48341.837272722929</v>
      </c>
      <c r="AK123" s="34">
        <f t="shared" si="65"/>
        <v>33116.349712990334</v>
      </c>
      <c r="AL123">
        <f t="shared" si="73"/>
        <v>13660.49425660851</v>
      </c>
      <c r="AM123">
        <v>0.25</v>
      </c>
      <c r="AN123">
        <f t="shared" si="56"/>
        <v>127823.25</v>
      </c>
      <c r="AO123">
        <f t="shared" si="77"/>
        <v>763.20831567437983</v>
      </c>
      <c r="AP123">
        <f t="shared" si="78"/>
        <v>12449.547067536383</v>
      </c>
      <c r="AQ123">
        <f t="shared" si="79"/>
        <v>387266.85484564706</v>
      </c>
      <c r="AR123">
        <f t="shared" si="80"/>
        <v>-259443.60484564706</v>
      </c>
      <c r="AS123">
        <f t="shared" si="75"/>
        <v>0.75742647531972285</v>
      </c>
      <c r="AT123">
        <v>0</v>
      </c>
    </row>
    <row r="124" spans="1:46" x14ac:dyDescent="0.25">
      <c r="A124" s="29" t="s">
        <v>75</v>
      </c>
      <c r="B124" s="4">
        <v>70974</v>
      </c>
      <c r="C124" s="13">
        <f t="shared" si="45"/>
        <v>552.41282689912794</v>
      </c>
      <c r="D124" s="14">
        <f t="shared" si="74"/>
        <v>2824448.1150373584</v>
      </c>
      <c r="E124" s="21">
        <v>33878</v>
      </c>
      <c r="F124" s="23">
        <f t="shared" si="47"/>
        <v>52140</v>
      </c>
      <c r="G124" s="20">
        <v>62.5</v>
      </c>
      <c r="H124" s="9">
        <f t="shared" si="48"/>
        <v>535.41818705390403</v>
      </c>
      <c r="I124" s="8">
        <f t="shared" si="57"/>
        <v>48187.636834851401</v>
      </c>
      <c r="J124" s="10">
        <f t="shared" si="58"/>
        <v>10591.680431390094</v>
      </c>
      <c r="K124" s="10">
        <f t="shared" si="59"/>
        <v>31775.041294170282</v>
      </c>
      <c r="L124" s="10">
        <f t="shared" si="72"/>
        <v>58732637.226250172</v>
      </c>
      <c r="M124" s="9">
        <f t="shared" si="49"/>
        <v>141222.40575186792</v>
      </c>
      <c r="N124" s="9">
        <f t="shared" si="50"/>
        <v>1</v>
      </c>
      <c r="O124" s="9">
        <f>SUM($N124:N$199)</f>
        <v>64</v>
      </c>
      <c r="P124" s="9">
        <f t="shared" si="51"/>
        <v>1</v>
      </c>
      <c r="Q124" s="18">
        <v>8.8800000000000004E-2</v>
      </c>
      <c r="R124" s="15">
        <f t="shared" si="60"/>
        <v>9.1800000000000007E-2</v>
      </c>
      <c r="S124" s="16">
        <f t="shared" si="61"/>
        <v>18474.325198972932</v>
      </c>
      <c r="T124" s="9">
        <f t="shared" si="62"/>
        <v>55422.975596918797</v>
      </c>
      <c r="U124" s="34">
        <f t="shared" si="63"/>
        <v>141222.40575186792</v>
      </c>
      <c r="V124">
        <f>T124+V125</f>
        <v>3457434.0511432397</v>
      </c>
      <c r="W124" s="34">
        <f t="shared" si="70"/>
        <v>-2946141.0511432397</v>
      </c>
      <c r="X124" s="35">
        <f t="shared" si="71"/>
        <v>38.75</v>
      </c>
      <c r="Y124">
        <f t="shared" si="66"/>
        <v>32949538.735992484</v>
      </c>
      <c r="Z124" s="34">
        <f t="shared" si="67"/>
        <v>35237099.477775633</v>
      </c>
      <c r="AG124" s="7">
        <f t="shared" si="53"/>
        <v>82610.331008824796</v>
      </c>
      <c r="AH124">
        <f t="shared" si="64"/>
        <v>1.0064412238325282</v>
      </c>
      <c r="AI124">
        <f t="shared" si="54"/>
        <v>48187.636834851401</v>
      </c>
      <c r="AK124" s="34">
        <f t="shared" si="65"/>
        <v>35305.60143796698</v>
      </c>
      <c r="AL124">
        <f t="shared" si="73"/>
        <v>14563.560593161377</v>
      </c>
      <c r="AM124">
        <v>0.25</v>
      </c>
      <c r="AN124">
        <f t="shared" si="56"/>
        <v>127823.25</v>
      </c>
      <c r="AO124">
        <f t="shared" si="77"/>
        <v>836.07423195960632</v>
      </c>
      <c r="AP124">
        <f t="shared" si="78"/>
        <v>11072.663440009692</v>
      </c>
      <c r="AQ124">
        <f t="shared" si="79"/>
        <v>374817.30777811067</v>
      </c>
      <c r="AR124">
        <f t="shared" si="80"/>
        <v>-246994.05777811067</v>
      </c>
      <c r="AS124">
        <f t="shared" si="75"/>
        <v>0.73307733095917738</v>
      </c>
      <c r="AT124">
        <v>0</v>
      </c>
    </row>
    <row r="125" spans="1:46" x14ac:dyDescent="0.25">
      <c r="A125" s="29" t="s">
        <v>74</v>
      </c>
      <c r="B125" s="4">
        <v>73114</v>
      </c>
      <c r="C125" s="13">
        <f t="shared" si="45"/>
        <v>569.06911581569091</v>
      </c>
      <c r="D125" s="14">
        <f t="shared" si="74"/>
        <v>2909610.5543275205</v>
      </c>
      <c r="E125" s="21">
        <v>33786</v>
      </c>
      <c r="F125" s="23">
        <f t="shared" si="47"/>
        <v>52048</v>
      </c>
      <c r="G125" s="20">
        <v>62.1</v>
      </c>
      <c r="H125" s="9">
        <f t="shared" si="48"/>
        <v>531.99151065675903</v>
      </c>
      <c r="I125" s="8">
        <f t="shared" si="57"/>
        <v>47879.235959108351</v>
      </c>
      <c r="J125" s="10">
        <f t="shared" si="58"/>
        <v>10911.039578728201</v>
      </c>
      <c r="K125" s="10">
        <f t="shared" si="59"/>
        <v>32733.118736184606</v>
      </c>
      <c r="L125" s="10">
        <f t="shared" si="72"/>
        <v>53942955.826232262</v>
      </c>
      <c r="M125" s="9">
        <f t="shared" si="49"/>
        <v>145480.52771637603</v>
      </c>
      <c r="N125" s="9">
        <f t="shared" si="50"/>
        <v>1</v>
      </c>
      <c r="O125" s="9">
        <f>SUM($N125:N$199)</f>
        <v>63</v>
      </c>
      <c r="P125" s="9">
        <f t="shared" si="51"/>
        <v>1</v>
      </c>
      <c r="Q125" s="18">
        <v>9.8800000000000013E-2</v>
      </c>
      <c r="R125" s="15">
        <f t="shared" si="60"/>
        <v>0.10180000000000002</v>
      </c>
      <c r="S125" s="16">
        <f t="shared" si="61"/>
        <v>20737.42000884188</v>
      </c>
      <c r="T125" s="9">
        <f t="shared" si="62"/>
        <v>62212.260026525641</v>
      </c>
      <c r="U125" s="34">
        <f t="shared" si="63"/>
        <v>145480.52771637603</v>
      </c>
      <c r="V125">
        <f>T125+V126</f>
        <v>3402011.075546321</v>
      </c>
      <c r="W125" s="34">
        <f t="shared" si="70"/>
        <v>-2890718.075546321</v>
      </c>
      <c r="X125" s="35">
        <f t="shared" si="71"/>
        <v>38.5</v>
      </c>
      <c r="Y125">
        <f t="shared" si="66"/>
        <v>30233483.442367587</v>
      </c>
      <c r="Z125" s="34">
        <f t="shared" si="67"/>
        <v>32606206.623440899</v>
      </c>
      <c r="AG125" s="7">
        <f t="shared" si="53"/>
        <v>80204.204862936691</v>
      </c>
      <c r="AH125">
        <f t="shared" si="64"/>
        <v>1</v>
      </c>
      <c r="AI125">
        <f t="shared" si="54"/>
        <v>47879.235959108351</v>
      </c>
      <c r="AK125" s="34">
        <f t="shared" si="65"/>
        <v>36370.131929094008</v>
      </c>
      <c r="AL125">
        <f t="shared" si="73"/>
        <v>15002.679420751276</v>
      </c>
      <c r="AM125">
        <v>0.25</v>
      </c>
      <c r="AN125">
        <f t="shared" si="56"/>
        <v>127823.25</v>
      </c>
      <c r="AO125">
        <f t="shared" si="77"/>
        <v>911.02378570998917</v>
      </c>
      <c r="AP125">
        <f t="shared" si="78"/>
        <v>10211.907919848989</v>
      </c>
      <c r="AQ125">
        <f t="shared" si="79"/>
        <v>363744.64433810097</v>
      </c>
      <c r="AR125">
        <f t="shared" si="80"/>
        <v>-235921.39433810097</v>
      </c>
      <c r="AS125">
        <f t="shared" si="75"/>
        <v>0.71142113101118332</v>
      </c>
      <c r="AT125">
        <v>0</v>
      </c>
    </row>
    <row r="126" spans="1:46" x14ac:dyDescent="0.25">
      <c r="A126" s="32" t="s">
        <v>73</v>
      </c>
      <c r="B126" s="4">
        <v>73029</v>
      </c>
      <c r="C126" s="13">
        <f t="shared" si="45"/>
        <v>568.4075342465751</v>
      </c>
      <c r="D126" s="14">
        <f t="shared" si="74"/>
        <v>2906227.9340753411</v>
      </c>
      <c r="E126" s="21">
        <v>33695</v>
      </c>
      <c r="F126" s="23">
        <f t="shared" si="47"/>
        <v>51957</v>
      </c>
      <c r="G126" s="20">
        <v>62.1</v>
      </c>
      <c r="H126" s="9">
        <f t="shared" si="48"/>
        <v>531.99151065675903</v>
      </c>
      <c r="I126" s="8">
        <f t="shared" si="57"/>
        <v>47879.235959108351</v>
      </c>
      <c r="J126" s="10">
        <f t="shared" si="58"/>
        <v>10898.354752782529</v>
      </c>
      <c r="K126" s="10">
        <f t="shared" si="59"/>
        <v>32695.064258347586</v>
      </c>
      <c r="L126" s="10">
        <f t="shared" si="72"/>
        <v>49094073.026569918</v>
      </c>
      <c r="M126" s="9">
        <f t="shared" si="49"/>
        <v>145311.39670376707</v>
      </c>
      <c r="N126" s="9">
        <f t="shared" si="50"/>
        <v>1</v>
      </c>
      <c r="O126" s="9">
        <f>SUM($N126:N$199)</f>
        <v>62</v>
      </c>
      <c r="P126" s="9">
        <f t="shared" si="51"/>
        <v>1</v>
      </c>
      <c r="Q126" s="18">
        <v>0.10880000000000001</v>
      </c>
      <c r="R126" s="15">
        <f t="shared" si="60"/>
        <v>0.11180000000000001</v>
      </c>
      <c r="S126" s="16">
        <f t="shared" si="61"/>
        <v>22458.150807309117</v>
      </c>
      <c r="T126" s="9">
        <f t="shared" si="62"/>
        <v>67374.452421927359</v>
      </c>
      <c r="U126" s="34">
        <f t="shared" si="63"/>
        <v>145311.39670376707</v>
      </c>
      <c r="V126">
        <f>T126+V127</f>
        <v>3339798.8155197953</v>
      </c>
      <c r="W126" s="34">
        <f t="shared" si="70"/>
        <v>-2828505.8155197953</v>
      </c>
      <c r="X126" s="35">
        <f t="shared" si="71"/>
        <v>38.25</v>
      </c>
      <c r="Y126">
        <f t="shared" si="66"/>
        <v>27486678.138873465</v>
      </c>
      <c r="Z126" s="34">
        <f t="shared" si="67"/>
        <v>29856018.699694596</v>
      </c>
      <c r="AG126" s="7">
        <f t="shared" si="53"/>
        <v>77868.160061103583</v>
      </c>
      <c r="AH126">
        <f t="shared" si="64"/>
        <v>1.0213815789473686</v>
      </c>
      <c r="AI126">
        <f t="shared" si="54"/>
        <v>47879.235959108351</v>
      </c>
      <c r="AK126" s="34">
        <f t="shared" si="65"/>
        <v>36327.849175941767</v>
      </c>
      <c r="AL126">
        <f t="shared" si="73"/>
        <v>14985.237785075979</v>
      </c>
      <c r="AM126">
        <v>0.25</v>
      </c>
      <c r="AN126">
        <f t="shared" si="56"/>
        <v>127823.25</v>
      </c>
      <c r="AO126">
        <f t="shared" si="77"/>
        <v>987.76623523637068</v>
      </c>
      <c r="AP126">
        <f t="shared" si="78"/>
        <v>10158.415170677779</v>
      </c>
      <c r="AQ126">
        <f t="shared" si="79"/>
        <v>353532.736418252</v>
      </c>
      <c r="AR126">
        <f t="shared" si="80"/>
        <v>-225709.486418252</v>
      </c>
      <c r="AS126">
        <f t="shared" si="75"/>
        <v>0.69144841884839414</v>
      </c>
      <c r="AT126">
        <v>0</v>
      </c>
    </row>
    <row r="127" spans="1:46" x14ac:dyDescent="0.25">
      <c r="A127" s="28" t="s">
        <v>72</v>
      </c>
      <c r="B127" s="4">
        <v>75322</v>
      </c>
      <c r="C127" s="13">
        <f t="shared" si="45"/>
        <v>586.25466998754644</v>
      </c>
      <c r="D127" s="14">
        <f t="shared" si="74"/>
        <v>2997479.0898194257</v>
      </c>
      <c r="E127" s="21">
        <v>33604</v>
      </c>
      <c r="F127" s="23">
        <f t="shared" si="47"/>
        <v>51867</v>
      </c>
      <c r="G127" s="20">
        <v>60.8</v>
      </c>
      <c r="H127" s="9">
        <f t="shared" si="48"/>
        <v>520.85481236603778</v>
      </c>
      <c r="I127" s="8">
        <f t="shared" si="57"/>
        <v>46876.933112943436</v>
      </c>
      <c r="J127" s="10">
        <f t="shared" si="58"/>
        <v>11240.546586822848</v>
      </c>
      <c r="K127" s="10">
        <f t="shared" si="59"/>
        <v>33721.639760468541</v>
      </c>
      <c r="L127" s="10">
        <f t="shared" si="72"/>
        <v>44278180.544241384</v>
      </c>
      <c r="M127" s="9">
        <f t="shared" si="49"/>
        <v>149873.95449097129</v>
      </c>
      <c r="N127" s="9">
        <f t="shared" si="50"/>
        <v>1</v>
      </c>
      <c r="O127" s="9">
        <f>SUM($N127:N$199)</f>
        <v>61</v>
      </c>
      <c r="P127" s="9">
        <f t="shared" si="51"/>
        <v>1</v>
      </c>
      <c r="Q127" s="18">
        <v>0.10880000000000001</v>
      </c>
      <c r="R127" s="15">
        <f t="shared" si="60"/>
        <v>0.11180000000000001</v>
      </c>
      <c r="S127" s="16">
        <f t="shared" si="61"/>
        <v>23163.302730533585</v>
      </c>
      <c r="T127" s="9">
        <f t="shared" si="62"/>
        <v>69489.908191600756</v>
      </c>
      <c r="U127" s="34">
        <f t="shared" si="63"/>
        <v>149873.95449097129</v>
      </c>
      <c r="V127">
        <f>T127+V128</f>
        <v>3272424.3630978679</v>
      </c>
      <c r="W127" s="34">
        <f t="shared" si="70"/>
        <v>-2761131.3630978679</v>
      </c>
      <c r="X127" s="35">
        <f t="shared" si="71"/>
        <v>38</v>
      </c>
      <c r="Y127">
        <f t="shared" si="66"/>
        <v>24761504.902146503</v>
      </c>
      <c r="Z127" s="34">
        <f t="shared" si="67"/>
        <v>27222096.618711721</v>
      </c>
      <c r="AG127" s="7">
        <f t="shared" si="53"/>
        <v>75600.155399129697</v>
      </c>
      <c r="AH127">
        <f t="shared" si="64"/>
        <v>1.0049586776859505</v>
      </c>
      <c r="AI127">
        <f t="shared" si="54"/>
        <v>46876.933112943436</v>
      </c>
      <c r="AK127" s="34">
        <f t="shared" si="65"/>
        <v>37468.488622742821</v>
      </c>
      <c r="AL127">
        <f t="shared" si="73"/>
        <v>15455.751556881414</v>
      </c>
      <c r="AM127">
        <v>0.25</v>
      </c>
      <c r="AN127">
        <f t="shared" si="56"/>
        <v>127823.25</v>
      </c>
      <c r="AO127">
        <f t="shared" si="77"/>
        <v>987.76623523637068</v>
      </c>
      <c r="AP127">
        <f t="shared" si="78"/>
        <v>8879.7234628539391</v>
      </c>
      <c r="AQ127">
        <f t="shared" si="79"/>
        <v>343374.32124757423</v>
      </c>
      <c r="AR127">
        <f t="shared" si="80"/>
        <v>-215551.07124757423</v>
      </c>
      <c r="AS127">
        <f t="shared" si="75"/>
        <v>0.67158032918028265</v>
      </c>
      <c r="AT127">
        <v>0</v>
      </c>
    </row>
    <row r="128" spans="1:46" x14ac:dyDescent="0.25">
      <c r="A128" s="29" t="s">
        <v>71</v>
      </c>
      <c r="B128" s="4">
        <v>77767</v>
      </c>
      <c r="C128" s="13">
        <f t="shared" si="45"/>
        <v>605.28486924034837</v>
      </c>
      <c r="D128" s="14">
        <f t="shared" si="74"/>
        <v>3094779.1664850544</v>
      </c>
      <c r="E128" s="21">
        <v>33512</v>
      </c>
      <c r="F128" s="23">
        <f t="shared" si="47"/>
        <v>51775</v>
      </c>
      <c r="G128" s="20">
        <v>60.5</v>
      </c>
      <c r="H128" s="9">
        <f t="shared" si="48"/>
        <v>518.28480506817903</v>
      </c>
      <c r="I128" s="8">
        <f t="shared" si="57"/>
        <v>46645.632456136147</v>
      </c>
      <c r="J128" s="10">
        <f t="shared" si="58"/>
        <v>11605.421874318954</v>
      </c>
      <c r="K128" s="10">
        <f t="shared" si="59"/>
        <v>34816.26562295686</v>
      </c>
      <c r="L128" s="10">
        <f t="shared" si="72"/>
        <v>39936356.581419952</v>
      </c>
      <c r="M128" s="9">
        <f t="shared" si="49"/>
        <v>154738.95832425272</v>
      </c>
      <c r="N128" s="9">
        <f t="shared" si="50"/>
        <v>1</v>
      </c>
      <c r="O128" s="9">
        <f>SUM($N128:N$199)</f>
        <v>60</v>
      </c>
      <c r="P128" s="9">
        <f t="shared" si="51"/>
        <v>1</v>
      </c>
      <c r="Q128" s="18">
        <v>0.10880000000000001</v>
      </c>
      <c r="R128" s="15">
        <f t="shared" si="60"/>
        <v>0.11180000000000001</v>
      </c>
      <c r="S128" s="16">
        <f t="shared" si="61"/>
        <v>23915.198261403108</v>
      </c>
      <c r="T128" s="9">
        <f t="shared" si="62"/>
        <v>71745.59478420933</v>
      </c>
      <c r="U128" s="34">
        <f t="shared" si="63"/>
        <v>154738.95832425272</v>
      </c>
      <c r="V128">
        <f>T128+V129</f>
        <v>3202934.4549062671</v>
      </c>
      <c r="W128" s="34">
        <f t="shared" si="70"/>
        <v>-2691641.4549062671</v>
      </c>
      <c r="X128" s="35">
        <f t="shared" si="71"/>
        <v>37.75</v>
      </c>
      <c r="Y128">
        <f t="shared" si="66"/>
        <v>22304324.400814477</v>
      </c>
      <c r="Z128" s="34">
        <f t="shared" si="67"/>
        <v>24862216.194045324</v>
      </c>
      <c r="AG128" s="7">
        <f t="shared" si="53"/>
        <v>73398.209125368638</v>
      </c>
      <c r="AH128">
        <f t="shared" si="64"/>
        <v>1.0117056856187292</v>
      </c>
      <c r="AI128">
        <f t="shared" si="54"/>
        <v>46645.632456136147</v>
      </c>
      <c r="AK128" s="34">
        <f t="shared" si="65"/>
        <v>38684.739581063179</v>
      </c>
      <c r="AL128">
        <f t="shared" si="73"/>
        <v>15957.455077188562</v>
      </c>
      <c r="AM128">
        <v>0.25</v>
      </c>
      <c r="AN128">
        <f t="shared" si="56"/>
        <v>127823.25</v>
      </c>
      <c r="AO128">
        <f t="shared" si="77"/>
        <v>987.76623523637068</v>
      </c>
      <c r="AP128">
        <f t="shared" si="78"/>
        <v>8060.6072433597719</v>
      </c>
      <c r="AQ128">
        <f t="shared" si="79"/>
        <v>334494.5977847203</v>
      </c>
      <c r="AR128">
        <f t="shared" si="80"/>
        <v>-206671.3477847203</v>
      </c>
      <c r="AS128">
        <f t="shared" si="75"/>
        <v>0.65421313764264388</v>
      </c>
      <c r="AT128">
        <v>0</v>
      </c>
    </row>
    <row r="129" spans="1:46" x14ac:dyDescent="0.25">
      <c r="A129" s="29" t="s">
        <v>70</v>
      </c>
      <c r="B129" s="4">
        <v>77901</v>
      </c>
      <c r="C129" s="13">
        <f t="shared" si="45"/>
        <v>606.32783312577806</v>
      </c>
      <c r="D129" s="14">
        <f t="shared" si="74"/>
        <v>3100111.7678237841</v>
      </c>
      <c r="E129" s="21">
        <v>33420</v>
      </c>
      <c r="F129" s="23">
        <f t="shared" si="47"/>
        <v>51683</v>
      </c>
      <c r="G129" s="20">
        <v>59.8</v>
      </c>
      <c r="H129" s="9">
        <f t="shared" si="48"/>
        <v>512.28812137317527</v>
      </c>
      <c r="I129" s="8">
        <f t="shared" si="57"/>
        <v>46105.930923585809</v>
      </c>
      <c r="J129" s="10">
        <f t="shared" si="58"/>
        <v>11625.41912933919</v>
      </c>
      <c r="K129" s="10">
        <f t="shared" si="59"/>
        <v>34876.25738801757</v>
      </c>
      <c r="L129" s="10">
        <f t="shared" si="72"/>
        <v>36021692.988768414</v>
      </c>
      <c r="M129" s="9">
        <f t="shared" si="49"/>
        <v>155005.5883911892</v>
      </c>
      <c r="N129" s="9">
        <f t="shared" si="50"/>
        <v>1</v>
      </c>
      <c r="O129" s="9">
        <f>SUM($N129:N$199)</f>
        <v>59</v>
      </c>
      <c r="P129" s="9">
        <f t="shared" si="51"/>
        <v>1</v>
      </c>
      <c r="Q129" s="18">
        <v>0.1188</v>
      </c>
      <c r="R129" s="15">
        <f t="shared" si="60"/>
        <v>0.12180000000000001</v>
      </c>
      <c r="S129" s="16">
        <f t="shared" si="61"/>
        <v>25854.659329290102</v>
      </c>
      <c r="T129" s="9">
        <f t="shared" si="62"/>
        <v>77563.977987870312</v>
      </c>
      <c r="U129" s="34">
        <f t="shared" si="63"/>
        <v>155005.5883911892</v>
      </c>
      <c r="V129">
        <f>T129+V130</f>
        <v>3131188.8601220576</v>
      </c>
      <c r="W129" s="34">
        <f t="shared" si="70"/>
        <v>-2619895.8601220576</v>
      </c>
      <c r="X129" s="35">
        <f t="shared" si="71"/>
        <v>37.5</v>
      </c>
      <c r="Y129">
        <f t="shared" si="66"/>
        <v>20088388.113021277</v>
      </c>
      <c r="Z129" s="34">
        <f t="shared" si="67"/>
        <v>22651612.507590853</v>
      </c>
      <c r="AG129" s="7">
        <f t="shared" si="53"/>
        <v>71260.397209095769</v>
      </c>
      <c r="AH129">
        <f t="shared" si="64"/>
        <v>1.0118443316412857</v>
      </c>
      <c r="AI129">
        <f t="shared" si="54"/>
        <v>46105.930923585809</v>
      </c>
      <c r="AK129" s="34">
        <f t="shared" si="65"/>
        <v>38751.3970977973</v>
      </c>
      <c r="AL129">
        <f t="shared" si="73"/>
        <v>15984.951302841388</v>
      </c>
      <c r="AM129">
        <v>0.25</v>
      </c>
      <c r="AN129">
        <f t="shared" si="56"/>
        <v>127823.25</v>
      </c>
      <c r="AO129">
        <f t="shared" si="77"/>
        <v>1066.0346563674389</v>
      </c>
      <c r="AP129">
        <f t="shared" si="78"/>
        <v>7594.8803572757679</v>
      </c>
      <c r="AQ129">
        <f t="shared" si="79"/>
        <v>326433.99054136052</v>
      </c>
      <c r="AR129">
        <f t="shared" si="80"/>
        <v>-198610.74054136052</v>
      </c>
      <c r="AS129">
        <f t="shared" si="75"/>
        <v>0.63844799467499169</v>
      </c>
      <c r="AT129">
        <v>0</v>
      </c>
    </row>
    <row r="130" spans="1:46" x14ac:dyDescent="0.25">
      <c r="A130" s="32" t="s">
        <v>69</v>
      </c>
      <c r="B130" s="4">
        <v>77146</v>
      </c>
      <c r="C130" s="13">
        <f t="shared" ref="C130:C191" si="81">C131*B130/B131</f>
        <v>600.45143212951405</v>
      </c>
      <c r="D130" s="14">
        <f t="shared" ref="D130:D161" si="82">$D$199*C130/$C$199</f>
        <v>3070066.1408779561</v>
      </c>
      <c r="E130" s="21">
        <v>33329</v>
      </c>
      <c r="F130" s="23">
        <f t="shared" ref="F130:F193" si="83">DATE(YEAR(E130)+50, MONTH(E130), DAY(E130))</f>
        <v>51592</v>
      </c>
      <c r="G130" s="20">
        <v>59.1</v>
      </c>
      <c r="H130" s="9">
        <f t="shared" ref="H130:H193" si="84">H131*G130/G131</f>
        <v>506.29143767817163</v>
      </c>
      <c r="I130" s="8">
        <f t="shared" si="57"/>
        <v>45566.229391035486</v>
      </c>
      <c r="J130" s="10">
        <f t="shared" si="58"/>
        <v>11512.748028292335</v>
      </c>
      <c r="K130" s="10">
        <f t="shared" si="59"/>
        <v>34538.244084877006</v>
      </c>
      <c r="L130" s="10">
        <f t="shared" si="72"/>
        <v>32201108.679885682</v>
      </c>
      <c r="M130" s="9">
        <f t="shared" ref="M130:M193" si="85">0.05*D130</f>
        <v>153503.3070438978</v>
      </c>
      <c r="N130" s="9">
        <f t="shared" ref="N130:N193" si="86">IF(L130&gt;=M130, 1, 0)</f>
        <v>1</v>
      </c>
      <c r="O130" s="9">
        <f>SUM($N130:N$199)</f>
        <v>58</v>
      </c>
      <c r="P130" s="9">
        <f t="shared" ref="P130:P157" si="87">IF(O130=0,0,1)</f>
        <v>1</v>
      </c>
      <c r="Q130" s="18">
        <v>0.1338</v>
      </c>
      <c r="R130" s="15">
        <f t="shared" si="60"/>
        <v>0.1368</v>
      </c>
      <c r="S130" s="16">
        <f t="shared" si="61"/>
        <v>28480.153299824055</v>
      </c>
      <c r="T130" s="9">
        <f t="shared" si="62"/>
        <v>85440.45989947216</v>
      </c>
      <c r="U130" s="34">
        <f t="shared" si="63"/>
        <v>153503.3070438978</v>
      </c>
      <c r="V130">
        <f>T130+V131</f>
        <v>3053624.8821341875</v>
      </c>
      <c r="W130" s="34">
        <f t="shared" si="70"/>
        <v>-2542331.8821341875</v>
      </c>
      <c r="X130" s="35">
        <f t="shared" si="71"/>
        <v>37.25</v>
      </c>
      <c r="Y130">
        <f t="shared" si="66"/>
        <v>17928512.028888941</v>
      </c>
      <c r="Z130" s="34">
        <f t="shared" si="67"/>
        <v>20461690.796512689</v>
      </c>
      <c r="AG130" s="7">
        <f t="shared" ref="AG130:AG193" si="88">AG131*1.03</f>
        <v>69184.851659316279</v>
      </c>
      <c r="AH130">
        <f t="shared" si="64"/>
        <v>1.0332167832167833</v>
      </c>
      <c r="AI130">
        <f t="shared" ref="AI130:AI193" si="89">AI131*AH130</f>
        <v>45566.229391035486</v>
      </c>
      <c r="AK130" s="34">
        <f t="shared" si="65"/>
        <v>38375.826760974451</v>
      </c>
      <c r="AL130">
        <f t="shared" si="73"/>
        <v>15830.028538901961</v>
      </c>
      <c r="AM130">
        <v>0.25</v>
      </c>
      <c r="AN130">
        <f t="shared" ref="AN130:AN166" si="90">$D$199*0.25</f>
        <v>127823.25</v>
      </c>
      <c r="AO130">
        <f t="shared" si="77"/>
        <v>1185.7808881735273</v>
      </c>
      <c r="AP130">
        <f t="shared" si="78"/>
        <v>7330.8401736432261</v>
      </c>
      <c r="AQ130">
        <f t="shared" si="79"/>
        <v>318839.11018408474</v>
      </c>
      <c r="AR130">
        <f t="shared" si="80"/>
        <v>-191015.86018408474</v>
      </c>
      <c r="AS130">
        <f t="shared" si="75"/>
        <v>0.62359373232976933</v>
      </c>
      <c r="AT130">
        <v>0</v>
      </c>
    </row>
    <row r="131" spans="1:46" x14ac:dyDescent="0.25">
      <c r="A131" s="28" t="s">
        <v>68</v>
      </c>
      <c r="B131" s="4">
        <v>77884</v>
      </c>
      <c r="C131" s="13">
        <f t="shared" si="81"/>
        <v>606.19551681195492</v>
      </c>
      <c r="D131" s="14">
        <f t="shared" si="82"/>
        <v>3099435.2437733491</v>
      </c>
      <c r="E131" s="21">
        <v>33239</v>
      </c>
      <c r="F131" s="23">
        <f t="shared" si="83"/>
        <v>51502</v>
      </c>
      <c r="G131" s="20">
        <v>57.2</v>
      </c>
      <c r="H131" s="9">
        <f t="shared" si="84"/>
        <v>490.01472479173293</v>
      </c>
      <c r="I131" s="8">
        <f t="shared" ref="I131:I194" si="91">I132*(1*H131/H132)</f>
        <v>44101.325231256</v>
      </c>
      <c r="J131" s="10">
        <f t="shared" ref="J131:J194" si="92">D131*0.045/12</f>
        <v>11622.88216415006</v>
      </c>
      <c r="K131" s="10">
        <f t="shared" ref="K131:K194" si="93">0.045*D131/4</f>
        <v>34868.646492450178</v>
      </c>
      <c r="L131" s="10">
        <f t="shared" si="72"/>
        <v>28405387.96513176</v>
      </c>
      <c r="M131" s="9">
        <f t="shared" si="85"/>
        <v>154971.76218866746</v>
      </c>
      <c r="N131" s="9">
        <f t="shared" si="86"/>
        <v>1</v>
      </c>
      <c r="O131" s="9">
        <f>SUM($N131:N$199)</f>
        <v>57</v>
      </c>
      <c r="P131" s="9">
        <f t="shared" si="87"/>
        <v>1</v>
      </c>
      <c r="Q131" s="18">
        <v>0.13880000000000001</v>
      </c>
      <c r="R131" s="15">
        <f t="shared" ref="R131:R194" si="94">Q131+0.003</f>
        <v>0.14180000000000001</v>
      </c>
      <c r="S131" s="16">
        <f t="shared" ref="S131:S194" si="95">ABS(PMT(R131/12,$AC$19*12,-$AC$20*D131,0))</f>
        <v>29733.087972282228</v>
      </c>
      <c r="T131" s="9">
        <f t="shared" ref="T131:T194" si="96">S131*3</f>
        <v>89199.263916846685</v>
      </c>
      <c r="U131" s="34">
        <f t="shared" ref="U131:U194" si="97">D131*0.05</f>
        <v>154971.76218866746</v>
      </c>
      <c r="V131">
        <f>T131+V132</f>
        <v>2968184.4222347154</v>
      </c>
      <c r="W131" s="34">
        <f t="shared" si="70"/>
        <v>-2456891.4222347154</v>
      </c>
      <c r="X131" s="35">
        <f t="shared" si="71"/>
        <v>37</v>
      </c>
      <c r="Y131">
        <f t="shared" si="66"/>
        <v>15786641.365130331</v>
      </c>
      <c r="Z131" s="34">
        <f t="shared" si="67"/>
        <v>18349189.23564947</v>
      </c>
      <c r="AG131" s="7">
        <f t="shared" si="88"/>
        <v>67169.758892540078</v>
      </c>
      <c r="AH131">
        <f t="shared" ref="AH131:AH194" si="98">(1*H131/H132)</f>
        <v>1.007042253521127</v>
      </c>
      <c r="AI131">
        <f t="shared" si="89"/>
        <v>44101.325231256</v>
      </c>
      <c r="AK131" s="34">
        <f t="shared" ref="AK131:AK194" si="99">D131*0.05*0.25</f>
        <v>38742.940547166865</v>
      </c>
      <c r="AL131">
        <f t="shared" si="73"/>
        <v>15981.462975706332</v>
      </c>
      <c r="AM131">
        <v>0.25</v>
      </c>
      <c r="AN131">
        <f t="shared" si="90"/>
        <v>127823.25</v>
      </c>
      <c r="AO131">
        <f t="shared" si="77"/>
        <v>1226.2169196108384</v>
      </c>
      <c r="AP131">
        <f t="shared" si="78"/>
        <v>6136.3543340890228</v>
      </c>
      <c r="AQ131">
        <f t="shared" si="79"/>
        <v>311508.27001044154</v>
      </c>
      <c r="AR131">
        <f t="shared" si="80"/>
        <v>-183685.02001044154</v>
      </c>
      <c r="AS131">
        <f t="shared" si="75"/>
        <v>0.60925588656688345</v>
      </c>
      <c r="AT131">
        <v>0</v>
      </c>
    </row>
    <row r="132" spans="1:46" x14ac:dyDescent="0.25">
      <c r="A132" s="29" t="s">
        <v>67</v>
      </c>
      <c r="B132" s="4">
        <v>82483</v>
      </c>
      <c r="C132" s="13">
        <f t="shared" si="81"/>
        <v>641.99097135740953</v>
      </c>
      <c r="D132" s="14">
        <f t="shared" si="82"/>
        <v>3282454.8971824404</v>
      </c>
      <c r="E132" s="21">
        <v>33147</v>
      </c>
      <c r="F132" s="23">
        <f t="shared" si="83"/>
        <v>51410</v>
      </c>
      <c r="G132" s="20">
        <v>56.8</v>
      </c>
      <c r="H132" s="9">
        <f t="shared" si="84"/>
        <v>486.58804839458787</v>
      </c>
      <c r="I132" s="8">
        <f t="shared" si="91"/>
        <v>43792.924355512943</v>
      </c>
      <c r="J132" s="10">
        <f t="shared" si="92"/>
        <v>12309.20586443415</v>
      </c>
      <c r="K132" s="10">
        <f t="shared" si="93"/>
        <v>36927.61759330245</v>
      </c>
      <c r="L132" s="10">
        <f t="shared" si="72"/>
        <v>24948709.826329377</v>
      </c>
      <c r="M132" s="9">
        <f t="shared" si="85"/>
        <v>164122.74485912203</v>
      </c>
      <c r="N132" s="9">
        <f t="shared" si="86"/>
        <v>1</v>
      </c>
      <c r="O132" s="9">
        <f>SUM($N132:N$199)</f>
        <v>56</v>
      </c>
      <c r="P132" s="9">
        <f t="shared" si="87"/>
        <v>1</v>
      </c>
      <c r="Q132" s="18">
        <v>0.14880000000000002</v>
      </c>
      <c r="R132" s="15">
        <f t="shared" si="94"/>
        <v>0.15180000000000002</v>
      </c>
      <c r="S132" s="16">
        <f t="shared" si="95"/>
        <v>33582.137613537292</v>
      </c>
      <c r="T132" s="9">
        <f t="shared" si="96"/>
        <v>100746.41284061188</v>
      </c>
      <c r="U132" s="34">
        <f t="shared" si="97"/>
        <v>164122.74485912203</v>
      </c>
      <c r="V132">
        <f>T132+V133</f>
        <v>2878985.1583178686</v>
      </c>
      <c r="W132" s="34">
        <f t="shared" si="70"/>
        <v>-2367692.1583178686</v>
      </c>
      <c r="X132" s="35">
        <f t="shared" si="71"/>
        <v>36.75</v>
      </c>
      <c r="Y132">
        <f t="shared" si="66"/>
        <v>13837351.162390249</v>
      </c>
      <c r="Z132" s="34">
        <f t="shared" si="67"/>
        <v>16582918.686318479</v>
      </c>
      <c r="AG132" s="7">
        <f t="shared" si="88"/>
        <v>65213.358148097155</v>
      </c>
      <c r="AH132">
        <f t="shared" si="98"/>
        <v>1.0197486535008975</v>
      </c>
      <c r="AI132">
        <f t="shared" si="89"/>
        <v>43792.924355512943</v>
      </c>
      <c r="AK132" s="34">
        <f t="shared" si="99"/>
        <v>41030.686214780508</v>
      </c>
      <c r="AL132">
        <f t="shared" si="73"/>
        <v>16925.158063596959</v>
      </c>
      <c r="AM132">
        <v>0.25</v>
      </c>
      <c r="AN132">
        <f t="shared" si="90"/>
        <v>127823.25</v>
      </c>
      <c r="AO132">
        <f t="shared" si="77"/>
        <v>1307.7340302205521</v>
      </c>
      <c r="AP132">
        <f t="shared" si="78"/>
        <v>4596.4311020881178</v>
      </c>
      <c r="AQ132">
        <f t="shared" si="79"/>
        <v>305371.91567635251</v>
      </c>
      <c r="AR132">
        <f t="shared" si="80"/>
        <v>-177548.66567635251</v>
      </c>
      <c r="AS132">
        <f t="shared" si="75"/>
        <v>0.59725424693150997</v>
      </c>
      <c r="AT132">
        <v>0</v>
      </c>
    </row>
    <row r="133" spans="1:46" x14ac:dyDescent="0.25">
      <c r="A133" s="29" t="s">
        <v>66</v>
      </c>
      <c r="B133" s="4">
        <v>86993</v>
      </c>
      <c r="C133" s="13">
        <f t="shared" si="81"/>
        <v>677.09371108343692</v>
      </c>
      <c r="D133" s="14">
        <f t="shared" si="82"/>
        <v>3461932.7482098369</v>
      </c>
      <c r="E133" s="21">
        <v>33055</v>
      </c>
      <c r="F133" s="23">
        <f t="shared" si="83"/>
        <v>51318</v>
      </c>
      <c r="G133" s="20">
        <v>55.7</v>
      </c>
      <c r="H133" s="9">
        <f t="shared" si="84"/>
        <v>477.16468830243923</v>
      </c>
      <c r="I133" s="8">
        <f t="shared" si="91"/>
        <v>42944.821947219563</v>
      </c>
      <c r="J133" s="10">
        <f t="shared" si="92"/>
        <v>12982.247805786888</v>
      </c>
      <c r="K133" s="10">
        <f t="shared" si="93"/>
        <v>38946.743417360667</v>
      </c>
      <c r="L133" s="10">
        <f t="shared" si="72"/>
        <v>21724557.836952988</v>
      </c>
      <c r="M133" s="9">
        <f t="shared" si="85"/>
        <v>173096.63741049185</v>
      </c>
      <c r="N133" s="9">
        <f t="shared" si="86"/>
        <v>1</v>
      </c>
      <c r="O133" s="9">
        <f>SUM($N133:N$199)</f>
        <v>55</v>
      </c>
      <c r="P133" s="9">
        <f t="shared" si="87"/>
        <v>1</v>
      </c>
      <c r="Q133" s="18">
        <v>0.14880000000000002</v>
      </c>
      <c r="R133" s="15">
        <f t="shared" si="94"/>
        <v>0.15180000000000002</v>
      </c>
      <c r="S133" s="16">
        <f t="shared" si="95"/>
        <v>35418.339505285316</v>
      </c>
      <c r="T133" s="9">
        <f t="shared" si="96"/>
        <v>106255.01851585595</v>
      </c>
      <c r="U133" s="34">
        <f t="shared" si="97"/>
        <v>173096.63741049185</v>
      </c>
      <c r="V133">
        <f>T133+V134</f>
        <v>2778238.7454772568</v>
      </c>
      <c r="W133" s="34">
        <f t="shared" si="70"/>
        <v>-2266945.7454772568</v>
      </c>
      <c r="X133" s="35">
        <f t="shared" si="71"/>
        <v>36.5</v>
      </c>
      <c r="Y133">
        <f t="shared" ref="Y133:Y171" si="100">(I133*(1-$AC$15))+(Y134*(1+Q133))</f>
        <v>12020269.63924022</v>
      </c>
      <c r="Z133" s="34">
        <f t="shared" ref="Z133:Z171" si="101">D133-$V$172+Y133</f>
        <v>14945315.014195848</v>
      </c>
      <c r="AG133" s="7">
        <f t="shared" si="88"/>
        <v>63313.939949608888</v>
      </c>
      <c r="AH133">
        <f t="shared" si="98"/>
        <v>1.0145719489981786</v>
      </c>
      <c r="AI133">
        <f t="shared" si="89"/>
        <v>42944.821947219563</v>
      </c>
      <c r="AK133" s="34">
        <f t="shared" si="99"/>
        <v>43274.159352622963</v>
      </c>
      <c r="AL133">
        <f t="shared" si="73"/>
        <v>17850.590732956971</v>
      </c>
      <c r="AM133">
        <v>0.25</v>
      </c>
      <c r="AN133">
        <f t="shared" si="90"/>
        <v>127823.25</v>
      </c>
      <c r="AO133">
        <f t="shared" si="77"/>
        <v>1307.7340302205521</v>
      </c>
      <c r="AP133">
        <f t="shared" si="78"/>
        <v>2811.5627884405221</v>
      </c>
      <c r="AQ133">
        <f t="shared" si="79"/>
        <v>300775.48457426438</v>
      </c>
      <c r="AR133">
        <f t="shared" si="80"/>
        <v>-172952.23457426438</v>
      </c>
      <c r="AS133">
        <f t="shared" si="75"/>
        <v>0.58826442876054319</v>
      </c>
      <c r="AT133">
        <v>0</v>
      </c>
    </row>
    <row r="134" spans="1:46" x14ac:dyDescent="0.25">
      <c r="A134" s="32" t="s">
        <v>65</v>
      </c>
      <c r="B134" s="4">
        <v>91089</v>
      </c>
      <c r="C134" s="13">
        <f t="shared" si="81"/>
        <v>708.97415940224141</v>
      </c>
      <c r="D134" s="14">
        <f t="shared" si="82"/>
        <v>3624935.2488325024</v>
      </c>
      <c r="E134" s="21">
        <v>32964</v>
      </c>
      <c r="F134" s="23">
        <f t="shared" si="83"/>
        <v>51227</v>
      </c>
      <c r="G134" s="20">
        <v>54.9</v>
      </c>
      <c r="H134" s="9">
        <f t="shared" si="84"/>
        <v>470.31133550814923</v>
      </c>
      <c r="I134" s="8">
        <f t="shared" si="91"/>
        <v>42328.020195733465</v>
      </c>
      <c r="J134" s="10">
        <f t="shared" si="92"/>
        <v>13593.507183121883</v>
      </c>
      <c r="K134" s="10">
        <f t="shared" si="93"/>
        <v>40780.521549365651</v>
      </c>
      <c r="L134" s="10">
        <f t="shared" si="72"/>
        <v>18920256.307542354</v>
      </c>
      <c r="M134" s="9">
        <f t="shared" si="85"/>
        <v>181246.76244162512</v>
      </c>
      <c r="N134" s="9">
        <f t="shared" si="86"/>
        <v>1</v>
      </c>
      <c r="O134" s="9">
        <f>SUM($N134:N$199)</f>
        <v>54</v>
      </c>
      <c r="P134" s="9">
        <f t="shared" si="87"/>
        <v>1</v>
      </c>
      <c r="Q134" s="18">
        <v>0.14880000000000002</v>
      </c>
      <c r="R134" s="15">
        <f t="shared" si="94"/>
        <v>0.15180000000000002</v>
      </c>
      <c r="S134" s="16">
        <f t="shared" si="95"/>
        <v>37085.985391892849</v>
      </c>
      <c r="T134" s="9">
        <f t="shared" si="96"/>
        <v>111257.95617567856</v>
      </c>
      <c r="U134" s="34">
        <f t="shared" si="97"/>
        <v>181246.76244162512</v>
      </c>
      <c r="V134">
        <f>T134+V135</f>
        <v>2671983.7269614008</v>
      </c>
      <c r="W134" s="34">
        <f t="shared" si="70"/>
        <v>-2160690.7269614008</v>
      </c>
      <c r="X134" s="35">
        <f t="shared" si="71"/>
        <v>36.25</v>
      </c>
      <c r="Y134">
        <f t="shared" si="100"/>
        <v>10439028.120625459</v>
      </c>
      <c r="Z134" s="34">
        <f t="shared" si="101"/>
        <v>13527075.996203752</v>
      </c>
      <c r="AG134" s="7">
        <f t="shared" si="88"/>
        <v>61469.844611270761</v>
      </c>
      <c r="AH134">
        <f t="shared" si="98"/>
        <v>1.0397727272727273</v>
      </c>
      <c r="AI134">
        <f t="shared" si="89"/>
        <v>42328.020195733465</v>
      </c>
      <c r="AK134" s="34">
        <f t="shared" si="99"/>
        <v>45311.69061040628</v>
      </c>
      <c r="AL134">
        <f t="shared" si="73"/>
        <v>18691.072376792592</v>
      </c>
      <c r="AM134">
        <v>0.25</v>
      </c>
      <c r="AN134">
        <f t="shared" si="90"/>
        <v>127823.25</v>
      </c>
      <c r="AO134">
        <f t="shared" si="77"/>
        <v>1307.7340302205521</v>
      </c>
      <c r="AP134">
        <f t="shared" si="78"/>
        <v>1290.2796187416789</v>
      </c>
      <c r="AQ134">
        <f t="shared" si="79"/>
        <v>297963.92178582388</v>
      </c>
      <c r="AR134">
        <f t="shared" si="80"/>
        <v>-170140.67178582388</v>
      </c>
      <c r="AS134">
        <f t="shared" si="75"/>
        <v>0.58276550194472421</v>
      </c>
      <c r="AT134">
        <v>0</v>
      </c>
    </row>
    <row r="135" spans="1:46" x14ac:dyDescent="0.25">
      <c r="A135" s="28" t="s">
        <v>64</v>
      </c>
      <c r="B135" s="4">
        <v>93541</v>
      </c>
      <c r="C135" s="13">
        <f t="shared" si="81"/>
        <v>728.05884184308832</v>
      </c>
      <c r="D135" s="14">
        <f t="shared" si="82"/>
        <v>3722513.8942247815</v>
      </c>
      <c r="E135" s="21">
        <v>32874</v>
      </c>
      <c r="F135" s="23">
        <f t="shared" si="83"/>
        <v>51136</v>
      </c>
      <c r="G135" s="20">
        <v>52.8</v>
      </c>
      <c r="H135" s="9">
        <f t="shared" si="84"/>
        <v>452.32128442313808</v>
      </c>
      <c r="I135" s="8">
        <f t="shared" si="91"/>
        <v>40708.915598082458</v>
      </c>
      <c r="J135" s="10">
        <f t="shared" si="92"/>
        <v>13959.42710334293</v>
      </c>
      <c r="K135" s="10">
        <f t="shared" si="93"/>
        <v>41878.281310028789</v>
      </c>
      <c r="L135" s="10">
        <f t="shared" si="72"/>
        <v>16481131.281306136</v>
      </c>
      <c r="M135" s="9">
        <f t="shared" si="85"/>
        <v>186125.69471123908</v>
      </c>
      <c r="N135" s="9">
        <f t="shared" si="86"/>
        <v>1</v>
      </c>
      <c r="O135" s="9">
        <f>SUM($N135:N$199)</f>
        <v>53</v>
      </c>
      <c r="P135" s="9">
        <f t="shared" si="87"/>
        <v>1</v>
      </c>
      <c r="Q135" s="18">
        <v>0.14880000000000002</v>
      </c>
      <c r="R135" s="15">
        <f t="shared" si="94"/>
        <v>0.15180000000000002</v>
      </c>
      <c r="S135" s="16">
        <f t="shared" si="95"/>
        <v>38084.29293924677</v>
      </c>
      <c r="T135" s="9">
        <f t="shared" si="96"/>
        <v>114252.8788177403</v>
      </c>
      <c r="U135" s="34">
        <f t="shared" si="97"/>
        <v>186125.69471123908</v>
      </c>
      <c r="V135">
        <f>T135+V136</f>
        <v>2560725.7707857224</v>
      </c>
      <c r="W135" s="34">
        <f t="shared" si="70"/>
        <v>-2049432.7707857224</v>
      </c>
      <c r="X135" s="35">
        <f t="shared" si="71"/>
        <v>36</v>
      </c>
      <c r="Y135">
        <f t="shared" si="100"/>
        <v>9062948.2133515235</v>
      </c>
      <c r="Z135" s="34">
        <f t="shared" si="101"/>
        <v>12248574.734322097</v>
      </c>
      <c r="AG135" s="7">
        <f t="shared" si="88"/>
        <v>59679.46078764151</v>
      </c>
      <c r="AH135">
        <f t="shared" si="98"/>
        <v>1.0134357005758154</v>
      </c>
      <c r="AI135">
        <f t="shared" si="89"/>
        <v>40708.915598082458</v>
      </c>
      <c r="AK135" s="34">
        <f t="shared" si="99"/>
        <v>46531.423677809769</v>
      </c>
      <c r="AL135">
        <f t="shared" si="73"/>
        <v>19194.212267096529</v>
      </c>
      <c r="AM135">
        <v>0.25</v>
      </c>
      <c r="AN135">
        <f t="shared" si="90"/>
        <v>127823.25</v>
      </c>
      <c r="AO135">
        <f t="shared" si="77"/>
        <v>1307.7340302205521</v>
      </c>
      <c r="AP135">
        <f t="shared" si="78"/>
        <v>-432.82384350662687</v>
      </c>
      <c r="AQ135">
        <f t="shared" si="79"/>
        <v>296673.64216708223</v>
      </c>
      <c r="AR135">
        <f t="shared" si="80"/>
        <v>-168850.39216708223</v>
      </c>
      <c r="AS135">
        <f t="shared" si="75"/>
        <v>0.58024193988003403</v>
      </c>
      <c r="AT135">
        <v>0</v>
      </c>
    </row>
    <row r="136" spans="1:46" x14ac:dyDescent="0.25">
      <c r="A136" s="29" t="s">
        <v>63</v>
      </c>
      <c r="B136" s="4">
        <v>96065</v>
      </c>
      <c r="C136" s="13">
        <f t="shared" si="81"/>
        <v>747.70392278953921</v>
      </c>
      <c r="D136" s="14">
        <f t="shared" si="82"/>
        <v>3822957.8179483186</v>
      </c>
      <c r="E136" s="21">
        <v>32782</v>
      </c>
      <c r="F136" s="23">
        <f t="shared" si="83"/>
        <v>51044</v>
      </c>
      <c r="G136" s="20">
        <v>52.1</v>
      </c>
      <c r="H136" s="9">
        <f t="shared" si="84"/>
        <v>446.32460072813444</v>
      </c>
      <c r="I136" s="8">
        <f t="shared" si="91"/>
        <v>40169.214065532135</v>
      </c>
      <c r="J136" s="10">
        <f t="shared" si="92"/>
        <v>14336.091817306195</v>
      </c>
      <c r="K136" s="10">
        <f t="shared" si="93"/>
        <v>43008.275451918584</v>
      </c>
      <c r="L136" s="10">
        <f t="shared" si="72"/>
        <v>14359809.163890503</v>
      </c>
      <c r="M136" s="9">
        <f t="shared" si="85"/>
        <v>191147.89089741593</v>
      </c>
      <c r="N136" s="9">
        <f t="shared" si="86"/>
        <v>1</v>
      </c>
      <c r="O136" s="9">
        <f>SUM($N136:N$199)</f>
        <v>52</v>
      </c>
      <c r="P136" s="9">
        <f t="shared" si="87"/>
        <v>1</v>
      </c>
      <c r="Q136" s="18">
        <v>0.1384</v>
      </c>
      <c r="R136" s="15">
        <f t="shared" si="94"/>
        <v>0.1414</v>
      </c>
      <c r="S136" s="16">
        <f t="shared" si="95"/>
        <v>36576.885985079571</v>
      </c>
      <c r="T136" s="9">
        <f t="shared" si="96"/>
        <v>109730.65795523871</v>
      </c>
      <c r="U136" s="34">
        <f t="shared" si="97"/>
        <v>191147.89089741593</v>
      </c>
      <c r="V136">
        <f>T136+V137</f>
        <v>2446472.8919679821</v>
      </c>
      <c r="W136" s="34">
        <f t="shared" si="70"/>
        <v>-1935179.8919679821</v>
      </c>
      <c r="X136" s="35">
        <f t="shared" si="71"/>
        <v>35.75</v>
      </c>
      <c r="Y136">
        <f t="shared" si="100"/>
        <v>7866023.1704498343</v>
      </c>
      <c r="Z136" s="34">
        <f t="shared" si="101"/>
        <v>11152093.615143944</v>
      </c>
      <c r="AG136" s="7">
        <f t="shared" si="88"/>
        <v>57941.224065671369</v>
      </c>
      <c r="AH136">
        <f t="shared" si="98"/>
        <v>1.017578125</v>
      </c>
      <c r="AI136">
        <f t="shared" si="89"/>
        <v>40169.214065532135</v>
      </c>
      <c r="AK136" s="34">
        <f t="shared" si="99"/>
        <v>47786.972724353982</v>
      </c>
      <c r="AL136">
        <f t="shared" si="73"/>
        <v>19712.126248796016</v>
      </c>
      <c r="AM136">
        <v>0.25</v>
      </c>
      <c r="AN136">
        <f t="shared" si="90"/>
        <v>127823.25</v>
      </c>
      <c r="AO136">
        <f t="shared" si="77"/>
        <v>1222.9735885502066</v>
      </c>
      <c r="AP136">
        <f t="shared" si="78"/>
        <v>-1389.2487355994069</v>
      </c>
      <c r="AQ136">
        <f t="shared" si="79"/>
        <v>297106.46601058886</v>
      </c>
      <c r="AR136">
        <f t="shared" si="80"/>
        <v>-169283.21601058886</v>
      </c>
      <c r="AS136">
        <f t="shared" si="75"/>
        <v>0.58108846788551549</v>
      </c>
      <c r="AT136">
        <v>0</v>
      </c>
    </row>
    <row r="137" spans="1:46" x14ac:dyDescent="0.25">
      <c r="A137" s="29" t="s">
        <v>62</v>
      </c>
      <c r="B137" s="4">
        <v>97667</v>
      </c>
      <c r="C137" s="13">
        <f t="shared" si="81"/>
        <v>760.17278953922789</v>
      </c>
      <c r="D137" s="14">
        <f t="shared" si="82"/>
        <v>3886710.2608188046</v>
      </c>
      <c r="E137" s="21">
        <v>32690</v>
      </c>
      <c r="F137" s="23">
        <f t="shared" si="83"/>
        <v>50952</v>
      </c>
      <c r="G137" s="20">
        <v>51.2</v>
      </c>
      <c r="H137" s="9">
        <f t="shared" si="84"/>
        <v>438.61457883455824</v>
      </c>
      <c r="I137" s="8">
        <f t="shared" si="91"/>
        <v>39475.312095110276</v>
      </c>
      <c r="J137" s="10">
        <f t="shared" si="92"/>
        <v>14575.163478070515</v>
      </c>
      <c r="K137" s="10">
        <f t="shared" si="93"/>
        <v>43725.490434211548</v>
      </c>
      <c r="L137" s="10">
        <f t="shared" si="72"/>
        <v>12628871.618235966</v>
      </c>
      <c r="M137" s="9">
        <f t="shared" si="85"/>
        <v>194335.51304094025</v>
      </c>
      <c r="N137" s="9">
        <f t="shared" si="86"/>
        <v>1</v>
      </c>
      <c r="O137" s="9">
        <f>SUM($N137:N$199)</f>
        <v>51</v>
      </c>
      <c r="P137" s="9">
        <f t="shared" si="87"/>
        <v>1</v>
      </c>
      <c r="Q137" s="18">
        <v>0.13750000000000001</v>
      </c>
      <c r="R137" s="15">
        <f t="shared" si="94"/>
        <v>0.14050000000000001</v>
      </c>
      <c r="S137" s="16">
        <f t="shared" si="95"/>
        <v>36965.114994022158</v>
      </c>
      <c r="T137" s="9">
        <f t="shared" si="96"/>
        <v>110895.34498206648</v>
      </c>
      <c r="U137" s="34">
        <f t="shared" si="97"/>
        <v>194335.51304094025</v>
      </c>
      <c r="V137">
        <f>T137+V138</f>
        <v>2336742.2340127435</v>
      </c>
      <c r="W137" s="34">
        <f t="shared" ref="W137:W198" si="102">$D$199-V137</f>
        <v>-1825449.2340127435</v>
      </c>
      <c r="X137" s="35">
        <f t="shared" si="71"/>
        <v>35.5</v>
      </c>
      <c r="Y137">
        <f t="shared" si="100"/>
        <v>6886782.4853366464</v>
      </c>
      <c r="Z137" s="34">
        <f t="shared" si="101"/>
        <v>10236605.372901242</v>
      </c>
      <c r="AG137" s="7">
        <f t="shared" si="88"/>
        <v>56253.61559773919</v>
      </c>
      <c r="AH137">
        <f t="shared" si="98"/>
        <v>1.0078740157480317</v>
      </c>
      <c r="AI137">
        <f t="shared" si="89"/>
        <v>39475.312095110276</v>
      </c>
      <c r="AK137" s="34">
        <f t="shared" si="99"/>
        <v>48583.878260235062</v>
      </c>
      <c r="AL137">
        <f t="shared" si="73"/>
        <v>20040.849782346959</v>
      </c>
      <c r="AM137">
        <v>0.25</v>
      </c>
      <c r="AN137">
        <f t="shared" si="90"/>
        <v>127823.25</v>
      </c>
      <c r="AO137">
        <f t="shared" si="77"/>
        <v>1215.6813392527586</v>
      </c>
      <c r="AP137">
        <f t="shared" si="78"/>
        <v>-2271.1812372995737</v>
      </c>
      <c r="AQ137">
        <f t="shared" si="79"/>
        <v>298495.71474618826</v>
      </c>
      <c r="AR137">
        <f t="shared" si="80"/>
        <v>-170672.46474618826</v>
      </c>
      <c r="AS137">
        <f t="shared" si="75"/>
        <v>0.5838055962944696</v>
      </c>
      <c r="AT137">
        <v>0</v>
      </c>
    </row>
    <row r="138" spans="1:46" x14ac:dyDescent="0.25">
      <c r="A138" s="32" t="s">
        <v>61</v>
      </c>
      <c r="B138" s="4">
        <v>95792</v>
      </c>
      <c r="C138" s="13">
        <f t="shared" si="81"/>
        <v>745.57907845579086</v>
      </c>
      <c r="D138" s="14">
        <f t="shared" si="82"/>
        <v>3812093.6376089668</v>
      </c>
      <c r="E138" s="21">
        <v>32599</v>
      </c>
      <c r="F138" s="23">
        <f t="shared" si="83"/>
        <v>50861</v>
      </c>
      <c r="G138" s="20">
        <v>50.8</v>
      </c>
      <c r="H138" s="9">
        <f t="shared" si="84"/>
        <v>435.18790243741319</v>
      </c>
      <c r="I138" s="8">
        <f t="shared" si="91"/>
        <v>39166.911219367219</v>
      </c>
      <c r="J138" s="10">
        <f t="shared" si="92"/>
        <v>14295.351141033623</v>
      </c>
      <c r="K138" s="10">
        <f t="shared" si="93"/>
        <v>42886.053423100871</v>
      </c>
      <c r="L138" s="10">
        <f t="shared" si="72"/>
        <v>11118187.389721632</v>
      </c>
      <c r="M138" s="9">
        <f t="shared" si="85"/>
        <v>190604.68188044836</v>
      </c>
      <c r="N138" s="9">
        <f t="shared" si="86"/>
        <v>1</v>
      </c>
      <c r="O138" s="9">
        <f>SUM($N138:N$199)</f>
        <v>50</v>
      </c>
      <c r="P138" s="9">
        <f t="shared" si="87"/>
        <v>1</v>
      </c>
      <c r="Q138" s="18">
        <v>0.1288</v>
      </c>
      <c r="R138" s="15">
        <f t="shared" si="94"/>
        <v>0.1318</v>
      </c>
      <c r="S138" s="16">
        <f t="shared" si="95"/>
        <v>34165.085858104132</v>
      </c>
      <c r="T138" s="9">
        <f t="shared" si="96"/>
        <v>102495.25757431239</v>
      </c>
      <c r="U138" s="34">
        <f t="shared" si="97"/>
        <v>190604.68188044836</v>
      </c>
      <c r="V138">
        <f>T138+V139</f>
        <v>2225846.8890306768</v>
      </c>
      <c r="W138" s="34">
        <f t="shared" si="102"/>
        <v>-1714553.8890306768</v>
      </c>
      <c r="X138" s="35">
        <f t="shared" ref="X138:X197" si="103">X139+0.25</f>
        <v>35.25</v>
      </c>
      <c r="Y138">
        <f t="shared" si="100"/>
        <v>6031756.9516262198</v>
      </c>
      <c r="Z138" s="34">
        <f t="shared" si="101"/>
        <v>9306963.2159809768</v>
      </c>
      <c r="AG138" s="7">
        <f t="shared" si="88"/>
        <v>54615.160774504067</v>
      </c>
      <c r="AH138">
        <f t="shared" si="98"/>
        <v>1.0200803212851406</v>
      </c>
      <c r="AI138">
        <f t="shared" si="89"/>
        <v>39166.911219367219</v>
      </c>
      <c r="AK138" s="34">
        <f t="shared" si="99"/>
        <v>47651.170470112091</v>
      </c>
      <c r="AL138">
        <f t="shared" si="73"/>
        <v>19656.107818921235</v>
      </c>
      <c r="AM138">
        <v>0.25</v>
      </c>
      <c r="AN138">
        <f t="shared" si="90"/>
        <v>127823.25</v>
      </c>
      <c r="AO138">
        <f t="shared" si="77"/>
        <v>1145.5889403732092</v>
      </c>
      <c r="AP138">
        <f t="shared" si="78"/>
        <v>-1888.6883704065206</v>
      </c>
      <c r="AQ138">
        <f t="shared" si="79"/>
        <v>300766.89598348783</v>
      </c>
      <c r="AR138">
        <f t="shared" si="80"/>
        <v>-172943.64598348783</v>
      </c>
      <c r="AS138">
        <f t="shared" si="75"/>
        <v>0.58824763097380139</v>
      </c>
      <c r="AT138">
        <v>0</v>
      </c>
    </row>
    <row r="139" spans="1:46" x14ac:dyDescent="0.25">
      <c r="A139" s="28" t="s">
        <v>60</v>
      </c>
      <c r="B139" s="4">
        <v>94565</v>
      </c>
      <c r="C139" s="13">
        <f t="shared" si="81"/>
        <v>736.02895392278958</v>
      </c>
      <c r="D139" s="14">
        <f t="shared" si="82"/>
        <v>3763264.5193804484</v>
      </c>
      <c r="E139" s="21">
        <v>32509</v>
      </c>
      <c r="F139" s="23">
        <f t="shared" si="83"/>
        <v>50771</v>
      </c>
      <c r="G139" s="20">
        <v>49.8</v>
      </c>
      <c r="H139" s="9">
        <f t="shared" si="84"/>
        <v>426.62121144455074</v>
      </c>
      <c r="I139" s="8">
        <f t="shared" si="91"/>
        <v>38395.909030009592</v>
      </c>
      <c r="J139" s="10">
        <f t="shared" si="92"/>
        <v>14112.241947676681</v>
      </c>
      <c r="K139" s="10">
        <f t="shared" si="93"/>
        <v>42336.725843030043</v>
      </c>
      <c r="L139" s="10">
        <f t="shared" si="72"/>
        <v>9865002.6141496673</v>
      </c>
      <c r="M139" s="9">
        <f t="shared" si="85"/>
        <v>188163.22596902243</v>
      </c>
      <c r="N139" s="9">
        <f t="shared" si="86"/>
        <v>1</v>
      </c>
      <c r="O139" s="9">
        <f>SUM($N139:N$199)</f>
        <v>49</v>
      </c>
      <c r="P139" s="9">
        <f t="shared" si="87"/>
        <v>1</v>
      </c>
      <c r="Q139" s="18">
        <v>0.1288</v>
      </c>
      <c r="R139" s="15">
        <f t="shared" si="94"/>
        <v>0.1318</v>
      </c>
      <c r="S139" s="16">
        <f t="shared" si="95"/>
        <v>33727.465176336409</v>
      </c>
      <c r="T139" s="9">
        <f t="shared" si="96"/>
        <v>101182.39552900923</v>
      </c>
      <c r="U139" s="34">
        <f t="shared" si="97"/>
        <v>188163.22596902243</v>
      </c>
      <c r="V139">
        <f>T139+V140</f>
        <v>2123351.6314563644</v>
      </c>
      <c r="W139" s="34">
        <f t="shared" si="102"/>
        <v>-1612058.6314563644</v>
      </c>
      <c r="X139" s="35">
        <f t="shared" si="103"/>
        <v>35</v>
      </c>
      <c r="Y139">
        <f t="shared" si="100"/>
        <v>5320958.9469645917</v>
      </c>
      <c r="Z139" s="34">
        <f t="shared" si="101"/>
        <v>8547336.0930908322</v>
      </c>
      <c r="AG139" s="7">
        <f t="shared" si="88"/>
        <v>53024.427936411717</v>
      </c>
      <c r="AH139">
        <f t="shared" si="98"/>
        <v>1.0121951219512195</v>
      </c>
      <c r="AI139">
        <f t="shared" si="89"/>
        <v>38395.909030009592</v>
      </c>
      <c r="AK139" s="34">
        <f t="shared" si="99"/>
        <v>47040.806492255608</v>
      </c>
      <c r="AL139">
        <f t="shared" si="73"/>
        <v>19404.332678055438</v>
      </c>
      <c r="AM139">
        <v>0.25</v>
      </c>
      <c r="AN139">
        <f t="shared" si="90"/>
        <v>127823.25</v>
      </c>
      <c r="AO139">
        <f t="shared" si="77"/>
        <v>1145.5889403732092</v>
      </c>
      <c r="AP139">
        <f t="shared" si="78"/>
        <v>-2054.2235307148712</v>
      </c>
      <c r="AQ139">
        <f t="shared" si="79"/>
        <v>302655.58435389434</v>
      </c>
      <c r="AR139">
        <f t="shared" si="80"/>
        <v>-174832.33435389434</v>
      </c>
      <c r="AS139">
        <f t="shared" si="75"/>
        <v>0.59194157626623944</v>
      </c>
      <c r="AT139">
        <v>0</v>
      </c>
    </row>
    <row r="140" spans="1:46" x14ac:dyDescent="0.25">
      <c r="A140" s="29" t="s">
        <v>59</v>
      </c>
      <c r="B140" s="4">
        <v>93681</v>
      </c>
      <c r="C140" s="13">
        <f t="shared" si="81"/>
        <v>729.14850560398509</v>
      </c>
      <c r="D140" s="14">
        <f t="shared" si="82"/>
        <v>3728085.2687577833</v>
      </c>
      <c r="E140" s="21">
        <v>32417</v>
      </c>
      <c r="F140" s="23">
        <f t="shared" si="83"/>
        <v>50679</v>
      </c>
      <c r="G140" s="20">
        <v>49.2</v>
      </c>
      <c r="H140" s="9">
        <f t="shared" si="84"/>
        <v>421.48119684883329</v>
      </c>
      <c r="I140" s="8">
        <f t="shared" si="91"/>
        <v>37933.307716395022</v>
      </c>
      <c r="J140" s="10">
        <f t="shared" si="92"/>
        <v>13980.319757841688</v>
      </c>
      <c r="K140" s="10">
        <f t="shared" si="93"/>
        <v>41940.959273525063</v>
      </c>
      <c r="L140" s="10">
        <f t="shared" ref="L140:L198" si="104">$AD$13+(I140*(1-$AC$15))-K140+(L141*(1+Q140))</f>
        <v>8754767.8943330888</v>
      </c>
      <c r="M140" s="9">
        <f t="shared" si="85"/>
        <v>186404.26343788917</v>
      </c>
      <c r="N140" s="9">
        <f t="shared" si="86"/>
        <v>1</v>
      </c>
      <c r="O140" s="9">
        <f>SUM($N140:N$199)</f>
        <v>48</v>
      </c>
      <c r="P140" s="9">
        <f t="shared" si="87"/>
        <v>1</v>
      </c>
      <c r="Q140" s="18">
        <v>9.8800000000000013E-2</v>
      </c>
      <c r="R140" s="15">
        <f t="shared" si="94"/>
        <v>0.10180000000000002</v>
      </c>
      <c r="S140" s="16">
        <f t="shared" si="95"/>
        <v>26570.865276804951</v>
      </c>
      <c r="T140" s="9">
        <f t="shared" si="96"/>
        <v>79712.595830414852</v>
      </c>
      <c r="U140" s="34">
        <f t="shared" si="97"/>
        <v>186404.26343788917</v>
      </c>
      <c r="V140">
        <f>T140+V141</f>
        <v>2022169.235927355</v>
      </c>
      <c r="W140" s="34">
        <f t="shared" si="102"/>
        <v>-1510876.235927355</v>
      </c>
      <c r="X140" s="35">
        <f t="shared" si="103"/>
        <v>34.75</v>
      </c>
      <c r="Y140">
        <f t="shared" si="100"/>
        <v>4691709.431338666</v>
      </c>
      <c r="Z140" s="34">
        <f t="shared" si="101"/>
        <v>7882907.326842241</v>
      </c>
      <c r="AG140" s="7">
        <f t="shared" si="88"/>
        <v>51480.027122729822</v>
      </c>
      <c r="AH140">
        <f t="shared" si="98"/>
        <v>1.0144329896907218</v>
      </c>
      <c r="AI140">
        <f t="shared" si="89"/>
        <v>37933.307716395022</v>
      </c>
      <c r="AK140" s="34">
        <f t="shared" si="99"/>
        <v>46601.065859472292</v>
      </c>
      <c r="AL140">
        <f t="shared" si="73"/>
        <v>19222.939667032322</v>
      </c>
      <c r="AM140">
        <v>0.25</v>
      </c>
      <c r="AN140">
        <f t="shared" si="90"/>
        <v>127823.25</v>
      </c>
      <c r="AO140">
        <f t="shared" si="77"/>
        <v>911.02378570998917</v>
      </c>
      <c r="AP140">
        <f t="shared" si="78"/>
        <v>-1878.5523462073106</v>
      </c>
      <c r="AQ140">
        <f t="shared" si="79"/>
        <v>304709.80788460921</v>
      </c>
      <c r="AR140">
        <f t="shared" si="80"/>
        <v>-176886.55788460921</v>
      </c>
      <c r="AS140">
        <f t="shared" si="75"/>
        <v>0.59595927948281946</v>
      </c>
      <c r="AT140">
        <v>0</v>
      </c>
    </row>
    <row r="141" spans="1:46" x14ac:dyDescent="0.25">
      <c r="A141" s="29" t="s">
        <v>58</v>
      </c>
      <c r="B141" s="4">
        <v>87750</v>
      </c>
      <c r="C141" s="13">
        <f t="shared" si="81"/>
        <v>682.98567870485681</v>
      </c>
      <c r="D141" s="14">
        <f t="shared" si="82"/>
        <v>3492057.9662204236</v>
      </c>
      <c r="E141" s="21">
        <v>32325</v>
      </c>
      <c r="F141" s="23">
        <f t="shared" si="83"/>
        <v>50587</v>
      </c>
      <c r="G141" s="20">
        <v>48.5</v>
      </c>
      <c r="H141" s="9">
        <f t="shared" si="84"/>
        <v>415.48451315382954</v>
      </c>
      <c r="I141" s="8">
        <f t="shared" si="91"/>
        <v>37393.606183844677</v>
      </c>
      <c r="J141" s="10">
        <f t="shared" si="92"/>
        <v>13095.217373326588</v>
      </c>
      <c r="K141" s="10">
        <f t="shared" si="93"/>
        <v>39285.652119979764</v>
      </c>
      <c r="L141" s="10">
        <f t="shared" si="104"/>
        <v>7983301.9690489238</v>
      </c>
      <c r="M141" s="9">
        <f t="shared" si="85"/>
        <v>174602.89831102118</v>
      </c>
      <c r="N141" s="9">
        <f t="shared" si="86"/>
        <v>1</v>
      </c>
      <c r="O141" s="9">
        <f>SUM($N141:N$199)</f>
        <v>47</v>
      </c>
      <c r="P141" s="9">
        <f t="shared" si="87"/>
        <v>1</v>
      </c>
      <c r="Q141" s="18">
        <v>7.8799999999999995E-2</v>
      </c>
      <c r="R141" s="15">
        <f t="shared" si="94"/>
        <v>8.1799999999999998E-2</v>
      </c>
      <c r="S141" s="16">
        <f t="shared" si="95"/>
        <v>20850.413978962279</v>
      </c>
      <c r="T141" s="9">
        <f t="shared" si="96"/>
        <v>62551.241936886836</v>
      </c>
      <c r="U141" s="34">
        <f t="shared" si="97"/>
        <v>174602.89831102118</v>
      </c>
      <c r="V141">
        <f>T141+V142</f>
        <v>1942456.6400969401</v>
      </c>
      <c r="W141" s="34">
        <f t="shared" si="102"/>
        <v>-1431163.6400969401</v>
      </c>
      <c r="X141" s="35">
        <f t="shared" si="103"/>
        <v>34.5</v>
      </c>
      <c r="Y141">
        <f t="shared" si="100"/>
        <v>4247408.792612859</v>
      </c>
      <c r="Z141" s="34">
        <f t="shared" si="101"/>
        <v>7202579.3855790738</v>
      </c>
      <c r="AG141" s="7">
        <f t="shared" si="88"/>
        <v>49980.608857019244</v>
      </c>
      <c r="AH141">
        <f t="shared" si="98"/>
        <v>1.0104166666666665</v>
      </c>
      <c r="AI141">
        <f t="shared" si="89"/>
        <v>37393.606183844677</v>
      </c>
      <c r="AK141" s="34">
        <f t="shared" si="99"/>
        <v>43650.724577755296</v>
      </c>
      <c r="AL141">
        <f t="shared" si="73"/>
        <v>18005.923888324058</v>
      </c>
      <c r="AM141">
        <v>0.25</v>
      </c>
      <c r="AN141">
        <f t="shared" si="90"/>
        <v>127823.25</v>
      </c>
      <c r="AO141">
        <f t="shared" si="77"/>
        <v>763.20831567437983</v>
      </c>
      <c r="AP141">
        <f t="shared" si="78"/>
        <v>-459.26083931130836</v>
      </c>
      <c r="AQ141">
        <f t="shared" si="79"/>
        <v>306588.36023081653</v>
      </c>
      <c r="AR141">
        <f t="shared" si="80"/>
        <v>-178765.11023081653</v>
      </c>
      <c r="AS141">
        <f t="shared" si="75"/>
        <v>0.59963340047842728</v>
      </c>
      <c r="AT141">
        <v>0</v>
      </c>
    </row>
    <row r="142" spans="1:46" x14ac:dyDescent="0.25">
      <c r="A142" s="29" t="s">
        <v>57</v>
      </c>
      <c r="B142" s="4">
        <v>82886</v>
      </c>
      <c r="C142" s="13">
        <f t="shared" si="81"/>
        <v>645.12764632627648</v>
      </c>
      <c r="D142" s="14">
        <f t="shared" si="82"/>
        <v>3298492.4967310089</v>
      </c>
      <c r="E142" s="21">
        <v>32234</v>
      </c>
      <c r="F142" s="23">
        <f t="shared" si="83"/>
        <v>50496</v>
      </c>
      <c r="G142" s="20">
        <v>48</v>
      </c>
      <c r="H142" s="9">
        <f t="shared" si="84"/>
        <v>411.20116765739834</v>
      </c>
      <c r="I142" s="8">
        <f t="shared" si="91"/>
        <v>37008.105089165874</v>
      </c>
      <c r="J142" s="10">
        <f t="shared" si="92"/>
        <v>12369.346862741282</v>
      </c>
      <c r="K142" s="10">
        <f t="shared" si="93"/>
        <v>37108.040588223848</v>
      </c>
      <c r="L142" s="10">
        <f t="shared" si="104"/>
        <v>7414054.2984328922</v>
      </c>
      <c r="M142" s="9">
        <f t="shared" si="85"/>
        <v>164924.62483655044</v>
      </c>
      <c r="N142" s="9">
        <f t="shared" si="86"/>
        <v>1</v>
      </c>
      <c r="O142" s="9">
        <f>SUM($N142:N$199)</f>
        <v>46</v>
      </c>
      <c r="P142" s="9">
        <f t="shared" si="87"/>
        <v>1</v>
      </c>
      <c r="Q142" s="18">
        <v>8.8800000000000004E-2</v>
      </c>
      <c r="R142" s="15">
        <f t="shared" si="94"/>
        <v>9.1800000000000007E-2</v>
      </c>
      <c r="S142" s="16">
        <f t="shared" si="95"/>
        <v>21574.984056726007</v>
      </c>
      <c r="T142" s="9">
        <f t="shared" si="96"/>
        <v>64724.952170178018</v>
      </c>
      <c r="U142" s="34">
        <f t="shared" si="97"/>
        <v>164924.62483655044</v>
      </c>
      <c r="V142">
        <f>T142+V143</f>
        <v>1879905.3981600532</v>
      </c>
      <c r="W142" s="34">
        <f t="shared" si="102"/>
        <v>-1368612.3981600532</v>
      </c>
      <c r="X142" s="35">
        <f t="shared" si="103"/>
        <v>34.25</v>
      </c>
      <c r="Y142">
        <f t="shared" si="100"/>
        <v>3914630.0969534302</v>
      </c>
      <c r="Z142" s="34">
        <f t="shared" si="101"/>
        <v>6676235.2204302307</v>
      </c>
      <c r="AG142" s="7">
        <f t="shared" si="88"/>
        <v>48524.862967979847</v>
      </c>
      <c r="AH142">
        <f t="shared" si="98"/>
        <v>1.0212765957446808</v>
      </c>
      <c r="AI142">
        <f t="shared" si="89"/>
        <v>37008.105089165874</v>
      </c>
      <c r="AK142" s="34">
        <f t="shared" si="99"/>
        <v>41231.156209137611</v>
      </c>
      <c r="AL142">
        <f t="shared" si="73"/>
        <v>17007.851936269264</v>
      </c>
      <c r="AM142">
        <v>0.25</v>
      </c>
      <c r="AN142">
        <f t="shared" si="90"/>
        <v>127823.25</v>
      </c>
      <c r="AO142">
        <f t="shared" si="77"/>
        <v>836.07423195960632</v>
      </c>
      <c r="AP142">
        <f t="shared" si="78"/>
        <v>547.7274449512845</v>
      </c>
      <c r="AQ142">
        <f t="shared" si="79"/>
        <v>307047.62107012782</v>
      </c>
      <c r="AR142">
        <f t="shared" si="80"/>
        <v>-179224.37107012782</v>
      </c>
      <c r="AS142">
        <f t="shared" si="75"/>
        <v>0.60053163464027048</v>
      </c>
      <c r="AT142">
        <v>0</v>
      </c>
    </row>
    <row r="143" spans="1:46" x14ac:dyDescent="0.25">
      <c r="A143" s="28" t="s">
        <v>56</v>
      </c>
      <c r="B143" s="4">
        <v>81452</v>
      </c>
      <c r="C143" s="13">
        <f t="shared" si="81"/>
        <v>633.96637608966375</v>
      </c>
      <c r="D143" s="14">
        <f t="shared" si="82"/>
        <v>3241425.7033001245</v>
      </c>
      <c r="E143" s="21">
        <v>32143</v>
      </c>
      <c r="F143" s="23">
        <f t="shared" si="83"/>
        <v>50406</v>
      </c>
      <c r="G143" s="20">
        <v>47</v>
      </c>
      <c r="H143" s="9">
        <f t="shared" si="84"/>
        <v>402.6344766645359</v>
      </c>
      <c r="I143" s="8">
        <f t="shared" si="91"/>
        <v>36237.102899808255</v>
      </c>
      <c r="J143" s="10">
        <f t="shared" si="92"/>
        <v>12155.346387375466</v>
      </c>
      <c r="K143" s="10">
        <f t="shared" si="93"/>
        <v>36466.039162126399</v>
      </c>
      <c r="L143" s="10">
        <f t="shared" si="104"/>
        <v>6821369.4624477942</v>
      </c>
      <c r="M143" s="9">
        <f t="shared" si="85"/>
        <v>162071.28516500624</v>
      </c>
      <c r="N143" s="9">
        <f t="shared" si="86"/>
        <v>1</v>
      </c>
      <c r="O143" s="9">
        <f>SUM($N143:N$199)</f>
        <v>45</v>
      </c>
      <c r="P143" s="9">
        <f t="shared" si="87"/>
        <v>1</v>
      </c>
      <c r="Q143" s="18">
        <v>9.3800000000000008E-2</v>
      </c>
      <c r="R143" s="15">
        <f t="shared" si="94"/>
        <v>9.6800000000000011E-2</v>
      </c>
      <c r="S143" s="16">
        <f t="shared" si="95"/>
        <v>22145.896897031016</v>
      </c>
      <c r="T143" s="9">
        <f t="shared" si="96"/>
        <v>66437.690691093041</v>
      </c>
      <c r="U143" s="34">
        <f t="shared" si="97"/>
        <v>162071.28516500624</v>
      </c>
      <c r="V143">
        <f>T143+V144</f>
        <v>1815180.4459898751</v>
      </c>
      <c r="W143" s="34">
        <f t="shared" si="102"/>
        <v>-1303887.4459898751</v>
      </c>
      <c r="X143" s="35">
        <f t="shared" si="103"/>
        <v>34</v>
      </c>
      <c r="Y143">
        <f t="shared" si="100"/>
        <v>3573268.5788441151</v>
      </c>
      <c r="Z143" s="34">
        <f t="shared" si="101"/>
        <v>6277806.9088900313</v>
      </c>
      <c r="AG143" s="7">
        <f t="shared" si="88"/>
        <v>47111.517444640624</v>
      </c>
      <c r="AH143">
        <f t="shared" si="98"/>
        <v>1.0031032544916616</v>
      </c>
      <c r="AI143">
        <f t="shared" si="89"/>
        <v>36237.102899808255</v>
      </c>
      <c r="AK143" s="34">
        <f t="shared" si="99"/>
        <v>40517.821291251559</v>
      </c>
      <c r="AL143">
        <f t="shared" ref="AL143:AL166" si="105">(1-AM143)*D143*0.0275/4</f>
        <v>16713.601282641266</v>
      </c>
      <c r="AM143">
        <v>0.25</v>
      </c>
      <c r="AN143">
        <f t="shared" si="90"/>
        <v>127823.25</v>
      </c>
      <c r="AO143">
        <f t="shared" si="77"/>
        <v>873.30723411657937</v>
      </c>
      <c r="AP143">
        <f t="shared" si="78"/>
        <v>401.57914099797881</v>
      </c>
      <c r="AQ143">
        <f t="shared" si="79"/>
        <v>306499.89362517651</v>
      </c>
      <c r="AR143">
        <f t="shared" si="80"/>
        <v>-178676.64362517651</v>
      </c>
      <c r="AS143">
        <f t="shared" si="75"/>
        <v>0.59946037521573048</v>
      </c>
      <c r="AT143">
        <v>0</v>
      </c>
    </row>
    <row r="144" spans="1:46" x14ac:dyDescent="0.25">
      <c r="A144" s="29" t="s">
        <v>55</v>
      </c>
      <c r="B144" s="4">
        <v>82330</v>
      </c>
      <c r="C144" s="13">
        <f t="shared" si="81"/>
        <v>640.80012453300128</v>
      </c>
      <c r="D144" s="14">
        <f t="shared" si="82"/>
        <v>3276366.1807285184</v>
      </c>
      <c r="E144" s="21">
        <v>32051</v>
      </c>
      <c r="F144" s="23">
        <f t="shared" si="83"/>
        <v>50314</v>
      </c>
      <c r="G144" s="20">
        <v>46.854598257502403</v>
      </c>
      <c r="H144" s="9">
        <f t="shared" si="84"/>
        <v>401.38886486673522</v>
      </c>
      <c r="I144" s="8">
        <f t="shared" si="91"/>
        <v>36124.997838006195</v>
      </c>
      <c r="J144" s="10">
        <f t="shared" si="92"/>
        <v>12286.373177731943</v>
      </c>
      <c r="K144" s="10">
        <f t="shared" si="93"/>
        <v>36859.11953319583</v>
      </c>
      <c r="L144" s="10">
        <f t="shared" si="104"/>
        <v>6248200.2054535057</v>
      </c>
      <c r="M144" s="9">
        <f t="shared" si="85"/>
        <v>163818.30903642593</v>
      </c>
      <c r="N144" s="9">
        <f t="shared" si="86"/>
        <v>1</v>
      </c>
      <c r="O144" s="9">
        <f>SUM($N144:N$199)</f>
        <v>44</v>
      </c>
      <c r="P144" s="9">
        <f t="shared" si="87"/>
        <v>1</v>
      </c>
      <c r="Q144" s="18">
        <v>9.8800000000000013E-2</v>
      </c>
      <c r="R144" s="15">
        <f t="shared" si="94"/>
        <v>0.10180000000000002</v>
      </c>
      <c r="S144" s="16">
        <f t="shared" si="95"/>
        <v>23351.366213419496</v>
      </c>
      <c r="T144" s="9">
        <f t="shared" si="96"/>
        <v>70054.098640258482</v>
      </c>
      <c r="U144" s="34">
        <f t="shared" si="97"/>
        <v>163818.30903642593</v>
      </c>
      <c r="V144">
        <f>T144+V145</f>
        <v>1748742.7552987821</v>
      </c>
      <c r="W144" s="34">
        <f t="shared" si="102"/>
        <v>-1237449.7552987821</v>
      </c>
      <c r="X144" s="35">
        <f t="shared" si="103"/>
        <v>33.75</v>
      </c>
      <c r="Y144">
        <f t="shared" si="100"/>
        <v>3245304.8655688786</v>
      </c>
      <c r="Z144" s="34">
        <f t="shared" si="101"/>
        <v>5984783.6730431877</v>
      </c>
      <c r="AG144" s="7">
        <f t="shared" si="88"/>
        <v>45739.337324893808</v>
      </c>
      <c r="AH144">
        <f t="shared" si="98"/>
        <v>1.0107737512242905</v>
      </c>
      <c r="AI144">
        <f t="shared" si="89"/>
        <v>36124.997838006195</v>
      </c>
      <c r="AK144" s="34">
        <f t="shared" si="99"/>
        <v>40954.577259106482</v>
      </c>
      <c r="AL144">
        <f t="shared" si="105"/>
        <v>16893.763119381423</v>
      </c>
      <c r="AM144">
        <v>0.25</v>
      </c>
      <c r="AN144">
        <f t="shared" si="90"/>
        <v>127823.25</v>
      </c>
      <c r="AO144">
        <f t="shared" si="77"/>
        <v>911.02378570998917</v>
      </c>
      <c r="AP144">
        <f t="shared" si="78"/>
        <v>50.838570858599269</v>
      </c>
      <c r="AQ144">
        <f t="shared" si="79"/>
        <v>306098.31448417855</v>
      </c>
      <c r="AR144">
        <f t="shared" si="80"/>
        <v>-178275.06448417855</v>
      </c>
      <c r="AS144">
        <f t="shared" si="75"/>
        <v>0.59867495640303814</v>
      </c>
      <c r="AT144">
        <v>0</v>
      </c>
    </row>
    <row r="145" spans="1:46" x14ac:dyDescent="0.25">
      <c r="A145" s="29" t="s">
        <v>54</v>
      </c>
      <c r="B145" s="4">
        <v>78015</v>
      </c>
      <c r="C145" s="13">
        <f t="shared" si="81"/>
        <v>607.2151307596514</v>
      </c>
      <c r="D145" s="14">
        <f t="shared" si="82"/>
        <v>3104648.4585149442</v>
      </c>
      <c r="E145" s="21">
        <v>31959</v>
      </c>
      <c r="F145" s="23">
        <f t="shared" si="83"/>
        <v>50222</v>
      </c>
      <c r="G145" s="20">
        <v>46.355179090028997</v>
      </c>
      <c r="H145" s="9">
        <f t="shared" si="84"/>
        <v>397.11049518307794</v>
      </c>
      <c r="I145" s="8">
        <f t="shared" si="91"/>
        <v>35739.944566477039</v>
      </c>
      <c r="J145" s="10">
        <f t="shared" si="92"/>
        <v>11642.431719431041</v>
      </c>
      <c r="K145" s="10">
        <f t="shared" si="93"/>
        <v>34927.29515829312</v>
      </c>
      <c r="L145" s="10">
        <f t="shared" si="104"/>
        <v>5698560.3170658881</v>
      </c>
      <c r="M145" s="9">
        <f t="shared" si="85"/>
        <v>155232.4229257472</v>
      </c>
      <c r="N145" s="9">
        <f t="shared" si="86"/>
        <v>1</v>
      </c>
      <c r="O145" s="9">
        <f>SUM($N145:N$199)</f>
        <v>43</v>
      </c>
      <c r="P145" s="9">
        <f t="shared" si="87"/>
        <v>1</v>
      </c>
      <c r="Q145" s="18">
        <v>9.3800000000000008E-2</v>
      </c>
      <c r="R145" s="15">
        <f t="shared" si="94"/>
        <v>9.6800000000000011E-2</v>
      </c>
      <c r="S145" s="16">
        <f t="shared" si="95"/>
        <v>21211.414654297929</v>
      </c>
      <c r="T145" s="9">
        <f t="shared" si="96"/>
        <v>63634.243962893786</v>
      </c>
      <c r="U145" s="34">
        <f t="shared" si="97"/>
        <v>155232.4229257472</v>
      </c>
      <c r="V145">
        <f>T145+V146</f>
        <v>1678688.6566585237</v>
      </c>
      <c r="W145" s="34">
        <f t="shared" si="102"/>
        <v>-1167395.6566585237</v>
      </c>
      <c r="X145" s="35">
        <f t="shared" si="103"/>
        <v>33.5</v>
      </c>
      <c r="Y145">
        <f t="shared" si="100"/>
        <v>2932129.2473372538</v>
      </c>
      <c r="Z145" s="34">
        <f t="shared" si="101"/>
        <v>5499890.3325979896</v>
      </c>
      <c r="AG145" s="7">
        <f t="shared" si="88"/>
        <v>44407.123616401754</v>
      </c>
      <c r="AH145">
        <f t="shared" si="98"/>
        <v>1.0022905759162299</v>
      </c>
      <c r="AI145">
        <f t="shared" si="89"/>
        <v>35739.944566477039</v>
      </c>
      <c r="AK145" s="34">
        <f t="shared" si="99"/>
        <v>38808.105731436801</v>
      </c>
      <c r="AL145">
        <f t="shared" si="105"/>
        <v>16008.343614217682</v>
      </c>
      <c r="AM145">
        <v>0.25</v>
      </c>
      <c r="AN145">
        <f t="shared" si="90"/>
        <v>127823.25</v>
      </c>
      <c r="AO145">
        <f t="shared" si="77"/>
        <v>873.30723411657937</v>
      </c>
      <c r="AP145">
        <f t="shared" si="78"/>
        <v>1018.5346963413281</v>
      </c>
      <c r="AQ145">
        <f t="shared" si="79"/>
        <v>306047.47591331997</v>
      </c>
      <c r="AR145">
        <f t="shared" si="80"/>
        <v>-178224.22591331997</v>
      </c>
      <c r="AS145">
        <f t="shared" si="75"/>
        <v>0.59857552501857048</v>
      </c>
      <c r="AT145">
        <v>0</v>
      </c>
    </row>
    <row r="146" spans="1:46" x14ac:dyDescent="0.25">
      <c r="A146" s="29" t="s">
        <v>53</v>
      </c>
      <c r="B146" s="4">
        <v>72618</v>
      </c>
      <c r="C146" s="13">
        <f t="shared" si="81"/>
        <v>565.20859277708598</v>
      </c>
      <c r="D146" s="14">
        <f t="shared" si="82"/>
        <v>2889871.9702677466</v>
      </c>
      <c r="E146" s="21">
        <v>31868</v>
      </c>
      <c r="F146" s="23">
        <f t="shared" si="83"/>
        <v>50131</v>
      </c>
      <c r="G146" s="20">
        <v>46.249241690867997</v>
      </c>
      <c r="H146" s="9">
        <f t="shared" si="84"/>
        <v>396.20296221987815</v>
      </c>
      <c r="I146" s="8">
        <f t="shared" si="91"/>
        <v>35658.266599789058</v>
      </c>
      <c r="J146" s="10">
        <f t="shared" si="92"/>
        <v>10837.01988850405</v>
      </c>
      <c r="K146" s="10">
        <f t="shared" si="93"/>
        <v>32511.059665512148</v>
      </c>
      <c r="L146" s="10">
        <f t="shared" si="104"/>
        <v>5220567.4238946522</v>
      </c>
      <c r="M146" s="9">
        <f t="shared" si="85"/>
        <v>144493.59851338735</v>
      </c>
      <c r="N146" s="9">
        <f t="shared" si="86"/>
        <v>1</v>
      </c>
      <c r="O146" s="9">
        <f>SUM($N146:N$199)</f>
        <v>42</v>
      </c>
      <c r="P146" s="9">
        <f t="shared" si="87"/>
        <v>1</v>
      </c>
      <c r="Q146" s="18">
        <v>0.1038</v>
      </c>
      <c r="R146" s="15">
        <f t="shared" si="94"/>
        <v>0.10680000000000001</v>
      </c>
      <c r="S146" s="16">
        <f t="shared" si="95"/>
        <v>21459.572726551265</v>
      </c>
      <c r="T146" s="9">
        <f t="shared" si="96"/>
        <v>64378.718179653792</v>
      </c>
      <c r="U146" s="34">
        <f t="shared" si="97"/>
        <v>144493.59851338735</v>
      </c>
      <c r="V146">
        <f>T146+V147</f>
        <v>1615054.41269563</v>
      </c>
      <c r="W146" s="34">
        <f t="shared" si="102"/>
        <v>-1103761.41269563</v>
      </c>
      <c r="X146" s="35">
        <f t="shared" si="103"/>
        <v>33.25</v>
      </c>
      <c r="Y146">
        <f t="shared" si="100"/>
        <v>2659442.5702770557</v>
      </c>
      <c r="Z146" s="34">
        <f t="shared" si="101"/>
        <v>5012427.1672905935</v>
      </c>
      <c r="AG146" s="7">
        <f t="shared" si="88"/>
        <v>43113.712248933742</v>
      </c>
      <c r="AH146">
        <f t="shared" si="98"/>
        <v>1.0152823920265768</v>
      </c>
      <c r="AI146">
        <f t="shared" si="89"/>
        <v>35658.266599789058</v>
      </c>
      <c r="AK146" s="34">
        <f t="shared" si="99"/>
        <v>36123.399628346837</v>
      </c>
      <c r="AL146">
        <f t="shared" si="105"/>
        <v>14900.902346693068</v>
      </c>
      <c r="AM146">
        <v>0.25</v>
      </c>
      <c r="AN146">
        <f t="shared" si="90"/>
        <v>127823.25</v>
      </c>
      <c r="AO146">
        <f t="shared" si="77"/>
        <v>949.1881847156717</v>
      </c>
      <c r="AP146">
        <f t="shared" si="78"/>
        <v>2365.7822770053544</v>
      </c>
      <c r="AQ146">
        <f t="shared" si="79"/>
        <v>305028.94121697865</v>
      </c>
      <c r="AR146">
        <f t="shared" si="80"/>
        <v>-177205.69121697865</v>
      </c>
      <c r="AS146">
        <f t="shared" si="75"/>
        <v>0.59658344866246682</v>
      </c>
      <c r="AT146">
        <v>0</v>
      </c>
    </row>
    <row r="147" spans="1:46" x14ac:dyDescent="0.25">
      <c r="A147" s="28" t="s">
        <v>52</v>
      </c>
      <c r="B147" s="4">
        <v>68073</v>
      </c>
      <c r="C147" s="13">
        <f t="shared" si="81"/>
        <v>529.83343711083444</v>
      </c>
      <c r="D147" s="14">
        <f t="shared" si="82"/>
        <v>2709001.2756070988</v>
      </c>
      <c r="E147" s="21">
        <v>31778</v>
      </c>
      <c r="F147" s="23">
        <f t="shared" si="83"/>
        <v>50041</v>
      </c>
      <c r="G147" s="20">
        <v>45.553081639238499</v>
      </c>
      <c r="H147" s="9">
        <f t="shared" si="84"/>
        <v>390.23917417599307</v>
      </c>
      <c r="I147" s="8">
        <f t="shared" si="91"/>
        <v>35121.525675839395</v>
      </c>
      <c r="J147" s="10">
        <f t="shared" si="92"/>
        <v>10158.754783526621</v>
      </c>
      <c r="K147" s="10">
        <f t="shared" si="93"/>
        <v>30476.264350579862</v>
      </c>
      <c r="L147" s="10">
        <f t="shared" si="104"/>
        <v>4738087.1627743263</v>
      </c>
      <c r="M147" s="9">
        <f t="shared" si="85"/>
        <v>135450.06378035495</v>
      </c>
      <c r="N147" s="9">
        <f t="shared" si="86"/>
        <v>1</v>
      </c>
      <c r="O147" s="9">
        <f>SUM($N147:N$199)</f>
        <v>41</v>
      </c>
      <c r="P147" s="9">
        <f t="shared" si="87"/>
        <v>1</v>
      </c>
      <c r="Q147" s="18">
        <v>0.10880000000000001</v>
      </c>
      <c r="R147" s="15">
        <f t="shared" si="94"/>
        <v>0.11180000000000001</v>
      </c>
      <c r="S147" s="16">
        <f t="shared" si="95"/>
        <v>20934.063179092609</v>
      </c>
      <c r="T147" s="9">
        <f t="shared" si="96"/>
        <v>62802.189537277824</v>
      </c>
      <c r="U147" s="34">
        <f t="shared" si="97"/>
        <v>135450.06378035495</v>
      </c>
      <c r="V147">
        <f>T147+V148</f>
        <v>1550675.6945159761</v>
      </c>
      <c r="W147" s="34">
        <f t="shared" si="102"/>
        <v>-1039382.6945159761</v>
      </c>
      <c r="X147" s="35">
        <f t="shared" si="103"/>
        <v>33</v>
      </c>
      <c r="Y147">
        <f t="shared" si="100"/>
        <v>2388353.5939365756</v>
      </c>
      <c r="Z147" s="34">
        <f t="shared" si="101"/>
        <v>4560467.4962894656</v>
      </c>
      <c r="AG147" s="7">
        <f t="shared" si="88"/>
        <v>41857.973057217227</v>
      </c>
      <c r="AH147">
        <f t="shared" si="98"/>
        <v>1.0121049092131817</v>
      </c>
      <c r="AI147">
        <f t="shared" si="89"/>
        <v>35121.525675839395</v>
      </c>
      <c r="AK147" s="34">
        <f t="shared" si="99"/>
        <v>33862.515945088737</v>
      </c>
      <c r="AL147">
        <f t="shared" si="105"/>
        <v>13968.287827349104</v>
      </c>
      <c r="AM147">
        <v>0.25</v>
      </c>
      <c r="AN147">
        <f t="shared" si="90"/>
        <v>127823.25</v>
      </c>
      <c r="AO147">
        <f t="shared" si="77"/>
        <v>987.76623523637068</v>
      </c>
      <c r="AP147">
        <f t="shared" si="78"/>
        <v>3221.4977802028798</v>
      </c>
      <c r="AQ147">
        <f t="shared" si="79"/>
        <v>302663.15893997328</v>
      </c>
      <c r="AR147">
        <f t="shared" si="80"/>
        <v>-174839.90893997328</v>
      </c>
      <c r="AS147">
        <f t="shared" si="75"/>
        <v>0.59195639083651308</v>
      </c>
      <c r="AT147">
        <v>0</v>
      </c>
    </row>
    <row r="148" spans="1:46" x14ac:dyDescent="0.25">
      <c r="A148" s="29" t="s">
        <v>51</v>
      </c>
      <c r="B148" s="4">
        <v>63798</v>
      </c>
      <c r="C148" s="13">
        <f t="shared" si="81"/>
        <v>496.55977584059787</v>
      </c>
      <c r="D148" s="14">
        <f t="shared" si="82"/>
        <v>2538875.3746886682</v>
      </c>
      <c r="E148" s="21">
        <v>31686</v>
      </c>
      <c r="F148" s="23">
        <f t="shared" si="83"/>
        <v>49949</v>
      </c>
      <c r="G148" s="20">
        <v>45.008260729267498</v>
      </c>
      <c r="H148" s="9">
        <f t="shared" si="84"/>
        <v>385.57186179382137</v>
      </c>
      <c r="I148" s="8">
        <f t="shared" si="91"/>
        <v>34701.467561443947</v>
      </c>
      <c r="J148" s="10">
        <f t="shared" si="92"/>
        <v>9520.7826550825048</v>
      </c>
      <c r="K148" s="10">
        <f t="shared" si="93"/>
        <v>28562.347965247514</v>
      </c>
      <c r="L148" s="10">
        <f t="shared" si="104"/>
        <v>4280063.5240220157</v>
      </c>
      <c r="M148" s="9">
        <f t="shared" si="85"/>
        <v>126943.76873443341</v>
      </c>
      <c r="N148" s="9">
        <f t="shared" si="86"/>
        <v>1</v>
      </c>
      <c r="O148" s="9">
        <f>SUM($N148:N$199)</f>
        <v>40</v>
      </c>
      <c r="P148" s="9">
        <f t="shared" si="87"/>
        <v>1</v>
      </c>
      <c r="Q148" s="18">
        <v>0.10880000000000001</v>
      </c>
      <c r="R148" s="15">
        <f t="shared" si="94"/>
        <v>0.11180000000000001</v>
      </c>
      <c r="S148" s="16">
        <f t="shared" si="95"/>
        <v>19619.399214075336</v>
      </c>
      <c r="T148" s="9">
        <f t="shared" si="96"/>
        <v>58858.197642226005</v>
      </c>
      <c r="U148" s="34">
        <f t="shared" si="97"/>
        <v>126943.76873443341</v>
      </c>
      <c r="V148">
        <f>T148+V149</f>
        <v>1487873.5049786982</v>
      </c>
      <c r="W148" s="34">
        <f t="shared" si="102"/>
        <v>-976580.50497869821</v>
      </c>
      <c r="X148" s="35">
        <f t="shared" si="103"/>
        <v>32.75</v>
      </c>
      <c r="Y148">
        <f t="shared" si="100"/>
        <v>2133409.6340613998</v>
      </c>
      <c r="Z148" s="34">
        <f t="shared" si="101"/>
        <v>4135397.6354958592</v>
      </c>
      <c r="AG148" s="7">
        <f t="shared" si="88"/>
        <v>40638.808793414784</v>
      </c>
      <c r="AH148">
        <f t="shared" si="98"/>
        <v>1.0129427792915535</v>
      </c>
      <c r="AI148">
        <f t="shared" si="89"/>
        <v>34701.467561443947</v>
      </c>
      <c r="AK148" s="34">
        <f t="shared" si="99"/>
        <v>31735.942183608353</v>
      </c>
      <c r="AL148">
        <f t="shared" si="105"/>
        <v>13091.076150738445</v>
      </c>
      <c r="AM148">
        <v>0.25</v>
      </c>
      <c r="AN148">
        <f t="shared" si="90"/>
        <v>127823.25</v>
      </c>
      <c r="AO148">
        <f t="shared" si="77"/>
        <v>987.76623523637068</v>
      </c>
      <c r="AP148">
        <f t="shared" si="78"/>
        <v>4117.7831707678515</v>
      </c>
      <c r="AQ148">
        <f t="shared" si="79"/>
        <v>299441.66115977039</v>
      </c>
      <c r="AR148">
        <f t="shared" si="80"/>
        <v>-171618.41115977039</v>
      </c>
      <c r="AS148">
        <f t="shared" si="75"/>
        <v>0.58565570262016176</v>
      </c>
      <c r="AT148">
        <v>0</v>
      </c>
    </row>
    <row r="149" spans="1:46" x14ac:dyDescent="0.25">
      <c r="A149" s="29" t="s">
        <v>50</v>
      </c>
      <c r="B149" s="4">
        <v>59386</v>
      </c>
      <c r="C149" s="13">
        <f t="shared" si="81"/>
        <v>462.21980074719812</v>
      </c>
      <c r="D149" s="14">
        <f t="shared" si="82"/>
        <v>2363297.4858343718</v>
      </c>
      <c r="E149" s="21">
        <v>31594</v>
      </c>
      <c r="F149" s="23">
        <f t="shared" si="83"/>
        <v>49857</v>
      </c>
      <c r="G149" s="20">
        <v>44.433171990964802</v>
      </c>
      <c r="H149" s="9">
        <f t="shared" si="84"/>
        <v>380.64525427930704</v>
      </c>
      <c r="I149" s="8">
        <f t="shared" si="91"/>
        <v>34258.072885137655</v>
      </c>
      <c r="J149" s="10">
        <f t="shared" si="92"/>
        <v>8862.3655718788941</v>
      </c>
      <c r="K149" s="10">
        <f t="shared" si="93"/>
        <v>26587.096715636682</v>
      </c>
      <c r="L149" s="10">
        <f t="shared" si="104"/>
        <v>3865503.1728646499</v>
      </c>
      <c r="M149" s="9">
        <f t="shared" si="85"/>
        <v>118164.87429171859</v>
      </c>
      <c r="N149" s="9">
        <f t="shared" si="86"/>
        <v>1</v>
      </c>
      <c r="O149" s="9">
        <f>SUM($N149:N$199)</f>
        <v>39</v>
      </c>
      <c r="P149" s="9">
        <f t="shared" si="87"/>
        <v>1</v>
      </c>
      <c r="Q149" s="18">
        <v>0.10880000000000001</v>
      </c>
      <c r="R149" s="15">
        <f t="shared" si="94"/>
        <v>0.11180000000000001</v>
      </c>
      <c r="S149" s="16">
        <f t="shared" si="95"/>
        <v>18262.60449743061</v>
      </c>
      <c r="T149" s="9">
        <f t="shared" si="96"/>
        <v>54787.813492291825</v>
      </c>
      <c r="U149" s="34">
        <f t="shared" si="97"/>
        <v>118164.87429171859</v>
      </c>
      <c r="V149">
        <f>T149+V150</f>
        <v>1429015.3073364722</v>
      </c>
      <c r="W149" s="34">
        <f t="shared" si="102"/>
        <v>-917722.30733647221</v>
      </c>
      <c r="X149" s="35">
        <f t="shared" si="103"/>
        <v>32.5</v>
      </c>
      <c r="Y149">
        <f t="shared" si="100"/>
        <v>1903728.0665101563</v>
      </c>
      <c r="Z149" s="34">
        <f t="shared" si="101"/>
        <v>3730138.1790903192</v>
      </c>
      <c r="AG149" s="7">
        <f t="shared" si="88"/>
        <v>39455.154168363864</v>
      </c>
      <c r="AH149">
        <f t="shared" si="98"/>
        <v>1.0010228435049442</v>
      </c>
      <c r="AI149">
        <f t="shared" si="89"/>
        <v>34258.072885137655</v>
      </c>
      <c r="AK149" s="34">
        <f t="shared" si="99"/>
        <v>29541.218572929647</v>
      </c>
      <c r="AL149">
        <f t="shared" si="105"/>
        <v>12185.752661333479</v>
      </c>
      <c r="AM149">
        <v>0.25</v>
      </c>
      <c r="AN149">
        <f t="shared" si="90"/>
        <v>127823.25</v>
      </c>
      <c r="AO149">
        <f t="shared" si="77"/>
        <v>987.76623523637068</v>
      </c>
      <c r="AP149">
        <f t="shared" si="78"/>
        <v>5036.3728425455784</v>
      </c>
      <c r="AQ149">
        <f t="shared" si="79"/>
        <v>295323.87798900256</v>
      </c>
      <c r="AR149">
        <f t="shared" si="80"/>
        <v>-167500.62798900256</v>
      </c>
      <c r="AS149">
        <f t="shared" si="75"/>
        <v>0.57760203638423091</v>
      </c>
      <c r="AT149">
        <v>0</v>
      </c>
    </row>
    <row r="150" spans="1:46" x14ac:dyDescent="0.25">
      <c r="A150" s="29" t="s">
        <v>49</v>
      </c>
      <c r="B150" s="4">
        <v>56657</v>
      </c>
      <c r="C150" s="13">
        <f t="shared" si="81"/>
        <v>440.9791407222915</v>
      </c>
      <c r="D150" s="14">
        <f t="shared" si="82"/>
        <v>2254695.477973226</v>
      </c>
      <c r="E150" s="21">
        <v>31503</v>
      </c>
      <c r="F150" s="23">
        <f t="shared" si="83"/>
        <v>49766</v>
      </c>
      <c r="G150" s="20">
        <v>44.387770248467199</v>
      </c>
      <c r="H150" s="9">
        <f t="shared" si="84"/>
        <v>380.25631158079256</v>
      </c>
      <c r="I150" s="8">
        <f t="shared" si="91"/>
        <v>34223.068042271356</v>
      </c>
      <c r="J150" s="10">
        <f t="shared" si="92"/>
        <v>8455.1080423995973</v>
      </c>
      <c r="K150" s="10">
        <f t="shared" si="93"/>
        <v>25365.32412719879</v>
      </c>
      <c r="L150" s="10">
        <f t="shared" si="104"/>
        <v>3490099.677313264</v>
      </c>
      <c r="M150" s="9">
        <f t="shared" si="85"/>
        <v>112734.77389866131</v>
      </c>
      <c r="N150" s="9">
        <f t="shared" si="86"/>
        <v>1</v>
      </c>
      <c r="O150" s="9">
        <f>SUM($N150:N$199)</f>
        <v>38</v>
      </c>
      <c r="P150" s="9">
        <f t="shared" si="87"/>
        <v>1</v>
      </c>
      <c r="Q150" s="18">
        <v>0.12380000000000001</v>
      </c>
      <c r="R150" s="15">
        <f t="shared" si="94"/>
        <v>0.1268</v>
      </c>
      <c r="S150" s="16">
        <f t="shared" si="95"/>
        <v>19503.007765641785</v>
      </c>
      <c r="T150" s="9">
        <f t="shared" si="96"/>
        <v>58509.023296925356</v>
      </c>
      <c r="U150" s="34">
        <f t="shared" si="97"/>
        <v>112734.77389866131</v>
      </c>
      <c r="V150">
        <f>T150+V151</f>
        <v>1374227.4938441804</v>
      </c>
      <c r="W150" s="34">
        <f t="shared" si="102"/>
        <v>-862934.49384418037</v>
      </c>
      <c r="X150" s="35">
        <f t="shared" si="103"/>
        <v>32.25</v>
      </c>
      <c r="Y150">
        <f t="shared" si="100"/>
        <v>1696843.7221634351</v>
      </c>
      <c r="Z150" s="34">
        <f t="shared" si="101"/>
        <v>3414651.8268824522</v>
      </c>
      <c r="AG150" s="7">
        <f t="shared" si="88"/>
        <v>38305.974920741617</v>
      </c>
      <c r="AH150">
        <f t="shared" si="98"/>
        <v>1.0131260794473211</v>
      </c>
      <c r="AI150">
        <f t="shared" si="89"/>
        <v>34223.068042271356</v>
      </c>
      <c r="AK150" s="34">
        <f t="shared" si="99"/>
        <v>28183.693474665328</v>
      </c>
      <c r="AL150">
        <f t="shared" si="105"/>
        <v>11625.773558299446</v>
      </c>
      <c r="AM150">
        <v>0.25</v>
      </c>
      <c r="AN150">
        <f t="shared" si="90"/>
        <v>127823.25</v>
      </c>
      <c r="AO150">
        <f t="shared" si="77"/>
        <v>1105.6649830248934</v>
      </c>
      <c r="AP150">
        <f t="shared" si="78"/>
        <v>5642.1730912383264</v>
      </c>
      <c r="AQ150">
        <f t="shared" si="79"/>
        <v>290287.505146457</v>
      </c>
      <c r="AR150">
        <f t="shared" si="80"/>
        <v>-162464.255146457</v>
      </c>
      <c r="AS150">
        <f t="shared" si="75"/>
        <v>0.56775176884185197</v>
      </c>
      <c r="AT150">
        <v>0</v>
      </c>
    </row>
    <row r="151" spans="1:46" x14ac:dyDescent="0.25">
      <c r="A151" s="28" t="s">
        <v>48</v>
      </c>
      <c r="B151" s="4">
        <v>54428</v>
      </c>
      <c r="C151" s="13">
        <f t="shared" si="81"/>
        <v>423.63013698630147</v>
      </c>
      <c r="D151" s="14">
        <f t="shared" si="82"/>
        <v>2165991.2363013704</v>
      </c>
      <c r="E151" s="21">
        <v>31413</v>
      </c>
      <c r="F151" s="23">
        <f t="shared" si="83"/>
        <v>49675</v>
      </c>
      <c r="G151" s="20">
        <v>43.812681510164602</v>
      </c>
      <c r="H151" s="9">
        <f t="shared" si="84"/>
        <v>375.32970406627908</v>
      </c>
      <c r="I151" s="8">
        <f t="shared" si="91"/>
        <v>33779.673365965136</v>
      </c>
      <c r="J151" s="10">
        <f t="shared" si="92"/>
        <v>8122.467136130138</v>
      </c>
      <c r="K151" s="10">
        <f t="shared" si="93"/>
        <v>24367.401408390415</v>
      </c>
      <c r="L151" s="10">
        <f t="shared" si="104"/>
        <v>3108400.0776054338</v>
      </c>
      <c r="M151" s="9">
        <f t="shared" si="85"/>
        <v>108299.56181506853</v>
      </c>
      <c r="N151" s="9">
        <f t="shared" si="86"/>
        <v>1</v>
      </c>
      <c r="O151" s="9">
        <f>SUM($N151:N$199)</f>
        <v>37</v>
      </c>
      <c r="P151" s="9">
        <f t="shared" si="87"/>
        <v>1</v>
      </c>
      <c r="Q151" s="18">
        <v>0.1188</v>
      </c>
      <c r="R151" s="15">
        <f t="shared" si="94"/>
        <v>0.12180000000000001</v>
      </c>
      <c r="S151" s="16">
        <f t="shared" si="95"/>
        <v>18064.17630036332</v>
      </c>
      <c r="T151" s="9">
        <f t="shared" si="96"/>
        <v>54192.528901089958</v>
      </c>
      <c r="U151" s="34">
        <f t="shared" si="97"/>
        <v>108299.56181506853</v>
      </c>
      <c r="V151">
        <f>T151+V152</f>
        <v>1315718.4705472549</v>
      </c>
      <c r="W151" s="34">
        <f t="shared" si="102"/>
        <v>-804425.4705472549</v>
      </c>
      <c r="X151" s="35">
        <f t="shared" si="103"/>
        <v>32</v>
      </c>
      <c r="Y151">
        <f t="shared" si="100"/>
        <v>1490121.6657198423</v>
      </c>
      <c r="Z151" s="34">
        <f t="shared" si="101"/>
        <v>3119225.5287670037</v>
      </c>
      <c r="AG151" s="7">
        <f t="shared" si="88"/>
        <v>37190.266913341373</v>
      </c>
      <c r="AH151">
        <f t="shared" si="98"/>
        <v>1.0069565217391303</v>
      </c>
      <c r="AI151">
        <f t="shared" si="89"/>
        <v>33779.673365965136</v>
      </c>
      <c r="AK151" s="34">
        <f t="shared" si="99"/>
        <v>27074.890453767133</v>
      </c>
      <c r="AL151">
        <f t="shared" si="105"/>
        <v>11168.392312178943</v>
      </c>
      <c r="AM151">
        <v>0.25</v>
      </c>
      <c r="AN151">
        <f t="shared" si="90"/>
        <v>127823.25</v>
      </c>
      <c r="AO151">
        <f t="shared" si="77"/>
        <v>1066.0346563674389</v>
      </c>
      <c r="AP151">
        <f t="shared" si="78"/>
        <v>6003.286079375368</v>
      </c>
      <c r="AQ151">
        <f t="shared" si="79"/>
        <v>284645.33205521869</v>
      </c>
      <c r="AR151">
        <f t="shared" si="80"/>
        <v>-156822.08205521869</v>
      </c>
      <c r="AS151">
        <f t="shared" si="75"/>
        <v>0.55671666159172661</v>
      </c>
      <c r="AT151">
        <v>0</v>
      </c>
    </row>
    <row r="152" spans="1:46" x14ac:dyDescent="0.25">
      <c r="A152" s="29" t="s">
        <v>47</v>
      </c>
      <c r="B152" s="4">
        <v>52301</v>
      </c>
      <c r="C152" s="13">
        <f t="shared" si="81"/>
        <v>407.07503113325038</v>
      </c>
      <c r="D152" s="14">
        <f t="shared" si="82"/>
        <v>2081346.1389321298</v>
      </c>
      <c r="E152" s="21">
        <v>31321</v>
      </c>
      <c r="F152" s="23">
        <f t="shared" si="83"/>
        <v>49583</v>
      </c>
      <c r="G152" s="20">
        <v>43.510003226847402</v>
      </c>
      <c r="H152" s="9">
        <f t="shared" si="84"/>
        <v>372.73675274285057</v>
      </c>
      <c r="I152" s="8">
        <f t="shared" si="91"/>
        <v>33546.307746856575</v>
      </c>
      <c r="J152" s="10">
        <f t="shared" si="92"/>
        <v>7805.0480209954867</v>
      </c>
      <c r="K152" s="10">
        <f t="shared" si="93"/>
        <v>23415.144062986459</v>
      </c>
      <c r="L152" s="10">
        <f t="shared" si="104"/>
        <v>2780488.6407990227</v>
      </c>
      <c r="M152" s="9">
        <f t="shared" si="85"/>
        <v>104067.30694660649</v>
      </c>
      <c r="N152" s="9">
        <f t="shared" si="86"/>
        <v>1</v>
      </c>
      <c r="O152" s="9">
        <f>SUM($N152:N$199)</f>
        <v>36</v>
      </c>
      <c r="P152" s="9">
        <f t="shared" si="87"/>
        <v>1</v>
      </c>
      <c r="Q152" s="18">
        <v>0.1188</v>
      </c>
      <c r="R152" s="15">
        <f t="shared" si="94"/>
        <v>0.12180000000000001</v>
      </c>
      <c r="S152" s="16">
        <f t="shared" si="95"/>
        <v>17358.243637195959</v>
      </c>
      <c r="T152" s="9">
        <f t="shared" si="96"/>
        <v>52074.730911587874</v>
      </c>
      <c r="U152" s="34">
        <f t="shared" si="97"/>
        <v>104067.30694660649</v>
      </c>
      <c r="V152">
        <f>T152+V153</f>
        <v>1261525.941646165</v>
      </c>
      <c r="W152" s="34">
        <f t="shared" si="102"/>
        <v>-750232.94164616498</v>
      </c>
      <c r="X152" s="35">
        <f t="shared" si="103"/>
        <v>31.75</v>
      </c>
      <c r="Y152">
        <f t="shared" si="100"/>
        <v>1312267.4991347559</v>
      </c>
      <c r="Z152" s="34">
        <f t="shared" si="101"/>
        <v>2856726.2648126772</v>
      </c>
      <c r="AG152" s="7">
        <f t="shared" si="88"/>
        <v>36107.055255671235</v>
      </c>
      <c r="AH152">
        <f t="shared" si="98"/>
        <v>1.0048933939182116</v>
      </c>
      <c r="AI152">
        <f t="shared" si="89"/>
        <v>33546.307746856575</v>
      </c>
      <c r="AK152" s="34">
        <f t="shared" si="99"/>
        <v>26016.826736651623</v>
      </c>
      <c r="AL152">
        <f t="shared" si="105"/>
        <v>10731.941028868796</v>
      </c>
      <c r="AM152">
        <v>0.25</v>
      </c>
      <c r="AN152">
        <f t="shared" si="90"/>
        <v>127823.25</v>
      </c>
      <c r="AO152">
        <f t="shared" si="77"/>
        <v>1066.0346563674389</v>
      </c>
      <c r="AP152">
        <f t="shared" si="78"/>
        <v>6433.3879876072297</v>
      </c>
      <c r="AQ152">
        <f t="shared" si="79"/>
        <v>278642.04597584333</v>
      </c>
      <c r="AR152">
        <f t="shared" si="80"/>
        <v>-150818.79597584333</v>
      </c>
      <c r="AS152">
        <f t="shared" si="75"/>
        <v>0.54497528027147513</v>
      </c>
      <c r="AT152">
        <v>0</v>
      </c>
    </row>
    <row r="153" spans="1:46" x14ac:dyDescent="0.25">
      <c r="A153" s="29" t="s">
        <v>46</v>
      </c>
      <c r="B153" s="4">
        <v>50565</v>
      </c>
      <c r="C153" s="13">
        <f t="shared" si="81"/>
        <v>393.56320049813212</v>
      </c>
      <c r="D153" s="14">
        <f t="shared" si="82"/>
        <v>2012261.0947229147</v>
      </c>
      <c r="E153" s="21">
        <v>31229</v>
      </c>
      <c r="F153" s="23">
        <f t="shared" si="83"/>
        <v>49491</v>
      </c>
      <c r="G153" s="20">
        <v>43.298128428525303</v>
      </c>
      <c r="H153" s="9">
        <f t="shared" si="84"/>
        <v>370.92168681645012</v>
      </c>
      <c r="I153" s="8">
        <f t="shared" si="91"/>
        <v>33382.95181348054</v>
      </c>
      <c r="J153" s="10">
        <f t="shared" si="92"/>
        <v>7545.9791052109294</v>
      </c>
      <c r="K153" s="10">
        <f t="shared" si="93"/>
        <v>22637.937315632789</v>
      </c>
      <c r="L153" s="10">
        <f t="shared" si="104"/>
        <v>2486680.9839350665</v>
      </c>
      <c r="M153" s="9">
        <f t="shared" si="85"/>
        <v>100613.05473614574</v>
      </c>
      <c r="N153" s="9">
        <f t="shared" si="86"/>
        <v>1</v>
      </c>
      <c r="O153" s="9">
        <f>SUM($N153:N$199)</f>
        <v>35</v>
      </c>
      <c r="P153" s="9">
        <f t="shared" si="87"/>
        <v>1</v>
      </c>
      <c r="Q153" s="18">
        <v>0.12380000000000001</v>
      </c>
      <c r="R153" s="15">
        <f t="shared" si="94"/>
        <v>0.1268</v>
      </c>
      <c r="S153" s="16">
        <f t="shared" si="95"/>
        <v>17405.961975919599</v>
      </c>
      <c r="T153" s="9">
        <f t="shared" si="96"/>
        <v>52217.885927758798</v>
      </c>
      <c r="U153" s="34">
        <f t="shared" si="97"/>
        <v>100613.05473614574</v>
      </c>
      <c r="V153">
        <f>T153+V154</f>
        <v>1209451.2107345772</v>
      </c>
      <c r="W153" s="34">
        <f t="shared" si="102"/>
        <v>-698158.21073457715</v>
      </c>
      <c r="X153" s="35">
        <f t="shared" si="103"/>
        <v>31.5</v>
      </c>
      <c r="Y153">
        <f t="shared" si="100"/>
        <v>1153434.3931885047</v>
      </c>
      <c r="Z153" s="34">
        <f t="shared" si="101"/>
        <v>2628808.1146572102</v>
      </c>
      <c r="AG153" s="7">
        <f t="shared" si="88"/>
        <v>35055.393452107994</v>
      </c>
      <c r="AH153">
        <f t="shared" si="98"/>
        <v>1.0024526979677642</v>
      </c>
      <c r="AI153">
        <f t="shared" si="89"/>
        <v>33382.95181348054</v>
      </c>
      <c r="AK153" s="34">
        <f t="shared" si="99"/>
        <v>25153.263684036436</v>
      </c>
      <c r="AL153">
        <f t="shared" si="105"/>
        <v>10375.721269665029</v>
      </c>
      <c r="AM153">
        <v>0.25</v>
      </c>
      <c r="AN153">
        <f t="shared" si="90"/>
        <v>127823.25</v>
      </c>
      <c r="AO153">
        <f t="shared" si="77"/>
        <v>1105.6649830248934</v>
      </c>
      <c r="AP153">
        <f t="shared" si="78"/>
        <v>6762.4172432739742</v>
      </c>
      <c r="AQ153">
        <f t="shared" si="79"/>
        <v>272208.65798823611</v>
      </c>
      <c r="AR153">
        <f t="shared" si="80"/>
        <v>-144385.40798823611</v>
      </c>
      <c r="AS153">
        <f t="shared" si="75"/>
        <v>0.53239269457676153</v>
      </c>
      <c r="AT153">
        <v>0</v>
      </c>
    </row>
    <row r="154" spans="1:46" x14ac:dyDescent="0.25">
      <c r="A154" s="29" t="s">
        <v>45</v>
      </c>
      <c r="B154" s="4">
        <v>48635</v>
      </c>
      <c r="C154" s="13">
        <f t="shared" si="81"/>
        <v>378.54140722291419</v>
      </c>
      <c r="D154" s="14">
        <f t="shared" si="82"/>
        <v>1935455.7172322548</v>
      </c>
      <c r="E154" s="21">
        <v>31138</v>
      </c>
      <c r="F154" s="23">
        <f t="shared" si="83"/>
        <v>49400</v>
      </c>
      <c r="G154" s="20">
        <v>43.192191029364302</v>
      </c>
      <c r="H154" s="9">
        <f t="shared" si="84"/>
        <v>370.01415385325026</v>
      </c>
      <c r="I154" s="8">
        <f t="shared" si="91"/>
        <v>33301.273846792552</v>
      </c>
      <c r="J154" s="10">
        <f t="shared" si="92"/>
        <v>7257.9589396209558</v>
      </c>
      <c r="K154" s="10">
        <f t="shared" si="93"/>
        <v>21773.876818862867</v>
      </c>
      <c r="L154" s="10">
        <f t="shared" si="104"/>
        <v>2213578.930923596</v>
      </c>
      <c r="M154" s="9">
        <f t="shared" si="85"/>
        <v>96772.785861612749</v>
      </c>
      <c r="N154" s="9">
        <f t="shared" si="86"/>
        <v>1</v>
      </c>
      <c r="O154" s="9">
        <f>SUM($N154:N$199)</f>
        <v>34</v>
      </c>
      <c r="P154" s="9">
        <f t="shared" si="87"/>
        <v>1</v>
      </c>
      <c r="Q154" s="18">
        <v>0.1188</v>
      </c>
      <c r="R154" s="15">
        <f t="shared" si="94"/>
        <v>0.12180000000000001</v>
      </c>
      <c r="S154" s="16">
        <f t="shared" si="95"/>
        <v>16141.530358789045</v>
      </c>
      <c r="T154" s="9">
        <f t="shared" si="96"/>
        <v>48424.591076367135</v>
      </c>
      <c r="U154" s="34">
        <f t="shared" si="97"/>
        <v>96772.785861612749</v>
      </c>
      <c r="V154">
        <f>T154+V155</f>
        <v>1157233.3248068183</v>
      </c>
      <c r="W154" s="34">
        <f t="shared" si="102"/>
        <v>-645940.32480681827</v>
      </c>
      <c r="X154" s="35">
        <f t="shared" si="103"/>
        <v>31.25</v>
      </c>
      <c r="Y154">
        <f t="shared" si="100"/>
        <v>1007061.2871594077</v>
      </c>
      <c r="Z154" s="34">
        <f t="shared" si="101"/>
        <v>2405629.631137454</v>
      </c>
      <c r="AG154" s="7">
        <f t="shared" si="88"/>
        <v>34034.362574862127</v>
      </c>
      <c r="AH154">
        <f t="shared" si="98"/>
        <v>1.0344327654947447</v>
      </c>
      <c r="AI154">
        <f t="shared" si="89"/>
        <v>33301.273846792552</v>
      </c>
      <c r="AK154" s="34">
        <f t="shared" si="99"/>
        <v>24193.196465403187</v>
      </c>
      <c r="AL154">
        <f t="shared" si="105"/>
        <v>9979.6935419788133</v>
      </c>
      <c r="AM154">
        <v>0.25</v>
      </c>
      <c r="AN154">
        <f t="shared" si="90"/>
        <v>127823.25</v>
      </c>
      <c r="AO154">
        <f t="shared" si="77"/>
        <v>1066.0346563674389</v>
      </c>
      <c r="AP154">
        <f t="shared" si="78"/>
        <v>7276.8618525899637</v>
      </c>
      <c r="AQ154">
        <f t="shared" si="79"/>
        <v>265446.24074496212</v>
      </c>
      <c r="AR154">
        <f t="shared" si="80"/>
        <v>-137622.99074496212</v>
      </c>
      <c r="AS154">
        <f t="shared" si="75"/>
        <v>0.51916658500108959</v>
      </c>
      <c r="AT154">
        <v>0</v>
      </c>
    </row>
    <row r="155" spans="1:46" x14ac:dyDescent="0.25">
      <c r="A155" s="28" t="s">
        <v>44</v>
      </c>
      <c r="B155" s="4">
        <v>46131</v>
      </c>
      <c r="C155" s="13">
        <f t="shared" si="81"/>
        <v>359.05199252802009</v>
      </c>
      <c r="D155" s="14">
        <f t="shared" si="82"/>
        <v>1835807.7041562898</v>
      </c>
      <c r="E155" s="21">
        <v>31048</v>
      </c>
      <c r="F155" s="23">
        <f t="shared" si="83"/>
        <v>49310</v>
      </c>
      <c r="G155" s="20">
        <v>41.754469183607597</v>
      </c>
      <c r="H155" s="9">
        <f t="shared" si="84"/>
        <v>357.69763506696466</v>
      </c>
      <c r="I155" s="8">
        <f t="shared" si="91"/>
        <v>32192.787156026847</v>
      </c>
      <c r="J155" s="10">
        <f t="shared" si="92"/>
        <v>6884.2788905860871</v>
      </c>
      <c r="K155" s="10">
        <f t="shared" si="93"/>
        <v>20652.836671758261</v>
      </c>
      <c r="L155" s="10">
        <f t="shared" si="104"/>
        <v>1978644.0648391524</v>
      </c>
      <c r="M155" s="9">
        <f t="shared" si="85"/>
        <v>91790.385207814499</v>
      </c>
      <c r="N155" s="9">
        <f t="shared" si="86"/>
        <v>1</v>
      </c>
      <c r="O155" s="9">
        <f>SUM($N155:N$199)</f>
        <v>33</v>
      </c>
      <c r="P155" s="9">
        <f t="shared" si="87"/>
        <v>1</v>
      </c>
      <c r="Q155" s="18">
        <v>0.1</v>
      </c>
      <c r="R155" s="15">
        <f t="shared" si="94"/>
        <v>0.10300000000000001</v>
      </c>
      <c r="S155" s="16">
        <f t="shared" si="95"/>
        <v>13215.177338845664</v>
      </c>
      <c r="T155" s="9">
        <f t="shared" si="96"/>
        <v>39645.532016536992</v>
      </c>
      <c r="U155" s="34">
        <f t="shared" si="97"/>
        <v>91790.385207814499</v>
      </c>
      <c r="V155">
        <f>T155+V156</f>
        <v>1108808.7337304512</v>
      </c>
      <c r="W155" s="34">
        <f t="shared" si="102"/>
        <v>-597515.7337304512</v>
      </c>
      <c r="X155" s="35">
        <f t="shared" si="103"/>
        <v>31</v>
      </c>
      <c r="Y155">
        <f t="shared" si="100"/>
        <v>880778.92309527402</v>
      </c>
      <c r="Z155" s="34">
        <f t="shared" si="101"/>
        <v>2179699.2539973548</v>
      </c>
      <c r="AG155" s="7">
        <f t="shared" si="88"/>
        <v>33043.070461031188</v>
      </c>
      <c r="AH155">
        <f t="shared" si="98"/>
        <v>1.0125338637290897</v>
      </c>
      <c r="AI155">
        <f t="shared" si="89"/>
        <v>32192.787156026847</v>
      </c>
      <c r="AK155" s="34">
        <f t="shared" si="99"/>
        <v>22947.596301953625</v>
      </c>
      <c r="AL155">
        <f t="shared" si="105"/>
        <v>9465.8834745558688</v>
      </c>
      <c r="AM155">
        <v>0.25</v>
      </c>
      <c r="AN155">
        <f t="shared" si="90"/>
        <v>127823.25</v>
      </c>
      <c r="AO155">
        <f t="shared" si="77"/>
        <v>920.14371273920472</v>
      </c>
      <c r="AP155">
        <f t="shared" si="78"/>
        <v>7387.145267095274</v>
      </c>
      <c r="AQ155">
        <f t="shared" si="79"/>
        <v>258169.37889237216</v>
      </c>
      <c r="AR155">
        <f t="shared" si="80"/>
        <v>-130346.12889237216</v>
      </c>
      <c r="AS155">
        <f t="shared" si="75"/>
        <v>0.5049343114268573</v>
      </c>
      <c r="AT155">
        <v>0</v>
      </c>
    </row>
    <row r="156" spans="1:46" x14ac:dyDescent="0.25">
      <c r="A156" s="33" t="s">
        <v>43</v>
      </c>
      <c r="B156" s="4">
        <v>44173</v>
      </c>
      <c r="C156" s="13">
        <f t="shared" si="81"/>
        <v>343.8122665006228</v>
      </c>
      <c r="D156" s="14">
        <f t="shared" si="82"/>
        <v>1757888.0517590293</v>
      </c>
      <c r="E156" s="21">
        <v>30956</v>
      </c>
      <c r="F156" s="23">
        <f t="shared" si="83"/>
        <v>49218</v>
      </c>
      <c r="G156" s="20">
        <v>41.2376026909647</v>
      </c>
      <c r="H156" s="9">
        <f t="shared" si="84"/>
        <v>353.26979953992833</v>
      </c>
      <c r="I156" s="8">
        <f t="shared" si="91"/>
        <v>31794.281958593579</v>
      </c>
      <c r="J156" s="10">
        <f t="shared" si="92"/>
        <v>6592.0801940963602</v>
      </c>
      <c r="K156" s="10">
        <f t="shared" si="93"/>
        <v>19776.24058228908</v>
      </c>
      <c r="L156" s="10">
        <f t="shared" si="104"/>
        <v>1798519.6271449937</v>
      </c>
      <c r="M156" s="9">
        <f t="shared" si="85"/>
        <v>87894.402587951467</v>
      </c>
      <c r="N156" s="9">
        <f t="shared" si="86"/>
        <v>1</v>
      </c>
      <c r="O156" s="9">
        <f>SUM($N156:N$199)</f>
        <v>32</v>
      </c>
      <c r="P156" s="9">
        <f t="shared" si="87"/>
        <v>1</v>
      </c>
      <c r="Q156" s="18">
        <v>0.1</v>
      </c>
      <c r="R156" s="15">
        <f t="shared" si="94"/>
        <v>0.10300000000000001</v>
      </c>
      <c r="S156" s="16">
        <f t="shared" si="95"/>
        <v>12654.267815326559</v>
      </c>
      <c r="T156" s="9">
        <f t="shared" si="96"/>
        <v>37962.803445979676</v>
      </c>
      <c r="U156" s="34">
        <f t="shared" si="97"/>
        <v>87894.402587951467</v>
      </c>
      <c r="V156">
        <f>T156+V157</f>
        <v>1069163.2017139143</v>
      </c>
      <c r="W156" s="34">
        <f t="shared" si="102"/>
        <v>-557870.20171391428</v>
      </c>
      <c r="X156" s="35">
        <f t="shared" si="103"/>
        <v>30.75</v>
      </c>
      <c r="Y156">
        <f t="shared" si="100"/>
        <v>781685.10131259682</v>
      </c>
      <c r="Z156" s="34">
        <f t="shared" si="101"/>
        <v>2002685.7798174173</v>
      </c>
      <c r="AG156" s="7">
        <f t="shared" si="88"/>
        <v>32080.650933039989</v>
      </c>
      <c r="AH156">
        <f t="shared" si="98"/>
        <v>1.012431719721228</v>
      </c>
      <c r="AI156">
        <f t="shared" si="89"/>
        <v>31794.281958593579</v>
      </c>
      <c r="AK156" s="34">
        <f t="shared" si="99"/>
        <v>21973.600646987867</v>
      </c>
      <c r="AL156">
        <f t="shared" si="105"/>
        <v>9064.1102668824951</v>
      </c>
      <c r="AM156">
        <v>0.25</v>
      </c>
      <c r="AN156">
        <f t="shared" si="90"/>
        <v>127823.25</v>
      </c>
      <c r="AO156">
        <f t="shared" si="77"/>
        <v>920.14371273920472</v>
      </c>
      <c r="AP156">
        <f t="shared" si="78"/>
        <v>7663.6805745922584</v>
      </c>
      <c r="AQ156">
        <f t="shared" si="79"/>
        <v>250782.23362527689</v>
      </c>
      <c r="AR156">
        <f t="shared" si="80"/>
        <v>-122958.98362527689</v>
      </c>
      <c r="AS156">
        <f t="shared" si="75"/>
        <v>0.49048634271401503</v>
      </c>
      <c r="AT156">
        <v>0</v>
      </c>
    </row>
    <row r="157" spans="1:46" x14ac:dyDescent="0.25">
      <c r="A157" s="33" t="s">
        <v>42</v>
      </c>
      <c r="B157" s="4">
        <v>43253</v>
      </c>
      <c r="C157" s="13">
        <f t="shared" si="81"/>
        <v>336.65161892901631</v>
      </c>
      <c r="D157" s="14">
        <f t="shared" si="82"/>
        <v>1721276.1619707355</v>
      </c>
      <c r="E157" s="21">
        <v>30864</v>
      </c>
      <c r="F157" s="23">
        <f t="shared" si="83"/>
        <v>49126</v>
      </c>
      <c r="G157" s="20">
        <v>40.7312432904803</v>
      </c>
      <c r="H157" s="9">
        <f t="shared" si="84"/>
        <v>348.93197502464739</v>
      </c>
      <c r="I157" s="8">
        <f t="shared" si="91"/>
        <v>31403.877752218294</v>
      </c>
      <c r="J157" s="10">
        <f t="shared" si="92"/>
        <v>6454.7856073902585</v>
      </c>
      <c r="K157" s="10">
        <f t="shared" si="93"/>
        <v>19364.356822170776</v>
      </c>
      <c r="L157" s="10">
        <f t="shared" si="104"/>
        <v>1634208.7131401789</v>
      </c>
      <c r="M157" s="9">
        <f t="shared" si="85"/>
        <v>86063.808098536785</v>
      </c>
      <c r="N157" s="9">
        <f t="shared" si="86"/>
        <v>1</v>
      </c>
      <c r="O157" s="9">
        <f>SUM($N157:N$199)</f>
        <v>31</v>
      </c>
      <c r="P157" s="9">
        <f t="shared" si="87"/>
        <v>1</v>
      </c>
      <c r="Q157" s="18">
        <v>9.06E-2</v>
      </c>
      <c r="R157" s="15">
        <f t="shared" si="94"/>
        <v>9.3600000000000003E-2</v>
      </c>
      <c r="S157" s="16">
        <f t="shared" si="95"/>
        <v>11438.34608561045</v>
      </c>
      <c r="T157" s="9">
        <f t="shared" si="96"/>
        <v>34315.038256831351</v>
      </c>
      <c r="U157" s="34">
        <f t="shared" si="97"/>
        <v>86063.808098536785</v>
      </c>
      <c r="V157">
        <f>T157+V158</f>
        <v>1031200.3982679347</v>
      </c>
      <c r="W157" s="34">
        <f t="shared" si="102"/>
        <v>-519907.39826793468</v>
      </c>
      <c r="X157" s="35">
        <f t="shared" si="103"/>
        <v>30.5</v>
      </c>
      <c r="Y157">
        <f t="shared" si="100"/>
        <v>691835.28912682808</v>
      </c>
      <c r="Z157" s="34">
        <f t="shared" si="101"/>
        <v>1876224.0778433548</v>
      </c>
      <c r="AG157" s="7">
        <f t="shared" si="88"/>
        <v>31146.263041786398</v>
      </c>
      <c r="AH157">
        <f t="shared" si="98"/>
        <v>1.0087402622078669</v>
      </c>
      <c r="AI157">
        <f t="shared" si="89"/>
        <v>31403.877752218294</v>
      </c>
      <c r="AK157" s="34">
        <f t="shared" si="99"/>
        <v>21515.952024634196</v>
      </c>
      <c r="AL157">
        <f t="shared" si="105"/>
        <v>8875.3302101616046</v>
      </c>
      <c r="AM157">
        <v>0.25</v>
      </c>
      <c r="AN157">
        <f t="shared" si="90"/>
        <v>127823.25</v>
      </c>
      <c r="AO157">
        <f t="shared" si="77"/>
        <v>849.42010096364982</v>
      </c>
      <c r="AP157">
        <f t="shared" si="78"/>
        <v>7732.2852678328227</v>
      </c>
      <c r="AQ157">
        <f t="shared" si="79"/>
        <v>243118.55305068463</v>
      </c>
      <c r="AR157">
        <f t="shared" si="80"/>
        <v>-115295.30305068463</v>
      </c>
      <c r="AS157">
        <f t="shared" si="75"/>
        <v>0.47549751913420413</v>
      </c>
      <c r="AT157">
        <v>0</v>
      </c>
    </row>
    <row r="158" spans="1:46" x14ac:dyDescent="0.25">
      <c r="A158" s="33" t="s">
        <v>41</v>
      </c>
      <c r="B158" s="4">
        <v>41237</v>
      </c>
      <c r="C158" s="13">
        <f t="shared" si="81"/>
        <v>320.96046077210474</v>
      </c>
      <c r="D158" s="14">
        <f t="shared" si="82"/>
        <v>1641048.3686955175</v>
      </c>
      <c r="E158" s="21">
        <v>30773</v>
      </c>
      <c r="F158" s="23">
        <f t="shared" si="83"/>
        <v>49035</v>
      </c>
      <c r="G158" s="20">
        <v>40.378326132566897</v>
      </c>
      <c r="H158" s="9">
        <f t="shared" si="84"/>
        <v>345.90864278672404</v>
      </c>
      <c r="I158" s="8">
        <f t="shared" si="91"/>
        <v>31131.777850805192</v>
      </c>
      <c r="J158" s="10">
        <f t="shared" si="92"/>
        <v>6153.9313826081898</v>
      </c>
      <c r="K158" s="10">
        <f t="shared" si="93"/>
        <v>18461.79414782457</v>
      </c>
      <c r="L158" s="10">
        <f t="shared" si="104"/>
        <v>1497488.1252736179</v>
      </c>
      <c r="M158" s="9">
        <f t="shared" si="85"/>
        <v>82052.418434775886</v>
      </c>
      <c r="N158" s="9">
        <f t="shared" si="86"/>
        <v>1</v>
      </c>
      <c r="O158" s="9">
        <f>SUM($N158:N$199)</f>
        <v>30</v>
      </c>
      <c r="P158" s="9">
        <f t="shared" ref="P158:P198" si="106">IF(O158=0,0,1)</f>
        <v>1</v>
      </c>
      <c r="Q158" s="18">
        <v>8.8100000000000012E-2</v>
      </c>
      <c r="R158" s="15">
        <f t="shared" si="94"/>
        <v>9.1100000000000014E-2</v>
      </c>
      <c r="S158" s="16">
        <f t="shared" si="95"/>
        <v>10667.471317694732</v>
      </c>
      <c r="T158" s="9">
        <f t="shared" si="96"/>
        <v>32002.413953084193</v>
      </c>
      <c r="U158" s="34">
        <f t="shared" si="97"/>
        <v>82052.418434775886</v>
      </c>
      <c r="V158">
        <f>T158+V159</f>
        <v>996885.36001110333</v>
      </c>
      <c r="W158" s="34">
        <f t="shared" si="102"/>
        <v>-485592.36001110333</v>
      </c>
      <c r="X158" s="35">
        <f t="shared" si="103"/>
        <v>30.25</v>
      </c>
      <c r="Y158">
        <f t="shared" si="100"/>
        <v>615645.30404170754</v>
      </c>
      <c r="Z158" s="34">
        <f t="shared" si="101"/>
        <v>1719806.2994830161</v>
      </c>
      <c r="AG158" s="7">
        <f t="shared" si="88"/>
        <v>30239.090331831452</v>
      </c>
      <c r="AH158">
        <f t="shared" si="98"/>
        <v>1.0202578268876601</v>
      </c>
      <c r="AI158">
        <f t="shared" si="89"/>
        <v>31131.777850805192</v>
      </c>
      <c r="AK158" s="34">
        <f t="shared" si="99"/>
        <v>20513.104608693971</v>
      </c>
      <c r="AL158">
        <f t="shared" si="105"/>
        <v>8461.6556510862611</v>
      </c>
      <c r="AM158">
        <v>0.25</v>
      </c>
      <c r="AN158">
        <f t="shared" si="90"/>
        <v>127823.25</v>
      </c>
      <c r="AO158">
        <f t="shared" si="77"/>
        <v>830.90229338786673</v>
      </c>
      <c r="AP158">
        <f t="shared" si="78"/>
        <v>8125.3663267375241</v>
      </c>
      <c r="AQ158">
        <f t="shared" si="79"/>
        <v>235386.26778285179</v>
      </c>
      <c r="AR158">
        <f t="shared" si="80"/>
        <v>-107563.01778285179</v>
      </c>
      <c r="AS158">
        <f t="shared" si="75"/>
        <v>0.46037451673082125</v>
      </c>
      <c r="AT158">
        <v>0</v>
      </c>
    </row>
    <row r="159" spans="1:46" x14ac:dyDescent="0.25">
      <c r="A159" s="33" t="s">
        <v>40</v>
      </c>
      <c r="B159" s="4">
        <v>38889</v>
      </c>
      <c r="C159" s="13">
        <f t="shared" si="81"/>
        <v>302.68524283935255</v>
      </c>
      <c r="D159" s="14">
        <f t="shared" si="82"/>
        <v>1547608.4586706108</v>
      </c>
      <c r="E159" s="21">
        <v>30682</v>
      </c>
      <c r="F159" s="23">
        <f t="shared" si="83"/>
        <v>48945</v>
      </c>
      <c r="G159" s="20">
        <v>39.576590415133303</v>
      </c>
      <c r="H159" s="9">
        <f t="shared" si="84"/>
        <v>339.04042063752951</v>
      </c>
      <c r="I159" s="8">
        <f t="shared" si="91"/>
        <v>30513.637857377686</v>
      </c>
      <c r="J159" s="10">
        <f t="shared" si="92"/>
        <v>5803.5317200147902</v>
      </c>
      <c r="K159" s="10">
        <f t="shared" si="93"/>
        <v>17410.59516004437</v>
      </c>
      <c r="L159" s="10">
        <f t="shared" si="104"/>
        <v>1374611.0319073789</v>
      </c>
      <c r="M159" s="9">
        <f t="shared" si="85"/>
        <v>77380.422933530543</v>
      </c>
      <c r="N159" s="9">
        <f t="shared" si="86"/>
        <v>1</v>
      </c>
      <c r="O159" s="9">
        <f>SUM($N159:N$199)</f>
        <v>29</v>
      </c>
      <c r="P159" s="9">
        <f t="shared" si="106"/>
        <v>1</v>
      </c>
      <c r="Q159" s="18">
        <v>9.06E-2</v>
      </c>
      <c r="R159" s="15">
        <f t="shared" si="94"/>
        <v>9.3600000000000003E-2</v>
      </c>
      <c r="S159" s="16">
        <f t="shared" si="95"/>
        <v>10284.277181312389</v>
      </c>
      <c r="T159" s="9">
        <f t="shared" si="96"/>
        <v>30852.831543937165</v>
      </c>
      <c r="U159" s="34">
        <f t="shared" si="97"/>
        <v>77380.422933530543</v>
      </c>
      <c r="V159">
        <f>T159+V160</f>
        <v>964882.94605801918</v>
      </c>
      <c r="W159" s="34">
        <f t="shared" si="102"/>
        <v>-453589.94605801918</v>
      </c>
      <c r="X159" s="35">
        <f t="shared" si="103"/>
        <v>30</v>
      </c>
      <c r="Y159">
        <f t="shared" si="100"/>
        <v>547201.22087922448</v>
      </c>
      <c r="Z159" s="34">
        <f t="shared" si="101"/>
        <v>1557922.3062956263</v>
      </c>
      <c r="AG159" s="7">
        <f t="shared" si="88"/>
        <v>29358.340127991702</v>
      </c>
      <c r="AH159">
        <f t="shared" si="98"/>
        <v>1.0061439438268001</v>
      </c>
      <c r="AI159">
        <f t="shared" si="89"/>
        <v>30513.637857377686</v>
      </c>
      <c r="AK159" s="34">
        <f t="shared" si="99"/>
        <v>19345.105733382636</v>
      </c>
      <c r="AL159">
        <f t="shared" si="105"/>
        <v>7979.8561150203377</v>
      </c>
      <c r="AM159">
        <v>0.25</v>
      </c>
      <c r="AN159">
        <f t="shared" si="90"/>
        <v>127823.25</v>
      </c>
      <c r="AO159">
        <f t="shared" si="77"/>
        <v>849.42010096364982</v>
      </c>
      <c r="AP159">
        <f t="shared" si="78"/>
        <v>8347.2963050097387</v>
      </c>
      <c r="AQ159">
        <f t="shared" si="79"/>
        <v>227260.90145611425</v>
      </c>
      <c r="AR159">
        <f t="shared" si="80"/>
        <v>-99437.651456114254</v>
      </c>
      <c r="AS159">
        <f t="shared" si="75"/>
        <v>0.44448271628227698</v>
      </c>
      <c r="AT159">
        <v>0</v>
      </c>
    </row>
    <row r="160" spans="1:46" x14ac:dyDescent="0.25">
      <c r="A160" s="33" t="s">
        <v>39</v>
      </c>
      <c r="B160" s="4">
        <v>38133</v>
      </c>
      <c r="C160" s="13">
        <f t="shared" si="81"/>
        <v>296.80105853051072</v>
      </c>
      <c r="D160" s="14">
        <f t="shared" si="82"/>
        <v>1517523.0361924041</v>
      </c>
      <c r="E160" s="21">
        <v>30590</v>
      </c>
      <c r="F160" s="23">
        <f t="shared" si="83"/>
        <v>48853</v>
      </c>
      <c r="G160" s="20">
        <v>39.334918883083901</v>
      </c>
      <c r="H160" s="9">
        <f t="shared" si="84"/>
        <v>336.97009530069062</v>
      </c>
      <c r="I160" s="8">
        <f t="shared" si="91"/>
        <v>30327.308577062184</v>
      </c>
      <c r="J160" s="10">
        <f t="shared" si="92"/>
        <v>5690.7113857215154</v>
      </c>
      <c r="K160" s="10">
        <f t="shared" si="93"/>
        <v>17072.134157164546</v>
      </c>
      <c r="L160" s="10">
        <f t="shared" si="104"/>
        <v>1258195.2709152098</v>
      </c>
      <c r="M160" s="9">
        <f t="shared" si="85"/>
        <v>75876.151809620205</v>
      </c>
      <c r="N160" s="9">
        <f t="shared" si="86"/>
        <v>1</v>
      </c>
      <c r="O160" s="9">
        <f>SUM($N160:N$199)</f>
        <v>28</v>
      </c>
      <c r="P160" s="9">
        <f t="shared" si="106"/>
        <v>1</v>
      </c>
      <c r="Q160" s="18">
        <v>9.4399999999999998E-2</v>
      </c>
      <c r="R160" s="15">
        <f t="shared" si="94"/>
        <v>9.74E-2</v>
      </c>
      <c r="S160" s="16">
        <f t="shared" si="95"/>
        <v>10421.378562465155</v>
      </c>
      <c r="T160" s="9">
        <f t="shared" si="96"/>
        <v>31264.135687395465</v>
      </c>
      <c r="U160" s="34">
        <f t="shared" si="97"/>
        <v>75876.151809620205</v>
      </c>
      <c r="V160">
        <f>T160+V161</f>
        <v>934030.11451408197</v>
      </c>
      <c r="W160" s="34">
        <f t="shared" si="102"/>
        <v>-422737.11451408197</v>
      </c>
      <c r="X160" s="35">
        <f t="shared" si="103"/>
        <v>29.75</v>
      </c>
      <c r="Y160">
        <f t="shared" si="100"/>
        <v>483557.08442318812</v>
      </c>
      <c r="Z160" s="34">
        <f t="shared" si="101"/>
        <v>1464192.7473613834</v>
      </c>
      <c r="AG160" s="7">
        <f t="shared" si="88"/>
        <v>28503.242842710388</v>
      </c>
      <c r="AH160">
        <f t="shared" si="98"/>
        <v>1.0112426035502948</v>
      </c>
      <c r="AI160">
        <f t="shared" si="89"/>
        <v>30327.308577062184</v>
      </c>
      <c r="AK160" s="34">
        <f t="shared" si="99"/>
        <v>18969.037952405051</v>
      </c>
      <c r="AL160">
        <f t="shared" si="105"/>
        <v>7824.7281553670837</v>
      </c>
      <c r="AM160">
        <v>0.25</v>
      </c>
      <c r="AN160">
        <f t="shared" si="90"/>
        <v>127823.25</v>
      </c>
      <c r="AO160">
        <f t="shared" si="77"/>
        <v>877.80840591188917</v>
      </c>
      <c r="AP160">
        <f t="shared" si="78"/>
        <v>8404.5795380742093</v>
      </c>
      <c r="AQ160">
        <f t="shared" si="79"/>
        <v>218913.60515110451</v>
      </c>
      <c r="AR160">
        <f t="shared" si="80"/>
        <v>-91090.355151104508</v>
      </c>
      <c r="AS160">
        <f t="shared" si="75"/>
        <v>0.42815685947412641</v>
      </c>
      <c r="AT160">
        <v>0</v>
      </c>
    </row>
    <row r="161" spans="1:46" x14ac:dyDescent="0.25">
      <c r="A161" s="33" t="s">
        <v>38</v>
      </c>
      <c r="B161" s="4">
        <v>36410</v>
      </c>
      <c r="C161" s="13">
        <f t="shared" si="81"/>
        <v>283.39041095890423</v>
      </c>
      <c r="D161" s="14">
        <f t="shared" si="82"/>
        <v>1448955.3339041101</v>
      </c>
      <c r="E161" s="21">
        <v>30498</v>
      </c>
      <c r="F161" s="23">
        <f t="shared" si="83"/>
        <v>48761</v>
      </c>
      <c r="G161" s="20">
        <v>38.8976084917565</v>
      </c>
      <c r="H161" s="9">
        <f t="shared" si="84"/>
        <v>333.22379231022103</v>
      </c>
      <c r="I161" s="8">
        <f t="shared" si="91"/>
        <v>29990.141307919919</v>
      </c>
      <c r="J161" s="10">
        <f t="shared" si="92"/>
        <v>5433.5825021404125</v>
      </c>
      <c r="K161" s="10">
        <f t="shared" si="93"/>
        <v>16300.747506421238</v>
      </c>
      <c r="L161" s="10">
        <f t="shared" si="104"/>
        <v>1147253.8875157931</v>
      </c>
      <c r="M161" s="9">
        <f t="shared" si="85"/>
        <v>72447.766695205515</v>
      </c>
      <c r="N161" s="9">
        <f t="shared" si="86"/>
        <v>1</v>
      </c>
      <c r="O161" s="9">
        <f>SUM($N161:N$199)</f>
        <v>27</v>
      </c>
      <c r="P161" s="9">
        <f t="shared" si="106"/>
        <v>1</v>
      </c>
      <c r="Q161" s="18">
        <v>0.10310000000000001</v>
      </c>
      <c r="R161" s="15">
        <f t="shared" si="94"/>
        <v>0.10610000000000001</v>
      </c>
      <c r="S161" s="16">
        <f t="shared" si="95"/>
        <v>10698.775856303724</v>
      </c>
      <c r="T161" s="9">
        <f t="shared" si="96"/>
        <v>32096.327568911172</v>
      </c>
      <c r="U161" s="34">
        <f t="shared" si="97"/>
        <v>72447.766695205515</v>
      </c>
      <c r="V161">
        <f>T161+V162</f>
        <v>902765.97882668651</v>
      </c>
      <c r="W161" s="34">
        <f t="shared" si="102"/>
        <v>-391472.97882668651</v>
      </c>
      <c r="X161" s="35">
        <f t="shared" si="103"/>
        <v>29.5</v>
      </c>
      <c r="Y161">
        <f t="shared" si="100"/>
        <v>423834.36937874422</v>
      </c>
      <c r="Z161" s="34">
        <f t="shared" si="101"/>
        <v>1335902.3300286455</v>
      </c>
      <c r="AG161" s="7">
        <f t="shared" si="88"/>
        <v>27673.051303602319</v>
      </c>
      <c r="AH161">
        <f t="shared" si="98"/>
        <v>1.0128858255918498</v>
      </c>
      <c r="AI161">
        <f t="shared" si="89"/>
        <v>29990.141307919919</v>
      </c>
      <c r="AK161" s="34">
        <f t="shared" si="99"/>
        <v>18111.941673801379</v>
      </c>
      <c r="AL161">
        <f t="shared" si="105"/>
        <v>7471.1759404430686</v>
      </c>
      <c r="AM161">
        <v>0.25</v>
      </c>
      <c r="AN161">
        <f t="shared" si="90"/>
        <v>127823.25</v>
      </c>
      <c r="AO161">
        <f t="shared" si="77"/>
        <v>943.81950152286583</v>
      </c>
      <c r="AP161">
        <f t="shared" si="78"/>
        <v>8590.6948200144689</v>
      </c>
      <c r="AQ161">
        <f t="shared" si="79"/>
        <v>210509.0256130303</v>
      </c>
      <c r="AR161">
        <f t="shared" si="80"/>
        <v>-82685.775613030302</v>
      </c>
      <c r="AS161">
        <f t="shared" si="75"/>
        <v>0.41171896664540741</v>
      </c>
      <c r="AT161">
        <v>0</v>
      </c>
    </row>
    <row r="162" spans="1:46" x14ac:dyDescent="0.25">
      <c r="A162" s="33" t="s">
        <v>37</v>
      </c>
      <c r="B162" s="4">
        <v>34426</v>
      </c>
      <c r="C162" s="13">
        <f t="shared" si="81"/>
        <v>267.94831880448328</v>
      </c>
      <c r="D162" s="14">
        <f t="shared" ref="D162:D193" si="107">$D$199*C162/$C$199</f>
        <v>1370000.9976650069</v>
      </c>
      <c r="E162" s="21">
        <v>30407</v>
      </c>
      <c r="F162" s="23">
        <f t="shared" si="83"/>
        <v>48670</v>
      </c>
      <c r="G162" s="20">
        <v>38.402757259464899</v>
      </c>
      <c r="H162" s="9">
        <f t="shared" si="84"/>
        <v>328.98455471574164</v>
      </c>
      <c r="I162" s="8">
        <f t="shared" si="91"/>
        <v>29608.609924416771</v>
      </c>
      <c r="J162" s="10">
        <f t="shared" si="92"/>
        <v>5137.5037412437759</v>
      </c>
      <c r="K162" s="10">
        <f t="shared" si="93"/>
        <v>15412.511223731328</v>
      </c>
      <c r="L162" s="10">
        <f t="shared" si="104"/>
        <v>1037132.6653721932</v>
      </c>
      <c r="M162" s="9">
        <f t="shared" si="85"/>
        <v>68500.049883250351</v>
      </c>
      <c r="N162" s="9">
        <f t="shared" si="86"/>
        <v>1</v>
      </c>
      <c r="O162" s="9">
        <f>SUM($N162:N$199)</f>
        <v>26</v>
      </c>
      <c r="P162" s="9">
        <f t="shared" si="106"/>
        <v>1</v>
      </c>
      <c r="Q162" s="18">
        <v>0.11</v>
      </c>
      <c r="R162" s="15">
        <f t="shared" si="94"/>
        <v>0.113</v>
      </c>
      <c r="S162" s="16">
        <f t="shared" si="95"/>
        <v>10686.667079867941</v>
      </c>
      <c r="T162" s="9">
        <f t="shared" si="96"/>
        <v>32060.001239603822</v>
      </c>
      <c r="U162" s="34">
        <f t="shared" si="97"/>
        <v>68500.049883250351</v>
      </c>
      <c r="V162">
        <f>T162+V163</f>
        <v>870669.65125777537</v>
      </c>
      <c r="W162" s="34">
        <f t="shared" si="102"/>
        <v>-359376.65125777537</v>
      </c>
      <c r="X162" s="35">
        <f t="shared" si="103"/>
        <v>29.25</v>
      </c>
      <c r="Y162">
        <f t="shared" si="100"/>
        <v>366549.52182811737</v>
      </c>
      <c r="Z162" s="34">
        <f t="shared" si="101"/>
        <v>1199663.1462389154</v>
      </c>
      <c r="AG162" s="7">
        <f t="shared" si="88"/>
        <v>26867.040100584774</v>
      </c>
      <c r="AH162">
        <f t="shared" si="98"/>
        <v>1.0203852818265196</v>
      </c>
      <c r="AI162">
        <f t="shared" si="89"/>
        <v>29608.609924416771</v>
      </c>
      <c r="AK162" s="34">
        <f t="shared" si="99"/>
        <v>17125.012470812588</v>
      </c>
      <c r="AL162">
        <f t="shared" si="105"/>
        <v>7064.0676442101922</v>
      </c>
      <c r="AM162">
        <v>0.25</v>
      </c>
      <c r="AN162">
        <f t="shared" si="90"/>
        <v>127823.25</v>
      </c>
      <c r="AO162">
        <f t="shared" si="77"/>
        <v>997.08286354894005</v>
      </c>
      <c r="AP162">
        <f t="shared" si="78"/>
        <v>8832.1114175897746</v>
      </c>
      <c r="AQ162">
        <f t="shared" si="79"/>
        <v>201918.33079301583</v>
      </c>
      <c r="AR162">
        <f t="shared" si="80"/>
        <v>-74095.080793015833</v>
      </c>
      <c r="AS162">
        <f t="shared" ref="AS162:AS198" si="108">AQ162/$D$199</f>
        <v>0.3949170647613322</v>
      </c>
      <c r="AT162">
        <v>0</v>
      </c>
    </row>
    <row r="163" spans="1:46" x14ac:dyDescent="0.25">
      <c r="A163" s="33" t="s">
        <v>36</v>
      </c>
      <c r="B163" s="4">
        <v>33325</v>
      </c>
      <c r="C163" s="13">
        <f t="shared" si="81"/>
        <v>259.378891656289</v>
      </c>
      <c r="D163" s="14">
        <f t="shared" si="107"/>
        <v>1326186.1165161896</v>
      </c>
      <c r="E163" s="21">
        <v>30317</v>
      </c>
      <c r="F163" s="23">
        <f t="shared" si="83"/>
        <v>48580</v>
      </c>
      <c r="G163" s="20">
        <v>37.635546046609797</v>
      </c>
      <c r="H163" s="9">
        <f t="shared" si="84"/>
        <v>322.41209332895278</v>
      </c>
      <c r="I163" s="8">
        <f t="shared" si="91"/>
        <v>29017.088399605775</v>
      </c>
      <c r="J163" s="10">
        <f t="shared" si="92"/>
        <v>4973.1979369357114</v>
      </c>
      <c r="K163" s="10">
        <f t="shared" si="93"/>
        <v>14919.593810807133</v>
      </c>
      <c r="L163" s="10">
        <f t="shared" si="104"/>
        <v>930900.52265320148</v>
      </c>
      <c r="M163" s="9">
        <f t="shared" si="85"/>
        <v>66309.305825809482</v>
      </c>
      <c r="N163" s="9">
        <f t="shared" si="86"/>
        <v>1</v>
      </c>
      <c r="O163" s="9">
        <f>SUM($N163:N$199)</f>
        <v>25</v>
      </c>
      <c r="P163" s="9">
        <f t="shared" si="106"/>
        <v>1</v>
      </c>
      <c r="Q163" s="18">
        <v>9.6300000000000011E-2</v>
      </c>
      <c r="R163" s="15">
        <f t="shared" si="94"/>
        <v>9.9300000000000013E-2</v>
      </c>
      <c r="S163" s="16">
        <f t="shared" si="95"/>
        <v>9255.7524343257392</v>
      </c>
      <c r="T163" s="9">
        <f t="shared" si="96"/>
        <v>27767.257302977217</v>
      </c>
      <c r="U163" s="34">
        <f t="shared" si="97"/>
        <v>66309.305825809482</v>
      </c>
      <c r="V163">
        <f>T163+V164</f>
        <v>838609.65001817152</v>
      </c>
      <c r="W163" s="34">
        <f t="shared" si="102"/>
        <v>-327316.65001817152</v>
      </c>
      <c r="X163" s="35">
        <f t="shared" si="103"/>
        <v>29</v>
      </c>
      <c r="Y163">
        <f t="shared" si="100"/>
        <v>312886.41925878054</v>
      </c>
      <c r="Z163" s="34">
        <f t="shared" si="101"/>
        <v>1102185.1625207611</v>
      </c>
      <c r="AG163" s="7">
        <f t="shared" si="88"/>
        <v>26084.504952024054</v>
      </c>
      <c r="AH163">
        <f t="shared" si="98"/>
        <v>1.0051224259809448</v>
      </c>
      <c r="AI163">
        <f t="shared" si="89"/>
        <v>29017.088399605775</v>
      </c>
      <c r="AK163" s="34">
        <f t="shared" si="99"/>
        <v>16577.326456452371</v>
      </c>
      <c r="AL163">
        <f t="shared" si="105"/>
        <v>6838.1471632866032</v>
      </c>
      <c r="AM163">
        <v>0.25</v>
      </c>
      <c r="AN163">
        <f t="shared" si="90"/>
        <v>127823.25</v>
      </c>
      <c r="AO163">
        <f t="shared" si="77"/>
        <v>892.10733140447928</v>
      </c>
      <c r="AP163">
        <f t="shared" si="78"/>
        <v>8853.7499596782345</v>
      </c>
      <c r="AQ163">
        <f t="shared" si="79"/>
        <v>193086.21937542607</v>
      </c>
      <c r="AR163">
        <f t="shared" si="80"/>
        <v>-65262.969375426066</v>
      </c>
      <c r="AS163">
        <f t="shared" si="108"/>
        <v>0.37764299408641633</v>
      </c>
      <c r="AT163">
        <v>0</v>
      </c>
    </row>
    <row r="164" spans="1:46" x14ac:dyDescent="0.25">
      <c r="A164" s="33" t="s">
        <v>35</v>
      </c>
      <c r="B164" s="4">
        <v>32448</v>
      </c>
      <c r="C164" s="13">
        <f t="shared" si="81"/>
        <v>252.5529265255293</v>
      </c>
      <c r="D164" s="14">
        <f t="shared" si="107"/>
        <v>1291285.4346201746</v>
      </c>
      <c r="E164" s="21">
        <v>30225</v>
      </c>
      <c r="F164" s="23">
        <f t="shared" si="83"/>
        <v>48488</v>
      </c>
      <c r="G164" s="20">
        <v>37.443743243396</v>
      </c>
      <c r="H164" s="9">
        <f t="shared" si="84"/>
        <v>320.76897798225536</v>
      </c>
      <c r="I164" s="8">
        <f t="shared" si="91"/>
        <v>28869.208018403006</v>
      </c>
      <c r="J164" s="10">
        <f t="shared" si="92"/>
        <v>4842.3203798256545</v>
      </c>
      <c r="K164" s="10">
        <f t="shared" si="93"/>
        <v>14526.961139476964</v>
      </c>
      <c r="L164" s="10">
        <f t="shared" si="104"/>
        <v>845534.07735498017</v>
      </c>
      <c r="M164" s="9">
        <f t="shared" si="85"/>
        <v>64564.271731008732</v>
      </c>
      <c r="N164" s="9">
        <f t="shared" si="86"/>
        <v>1</v>
      </c>
      <c r="O164" s="9">
        <f>SUM($N164:N$199)</f>
        <v>24</v>
      </c>
      <c r="P164" s="9">
        <f t="shared" si="106"/>
        <v>1</v>
      </c>
      <c r="Q164" s="18">
        <v>0.125</v>
      </c>
      <c r="R164" s="15">
        <f t="shared" si="94"/>
        <v>0.128</v>
      </c>
      <c r="S164" s="16">
        <f t="shared" si="95"/>
        <v>11266.092577896645</v>
      </c>
      <c r="T164" s="9">
        <f t="shared" si="96"/>
        <v>33798.277733689931</v>
      </c>
      <c r="U164" s="34">
        <f t="shared" si="97"/>
        <v>64564.271731008732</v>
      </c>
      <c r="V164">
        <f>T164+V165</f>
        <v>810842.39271519426</v>
      </c>
      <c r="W164" s="34">
        <f t="shared" si="102"/>
        <v>-299549.39271519426</v>
      </c>
      <c r="X164" s="35">
        <f t="shared" si="103"/>
        <v>28.75</v>
      </c>
      <c r="Y164">
        <f t="shared" si="100"/>
        <v>268197.85806716845</v>
      </c>
      <c r="Z164" s="34">
        <f t="shared" si="101"/>
        <v>1022595.9194331341</v>
      </c>
      <c r="AG164" s="7">
        <f t="shared" si="88"/>
        <v>25324.762089343742</v>
      </c>
      <c r="AH164">
        <f t="shared" si="98"/>
        <v>1.0073271413828695</v>
      </c>
      <c r="AI164">
        <f t="shared" si="89"/>
        <v>28869.208018403006</v>
      </c>
      <c r="AK164" s="34">
        <f t="shared" si="99"/>
        <v>16141.067932752183</v>
      </c>
      <c r="AL164">
        <f>(1-AM164)*D164*0.0275/4</f>
        <v>6658.1905222602754</v>
      </c>
      <c r="AM164">
        <v>0.25</v>
      </c>
      <c r="AN164">
        <f t="shared" si="90"/>
        <v>127823.25</v>
      </c>
      <c r="AO164">
        <f t="shared" si="77"/>
        <v>1115.2209492173329</v>
      </c>
      <c r="AP164">
        <f t="shared" si="78"/>
        <v>8774.3962965716728</v>
      </c>
      <c r="AQ164">
        <f>AQ165+AP164</f>
        <v>184232.46941574782</v>
      </c>
      <c r="AR164">
        <f t="shared" si="80"/>
        <v>-56409.219415747822</v>
      </c>
      <c r="AS164">
        <f t="shared" si="108"/>
        <v>0.36032660219433443</v>
      </c>
      <c r="AT164">
        <v>0</v>
      </c>
    </row>
    <row r="165" spans="1:46" x14ac:dyDescent="0.25">
      <c r="A165" s="33" t="s">
        <v>34</v>
      </c>
      <c r="B165" s="4">
        <v>32051</v>
      </c>
      <c r="C165" s="13">
        <f t="shared" si="81"/>
        <v>249.46295143212956</v>
      </c>
      <c r="D165" s="14">
        <f t="shared" si="107"/>
        <v>1275486.6082658782</v>
      </c>
      <c r="E165" s="21">
        <v>30133</v>
      </c>
      <c r="F165" s="23">
        <f t="shared" si="83"/>
        <v>48396</v>
      </c>
      <c r="G165" s="20">
        <v>37.1713832628324</v>
      </c>
      <c r="H165" s="9">
        <f t="shared" si="84"/>
        <v>318.43575418994499</v>
      </c>
      <c r="I165" s="8">
        <f t="shared" si="91"/>
        <v>28659.21787709507</v>
      </c>
      <c r="J165" s="10">
        <f t="shared" si="92"/>
        <v>4783.0747809970426</v>
      </c>
      <c r="K165" s="10">
        <f t="shared" si="93"/>
        <v>14349.224342991129</v>
      </c>
      <c r="L165" s="10">
        <f t="shared" si="104"/>
        <v>747818.71402888454</v>
      </c>
      <c r="M165" s="9">
        <f t="shared" si="85"/>
        <v>63774.330413293908</v>
      </c>
      <c r="N165" s="9">
        <f t="shared" si="86"/>
        <v>1</v>
      </c>
      <c r="O165" s="9">
        <f>SUM($N165:N$199)</f>
        <v>23</v>
      </c>
      <c r="P165" s="9">
        <f t="shared" si="106"/>
        <v>1</v>
      </c>
      <c r="Q165" s="18">
        <v>0.1313</v>
      </c>
      <c r="R165" s="15">
        <f t="shared" si="94"/>
        <v>0.1343</v>
      </c>
      <c r="S165" s="16">
        <f t="shared" si="95"/>
        <v>11631.489009040819</v>
      </c>
      <c r="T165" s="9">
        <f t="shared" si="96"/>
        <v>34894.46702712246</v>
      </c>
      <c r="U165" s="34">
        <f t="shared" si="97"/>
        <v>63774.330413293908</v>
      </c>
      <c r="V165">
        <f>T165+V166</f>
        <v>777044.11498150439</v>
      </c>
      <c r="W165" s="34">
        <f t="shared" si="102"/>
        <v>-265751.11498150439</v>
      </c>
      <c r="X165" s="35">
        <f t="shared" si="103"/>
        <v>28.5</v>
      </c>
      <c r="Y165">
        <f t="shared" si="100"/>
        <v>221718.10920462801</v>
      </c>
      <c r="Z165" s="34">
        <f t="shared" si="101"/>
        <v>960317.34421629726</v>
      </c>
      <c r="AG165" s="7">
        <f t="shared" si="88"/>
        <v>24587.147659557031</v>
      </c>
      <c r="AH165">
        <f t="shared" si="98"/>
        <v>1.0045614762595911</v>
      </c>
      <c r="AI165">
        <f t="shared" si="89"/>
        <v>28659.21787709507</v>
      </c>
      <c r="AK165" s="34">
        <f t="shared" si="99"/>
        <v>15943.582603323477</v>
      </c>
      <c r="AL165">
        <f t="shared" si="105"/>
        <v>6576.7278238709341</v>
      </c>
      <c r="AM165">
        <v>0.25</v>
      </c>
      <c r="AN165">
        <f t="shared" si="90"/>
        <v>127823.25</v>
      </c>
      <c r="AO165">
        <f t="shared" si="77"/>
        <v>1165.6529498935793</v>
      </c>
      <c r="AP165">
        <f t="shared" si="78"/>
        <v>8696.0604809982615</v>
      </c>
      <c r="AQ165">
        <f>AQ166+AP165</f>
        <v>175458.07311917614</v>
      </c>
      <c r="AR165">
        <f t="shared" si="80"/>
        <v>-47634.823119176144</v>
      </c>
      <c r="AS165">
        <f t="shared" si="108"/>
        <v>0.34316541223755487</v>
      </c>
      <c r="AT165">
        <v>0</v>
      </c>
    </row>
    <row r="166" spans="1:46" x14ac:dyDescent="0.25">
      <c r="A166" s="33" t="s">
        <v>33</v>
      </c>
      <c r="B166" s="4">
        <v>31404</v>
      </c>
      <c r="C166" s="13">
        <f t="shared" si="81"/>
        <v>244.42714819427152</v>
      </c>
      <c r="D166" s="14">
        <f t="shared" si="107"/>
        <v>1249738.8988169366</v>
      </c>
      <c r="E166" s="21">
        <v>30042</v>
      </c>
      <c r="F166" s="23">
        <f t="shared" si="83"/>
        <v>48305</v>
      </c>
      <c r="G166" s="20">
        <v>37.002596796004198</v>
      </c>
      <c r="H166" s="9">
        <f t="shared" si="84"/>
        <v>316.98981268485079</v>
      </c>
      <c r="I166" s="8">
        <f t="shared" si="91"/>
        <v>28529.083141636595</v>
      </c>
      <c r="J166" s="10">
        <f t="shared" si="92"/>
        <v>4686.5208705635123</v>
      </c>
      <c r="K166" s="10">
        <f t="shared" si="93"/>
        <v>14059.562611690537</v>
      </c>
      <c r="L166" s="10">
        <f t="shared" si="104"/>
        <v>657243.38968599308</v>
      </c>
      <c r="M166" s="9">
        <f t="shared" si="85"/>
        <v>62486.944940846835</v>
      </c>
      <c r="N166" s="9">
        <f t="shared" si="86"/>
        <v>1</v>
      </c>
      <c r="O166" s="9">
        <f>SUM($N166:N$199)</f>
        <v>22</v>
      </c>
      <c r="P166" s="9">
        <f t="shared" si="106"/>
        <v>1</v>
      </c>
      <c r="Q166" s="18">
        <v>0.1431</v>
      </c>
      <c r="R166" s="15">
        <f t="shared" si="94"/>
        <v>0.14610000000000001</v>
      </c>
      <c r="S166" s="16">
        <f t="shared" si="95"/>
        <v>12330.568873813219</v>
      </c>
      <c r="T166" s="9">
        <f t="shared" si="96"/>
        <v>36991.706621439662</v>
      </c>
      <c r="U166" s="34">
        <f t="shared" si="97"/>
        <v>62486.944940846835</v>
      </c>
      <c r="V166">
        <f>T166+V167</f>
        <v>742149.64795438189</v>
      </c>
      <c r="W166" s="34">
        <f t="shared" si="102"/>
        <v>-230856.64795438189</v>
      </c>
      <c r="X166" s="35">
        <f t="shared" si="103"/>
        <v>28.25</v>
      </c>
      <c r="Y166">
        <f t="shared" si="100"/>
        <v>179518.79924380465</v>
      </c>
      <c r="Z166" s="34">
        <f t="shared" si="101"/>
        <v>892370.32480653236</v>
      </c>
      <c r="AG166" s="7">
        <f t="shared" si="88"/>
        <v>23871.017145201</v>
      </c>
      <c r="AH166">
        <f t="shared" si="98"/>
        <v>1.0319888734353253</v>
      </c>
      <c r="AI166">
        <f t="shared" si="89"/>
        <v>28529.083141636595</v>
      </c>
      <c r="AK166" s="34">
        <f t="shared" si="99"/>
        <v>15621.736235211709</v>
      </c>
      <c r="AL166">
        <f t="shared" si="105"/>
        <v>6443.9661970248299</v>
      </c>
      <c r="AM166">
        <v>0.25</v>
      </c>
      <c r="AN166">
        <f t="shared" si="90"/>
        <v>127823.25</v>
      </c>
      <c r="AO166">
        <f t="shared" si="77"/>
        <v>1261.1701446531672</v>
      </c>
      <c r="AP166">
        <f t="shared" si="78"/>
        <v>8692.9269567765205</v>
      </c>
      <c r="AQ166">
        <f t="shared" si="79"/>
        <v>166762.0126381779</v>
      </c>
      <c r="AR166">
        <f t="shared" si="80"/>
        <v>-38938.762638177897</v>
      </c>
      <c r="AS166">
        <f t="shared" si="108"/>
        <v>0.32615743348369308</v>
      </c>
      <c r="AT166">
        <v>0</v>
      </c>
    </row>
    <row r="167" spans="1:46" x14ac:dyDescent="0.25">
      <c r="A167" s="33" t="s">
        <v>32</v>
      </c>
      <c r="B167" s="4">
        <v>30559</v>
      </c>
      <c r="C167" s="13">
        <f t="shared" si="81"/>
        <v>237.85024906600253</v>
      </c>
      <c r="D167" s="14">
        <f t="shared" si="107"/>
        <v>1216111.6739570363</v>
      </c>
      <c r="E167" s="21">
        <v>29952</v>
      </c>
      <c r="F167" s="23">
        <f t="shared" si="83"/>
        <v>48214</v>
      </c>
      <c r="G167" s="20">
        <v>35.855616032785797</v>
      </c>
      <c r="H167" s="9">
        <f t="shared" si="84"/>
        <v>307.16398291160118</v>
      </c>
      <c r="I167" s="8">
        <f t="shared" si="91"/>
        <v>27644.758462044127</v>
      </c>
      <c r="J167" s="10">
        <f t="shared" si="92"/>
        <v>4560.4187773388867</v>
      </c>
      <c r="K167" s="10">
        <f t="shared" si="93"/>
        <v>13681.256332016659</v>
      </c>
      <c r="L167" s="10">
        <f t="shared" si="104"/>
        <v>571042.82062428468</v>
      </c>
      <c r="M167" s="9">
        <f t="shared" si="85"/>
        <v>60805.58369785182</v>
      </c>
      <c r="N167" s="9">
        <f t="shared" si="86"/>
        <v>1</v>
      </c>
      <c r="O167" s="9">
        <f>SUM($N167:N$199)</f>
        <v>21</v>
      </c>
      <c r="P167" s="9">
        <f t="shared" si="106"/>
        <v>1</v>
      </c>
      <c r="Q167" s="18">
        <v>0.15</v>
      </c>
      <c r="R167" s="15">
        <f t="shared" si="94"/>
        <v>0.153</v>
      </c>
      <c r="S167" s="16">
        <f t="shared" si="95"/>
        <v>12535.355573170969</v>
      </c>
      <c r="T167" s="9">
        <f t="shared" si="96"/>
        <v>37606.066719512906</v>
      </c>
      <c r="U167" s="34">
        <f t="shared" si="97"/>
        <v>60805.58369785182</v>
      </c>
      <c r="V167">
        <f>T167+V168</f>
        <v>705157.94133294222</v>
      </c>
      <c r="W167" s="34">
        <f t="shared" si="102"/>
        <v>-193864.94133294222</v>
      </c>
      <c r="X167" s="35">
        <f t="shared" si="103"/>
        <v>28</v>
      </c>
      <c r="Y167">
        <f t="shared" si="100"/>
        <v>140823.10839099018</v>
      </c>
      <c r="Z167" s="34">
        <f t="shared" si="101"/>
        <v>820047.40909381758</v>
      </c>
      <c r="AG167" s="7">
        <f t="shared" si="88"/>
        <v>23175.74480116602</v>
      </c>
      <c r="AH167">
        <f t="shared" si="98"/>
        <v>1.0166412877963891</v>
      </c>
      <c r="AI167">
        <f t="shared" si="89"/>
        <v>27644.758462044127</v>
      </c>
      <c r="AK167" s="34">
        <f t="shared" si="99"/>
        <v>15201.395924462955</v>
      </c>
      <c r="AL167">
        <f t="shared" ref="AL167:AL185" si="109">(1-AM167)*D167*0.0275/4</f>
        <v>6270.5758188409691</v>
      </c>
      <c r="AM167">
        <v>0.25</v>
      </c>
      <c r="AN167">
        <f t="shared" ref="AN167:AN174" si="110">$D$199*0.25</f>
        <v>127823.25</v>
      </c>
      <c r="AO167">
        <f t="shared" ref="AO167:AO175" si="111">ABS(PMT(R167/12,$AC$19*12,-$AC$20*AN167,0))</f>
        <v>1317.5680519985976</v>
      </c>
      <c r="AP167">
        <f>(I167*(1-$AC$15))-(1.333*AL167)-AO167</f>
        <v>8292.8473818150724</v>
      </c>
      <c r="AQ167">
        <f>AQ168+AP167</f>
        <v>158069.08568140137</v>
      </c>
      <c r="AR167">
        <f t="shared" ref="AR167:AR174" si="112">AN167-AQ167</f>
        <v>-30245.835681401368</v>
      </c>
      <c r="AS167">
        <f t="shared" si="108"/>
        <v>0.30915558335709931</v>
      </c>
      <c r="AT167">
        <v>0</v>
      </c>
    </row>
    <row r="168" spans="1:46" x14ac:dyDescent="0.25">
      <c r="A168" s="33" t="s">
        <v>31</v>
      </c>
      <c r="B168" s="4">
        <v>31456</v>
      </c>
      <c r="C168" s="13">
        <f t="shared" si="81"/>
        <v>244.83188044831886</v>
      </c>
      <c r="D168" s="14">
        <f t="shared" si="107"/>
        <v>1251808.266500623</v>
      </c>
      <c r="E168" s="21">
        <v>29860</v>
      </c>
      <c r="F168" s="23">
        <f t="shared" si="83"/>
        <v>48122</v>
      </c>
      <c r="G168" s="20">
        <v>35.268699454951602</v>
      </c>
      <c r="H168" s="9">
        <f t="shared" si="84"/>
        <v>302.13604995070727</v>
      </c>
      <c r="I168" s="8">
        <f t="shared" si="91"/>
        <v>27192.244495563675</v>
      </c>
      <c r="J168" s="10">
        <f t="shared" si="92"/>
        <v>4694.2809993773362</v>
      </c>
      <c r="K168" s="10">
        <f t="shared" si="93"/>
        <v>14082.842998132008</v>
      </c>
      <c r="L168" s="10">
        <f t="shared" si="104"/>
        <v>492830.42083128064</v>
      </c>
      <c r="M168" s="9">
        <f t="shared" si="85"/>
        <v>62590.41332503115</v>
      </c>
      <c r="N168" s="9">
        <f t="shared" si="86"/>
        <v>1</v>
      </c>
      <c r="O168" s="9">
        <f>SUM($N168:N$199)</f>
        <v>20</v>
      </c>
      <c r="P168" s="9">
        <f t="shared" si="106"/>
        <v>1</v>
      </c>
      <c r="Q168" s="18">
        <v>0.12689999999999999</v>
      </c>
      <c r="R168" s="15">
        <f t="shared" si="94"/>
        <v>0.12989999999999999</v>
      </c>
      <c r="S168" s="16">
        <f t="shared" si="95"/>
        <v>11070.170587181636</v>
      </c>
      <c r="T168" s="9">
        <f t="shared" si="96"/>
        <v>33210.511761544905</v>
      </c>
      <c r="U168" s="34">
        <f t="shared" si="97"/>
        <v>62590.41332503115</v>
      </c>
      <c r="V168">
        <f>T168+V169</f>
        <v>667551.8746134293</v>
      </c>
      <c r="W168" s="34">
        <f t="shared" si="102"/>
        <v>-156258.8746134293</v>
      </c>
      <c r="X168" s="35">
        <f t="shared" si="103"/>
        <v>27.75</v>
      </c>
      <c r="Y168">
        <f t="shared" si="100"/>
        <v>106829.57860057522</v>
      </c>
      <c r="Z168" s="34">
        <f t="shared" si="101"/>
        <v>821750.47184698924</v>
      </c>
      <c r="AG168" s="7">
        <f t="shared" si="88"/>
        <v>22500.723107928174</v>
      </c>
      <c r="AH168">
        <f t="shared" si="98"/>
        <v>1.0245152663249395</v>
      </c>
      <c r="AI168">
        <f t="shared" si="89"/>
        <v>27192.244495563675</v>
      </c>
      <c r="AK168" s="34">
        <f t="shared" si="99"/>
        <v>15647.603331257787</v>
      </c>
      <c r="AL168">
        <f t="shared" si="109"/>
        <v>6454.6363741438372</v>
      </c>
      <c r="AM168">
        <v>0.25</v>
      </c>
      <c r="AN168">
        <f t="shared" si="110"/>
        <v>127823.25</v>
      </c>
      <c r="AO168">
        <f t="shared" si="111"/>
        <v>1130.3849162648592</v>
      </c>
      <c r="AP168">
        <f t="shared" ref="AP167:AP173" si="113">(I168*(1-$AC$15))-(1.333*AL168)-AO168</f>
        <v>7940.5437191177944</v>
      </c>
      <c r="AQ168">
        <f t="shared" ref="AQ167:AQ197" si="114">AQ169+AP168</f>
        <v>149776.23829958629</v>
      </c>
      <c r="AR168">
        <f t="shared" si="112"/>
        <v>-21952.988299586286</v>
      </c>
      <c r="AS168">
        <f t="shared" si="108"/>
        <v>0.29293621915337448</v>
      </c>
      <c r="AT168">
        <v>0</v>
      </c>
    </row>
    <row r="169" spans="1:46" x14ac:dyDescent="0.25">
      <c r="A169" s="33" t="s">
        <v>30</v>
      </c>
      <c r="B169" s="4">
        <v>31143</v>
      </c>
      <c r="C169" s="13">
        <f t="shared" si="81"/>
        <v>242.39570361145707</v>
      </c>
      <c r="D169" s="14">
        <f t="shared" si="107"/>
        <v>1239352.2648661272</v>
      </c>
      <c r="E169" s="21">
        <v>29768</v>
      </c>
      <c r="F169" s="23">
        <f t="shared" si="83"/>
        <v>48030</v>
      </c>
      <c r="G169" s="20">
        <v>34.424767120810898</v>
      </c>
      <c r="H169" s="9">
        <f t="shared" si="84"/>
        <v>294.90634242523873</v>
      </c>
      <c r="I169" s="8">
        <f t="shared" si="91"/>
        <v>26541.570818271506</v>
      </c>
      <c r="J169" s="10">
        <f t="shared" si="92"/>
        <v>4647.5709932479767</v>
      </c>
      <c r="K169" s="10">
        <f t="shared" si="93"/>
        <v>13942.71297974393</v>
      </c>
      <c r="L169" s="10">
        <f t="shared" si="104"/>
        <v>434145.27012804709</v>
      </c>
      <c r="M169" s="9">
        <f t="shared" si="85"/>
        <v>61967.613243306361</v>
      </c>
      <c r="N169" s="9">
        <f>IF(L169&gt;=M169, 1, 0)</f>
        <v>1</v>
      </c>
      <c r="O169" s="9">
        <f>SUM($N169:N$199)</f>
        <v>19</v>
      </c>
      <c r="P169" s="9">
        <f t="shared" si="106"/>
        <v>1</v>
      </c>
      <c r="Q169" s="18">
        <v>0.12</v>
      </c>
      <c r="R169" s="15">
        <f t="shared" si="94"/>
        <v>0.123</v>
      </c>
      <c r="S169" s="16">
        <f t="shared" si="95"/>
        <v>10428.034970537106</v>
      </c>
      <c r="T169" s="9">
        <f t="shared" si="96"/>
        <v>31284.104911611321</v>
      </c>
      <c r="U169" s="34">
        <f t="shared" si="97"/>
        <v>61967.613243306361</v>
      </c>
      <c r="V169">
        <f>T169+V170</f>
        <v>634341.36285188445</v>
      </c>
      <c r="W169" s="34">
        <f t="shared" si="102"/>
        <v>-123048.36285188445</v>
      </c>
      <c r="X169" s="35">
        <f t="shared" si="103"/>
        <v>27.5</v>
      </c>
      <c r="Y169">
        <f t="shared" si="100"/>
        <v>79114.934491488879</v>
      </c>
      <c r="Z169" s="34">
        <f t="shared" si="101"/>
        <v>781579.82610340707</v>
      </c>
      <c r="AG169" s="7">
        <f t="shared" si="88"/>
        <v>21845.362240706963</v>
      </c>
      <c r="AH169">
        <f t="shared" si="98"/>
        <v>1.0173449722253713</v>
      </c>
      <c r="AI169">
        <f t="shared" si="89"/>
        <v>26541.570818271506</v>
      </c>
      <c r="AK169" s="34">
        <f t="shared" si="99"/>
        <v>15491.90331082659</v>
      </c>
      <c r="AL169">
        <f t="shared" si="109"/>
        <v>6390.4101157159685</v>
      </c>
      <c r="AM169">
        <v>0.25</v>
      </c>
      <c r="AN169">
        <f t="shared" si="110"/>
        <v>127823.25</v>
      </c>
      <c r="AO169">
        <f t="shared" si="111"/>
        <v>1075.517719081822</v>
      </c>
      <c r="AP169">
        <f t="shared" si="113"/>
        <v>7658.086628545273</v>
      </c>
      <c r="AQ169">
        <f t="shared" si="114"/>
        <v>141835.69458046849</v>
      </c>
      <c r="AR169">
        <f t="shared" si="112"/>
        <v>-14012.444580468495</v>
      </c>
      <c r="AS169">
        <f t="shared" si="108"/>
        <v>0.27740589951450245</v>
      </c>
      <c r="AT169">
        <v>0</v>
      </c>
    </row>
    <row r="170" spans="1:46" x14ac:dyDescent="0.25">
      <c r="A170" s="33" t="s">
        <v>29</v>
      </c>
      <c r="B170" s="4">
        <v>30778</v>
      </c>
      <c r="C170" s="13">
        <f t="shared" si="81"/>
        <v>239.55479452054797</v>
      </c>
      <c r="D170" s="14">
        <f t="shared" si="107"/>
        <v>1224826.8955479453</v>
      </c>
      <c r="E170" s="21">
        <v>29677</v>
      </c>
      <c r="F170" s="23">
        <f t="shared" si="83"/>
        <v>47939</v>
      </c>
      <c r="G170" s="20">
        <v>33.837850542976703</v>
      </c>
      <c r="H170" s="9">
        <f t="shared" si="84"/>
        <v>289.87840946434483</v>
      </c>
      <c r="I170" s="8">
        <f>I171*(1*H170/H171)</f>
        <v>26089.056851791058</v>
      </c>
      <c r="J170" s="10">
        <f t="shared" si="92"/>
        <v>4593.1008583047942</v>
      </c>
      <c r="K170" s="10">
        <f t="shared" si="93"/>
        <v>13779.302574914384</v>
      </c>
      <c r="L170" s="10">
        <f t="shared" si="104"/>
        <v>384674.9661392094</v>
      </c>
      <c r="M170" s="9">
        <f t="shared" si="85"/>
        <v>61241.344777397266</v>
      </c>
      <c r="N170" s="9">
        <f t="shared" si="86"/>
        <v>1</v>
      </c>
      <c r="O170" s="9">
        <f>SUM($N170:N$199)</f>
        <v>18</v>
      </c>
      <c r="P170" s="9">
        <f t="shared" si="106"/>
        <v>1</v>
      </c>
      <c r="Q170" s="18">
        <v>0.12</v>
      </c>
      <c r="R170" s="15">
        <f t="shared" si="94"/>
        <v>0.123</v>
      </c>
      <c r="S170" s="16">
        <f t="shared" si="95"/>
        <v>10305.817047914172</v>
      </c>
      <c r="T170" s="9">
        <f t="shared" si="96"/>
        <v>30917.451143742517</v>
      </c>
      <c r="U170" s="34">
        <f t="shared" si="97"/>
        <v>61241.344777397266</v>
      </c>
      <c r="V170">
        <f>T170+V171</f>
        <v>603057.25794027315</v>
      </c>
      <c r="W170" s="34">
        <f t="shared" si="102"/>
        <v>-91764.25794027315</v>
      </c>
      <c r="X170" s="35">
        <f t="shared" si="103"/>
        <v>27.25</v>
      </c>
      <c r="Y170">
        <f t="shared" si="100"/>
        <v>55234.744160368209</v>
      </c>
      <c r="Z170" s="34">
        <f t="shared" si="101"/>
        <v>743174.26645410457</v>
      </c>
      <c r="AG170" s="7">
        <f t="shared" si="88"/>
        <v>21209.089554084429</v>
      </c>
      <c r="AH170">
        <f t="shared" si="98"/>
        <v>1.0487456901676386</v>
      </c>
      <c r="AI170">
        <f t="shared" si="89"/>
        <v>26089.056851791058</v>
      </c>
      <c r="AK170" s="34">
        <f t="shared" si="99"/>
        <v>15310.336194349316</v>
      </c>
      <c r="AL170">
        <f t="shared" si="109"/>
        <v>6315.5136801690933</v>
      </c>
      <c r="AM170">
        <v>0.25</v>
      </c>
      <c r="AN170">
        <f t="shared" si="110"/>
        <v>127823.25</v>
      </c>
      <c r="AO170">
        <f t="shared" si="111"/>
        <v>1075.517719081822</v>
      </c>
      <c r="AP170">
        <f t="shared" si="113"/>
        <v>7463.7894989169645</v>
      </c>
      <c r="AQ170">
        <f t="shared" si="114"/>
        <v>134177.60795192322</v>
      </c>
      <c r="AR170" s="37">
        <f t="shared" si="112"/>
        <v>-6354.3579519232153</v>
      </c>
      <c r="AS170">
        <f t="shared" si="108"/>
        <v>0.26242801671824806</v>
      </c>
      <c r="AT170">
        <v>0</v>
      </c>
    </row>
    <row r="171" spans="1:46" x14ac:dyDescent="0.25">
      <c r="A171" s="33" t="s">
        <v>28</v>
      </c>
      <c r="B171" s="4">
        <v>30538</v>
      </c>
      <c r="C171" s="13">
        <f t="shared" si="81"/>
        <v>237.68679950186802</v>
      </c>
      <c r="D171" s="14">
        <f t="shared" si="107"/>
        <v>1215275.967777086</v>
      </c>
      <c r="E171" s="21">
        <v>29587</v>
      </c>
      <c r="F171" s="23">
        <f t="shared" si="83"/>
        <v>47849</v>
      </c>
      <c r="G171" s="20">
        <v>32.265067556623599</v>
      </c>
      <c r="H171" s="9">
        <f t="shared" si="84"/>
        <v>276.40486362142639</v>
      </c>
      <c r="I171" s="8">
        <f t="shared" si="91"/>
        <v>24876.437725928394</v>
      </c>
      <c r="J171" s="10">
        <f t="shared" si="92"/>
        <v>4557.2848791640727</v>
      </c>
      <c r="K171" s="10">
        <f t="shared" si="93"/>
        <v>13671.854637492217</v>
      </c>
      <c r="L171" s="10">
        <f t="shared" si="104"/>
        <v>340621.7694289817</v>
      </c>
      <c r="M171" s="9">
        <f t="shared" si="85"/>
        <v>60763.798388854302</v>
      </c>
      <c r="N171" s="9">
        <f t="shared" si="86"/>
        <v>1</v>
      </c>
      <c r="O171" s="9">
        <f>SUM($N171:N$199)</f>
        <v>17</v>
      </c>
      <c r="P171" s="9">
        <f t="shared" si="106"/>
        <v>1</v>
      </c>
      <c r="Q171" s="18">
        <v>0.14000000000000001</v>
      </c>
      <c r="R171" s="15">
        <f t="shared" si="94"/>
        <v>0.14300000000000002</v>
      </c>
      <c r="S171" s="16">
        <f t="shared" si="95"/>
        <v>11750.811180773877</v>
      </c>
      <c r="T171" s="9">
        <f t="shared" si="96"/>
        <v>35252.433542321633</v>
      </c>
      <c r="U171" s="34">
        <f t="shared" si="97"/>
        <v>60763.798388854302</v>
      </c>
      <c r="V171">
        <f>T171+V172</f>
        <v>572139.80679653061</v>
      </c>
      <c r="W171" s="34">
        <f t="shared" si="102"/>
        <v>-60846.806796530611</v>
      </c>
      <c r="X171" s="35">
        <f t="shared" si="103"/>
        <v>27</v>
      </c>
      <c r="Y171">
        <f t="shared" si="100"/>
        <v>34175.765363128587</v>
      </c>
      <c r="Z171" s="34">
        <f t="shared" si="101"/>
        <v>712564.35988600564</v>
      </c>
      <c r="AG171" s="7">
        <f t="shared" si="88"/>
        <v>20591.349081635366</v>
      </c>
      <c r="AH171">
        <f t="shared" si="98"/>
        <v>1.0237341772151873</v>
      </c>
      <c r="AI171">
        <f t="shared" si="89"/>
        <v>24876.437725928394</v>
      </c>
      <c r="AK171" s="34">
        <f t="shared" si="99"/>
        <v>15190.949597213576</v>
      </c>
      <c r="AL171">
        <f t="shared" si="109"/>
        <v>6266.2667088505996</v>
      </c>
      <c r="AM171">
        <v>0.25</v>
      </c>
      <c r="AN171">
        <f t="shared" si="110"/>
        <v>127823.25</v>
      </c>
      <c r="AO171">
        <f t="shared" si="111"/>
        <v>1235.9553838707739</v>
      </c>
      <c r="AP171">
        <f t="shared" si="113"/>
        <v>6580.7956150848331</v>
      </c>
      <c r="AQ171">
        <f t="shared" si="114"/>
        <v>126713.81845300626</v>
      </c>
      <c r="AR171">
        <f t="shared" si="112"/>
        <v>1109.4315469937428</v>
      </c>
      <c r="AS171">
        <f t="shared" si="108"/>
        <v>0.24783014524549771</v>
      </c>
      <c r="AT171">
        <v>0</v>
      </c>
    </row>
    <row r="172" spans="1:46" x14ac:dyDescent="0.25">
      <c r="A172" s="33" t="s">
        <v>27</v>
      </c>
      <c r="B172" s="4">
        <v>30632</v>
      </c>
      <c r="C172" s="13">
        <f t="shared" si="81"/>
        <v>238.41843088418435</v>
      </c>
      <c r="D172" s="14">
        <f t="shared" si="107"/>
        <v>1219016.7478206726</v>
      </c>
      <c r="E172" s="21">
        <v>29495</v>
      </c>
      <c r="F172" s="23">
        <f t="shared" si="83"/>
        <v>47757</v>
      </c>
      <c r="G172" s="20">
        <v>31.517036624089901</v>
      </c>
      <c r="H172" s="9">
        <f t="shared" si="84"/>
        <v>269.99671376930741</v>
      </c>
      <c r="I172" s="8">
        <f t="shared" si="91"/>
        <v>24299.704239237686</v>
      </c>
      <c r="J172" s="10">
        <f t="shared" si="92"/>
        <v>4571.3128043275219</v>
      </c>
      <c r="K172" s="10">
        <f t="shared" si="93"/>
        <v>13713.938412982567</v>
      </c>
      <c r="L172" s="10">
        <f t="shared" si="104"/>
        <v>296599.94696896529</v>
      </c>
      <c r="M172" s="9">
        <f t="shared" si="85"/>
        <v>60950.83739103363</v>
      </c>
      <c r="N172" s="9">
        <f t="shared" si="86"/>
        <v>1</v>
      </c>
      <c r="O172" s="9">
        <f>SUM($N172:N$199)</f>
        <v>16</v>
      </c>
      <c r="P172" s="9">
        <f t="shared" si="106"/>
        <v>1</v>
      </c>
      <c r="Q172" s="18">
        <v>0.16</v>
      </c>
      <c r="R172" s="15">
        <f t="shared" si="94"/>
        <v>0.16300000000000001</v>
      </c>
      <c r="S172" s="16">
        <f t="shared" si="95"/>
        <v>13350.422806091792</v>
      </c>
      <c r="T172" s="9">
        <f t="shared" si="96"/>
        <v>40051.268418275373</v>
      </c>
      <c r="U172" s="34">
        <f t="shared" si="97"/>
        <v>60950.83739103363</v>
      </c>
      <c r="V172">
        <f>T172+V173</f>
        <v>536887.37325420894</v>
      </c>
      <c r="W172" s="36">
        <f t="shared" si="102"/>
        <v>-25594.373254208942</v>
      </c>
      <c r="X172" s="35">
        <f t="shared" si="103"/>
        <v>26.75</v>
      </c>
      <c r="Y172">
        <f>(I172*(1-$AC$15))+(Y173*(1+Q172))</f>
        <v>15794.807755504497</v>
      </c>
      <c r="Z172" s="34">
        <f>D172-$V$172+Y172</f>
        <v>697924.18232196814</v>
      </c>
      <c r="AG172" s="7">
        <f t="shared" si="88"/>
        <v>19991.601050131423</v>
      </c>
      <c r="AH172">
        <f t="shared" si="98"/>
        <v>1.0185965782296067</v>
      </c>
      <c r="AI172">
        <f t="shared" si="89"/>
        <v>24299.704239237686</v>
      </c>
      <c r="AK172" s="34">
        <f t="shared" si="99"/>
        <v>15237.709347758408</v>
      </c>
      <c r="AL172">
        <f t="shared" si="109"/>
        <v>6285.5551059503432</v>
      </c>
      <c r="AM172">
        <v>0.25</v>
      </c>
      <c r="AN172">
        <f t="shared" si="110"/>
        <v>127823.25</v>
      </c>
      <c r="AO172">
        <f t="shared" si="111"/>
        <v>1399.8941647024951</v>
      </c>
      <c r="AP172">
        <f t="shared" si="113"/>
        <v>6016.268634570195</v>
      </c>
      <c r="AQ172">
        <f t="shared" si="114"/>
        <v>120133.02283792142</v>
      </c>
      <c r="AR172">
        <f t="shared" si="112"/>
        <v>7690.2271620785759</v>
      </c>
      <c r="AS172">
        <f t="shared" si="108"/>
        <v>0.23495925592159764</v>
      </c>
      <c r="AT172">
        <v>0</v>
      </c>
    </row>
    <row r="173" spans="1:46" x14ac:dyDescent="0.25">
      <c r="A173" s="33" t="s">
        <v>26</v>
      </c>
      <c r="B173" s="4">
        <v>30695</v>
      </c>
      <c r="C173" s="13">
        <f t="shared" si="81"/>
        <v>238.90877957658782</v>
      </c>
      <c r="D173" s="14">
        <f t="shared" si="107"/>
        <v>1221523.866360523</v>
      </c>
      <c r="E173" s="21">
        <v>29403</v>
      </c>
      <c r="F173" s="23">
        <f t="shared" si="83"/>
        <v>47665</v>
      </c>
      <c r="G173" s="20">
        <v>30.9416282144485</v>
      </c>
      <c r="H173" s="9">
        <f t="shared" si="84"/>
        <v>265.06736772921511</v>
      </c>
      <c r="I173" s="8">
        <f t="shared" si="91"/>
        <v>23856.063095629383</v>
      </c>
      <c r="J173" s="10">
        <f t="shared" si="92"/>
        <v>4580.7144988519613</v>
      </c>
      <c r="K173" s="10">
        <f t="shared" si="93"/>
        <v>13742.143496555884</v>
      </c>
      <c r="L173" s="10">
        <f t="shared" si="104"/>
        <v>253895.75657452014</v>
      </c>
      <c r="M173" s="9">
        <f t="shared" si="85"/>
        <v>61076.193318026155</v>
      </c>
      <c r="N173" s="9">
        <f t="shared" si="86"/>
        <v>1</v>
      </c>
      <c r="O173" s="9">
        <f>SUM($N173:N$199)</f>
        <v>15</v>
      </c>
      <c r="P173" s="9">
        <f t="shared" si="106"/>
        <v>1</v>
      </c>
      <c r="Q173" s="18">
        <v>0.17</v>
      </c>
      <c r="R173" s="15">
        <f t="shared" si="94"/>
        <v>0.17300000000000001</v>
      </c>
      <c r="S173" s="16">
        <f t="shared" si="95"/>
        <v>14170.178911360979</v>
      </c>
      <c r="T173" s="9">
        <f t="shared" si="96"/>
        <v>42510.53673408294</v>
      </c>
      <c r="U173" s="34">
        <f t="shared" si="97"/>
        <v>61076.193318026155</v>
      </c>
      <c r="V173">
        <f>T173+V174</f>
        <v>496836.10483593354</v>
      </c>
      <c r="W173" s="34">
        <f t="shared" si="102"/>
        <v>14456.89516406646</v>
      </c>
      <c r="X173" s="35">
        <f t="shared" si="103"/>
        <v>26.5</v>
      </c>
      <c r="Y173">
        <f>0</f>
        <v>0</v>
      </c>
      <c r="Z173" s="34">
        <f>D173-V173+Y173</f>
        <v>724687.7615245895</v>
      </c>
      <c r="AG173" s="7">
        <f t="shared" si="88"/>
        <v>19409.321407894586</v>
      </c>
      <c r="AH173">
        <f t="shared" si="98"/>
        <v>1.0214005318475368</v>
      </c>
      <c r="AI173">
        <f t="shared" si="89"/>
        <v>23856.063095629383</v>
      </c>
      <c r="AK173" s="34">
        <f t="shared" si="99"/>
        <v>15269.048329506539</v>
      </c>
      <c r="AL173">
        <f t="shared" si="109"/>
        <v>6298.4824359214472</v>
      </c>
      <c r="AM173">
        <v>0.25</v>
      </c>
      <c r="AN173">
        <f t="shared" si="110"/>
        <v>127823.25</v>
      </c>
      <c r="AO173">
        <f t="shared" si="111"/>
        <v>1482.8022369536232</v>
      </c>
      <c r="AP173">
        <f t="shared" si="113"/>
        <v>5627.7616881221875</v>
      </c>
      <c r="AQ173">
        <f t="shared" si="114"/>
        <v>114116.75420335123</v>
      </c>
      <c r="AR173">
        <f t="shared" si="112"/>
        <v>13706.495796648771</v>
      </c>
      <c r="AS173">
        <f t="shared" si="108"/>
        <v>0.2231924829859811</v>
      </c>
      <c r="AT173">
        <v>0</v>
      </c>
    </row>
    <row r="174" spans="1:46" x14ac:dyDescent="0.25">
      <c r="A174" s="33" t="s">
        <v>25</v>
      </c>
      <c r="B174" s="4">
        <v>30047</v>
      </c>
      <c r="C174" s="13">
        <f t="shared" si="81"/>
        <v>233.86519302615196</v>
      </c>
      <c r="D174" s="14">
        <f t="shared" si="107"/>
        <v>1195736.3613792032</v>
      </c>
      <c r="E174" s="21">
        <v>29312</v>
      </c>
      <c r="F174" s="23">
        <f t="shared" si="83"/>
        <v>47574</v>
      </c>
      <c r="G174" s="20">
        <v>30.293334739585902</v>
      </c>
      <c r="H174" s="9">
        <f t="shared" si="84"/>
        <v>259.51363785737817</v>
      </c>
      <c r="I174" s="8">
        <f t="shared" si="91"/>
        <v>23356.227407164057</v>
      </c>
      <c r="J174" s="10">
        <f t="shared" si="92"/>
        <v>4484.0113551720115</v>
      </c>
      <c r="K174" s="10">
        <f t="shared" si="93"/>
        <v>13452.034065516034</v>
      </c>
      <c r="L174" s="10">
        <f t="shared" si="104"/>
        <v>215496.97355462986</v>
      </c>
      <c r="M174" s="9">
        <f t="shared" si="85"/>
        <v>59786.818068960158</v>
      </c>
      <c r="N174" s="9">
        <f t="shared" si="86"/>
        <v>1</v>
      </c>
      <c r="O174" s="9">
        <f>SUM($N174:N$199)</f>
        <v>14</v>
      </c>
      <c r="P174" s="9">
        <f t="shared" si="106"/>
        <v>1</v>
      </c>
      <c r="Q174" s="18">
        <v>0.17</v>
      </c>
      <c r="R174" s="15">
        <f t="shared" si="94"/>
        <v>0.17300000000000001</v>
      </c>
      <c r="S174" s="16">
        <f t="shared" si="95"/>
        <v>13871.03325459076</v>
      </c>
      <c r="T174" s="9">
        <f t="shared" si="96"/>
        <v>41613.099763772283</v>
      </c>
      <c r="U174" s="34">
        <f t="shared" si="97"/>
        <v>59786.818068960158</v>
      </c>
      <c r="V174">
        <f>T174+V175</f>
        <v>454325.56810185057</v>
      </c>
      <c r="W174" s="34">
        <f t="shared" si="102"/>
        <v>56967.431898149429</v>
      </c>
      <c r="X174" s="35">
        <f t="shared" si="103"/>
        <v>26.25</v>
      </c>
      <c r="Y174">
        <f>0</f>
        <v>0</v>
      </c>
      <c r="Z174" s="34">
        <f t="shared" ref="Z172:Z186" si="115">D174-V174+Y174</f>
        <v>741410.79327735258</v>
      </c>
      <c r="AG174" s="7">
        <f t="shared" si="88"/>
        <v>18844.001366887947</v>
      </c>
      <c r="AH174">
        <f t="shared" si="98"/>
        <v>1.0581535575505832</v>
      </c>
      <c r="AI174">
        <f t="shared" si="89"/>
        <v>23356.227407164057</v>
      </c>
      <c r="AK174" s="34">
        <f t="shared" si="99"/>
        <v>14946.704517240039</v>
      </c>
      <c r="AL174">
        <f t="shared" si="109"/>
        <v>6165.5156133615155</v>
      </c>
      <c r="AM174">
        <v>0.25</v>
      </c>
      <c r="AN174">
        <f t="shared" si="110"/>
        <v>127823.25</v>
      </c>
      <c r="AO174">
        <f t="shared" si="111"/>
        <v>1482.8022369536232</v>
      </c>
      <c r="AP174">
        <f>(I174*(1-$AC$15))-(1.333*AL174)-AO174</f>
        <v>5480.1132650921136</v>
      </c>
      <c r="AQ174">
        <f t="shared" si="114"/>
        <v>108488.99251522904</v>
      </c>
      <c r="AR174">
        <f t="shared" si="112"/>
        <v>19334.257484770962</v>
      </c>
      <c r="AS174">
        <f t="shared" si="108"/>
        <v>0.21218556192873564</v>
      </c>
      <c r="AT174">
        <v>0</v>
      </c>
    </row>
    <row r="175" spans="1:46" x14ac:dyDescent="0.25">
      <c r="A175" s="33" t="s">
        <v>24</v>
      </c>
      <c r="B175" s="4">
        <v>29661</v>
      </c>
      <c r="C175" s="13">
        <f t="shared" si="81"/>
        <v>230.86083437110835</v>
      </c>
      <c r="D175" s="14">
        <f t="shared" si="107"/>
        <v>1180375.2858810711</v>
      </c>
      <c r="E175" s="21">
        <v>29221</v>
      </c>
      <c r="F175" s="23">
        <f t="shared" si="83"/>
        <v>47484</v>
      </c>
      <c r="G175" s="20">
        <v>28.6284864076902</v>
      </c>
      <c r="H175" s="9">
        <f t="shared" si="84"/>
        <v>245.25139664804516</v>
      </c>
      <c r="I175" s="8">
        <f t="shared" si="91"/>
        <v>22072.625698324086</v>
      </c>
      <c r="J175" s="10">
        <f t="shared" si="92"/>
        <v>4426.4073220540167</v>
      </c>
      <c r="K175" s="10">
        <f t="shared" si="93"/>
        <v>13279.221966162049</v>
      </c>
      <c r="L175" s="10">
        <f t="shared" si="104"/>
        <v>182707.23060298228</v>
      </c>
      <c r="M175" s="9">
        <f t="shared" si="85"/>
        <v>59018.764294053559</v>
      </c>
      <c r="N175" s="9">
        <f t="shared" si="86"/>
        <v>1</v>
      </c>
      <c r="O175" s="9">
        <f>SUM($N175:N$199)</f>
        <v>13</v>
      </c>
      <c r="P175" s="9">
        <f t="shared" si="106"/>
        <v>1</v>
      </c>
      <c r="Q175" s="18">
        <v>0.17</v>
      </c>
      <c r="R175" s="15">
        <f t="shared" si="94"/>
        <v>0.17300000000000001</v>
      </c>
      <c r="S175" s="16">
        <f t="shared" si="95"/>
        <v>13692.838465218376</v>
      </c>
      <c r="T175" s="9">
        <f t="shared" si="96"/>
        <v>41078.515395655129</v>
      </c>
      <c r="U175" s="34">
        <f t="shared" si="97"/>
        <v>59018.764294053559</v>
      </c>
      <c r="V175">
        <f>T175+V176</f>
        <v>412712.4683380783</v>
      </c>
      <c r="W175" s="34">
        <f t="shared" si="102"/>
        <v>98580.531661921705</v>
      </c>
      <c r="X175" s="35">
        <f t="shared" si="103"/>
        <v>26</v>
      </c>
      <c r="Y175">
        <f>0</f>
        <v>0</v>
      </c>
      <c r="Z175" s="34">
        <f t="shared" si="115"/>
        <v>767662.81754299277</v>
      </c>
      <c r="AG175" s="7">
        <f t="shared" si="88"/>
        <v>18295.146958143639</v>
      </c>
      <c r="AH175">
        <f t="shared" si="98"/>
        <v>1.0471446611477493</v>
      </c>
      <c r="AI175">
        <f t="shared" si="89"/>
        <v>22072.625698324086</v>
      </c>
      <c r="AK175" s="34">
        <f t="shared" si="99"/>
        <v>14754.69107351339</v>
      </c>
      <c r="AL175">
        <f t="shared" si="109"/>
        <v>6086.3100678242727</v>
      </c>
      <c r="AM175">
        <v>0.25</v>
      </c>
      <c r="AN175">
        <f t="shared" ref="AN175:AN182" si="116">$D$199*0.25</f>
        <v>127823.25</v>
      </c>
      <c r="AO175">
        <f t="shared" si="111"/>
        <v>1482.8022369536232</v>
      </c>
      <c r="AP175">
        <f t="shared" ref="AP175:AP198" si="117">(I175*(1-$AC$15))-(1.333*AL175)-AO175</f>
        <v>4751.3531465472788</v>
      </c>
      <c r="AQ175">
        <f t="shared" si="114"/>
        <v>103008.87925013693</v>
      </c>
      <c r="AR175">
        <f>AN175-AQ175</f>
        <v>24814.370749863068</v>
      </c>
      <c r="AS175">
        <f t="shared" si="108"/>
        <v>0.2014674154548115</v>
      </c>
      <c r="AT175">
        <v>0</v>
      </c>
    </row>
    <row r="176" spans="1:46" x14ac:dyDescent="0.25">
      <c r="A176" s="33" t="s">
        <v>23</v>
      </c>
      <c r="B176" s="4">
        <v>27553</v>
      </c>
      <c r="C176" s="13">
        <f t="shared" si="81"/>
        <v>214.45361145703612</v>
      </c>
      <c r="D176" s="14">
        <f t="shared" si="107"/>
        <v>1096486.3036270237</v>
      </c>
      <c r="E176" s="21">
        <v>29129</v>
      </c>
      <c r="F176" s="23">
        <f t="shared" si="83"/>
        <v>47392</v>
      </c>
      <c r="G176" s="20">
        <v>27.339571570093501</v>
      </c>
      <c r="H176" s="9">
        <f t="shared" si="84"/>
        <v>234.20966151823873</v>
      </c>
      <c r="I176" s="8">
        <f t="shared" si="91"/>
        <v>21078.869536641505</v>
      </c>
      <c r="J176" s="10">
        <f t="shared" si="92"/>
        <v>4111.8236386013386</v>
      </c>
      <c r="K176" s="10">
        <f t="shared" si="93"/>
        <v>12335.470915804017</v>
      </c>
      <c r="L176" s="10">
        <f t="shared" si="104"/>
        <v>155247.21868823393</v>
      </c>
      <c r="M176" s="9">
        <f t="shared" si="85"/>
        <v>54824.315181351187</v>
      </c>
      <c r="N176" s="9">
        <f t="shared" si="86"/>
        <v>1</v>
      </c>
      <c r="O176" s="9">
        <f>SUM($N176:N$199)</f>
        <v>12</v>
      </c>
      <c r="P176" s="9">
        <f t="shared" si="106"/>
        <v>1</v>
      </c>
      <c r="Q176" s="18">
        <v>0.12</v>
      </c>
      <c r="R176" s="15">
        <f t="shared" si="94"/>
        <v>0.123</v>
      </c>
      <c r="S176" s="16">
        <f t="shared" si="95"/>
        <v>9225.9463617252313</v>
      </c>
      <c r="T176" s="9">
        <f t="shared" si="96"/>
        <v>27677.839085175692</v>
      </c>
      <c r="U176" s="34">
        <f t="shared" si="97"/>
        <v>54824.315181351187</v>
      </c>
      <c r="V176">
        <f>T176+V177</f>
        <v>371633.95294242317</v>
      </c>
      <c r="W176" s="34">
        <f t="shared" si="102"/>
        <v>139659.04705757683</v>
      </c>
      <c r="X176" s="35">
        <f t="shared" si="103"/>
        <v>25.75</v>
      </c>
      <c r="Y176">
        <f>0</f>
        <v>0</v>
      </c>
      <c r="Z176" s="34">
        <f t="shared" si="115"/>
        <v>724852.35068460053</v>
      </c>
      <c r="AG176" s="7">
        <f t="shared" si="88"/>
        <v>17762.278600139456</v>
      </c>
      <c r="AH176">
        <f t="shared" si="98"/>
        <v>1.028130409694169</v>
      </c>
      <c r="AI176">
        <f t="shared" si="89"/>
        <v>21078.869536641505</v>
      </c>
      <c r="AK176" s="34">
        <f t="shared" si="99"/>
        <v>13706.078795337797</v>
      </c>
      <c r="AL176">
        <f t="shared" si="109"/>
        <v>5653.7575030768412</v>
      </c>
      <c r="AM176">
        <v>0.25</v>
      </c>
      <c r="AN176">
        <f t="shared" si="116"/>
        <v>127823.25</v>
      </c>
      <c r="AO176">
        <f t="shared" ref="AO176:AO198" si="118">ABS(PMT(R176/12,$AC$19*12,-$AC$20*AN176,0))</f>
        <v>1075.517719081822</v>
      </c>
      <c r="AP176">
        <f t="shared" si="117"/>
        <v>5089.2887281337271</v>
      </c>
      <c r="AQ176">
        <f t="shared" si="114"/>
        <v>98257.526103589655</v>
      </c>
      <c r="AR176">
        <f t="shared" ref="AR176:AR198" si="119">AN176-AQ176</f>
        <v>29565.723896410345</v>
      </c>
      <c r="AS176">
        <f t="shared" si="108"/>
        <v>0.19217459676465287</v>
      </c>
      <c r="AT176">
        <v>0</v>
      </c>
    </row>
    <row r="177" spans="1:46" x14ac:dyDescent="0.25">
      <c r="A177" s="33" t="s">
        <v>22</v>
      </c>
      <c r="B177" s="4">
        <v>25914</v>
      </c>
      <c r="C177" s="13">
        <f t="shared" si="81"/>
        <v>201.69676214196761</v>
      </c>
      <c r="D177" s="14">
        <f t="shared" si="107"/>
        <v>1031261.4260585305</v>
      </c>
      <c r="E177" s="21">
        <v>29037</v>
      </c>
      <c r="F177" s="23">
        <f t="shared" si="83"/>
        <v>47300</v>
      </c>
      <c r="G177" s="20">
        <v>26.591540637559799</v>
      </c>
      <c r="H177" s="9">
        <f t="shared" si="84"/>
        <v>227.80151166611975</v>
      </c>
      <c r="I177" s="8">
        <f t="shared" si="91"/>
        <v>20502.136049950797</v>
      </c>
      <c r="J177" s="10">
        <f t="shared" si="92"/>
        <v>3867.2303477194891</v>
      </c>
      <c r="K177" s="10">
        <f t="shared" si="93"/>
        <v>11601.691043158467</v>
      </c>
      <c r="L177" s="10">
        <f t="shared" si="104"/>
        <v>137394.12893323301</v>
      </c>
      <c r="M177" s="9">
        <f t="shared" si="85"/>
        <v>51563.071302926524</v>
      </c>
      <c r="N177" s="9">
        <f t="shared" si="86"/>
        <v>1</v>
      </c>
      <c r="O177" s="9">
        <f>SUM($N177:N$199)</f>
        <v>11</v>
      </c>
      <c r="P177" s="9">
        <f t="shared" si="106"/>
        <v>1</v>
      </c>
      <c r="Q177" s="18">
        <v>0.12</v>
      </c>
      <c r="R177" s="15">
        <f t="shared" si="94"/>
        <v>0.123</v>
      </c>
      <c r="S177" s="16">
        <f t="shared" si="95"/>
        <v>8677.1376626047113</v>
      </c>
      <c r="T177" s="9">
        <f t="shared" si="96"/>
        <v>26031.412987814132</v>
      </c>
      <c r="U177" s="34">
        <f t="shared" si="97"/>
        <v>51563.071302926524</v>
      </c>
      <c r="V177">
        <f>T177+V178</f>
        <v>343956.11385724746</v>
      </c>
      <c r="W177" s="34">
        <f t="shared" si="102"/>
        <v>167336.88614275254</v>
      </c>
      <c r="X177" s="35">
        <f t="shared" si="103"/>
        <v>25.5</v>
      </c>
      <c r="Y177">
        <f>0</f>
        <v>0</v>
      </c>
      <c r="Z177" s="34">
        <f t="shared" si="115"/>
        <v>687305.31220128294</v>
      </c>
      <c r="AG177" s="7">
        <f t="shared" si="88"/>
        <v>17244.930679747045</v>
      </c>
      <c r="AH177">
        <f t="shared" si="98"/>
        <v>1.0669539787594287</v>
      </c>
      <c r="AI177">
        <f t="shared" si="89"/>
        <v>20502.136049950797</v>
      </c>
      <c r="AK177" s="34">
        <f t="shared" si="99"/>
        <v>12890.767825731631</v>
      </c>
      <c r="AL177">
        <f t="shared" si="109"/>
        <v>5317.4417281142978</v>
      </c>
      <c r="AM177">
        <v>0.25</v>
      </c>
      <c r="AN177">
        <f t="shared" si="116"/>
        <v>127823.25</v>
      </c>
      <c r="AO177">
        <f t="shared" si="118"/>
        <v>1075.517719081822</v>
      </c>
      <c r="AP177">
        <f t="shared" si="117"/>
        <v>5162.7208898098379</v>
      </c>
      <c r="AQ177">
        <f t="shared" si="114"/>
        <v>93168.237375455923</v>
      </c>
      <c r="AR177">
        <f t="shared" si="119"/>
        <v>34655.012624544077</v>
      </c>
      <c r="AS177">
        <f t="shared" si="108"/>
        <v>0.18222083497222907</v>
      </c>
      <c r="AT177">
        <v>0</v>
      </c>
    </row>
    <row r="178" spans="1:46" x14ac:dyDescent="0.25">
      <c r="A178" s="33" t="s">
        <v>21</v>
      </c>
      <c r="B178" s="4">
        <v>23493</v>
      </c>
      <c r="C178" s="13">
        <f t="shared" si="81"/>
        <v>182.85336239103361</v>
      </c>
      <c r="D178" s="14">
        <f t="shared" si="107"/>
        <v>934916.4421699876</v>
      </c>
      <c r="E178" s="21">
        <v>28946</v>
      </c>
      <c r="F178" s="23">
        <f t="shared" si="83"/>
        <v>47209</v>
      </c>
      <c r="G178" s="20">
        <v>24.9228562495998</v>
      </c>
      <c r="H178" s="9">
        <f t="shared" si="84"/>
        <v>213.50640814985263</v>
      </c>
      <c r="I178" s="8">
        <f t="shared" si="91"/>
        <v>19215.576733486752</v>
      </c>
      <c r="J178" s="10">
        <f t="shared" si="92"/>
        <v>3505.9366581374529</v>
      </c>
      <c r="K178" s="10">
        <f t="shared" si="93"/>
        <v>10517.809974412359</v>
      </c>
      <c r="L178" s="10">
        <f t="shared" si="104"/>
        <v>121133.42102136022</v>
      </c>
      <c r="M178" s="9">
        <f t="shared" si="85"/>
        <v>46745.822108499386</v>
      </c>
      <c r="N178" s="9">
        <f t="shared" si="86"/>
        <v>1</v>
      </c>
      <c r="O178" s="9">
        <f>SUM($N178:N$199)</f>
        <v>10</v>
      </c>
      <c r="P178" s="9">
        <f t="shared" si="106"/>
        <v>1</v>
      </c>
      <c r="Q178" s="18">
        <v>0.14000000000000001</v>
      </c>
      <c r="R178" s="15">
        <f t="shared" si="94"/>
        <v>0.14300000000000002</v>
      </c>
      <c r="S178" s="16">
        <f t="shared" si="95"/>
        <v>9039.9439082428671</v>
      </c>
      <c r="T178" s="9">
        <f t="shared" si="96"/>
        <v>27119.831724728603</v>
      </c>
      <c r="U178" s="34">
        <f t="shared" si="97"/>
        <v>46745.822108499386</v>
      </c>
      <c r="V178">
        <f>T178+V179</f>
        <v>317924.70086943335</v>
      </c>
      <c r="W178" s="34">
        <f t="shared" si="102"/>
        <v>193368.29913056665</v>
      </c>
      <c r="X178" s="35">
        <f t="shared" si="103"/>
        <v>25.25</v>
      </c>
      <c r="Y178">
        <f>0</f>
        <v>0</v>
      </c>
      <c r="Z178" s="34">
        <f t="shared" si="115"/>
        <v>616991.74130055425</v>
      </c>
      <c r="AG178" s="7">
        <f t="shared" si="88"/>
        <v>16742.65114538548</v>
      </c>
      <c r="AH178">
        <f t="shared" si="98"/>
        <v>1.0367001755225773</v>
      </c>
      <c r="AI178">
        <f t="shared" si="89"/>
        <v>19215.576733486752</v>
      </c>
      <c r="AK178" s="34">
        <f t="shared" si="99"/>
        <v>11686.455527124846</v>
      </c>
      <c r="AL178">
        <f t="shared" si="109"/>
        <v>4820.6629049389985</v>
      </c>
      <c r="AM178">
        <v>0.25</v>
      </c>
      <c r="AN178">
        <f t="shared" si="116"/>
        <v>127823.25</v>
      </c>
      <c r="AO178">
        <f t="shared" si="118"/>
        <v>1235.9553838707739</v>
      </c>
      <c r="AP178">
        <f t="shared" si="117"/>
        <v>4828.2258406119308</v>
      </c>
      <c r="AQ178">
        <f t="shared" si="114"/>
        <v>88005.516485646091</v>
      </c>
      <c r="AR178">
        <f t="shared" si="119"/>
        <v>39817.733514353909</v>
      </c>
      <c r="AS178">
        <f t="shared" si="108"/>
        <v>0.17212345266930329</v>
      </c>
      <c r="AT178">
        <v>0</v>
      </c>
    </row>
    <row r="179" spans="1:46" x14ac:dyDescent="0.25">
      <c r="A179" s="33" t="s">
        <v>20</v>
      </c>
      <c r="B179" s="4">
        <v>21729</v>
      </c>
      <c r="C179" s="13">
        <f t="shared" si="81"/>
        <v>169.12359900373596</v>
      </c>
      <c r="D179" s="14">
        <f t="shared" si="107"/>
        <v>864717.12305417168</v>
      </c>
      <c r="E179" s="21">
        <v>28856</v>
      </c>
      <c r="F179" s="23">
        <f t="shared" si="83"/>
        <v>47119</v>
      </c>
      <c r="G179" s="20">
        <v>24.040563354816399</v>
      </c>
      <c r="H179" s="9">
        <f t="shared" si="84"/>
        <v>205.9480775550451</v>
      </c>
      <c r="I179" s="8">
        <f t="shared" si="91"/>
        <v>18535.326979954076</v>
      </c>
      <c r="J179" s="10">
        <f t="shared" si="92"/>
        <v>3242.6892114531438</v>
      </c>
      <c r="K179" s="10">
        <f t="shared" si="93"/>
        <v>9728.0676343594314</v>
      </c>
      <c r="L179" s="10">
        <f t="shared" si="104"/>
        <v>104527.28606930366</v>
      </c>
      <c r="M179" s="9">
        <f t="shared" si="85"/>
        <v>43235.856152708584</v>
      </c>
      <c r="N179" s="9">
        <f t="shared" si="86"/>
        <v>1</v>
      </c>
      <c r="O179" s="9">
        <f>SUM($N179:N$199)</f>
        <v>9</v>
      </c>
      <c r="P179" s="9">
        <f t="shared" si="106"/>
        <v>1</v>
      </c>
      <c r="Q179" s="18">
        <v>0.125</v>
      </c>
      <c r="R179" s="15">
        <f t="shared" si="94"/>
        <v>0.128</v>
      </c>
      <c r="S179" s="16">
        <f t="shared" si="95"/>
        <v>7544.4072246399201</v>
      </c>
      <c r="T179" s="9">
        <f t="shared" si="96"/>
        <v>22633.221673919761</v>
      </c>
      <c r="U179" s="34">
        <f t="shared" si="97"/>
        <v>43235.856152708584</v>
      </c>
      <c r="V179">
        <f>T179+V180</f>
        <v>290804.86914470477</v>
      </c>
      <c r="W179" s="34">
        <f t="shared" si="102"/>
        <v>220488.13085529523</v>
      </c>
      <c r="X179" s="35">
        <f t="shared" si="103"/>
        <v>25</v>
      </c>
      <c r="Y179">
        <f>0</f>
        <v>0</v>
      </c>
      <c r="Z179" s="34">
        <f t="shared" si="115"/>
        <v>573912.2539094669</v>
      </c>
      <c r="AG179" s="7">
        <f t="shared" si="88"/>
        <v>16255.001112024738</v>
      </c>
      <c r="AH179">
        <f t="shared" si="98"/>
        <v>1.0310957551826292</v>
      </c>
      <c r="AI179">
        <f t="shared" si="89"/>
        <v>18535.326979954076</v>
      </c>
      <c r="AK179" s="34">
        <f t="shared" si="99"/>
        <v>10808.964038177146</v>
      </c>
      <c r="AL179">
        <f t="shared" si="109"/>
        <v>4458.6976657480727</v>
      </c>
      <c r="AM179">
        <v>0.25</v>
      </c>
      <c r="AN179">
        <f t="shared" si="116"/>
        <v>127823.25</v>
      </c>
      <c r="AO179">
        <f t="shared" si="118"/>
        <v>1115.2209492173329</v>
      </c>
      <c r="AP179">
        <f t="shared" si="117"/>
        <v>4989.2975993106356</v>
      </c>
      <c r="AQ179">
        <f t="shared" si="114"/>
        <v>83177.290645034154</v>
      </c>
      <c r="AR179">
        <f t="shared" si="119"/>
        <v>44645.959354965846</v>
      </c>
      <c r="AS179">
        <f t="shared" si="108"/>
        <v>0.16268028438690565</v>
      </c>
      <c r="AT179">
        <v>0</v>
      </c>
    </row>
    <row r="180" spans="1:46" x14ac:dyDescent="0.25">
      <c r="A180" s="33" t="s">
        <v>19</v>
      </c>
      <c r="B180" s="4">
        <v>20581</v>
      </c>
      <c r="C180" s="13">
        <f t="shared" si="81"/>
        <v>160.18835616438352</v>
      </c>
      <c r="D180" s="14">
        <f t="shared" si="107"/>
        <v>819031.85188356147</v>
      </c>
      <c r="E180" s="21">
        <v>28764</v>
      </c>
      <c r="F180" s="23">
        <f t="shared" si="83"/>
        <v>47027</v>
      </c>
      <c r="G180" s="20">
        <v>23.3155487586682</v>
      </c>
      <c r="H180" s="9">
        <f t="shared" si="84"/>
        <v>199.73710154452849</v>
      </c>
      <c r="I180" s="8">
        <f t="shared" si="91"/>
        <v>17976.339139007581</v>
      </c>
      <c r="J180" s="10">
        <f t="shared" si="92"/>
        <v>3071.3694445633555</v>
      </c>
      <c r="K180" s="10">
        <f t="shared" si="93"/>
        <v>9214.1083336900665</v>
      </c>
      <c r="L180" s="10">
        <f t="shared" si="104"/>
        <v>90851.014370393736</v>
      </c>
      <c r="M180" s="9">
        <f t="shared" si="85"/>
        <v>40951.592594178073</v>
      </c>
      <c r="N180" s="9">
        <f t="shared" si="86"/>
        <v>1</v>
      </c>
      <c r="O180" s="9">
        <f>SUM($N180:N$199)</f>
        <v>8</v>
      </c>
      <c r="P180" s="9">
        <f t="shared" si="106"/>
        <v>1</v>
      </c>
      <c r="Q180" s="18">
        <v>7.4999999999999997E-2</v>
      </c>
      <c r="R180" s="15">
        <f t="shared" si="94"/>
        <v>7.8E-2</v>
      </c>
      <c r="S180" s="16">
        <f t="shared" si="95"/>
        <v>4716.7749553574495</v>
      </c>
      <c r="T180" s="9">
        <f t="shared" si="96"/>
        <v>14150.324866072348</v>
      </c>
      <c r="U180" s="34">
        <f t="shared" si="97"/>
        <v>40951.592594178073</v>
      </c>
      <c r="V180">
        <f>T180+V181</f>
        <v>268171.64747078501</v>
      </c>
      <c r="W180" s="34">
        <f t="shared" si="102"/>
        <v>243121.35252921499</v>
      </c>
      <c r="X180" s="35">
        <f t="shared" si="103"/>
        <v>24.75</v>
      </c>
      <c r="Y180">
        <f>0</f>
        <v>0</v>
      </c>
      <c r="Z180" s="34">
        <f t="shared" si="115"/>
        <v>550860.20441277651</v>
      </c>
      <c r="AG180" s="7">
        <f t="shared" si="88"/>
        <v>15781.55447769392</v>
      </c>
      <c r="AH180">
        <f t="shared" si="98"/>
        <v>1.0168981094194389</v>
      </c>
      <c r="AI180">
        <f t="shared" si="89"/>
        <v>17976.339139007581</v>
      </c>
      <c r="AK180" s="34">
        <f t="shared" si="99"/>
        <v>10237.898148544518</v>
      </c>
      <c r="AL180">
        <f t="shared" si="109"/>
        <v>4223.1329862746143</v>
      </c>
      <c r="AM180">
        <v>0.25</v>
      </c>
      <c r="AN180">
        <f t="shared" si="116"/>
        <v>127823.25</v>
      </c>
      <c r="AO180">
        <f t="shared" si="118"/>
        <v>736.12949597240811</v>
      </c>
      <c r="AP180">
        <f t="shared" si="117"/>
        <v>5319.0546736784599</v>
      </c>
      <c r="AQ180">
        <f t="shared" si="114"/>
        <v>78187.993045723517</v>
      </c>
      <c r="AR180">
        <f t="shared" si="119"/>
        <v>49635.256954276483</v>
      </c>
      <c r="AS180">
        <f t="shared" si="108"/>
        <v>0.15292208781603409</v>
      </c>
      <c r="AT180">
        <v>0</v>
      </c>
    </row>
    <row r="181" spans="1:46" x14ac:dyDescent="0.25">
      <c r="A181" s="33" t="s">
        <v>18</v>
      </c>
      <c r="B181" s="4">
        <v>18410</v>
      </c>
      <c r="C181" s="13">
        <f t="shared" si="81"/>
        <v>143.29078455790781</v>
      </c>
      <c r="D181" s="14">
        <f t="shared" si="107"/>
        <v>732635.75108966371</v>
      </c>
      <c r="E181" s="21">
        <v>28672</v>
      </c>
      <c r="F181" s="23">
        <f t="shared" si="83"/>
        <v>46935</v>
      </c>
      <c r="G181" s="20">
        <v>22.928107096176401</v>
      </c>
      <c r="H181" s="9">
        <f t="shared" si="84"/>
        <v>196.41800854420032</v>
      </c>
      <c r="I181" s="8">
        <f t="shared" si="91"/>
        <v>17677.620768978046</v>
      </c>
      <c r="J181" s="10">
        <f t="shared" si="92"/>
        <v>2747.384066586239</v>
      </c>
      <c r="K181" s="10">
        <f t="shared" si="93"/>
        <v>8242.152199758717</v>
      </c>
      <c r="L181" s="10">
        <f t="shared" si="104"/>
        <v>82214.420710445469</v>
      </c>
      <c r="M181" s="9">
        <f t="shared" si="85"/>
        <v>36631.787554483184</v>
      </c>
      <c r="N181" s="9">
        <f t="shared" si="86"/>
        <v>1</v>
      </c>
      <c r="O181" s="9">
        <f>SUM($N181:N$199)</f>
        <v>7</v>
      </c>
      <c r="P181" s="9">
        <f t="shared" si="106"/>
        <v>1</v>
      </c>
      <c r="Q181" s="18">
        <v>7.4999999999999997E-2</v>
      </c>
      <c r="R181" s="15">
        <f t="shared" si="94"/>
        <v>7.8E-2</v>
      </c>
      <c r="S181" s="16">
        <f t="shared" si="95"/>
        <v>4219.2229205641443</v>
      </c>
      <c r="T181" s="9">
        <f t="shared" si="96"/>
        <v>12657.668761692432</v>
      </c>
      <c r="U181" s="34">
        <f t="shared" si="97"/>
        <v>36631.787554483184</v>
      </c>
      <c r="V181">
        <f>T181+V182</f>
        <v>254021.32260471268</v>
      </c>
      <c r="W181" s="34">
        <f t="shared" si="102"/>
        <v>257271.67739528732</v>
      </c>
      <c r="X181" s="35">
        <f t="shared" si="103"/>
        <v>24.5</v>
      </c>
      <c r="Y181">
        <f>0</f>
        <v>0</v>
      </c>
      <c r="Z181" s="34">
        <f t="shared" si="115"/>
        <v>478614.42848495103</v>
      </c>
      <c r="AG181" s="7">
        <f t="shared" si="88"/>
        <v>15321.897551159145</v>
      </c>
      <c r="AH181">
        <f t="shared" si="98"/>
        <v>1.0173617021276626</v>
      </c>
      <c r="AI181">
        <f t="shared" si="89"/>
        <v>17677.620768978046</v>
      </c>
      <c r="AK181" s="34">
        <f t="shared" si="99"/>
        <v>9157.946888620796</v>
      </c>
      <c r="AL181">
        <f t="shared" si="109"/>
        <v>3777.6530915560784</v>
      </c>
      <c r="AM181">
        <v>0.25</v>
      </c>
      <c r="AN181">
        <f t="shared" si="116"/>
        <v>127823.25</v>
      </c>
      <c r="AO181">
        <f t="shared" si="118"/>
        <v>736.12949597240811</v>
      </c>
      <c r="AP181">
        <f t="shared" si="117"/>
        <v>5718.7124328190694</v>
      </c>
      <c r="AQ181">
        <f t="shared" si="114"/>
        <v>72868.938372045057</v>
      </c>
      <c r="AR181">
        <f t="shared" si="119"/>
        <v>54954.311627954943</v>
      </c>
      <c r="AS181">
        <f t="shared" si="108"/>
        <v>0.14251894387766909</v>
      </c>
      <c r="AT181">
        <v>0</v>
      </c>
    </row>
    <row r="182" spans="1:46" x14ac:dyDescent="0.25">
      <c r="A182" s="33" t="s">
        <v>17</v>
      </c>
      <c r="B182" s="4">
        <v>17315</v>
      </c>
      <c r="C182" s="13">
        <f t="shared" si="81"/>
        <v>134.76805728518053</v>
      </c>
      <c r="D182" s="14">
        <f t="shared" si="107"/>
        <v>689059.64313511807</v>
      </c>
      <c r="E182" s="21">
        <v>28581</v>
      </c>
      <c r="F182" s="23">
        <f t="shared" si="83"/>
        <v>46844</v>
      </c>
      <c r="G182" s="20">
        <v>22.536829377620201</v>
      </c>
      <c r="H182" s="9">
        <f t="shared" si="84"/>
        <v>193.06605323693717</v>
      </c>
      <c r="I182" s="8">
        <f t="shared" si="91"/>
        <v>17375.94479132436</v>
      </c>
      <c r="J182" s="10">
        <f t="shared" si="92"/>
        <v>2583.9736617566928</v>
      </c>
      <c r="K182" s="10">
        <f t="shared" si="93"/>
        <v>7751.9209852700778</v>
      </c>
      <c r="L182" s="10">
        <f t="shared" si="104"/>
        <v>73456.855265459031</v>
      </c>
      <c r="M182" s="9">
        <f t="shared" si="85"/>
        <v>34452.982156755905</v>
      </c>
      <c r="N182" s="9">
        <f t="shared" si="86"/>
        <v>1</v>
      </c>
      <c r="O182" s="9">
        <f>SUM($N182:N$199)</f>
        <v>6</v>
      </c>
      <c r="P182" s="9">
        <f t="shared" si="106"/>
        <v>1</v>
      </c>
      <c r="Q182" s="18">
        <v>6.5000000000000002E-2</v>
      </c>
      <c r="R182" s="15">
        <f t="shared" si="94"/>
        <v>6.8000000000000005E-2</v>
      </c>
      <c r="S182" s="16">
        <f t="shared" si="95"/>
        <v>3593.7227000616667</v>
      </c>
      <c r="T182" s="9">
        <f t="shared" si="96"/>
        <v>10781.168100185001</v>
      </c>
      <c r="U182" s="34">
        <f t="shared" si="97"/>
        <v>34452.982156755905</v>
      </c>
      <c r="V182">
        <f>T182+V183</f>
        <v>241363.65384302023</v>
      </c>
      <c r="W182" s="34">
        <f t="shared" si="102"/>
        <v>269929.34615697979</v>
      </c>
      <c r="X182" s="35">
        <f t="shared" si="103"/>
        <v>24.25</v>
      </c>
      <c r="Y182">
        <f>0</f>
        <v>0</v>
      </c>
      <c r="Z182" s="34">
        <f t="shared" si="115"/>
        <v>447695.98929209786</v>
      </c>
      <c r="AG182" s="7">
        <f t="shared" si="88"/>
        <v>14875.628690445772</v>
      </c>
      <c r="AH182">
        <f t="shared" si="98"/>
        <v>1.0272774960657447</v>
      </c>
      <c r="AI182">
        <f t="shared" si="89"/>
        <v>17375.94479132436</v>
      </c>
      <c r="AK182" s="34">
        <f t="shared" si="99"/>
        <v>8613.2455391889762</v>
      </c>
      <c r="AL182">
        <f t="shared" si="109"/>
        <v>3552.9637849154524</v>
      </c>
      <c r="AM182">
        <v>0.25</v>
      </c>
      <c r="AN182">
        <f t="shared" si="116"/>
        <v>127823.25</v>
      </c>
      <c r="AO182">
        <f t="shared" si="118"/>
        <v>666.64957046480379</v>
      </c>
      <c r="AP182">
        <f t="shared" si="117"/>
        <v>5891.6138186037324</v>
      </c>
      <c r="AQ182">
        <f t="shared" si="114"/>
        <v>67150.225939225988</v>
      </c>
      <c r="AR182">
        <f t="shared" si="119"/>
        <v>60673.024060774012</v>
      </c>
      <c r="AS182">
        <f t="shared" si="108"/>
        <v>0.1313341390146667</v>
      </c>
      <c r="AT182">
        <v>0</v>
      </c>
    </row>
    <row r="183" spans="1:46" x14ac:dyDescent="0.25">
      <c r="A183" s="33" t="s">
        <v>16</v>
      </c>
      <c r="B183" s="4">
        <v>16281</v>
      </c>
      <c r="C183" s="13">
        <f t="shared" si="81"/>
        <v>126.7201120797011</v>
      </c>
      <c r="D183" s="14">
        <f t="shared" si="107"/>
        <v>647911.06265566614</v>
      </c>
      <c r="E183" s="21">
        <v>28491</v>
      </c>
      <c r="F183" s="23">
        <f t="shared" si="83"/>
        <v>46753</v>
      </c>
      <c r="G183" s="20">
        <v>21.938404631593201</v>
      </c>
      <c r="H183" s="9">
        <f t="shared" si="84"/>
        <v>187.93953335524165</v>
      </c>
      <c r="I183" s="8">
        <f t="shared" si="91"/>
        <v>16914.558001971764</v>
      </c>
      <c r="J183" s="10">
        <f t="shared" si="92"/>
        <v>2429.6664849587482</v>
      </c>
      <c r="K183" s="10">
        <f t="shared" si="93"/>
        <v>7288.9994548762443</v>
      </c>
      <c r="L183" s="10">
        <f t="shared" si="104"/>
        <v>65647.335339312936</v>
      </c>
      <c r="M183" s="9">
        <f t="shared" si="85"/>
        <v>32395.553132783309</v>
      </c>
      <c r="N183" s="9">
        <f t="shared" si="86"/>
        <v>1</v>
      </c>
      <c r="O183" s="9">
        <f>SUM($N183:N$199)</f>
        <v>5</v>
      </c>
      <c r="P183" s="9">
        <f t="shared" si="106"/>
        <v>1</v>
      </c>
      <c r="Q183" s="18">
        <v>5.5E-2</v>
      </c>
      <c r="R183" s="15">
        <f t="shared" si="94"/>
        <v>5.8000000000000003E-2</v>
      </c>
      <c r="S183" s="16">
        <f t="shared" si="95"/>
        <v>3041.3102753135568</v>
      </c>
      <c r="T183" s="9">
        <f t="shared" si="96"/>
        <v>9123.9308259406698</v>
      </c>
      <c r="U183" s="34">
        <f t="shared" si="97"/>
        <v>32395.553132783309</v>
      </c>
      <c r="V183">
        <f>T183+V184</f>
        <v>230582.48574283524</v>
      </c>
      <c r="W183" s="34">
        <f t="shared" si="102"/>
        <v>280710.51425716479</v>
      </c>
      <c r="X183" s="35">
        <f t="shared" si="103"/>
        <v>24</v>
      </c>
      <c r="Y183">
        <f>0</f>
        <v>0</v>
      </c>
      <c r="Z183" s="34">
        <f t="shared" si="115"/>
        <v>417328.57691283093</v>
      </c>
      <c r="AG183" s="7">
        <f t="shared" si="88"/>
        <v>14442.357951889098</v>
      </c>
      <c r="AH183">
        <f t="shared" si="98"/>
        <v>1.0170727369731425</v>
      </c>
      <c r="AI183">
        <f t="shared" si="89"/>
        <v>16914.558001971764</v>
      </c>
      <c r="AK183" s="34">
        <f t="shared" si="99"/>
        <v>8098.8882831958272</v>
      </c>
      <c r="AL183">
        <f t="shared" si="109"/>
        <v>3340.7914168182788</v>
      </c>
      <c r="AM183">
        <v>0.25</v>
      </c>
      <c r="AN183">
        <f t="shared" ref="AN183:AN198" si="120">$D$199*0.25</f>
        <v>127823.25</v>
      </c>
      <c r="AO183">
        <f t="shared" si="118"/>
        <v>600.00544219072196</v>
      </c>
      <c r="AP183">
        <f t="shared" si="117"/>
        <v>5941.18230047216</v>
      </c>
      <c r="AQ183">
        <f t="shared" si="114"/>
        <v>61258.61212062226</v>
      </c>
      <c r="AR183">
        <f t="shared" si="119"/>
        <v>66564.63787937774</v>
      </c>
      <c r="AS183">
        <f t="shared" si="108"/>
        <v>0.11981116917427435</v>
      </c>
      <c r="AT183">
        <v>0</v>
      </c>
    </row>
    <row r="184" spans="1:46" x14ac:dyDescent="0.25">
      <c r="A184" s="33" t="s">
        <v>15</v>
      </c>
      <c r="B184" s="4">
        <v>15906</v>
      </c>
      <c r="C184" s="13">
        <f t="shared" si="81"/>
        <v>123.80136986301368</v>
      </c>
      <c r="D184" s="14">
        <f t="shared" si="107"/>
        <v>632987.73801369849</v>
      </c>
      <c r="E184" s="21">
        <v>28399</v>
      </c>
      <c r="F184" s="23">
        <f t="shared" si="83"/>
        <v>46661</v>
      </c>
      <c r="G184" s="20">
        <v>21.570143249422799</v>
      </c>
      <c r="H184" s="9">
        <f t="shared" si="84"/>
        <v>184.78475188958339</v>
      </c>
      <c r="I184" s="8">
        <f t="shared" si="91"/>
        <v>16630.62767006252</v>
      </c>
      <c r="J184" s="10">
        <f t="shared" si="92"/>
        <v>2373.7040175513694</v>
      </c>
      <c r="K184" s="10">
        <f t="shared" si="93"/>
        <v>7121.1120526541081</v>
      </c>
      <c r="L184" s="10">
        <f t="shared" si="104"/>
        <v>58712.674969580599</v>
      </c>
      <c r="M184" s="9">
        <f t="shared" si="85"/>
        <v>31649.386900684927</v>
      </c>
      <c r="N184" s="9">
        <f t="shared" si="86"/>
        <v>1</v>
      </c>
      <c r="O184" s="9">
        <f>SUM($N184:N$199)</f>
        <v>4</v>
      </c>
      <c r="P184" s="9">
        <f t="shared" si="106"/>
        <v>1</v>
      </c>
      <c r="Q184" s="18">
        <v>7.4999999999999997E-2</v>
      </c>
      <c r="R184" s="15">
        <f t="shared" si="94"/>
        <v>7.8E-2</v>
      </c>
      <c r="S184" s="16">
        <f t="shared" si="95"/>
        <v>3645.3535999181568</v>
      </c>
      <c r="T184" s="9">
        <f t="shared" si="96"/>
        <v>10936.06079975447</v>
      </c>
      <c r="U184" s="34">
        <f t="shared" si="97"/>
        <v>31649.386900684927</v>
      </c>
      <c r="V184">
        <f>T184+V185</f>
        <v>221458.55491689456</v>
      </c>
      <c r="W184" s="34">
        <f t="shared" si="102"/>
        <v>289834.44508310547</v>
      </c>
      <c r="X184" s="35">
        <f t="shared" si="103"/>
        <v>23.75</v>
      </c>
      <c r="Y184">
        <f>0</f>
        <v>0</v>
      </c>
      <c r="Z184" s="34">
        <f t="shared" si="115"/>
        <v>411529.18309680396</v>
      </c>
      <c r="AG184" s="7">
        <f t="shared" si="88"/>
        <v>14021.706749406891</v>
      </c>
      <c r="AH184">
        <f t="shared" si="98"/>
        <v>1.0146156622158096</v>
      </c>
      <c r="AI184">
        <f t="shared" si="89"/>
        <v>16630.62767006252</v>
      </c>
      <c r="AK184" s="34">
        <f t="shared" si="99"/>
        <v>7912.3467251712318</v>
      </c>
      <c r="AL184">
        <f t="shared" si="109"/>
        <v>3263.843024133133</v>
      </c>
      <c r="AM184">
        <v>0.25</v>
      </c>
      <c r="AN184">
        <f t="shared" si="120"/>
        <v>127823.25</v>
      </c>
      <c r="AO184">
        <f t="shared" si="118"/>
        <v>736.12949597240811</v>
      </c>
      <c r="AP184">
        <f t="shared" si="117"/>
        <v>5723.0757383987639</v>
      </c>
      <c r="AQ184">
        <f t="shared" si="114"/>
        <v>55317.429820150101</v>
      </c>
      <c r="AR184">
        <f t="shared" si="119"/>
        <v>72505.820179849892</v>
      </c>
      <c r="AS184">
        <f t="shared" si="108"/>
        <v>0.10819125202212841</v>
      </c>
      <c r="AT184">
        <v>0</v>
      </c>
    </row>
    <row r="185" spans="1:46" x14ac:dyDescent="0.25">
      <c r="A185" s="33" t="s">
        <v>14</v>
      </c>
      <c r="B185" s="4">
        <v>15728</v>
      </c>
      <c r="C185" s="13">
        <f t="shared" si="81"/>
        <v>122.41594022415939</v>
      </c>
      <c r="D185" s="14">
        <f t="shared" si="107"/>
        <v>625904.13325031125</v>
      </c>
      <c r="E185" s="21">
        <v>28307</v>
      </c>
      <c r="F185" s="23">
        <f t="shared" si="83"/>
        <v>46569</v>
      </c>
      <c r="G185" s="20">
        <v>21.259422708216398</v>
      </c>
      <c r="H185" s="9">
        <f t="shared" si="84"/>
        <v>182.12290502793317</v>
      </c>
      <c r="I185" s="8">
        <f t="shared" si="91"/>
        <v>16391.061452513997</v>
      </c>
      <c r="J185" s="10">
        <f t="shared" si="92"/>
        <v>2347.1404996886672</v>
      </c>
      <c r="K185" s="10">
        <f t="shared" si="93"/>
        <v>7041.4214990660012</v>
      </c>
      <c r="L185" s="10">
        <f>$AD$13+(I185*(1-$AC$15))-K185+(L186*(1+Q185))</f>
        <v>51185.003755064252</v>
      </c>
      <c r="M185" s="9">
        <f t="shared" si="85"/>
        <v>31295.206662515564</v>
      </c>
      <c r="N185" s="9">
        <f t="shared" si="86"/>
        <v>1</v>
      </c>
      <c r="O185" s="9">
        <f>SUM($N185:N$199)</f>
        <v>3</v>
      </c>
      <c r="P185" s="9">
        <f t="shared" si="106"/>
        <v>1</v>
      </c>
      <c r="Q185" s="18">
        <v>9.2499999999999999E-2</v>
      </c>
      <c r="R185" s="15">
        <f t="shared" si="94"/>
        <v>9.5500000000000002E-2</v>
      </c>
      <c r="S185" s="16">
        <f t="shared" si="95"/>
        <v>4228.6317506981632</v>
      </c>
      <c r="T185" s="9">
        <f t="shared" si="96"/>
        <v>12685.895252094489</v>
      </c>
      <c r="U185" s="34">
        <f t="shared" si="97"/>
        <v>31295.206662515564</v>
      </c>
      <c r="V185">
        <f>T185+V186</f>
        <v>210522.4941171401</v>
      </c>
      <c r="W185" s="34">
        <f t="shared" si="102"/>
        <v>300770.50588285993</v>
      </c>
      <c r="X185" s="35">
        <f t="shared" si="103"/>
        <v>23.5</v>
      </c>
      <c r="Y185">
        <f>0</f>
        <v>0</v>
      </c>
      <c r="Z185" s="34">
        <f t="shared" si="115"/>
        <v>415381.63913317118</v>
      </c>
      <c r="AG185" s="7">
        <f t="shared" si="88"/>
        <v>13613.30752369601</v>
      </c>
      <c r="AH185">
        <f t="shared" si="98"/>
        <v>1.0157624633431077</v>
      </c>
      <c r="AI185">
        <f t="shared" si="89"/>
        <v>16391.061452513997</v>
      </c>
      <c r="AK185" s="34">
        <f t="shared" si="99"/>
        <v>7823.801665628891</v>
      </c>
      <c r="AL185">
        <f t="shared" si="109"/>
        <v>3227.3181870719172</v>
      </c>
      <c r="AM185">
        <v>0.25</v>
      </c>
      <c r="AN185">
        <f t="shared" si="120"/>
        <v>127823.25</v>
      </c>
      <c r="AO185">
        <f t="shared" si="118"/>
        <v>863.57866119293624</v>
      </c>
      <c r="AP185">
        <f t="shared" si="117"/>
        <v>5488.5961395742979</v>
      </c>
      <c r="AQ185">
        <f t="shared" si="114"/>
        <v>49594.354081751335</v>
      </c>
      <c r="AR185">
        <f t="shared" si="119"/>
        <v>78228.895918248658</v>
      </c>
      <c r="AS185">
        <f t="shared" si="108"/>
        <v>9.6997913293847826E-2</v>
      </c>
      <c r="AT185">
        <v>0</v>
      </c>
    </row>
    <row r="186" spans="1:46" x14ac:dyDescent="0.25">
      <c r="A186" s="33" t="s">
        <v>13</v>
      </c>
      <c r="B186" s="4">
        <v>15593</v>
      </c>
      <c r="C186" s="13">
        <f t="shared" si="81"/>
        <v>121.36519302615191</v>
      </c>
      <c r="D186" s="14">
        <f t="shared" si="107"/>
        <v>620531.73637920292</v>
      </c>
      <c r="E186" s="21">
        <v>28216</v>
      </c>
      <c r="F186" s="23">
        <f t="shared" si="83"/>
        <v>46478</v>
      </c>
      <c r="G186" s="20">
        <v>20.929521886688701</v>
      </c>
      <c r="H186" s="9">
        <f t="shared" si="84"/>
        <v>179.2967466316139</v>
      </c>
      <c r="I186" s="8">
        <f t="shared" si="91"/>
        <v>16136.70719684526</v>
      </c>
      <c r="J186" s="10">
        <f t="shared" si="92"/>
        <v>2326.9940114220108</v>
      </c>
      <c r="K186" s="10">
        <f t="shared" si="93"/>
        <v>6980.9820342660323</v>
      </c>
      <c r="L186" s="10">
        <f t="shared" si="104"/>
        <v>43544.38014644957</v>
      </c>
      <c r="M186" s="9">
        <f t="shared" si="85"/>
        <v>31026.586818960146</v>
      </c>
      <c r="N186" s="9">
        <f t="shared" si="86"/>
        <v>1</v>
      </c>
      <c r="O186" s="9">
        <f>SUM($N186:N$199)</f>
        <v>2</v>
      </c>
      <c r="P186" s="9">
        <f t="shared" si="106"/>
        <v>1</v>
      </c>
      <c r="Q186" s="18">
        <v>0.14000000000000001</v>
      </c>
      <c r="R186" s="15">
        <f t="shared" si="94"/>
        <v>0.14300000000000002</v>
      </c>
      <c r="S186" s="16">
        <f t="shared" si="95"/>
        <v>6000.0785494075253</v>
      </c>
      <c r="T186" s="9">
        <f t="shared" si="96"/>
        <v>18000.235648222577</v>
      </c>
      <c r="U186" s="34">
        <f t="shared" si="97"/>
        <v>31026.586818960146</v>
      </c>
      <c r="V186">
        <f>T186+V187</f>
        <v>197836.59886504561</v>
      </c>
      <c r="W186" s="34">
        <f t="shared" si="102"/>
        <v>313456.40113495442</v>
      </c>
      <c r="X186" s="35">
        <f t="shared" si="103"/>
        <v>23.25</v>
      </c>
      <c r="Y186">
        <f>0</f>
        <v>0</v>
      </c>
      <c r="Z186" s="34">
        <f t="shared" si="115"/>
        <v>422695.13751415734</v>
      </c>
      <c r="AG186" s="7">
        <f t="shared" si="88"/>
        <v>13216.803421064087</v>
      </c>
      <c r="AH186">
        <f t="shared" si="98"/>
        <v>1.0446103771778694</v>
      </c>
      <c r="AI186">
        <f t="shared" si="89"/>
        <v>16136.70719684526</v>
      </c>
      <c r="AK186" s="34">
        <f t="shared" si="99"/>
        <v>7756.6467047400365</v>
      </c>
      <c r="AL186">
        <f t="shared" ref="AL186:AL198" si="121">(1-AM186)*D186*0.0275/4</f>
        <v>3199.6167657052652</v>
      </c>
      <c r="AM186">
        <v>0.25</v>
      </c>
      <c r="AN186">
        <f t="shared" si="120"/>
        <v>127823.25</v>
      </c>
      <c r="AO186">
        <f t="shared" si="118"/>
        <v>1235.9553838707739</v>
      </c>
      <c r="AP186">
        <f t="shared" si="117"/>
        <v>4987.8151453935279</v>
      </c>
      <c r="AQ186">
        <f t="shared" si="114"/>
        <v>44105.757942177035</v>
      </c>
      <c r="AR186">
        <f t="shared" si="119"/>
        <v>83717.492057822965</v>
      </c>
      <c r="AS186">
        <f t="shared" si="108"/>
        <v>8.6263175795829469E-2</v>
      </c>
      <c r="AT186">
        <v>0</v>
      </c>
    </row>
    <row r="187" spans="1:46" x14ac:dyDescent="0.25">
      <c r="A187" s="33" t="s">
        <v>12</v>
      </c>
      <c r="B187" s="4">
        <v>15196</v>
      </c>
      <c r="C187" s="13">
        <f t="shared" si="81"/>
        <v>118.27521793275217</v>
      </c>
      <c r="D187" s="14">
        <f t="shared" si="107"/>
        <v>604732.91002490651</v>
      </c>
      <c r="E187" s="21">
        <v>28126</v>
      </c>
      <c r="F187" s="23">
        <f t="shared" si="83"/>
        <v>46388</v>
      </c>
      <c r="G187" s="20">
        <v>20.035720823712399</v>
      </c>
      <c r="H187" s="9">
        <f t="shared" si="84"/>
        <v>171.63982911600391</v>
      </c>
      <c r="I187" s="8">
        <f t="shared" si="91"/>
        <v>15447.584620440361</v>
      </c>
      <c r="J187" s="10">
        <f t="shared" si="92"/>
        <v>2267.7484125933993</v>
      </c>
      <c r="K187" s="10">
        <f t="shared" si="93"/>
        <v>6803.2452377801983</v>
      </c>
      <c r="L187" s="10">
        <f t="shared" si="104"/>
        <v>35119.739037514191</v>
      </c>
      <c r="M187" s="9">
        <f t="shared" si="85"/>
        <v>30236.645501245326</v>
      </c>
      <c r="N187" s="9">
        <f t="shared" si="86"/>
        <v>1</v>
      </c>
      <c r="O187" s="9">
        <f>SUM($N187:N$199)</f>
        <v>1</v>
      </c>
      <c r="P187" s="9">
        <f t="shared" si="106"/>
        <v>1</v>
      </c>
      <c r="Q187" s="18">
        <v>0.15</v>
      </c>
      <c r="R187" s="15">
        <f t="shared" si="94"/>
        <v>0.153</v>
      </c>
      <c r="S187" s="16">
        <f t="shared" si="95"/>
        <v>6233.4259396546349</v>
      </c>
      <c r="T187" s="9">
        <f t="shared" si="96"/>
        <v>18700.277818963907</v>
      </c>
      <c r="U187" s="34">
        <f t="shared" si="97"/>
        <v>30236.645501245326</v>
      </c>
      <c r="V187">
        <f>T187+V188</f>
        <v>179836.36321682303</v>
      </c>
      <c r="W187" s="34">
        <f t="shared" si="102"/>
        <v>331456.63678317697</v>
      </c>
      <c r="X187" s="35">
        <f t="shared" si="103"/>
        <v>23</v>
      </c>
      <c r="Y187">
        <f>0</f>
        <v>0</v>
      </c>
      <c r="Z187" s="34">
        <f t="shared" ref="Z187:Z198" si="122">D187-V187+Y187</f>
        <v>424896.54680808348</v>
      </c>
      <c r="AG187" s="7">
        <f t="shared" si="88"/>
        <v>12831.847981615618</v>
      </c>
      <c r="AH187">
        <f t="shared" si="98"/>
        <v>1.0502714659159436</v>
      </c>
      <c r="AI187">
        <f t="shared" si="89"/>
        <v>15447.584620440361</v>
      </c>
      <c r="AK187" s="34">
        <f t="shared" si="99"/>
        <v>7559.1613753113315</v>
      </c>
      <c r="AL187">
        <f t="shared" si="121"/>
        <v>3118.1540673159243</v>
      </c>
      <c r="AM187">
        <v>0.25</v>
      </c>
      <c r="AN187">
        <f t="shared" si="120"/>
        <v>127823.25</v>
      </c>
      <c r="AO187">
        <f t="shared" si="118"/>
        <v>1317.5680519985976</v>
      </c>
      <c r="AP187">
        <f t="shared" si="117"/>
        <v>4566.862579555509</v>
      </c>
      <c r="AQ187">
        <f t="shared" si="114"/>
        <v>39117.942796783507</v>
      </c>
      <c r="AR187">
        <f t="shared" si="119"/>
        <v>88705.307203216493</v>
      </c>
      <c r="AS187">
        <f t="shared" si="108"/>
        <v>7.6507878646458111E-2</v>
      </c>
      <c r="AT187">
        <v>0</v>
      </c>
    </row>
    <row r="188" spans="1:46" x14ac:dyDescent="0.25">
      <c r="A188" s="33" t="s">
        <v>11</v>
      </c>
      <c r="B188" s="4">
        <v>15008</v>
      </c>
      <c r="C188" s="13">
        <f>C189*B188/B189</f>
        <v>116.81195516811954</v>
      </c>
      <c r="D188" s="14">
        <f t="shared" si="107"/>
        <v>597251.34993773338</v>
      </c>
      <c r="E188" s="21">
        <v>28034</v>
      </c>
      <c r="F188" s="23">
        <f t="shared" si="83"/>
        <v>46296</v>
      </c>
      <c r="G188" s="20">
        <v>19.0767068076435</v>
      </c>
      <c r="H188" s="9">
        <f t="shared" si="84"/>
        <v>163.42425238251761</v>
      </c>
      <c r="I188" s="8">
        <f t="shared" si="91"/>
        <v>14708.182714426594</v>
      </c>
      <c r="J188" s="10">
        <f t="shared" si="92"/>
        <v>2239.6925622664999</v>
      </c>
      <c r="K188" s="10">
        <f t="shared" si="93"/>
        <v>6719.0776867995</v>
      </c>
      <c r="L188" s="10">
        <f t="shared" si="104"/>
        <v>27723.525453920138</v>
      </c>
      <c r="M188" s="9">
        <f t="shared" si="85"/>
        <v>29862.56749688667</v>
      </c>
      <c r="N188" s="9">
        <f t="shared" si="86"/>
        <v>0</v>
      </c>
      <c r="O188" s="9">
        <f>SUM($N188:N$199)</f>
        <v>0</v>
      </c>
      <c r="P188" s="9">
        <f t="shared" si="106"/>
        <v>0</v>
      </c>
      <c r="Q188" s="18">
        <v>0.13</v>
      </c>
      <c r="R188" s="15">
        <f t="shared" si="94"/>
        <v>0.13300000000000001</v>
      </c>
      <c r="S188" s="16">
        <f t="shared" si="95"/>
        <v>5397.7005430720747</v>
      </c>
      <c r="T188" s="9">
        <f t="shared" si="96"/>
        <v>16193.101629216224</v>
      </c>
      <c r="U188" s="34">
        <f t="shared" si="97"/>
        <v>29862.56749688667</v>
      </c>
      <c r="V188">
        <f>T188+V189</f>
        <v>161136.08539785913</v>
      </c>
      <c r="W188" s="34">
        <f t="shared" si="102"/>
        <v>350156.9146021409</v>
      </c>
      <c r="X188" s="35">
        <f t="shared" si="103"/>
        <v>22.75</v>
      </c>
      <c r="Y188">
        <f>0</f>
        <v>0</v>
      </c>
      <c r="Z188" s="34">
        <f t="shared" si="122"/>
        <v>436115.26453987428</v>
      </c>
      <c r="AG188" s="7">
        <f t="shared" si="88"/>
        <v>12458.104836520017</v>
      </c>
      <c r="AH188">
        <f t="shared" si="98"/>
        <v>1.0460664703407658</v>
      </c>
      <c r="AI188">
        <f t="shared" si="89"/>
        <v>14708.182714426594</v>
      </c>
      <c r="AK188" s="34">
        <f t="shared" si="99"/>
        <v>7465.6418742216674</v>
      </c>
      <c r="AL188">
        <f t="shared" si="121"/>
        <v>3079.5772731164379</v>
      </c>
      <c r="AM188">
        <v>0.25</v>
      </c>
      <c r="AN188">
        <f t="shared" si="120"/>
        <v>127823.25</v>
      </c>
      <c r="AO188">
        <f t="shared" si="118"/>
        <v>1155.2114968248607</v>
      </c>
      <c r="AP188">
        <f t="shared" si="117"/>
        <v>4300.0307624882134</v>
      </c>
      <c r="AQ188">
        <f t="shared" si="114"/>
        <v>34551.080217228002</v>
      </c>
      <c r="AR188">
        <f t="shared" si="119"/>
        <v>93272.169782771991</v>
      </c>
      <c r="AS188">
        <f t="shared" si="108"/>
        <v>6.7575891352371339E-2</v>
      </c>
      <c r="AT188">
        <v>0</v>
      </c>
    </row>
    <row r="189" spans="1:46" x14ac:dyDescent="0.25">
      <c r="A189" s="33" t="s">
        <v>10</v>
      </c>
      <c r="B189" s="4">
        <v>14862</v>
      </c>
      <c r="C189" s="13">
        <f>C190*B189/B190</f>
        <v>115.6755915317559</v>
      </c>
      <c r="D189" s="14">
        <f t="shared" si="107"/>
        <v>591441.20221046067</v>
      </c>
      <c r="E189" s="21">
        <v>27942</v>
      </c>
      <c r="F189" s="23">
        <f t="shared" si="83"/>
        <v>46204</v>
      </c>
      <c r="G189" s="20">
        <v>18.236610529567098</v>
      </c>
      <c r="H189" s="9">
        <f t="shared" si="84"/>
        <v>156.22740716398323</v>
      </c>
      <c r="I189" s="8">
        <f t="shared" si="91"/>
        <v>14060.466644758499</v>
      </c>
      <c r="J189" s="10">
        <f t="shared" si="92"/>
        <v>2217.9045082892276</v>
      </c>
      <c r="K189" s="10">
        <f>0.045*D189/4</f>
        <v>6653.7135248676823</v>
      </c>
      <c r="L189" s="10">
        <f t="shared" si="104"/>
        <v>22019.720687028632</v>
      </c>
      <c r="M189" s="9">
        <f t="shared" si="85"/>
        <v>29572.060110523034</v>
      </c>
      <c r="N189" s="9">
        <f t="shared" si="86"/>
        <v>0</v>
      </c>
      <c r="O189" s="9">
        <f>SUM($N189:N$199)</f>
        <v>0</v>
      </c>
      <c r="P189" s="9">
        <f t="shared" si="106"/>
        <v>0</v>
      </c>
      <c r="Q189" s="18">
        <v>0.105</v>
      </c>
      <c r="R189" s="15">
        <f t="shared" si="94"/>
        <v>0.108</v>
      </c>
      <c r="S189" s="16">
        <f t="shared" si="95"/>
        <v>4434.5878175975195</v>
      </c>
      <c r="T189" s="9">
        <f t="shared" si="96"/>
        <v>13303.763452792558</v>
      </c>
      <c r="U189" s="34">
        <f t="shared" si="97"/>
        <v>29572.060110523034</v>
      </c>
      <c r="V189">
        <f>T189+V190</f>
        <v>144942.98376864291</v>
      </c>
      <c r="W189" s="34">
        <f t="shared" si="102"/>
        <v>366350.01623135712</v>
      </c>
      <c r="X189" s="35">
        <f t="shared" si="103"/>
        <v>22.5</v>
      </c>
      <c r="Y189">
        <f>0</f>
        <v>0</v>
      </c>
      <c r="Z189" s="34">
        <f t="shared" si="122"/>
        <v>446498.21844181779</v>
      </c>
      <c r="AG189" s="7">
        <f t="shared" si="88"/>
        <v>12095.247414097103</v>
      </c>
      <c r="AH189">
        <f t="shared" si="98"/>
        <v>1.0230256079190869</v>
      </c>
      <c r="AI189">
        <f t="shared" si="89"/>
        <v>14060.466644758499</v>
      </c>
      <c r="AK189" s="34">
        <f t="shared" si="99"/>
        <v>7393.0150276307586</v>
      </c>
      <c r="AL189">
        <f t="shared" si="121"/>
        <v>3049.6186988976879</v>
      </c>
      <c r="AM189">
        <v>0.25</v>
      </c>
      <c r="AN189">
        <f t="shared" si="120"/>
        <v>127823.25</v>
      </c>
      <c r="AO189">
        <f t="shared" si="118"/>
        <v>958.41044745816407</v>
      </c>
      <c r="AP189">
        <f t="shared" si="117"/>
        <v>4115.7511460042424</v>
      </c>
      <c r="AQ189">
        <f t="shared" si="114"/>
        <v>30251.04945473979</v>
      </c>
      <c r="AR189">
        <f t="shared" si="119"/>
        <v>97572.200545260217</v>
      </c>
      <c r="AS189">
        <f t="shared" si="108"/>
        <v>5.9165780589094295E-2</v>
      </c>
      <c r="AT189">
        <v>0</v>
      </c>
    </row>
    <row r="190" spans="1:46" x14ac:dyDescent="0.25">
      <c r="A190" s="33" t="s">
        <v>9</v>
      </c>
      <c r="B190" s="4">
        <v>14685</v>
      </c>
      <c r="C190" s="13">
        <f t="shared" si="81"/>
        <v>114.29794520547944</v>
      </c>
      <c r="D190" s="14">
        <f t="shared" si="107"/>
        <v>584397.39297945192</v>
      </c>
      <c r="E190" s="21">
        <v>27851</v>
      </c>
      <c r="F190" s="23">
        <f t="shared" si="83"/>
        <v>46113</v>
      </c>
      <c r="G190" s="20">
        <v>17.826152530689601</v>
      </c>
      <c r="H190" s="9">
        <f t="shared" si="84"/>
        <v>152.71114032205102</v>
      </c>
      <c r="I190" s="8">
        <f t="shared" si="91"/>
        <v>13744.002628984599</v>
      </c>
      <c r="J190" s="10">
        <f t="shared" si="92"/>
        <v>2191.4902236729445</v>
      </c>
      <c r="K190" s="10">
        <f t="shared" si="93"/>
        <v>6574.4706710188339</v>
      </c>
      <c r="L190" s="10">
        <f t="shared" si="104"/>
        <v>17677.946509324247</v>
      </c>
      <c r="M190" s="9">
        <f t="shared" si="85"/>
        <v>29219.869648972599</v>
      </c>
      <c r="N190" s="9">
        <f t="shared" si="86"/>
        <v>0</v>
      </c>
      <c r="O190" s="9">
        <f>SUM($N190:N$199)</f>
        <v>0</v>
      </c>
      <c r="P190" s="9">
        <f t="shared" si="106"/>
        <v>0</v>
      </c>
      <c r="Q190" s="18">
        <v>0.11</v>
      </c>
      <c r="R190" s="15">
        <f t="shared" si="94"/>
        <v>0.113</v>
      </c>
      <c r="S190" s="16">
        <f t="shared" si="95"/>
        <v>4558.5809001295711</v>
      </c>
      <c r="T190" s="9">
        <f t="shared" si="96"/>
        <v>13675.742700388713</v>
      </c>
      <c r="U190" s="34">
        <f t="shared" si="97"/>
        <v>29219.869648972599</v>
      </c>
      <c r="V190">
        <f>T190+V191</f>
        <v>131639.22031585034</v>
      </c>
      <c r="W190" s="34">
        <f t="shared" si="102"/>
        <v>379653.77968414966</v>
      </c>
      <c r="X190" s="35">
        <f t="shared" si="103"/>
        <v>22.25</v>
      </c>
      <c r="Y190">
        <f>0</f>
        <v>0</v>
      </c>
      <c r="Z190" s="34">
        <f t="shared" si="122"/>
        <v>452758.17266360158</v>
      </c>
      <c r="AG190" s="7">
        <f t="shared" si="88"/>
        <v>11742.958654463206</v>
      </c>
      <c r="AH190">
        <f t="shared" si="98"/>
        <v>1.0365826455498532</v>
      </c>
      <c r="AI190">
        <f t="shared" si="89"/>
        <v>13744.002628984599</v>
      </c>
      <c r="AK190" s="34">
        <f t="shared" si="99"/>
        <v>7304.9674122431497</v>
      </c>
      <c r="AL190">
        <f t="shared" si="121"/>
        <v>3013.299057550299</v>
      </c>
      <c r="AM190">
        <v>0.25</v>
      </c>
      <c r="AN190">
        <f t="shared" si="120"/>
        <v>127823.25</v>
      </c>
      <c r="AO190">
        <f t="shared" si="118"/>
        <v>997.08286354894005</v>
      </c>
      <c r="AP190">
        <f t="shared" si="117"/>
        <v>3919.791201576501</v>
      </c>
      <c r="AQ190">
        <f t="shared" si="114"/>
        <v>26135.29830873555</v>
      </c>
      <c r="AR190">
        <f t="shared" si="119"/>
        <v>101687.95169126445</v>
      </c>
      <c r="AS190">
        <f t="shared" si="108"/>
        <v>5.1116088639460253E-2</v>
      </c>
      <c r="AT190">
        <v>0</v>
      </c>
    </row>
    <row r="191" spans="1:46" x14ac:dyDescent="0.25">
      <c r="A191" s="33" t="s">
        <v>8</v>
      </c>
      <c r="B191" s="4">
        <v>14351</v>
      </c>
      <c r="C191" s="13">
        <f t="shared" si="81"/>
        <v>111.69831880448318</v>
      </c>
      <c r="D191" s="14">
        <f t="shared" si="107"/>
        <v>571105.6851650062</v>
      </c>
      <c r="E191" s="21">
        <v>27760</v>
      </c>
      <c r="F191" s="23">
        <f t="shared" si="83"/>
        <v>46023</v>
      </c>
      <c r="G191" s="20">
        <v>17.1970393361484</v>
      </c>
      <c r="H191" s="9">
        <f t="shared" si="84"/>
        <v>147.32172198488399</v>
      </c>
      <c r="I191" s="8">
        <f t="shared" si="91"/>
        <v>13258.954978639566</v>
      </c>
      <c r="J191" s="10">
        <f t="shared" si="92"/>
        <v>2141.6463193687732</v>
      </c>
      <c r="K191" s="10">
        <f t="shared" si="93"/>
        <v>6424.9389581063197</v>
      </c>
      <c r="L191" s="10">
        <f t="shared" si="104"/>
        <v>13800.734659011792</v>
      </c>
      <c r="M191" s="9">
        <f t="shared" si="85"/>
        <v>28555.284258250311</v>
      </c>
      <c r="N191" s="9">
        <f t="shared" si="86"/>
        <v>0</v>
      </c>
      <c r="O191" s="9">
        <f>SUM($N191:N$199)</f>
        <v>0</v>
      </c>
      <c r="P191" s="9">
        <f t="shared" si="106"/>
        <v>0</v>
      </c>
      <c r="Q191" s="18">
        <v>0.12</v>
      </c>
      <c r="R191" s="15">
        <f t="shared" si="94"/>
        <v>0.123</v>
      </c>
      <c r="S191" s="16">
        <f>ABS(PMT(R191/12,$AC$19*12,-$AC$20*D191,0))</f>
        <v>4805.3408426348778</v>
      </c>
      <c r="T191" s="9">
        <f t="shared" si="96"/>
        <v>14416.022527904634</v>
      </c>
      <c r="U191" s="34">
        <f t="shared" si="97"/>
        <v>28555.284258250311</v>
      </c>
      <c r="V191">
        <f>T191+V192</f>
        <v>117963.47761546163</v>
      </c>
      <c r="W191" s="34">
        <f t="shared" si="102"/>
        <v>393329.52238453837</v>
      </c>
      <c r="X191" s="35">
        <f t="shared" si="103"/>
        <v>22</v>
      </c>
      <c r="Y191">
        <f>0</f>
        <v>0</v>
      </c>
      <c r="Z191" s="34">
        <f t="shared" si="122"/>
        <v>453142.20754954458</v>
      </c>
      <c r="AG191" s="7">
        <f t="shared" si="88"/>
        <v>11400.930732488549</v>
      </c>
      <c r="AH191">
        <f t="shared" si="98"/>
        <v>1.0360526923965843</v>
      </c>
      <c r="AI191">
        <f t="shared" si="89"/>
        <v>13258.954978639566</v>
      </c>
      <c r="AK191" s="34">
        <f t="shared" si="99"/>
        <v>7138.8210645625777</v>
      </c>
      <c r="AL191">
        <f t="shared" si="121"/>
        <v>2944.7636891320631</v>
      </c>
      <c r="AM191">
        <v>0.25</v>
      </c>
      <c r="AN191">
        <f t="shared" si="120"/>
        <v>127823.25</v>
      </c>
      <c r="AO191">
        <f t="shared" si="118"/>
        <v>1075.517719081822</v>
      </c>
      <c r="AP191">
        <f t="shared" si="117"/>
        <v>3617.433019420856</v>
      </c>
      <c r="AQ191">
        <f t="shared" si="114"/>
        <v>22215.50710715905</v>
      </c>
      <c r="AR191">
        <f t="shared" si="119"/>
        <v>105607.74289284095</v>
      </c>
      <c r="AS191">
        <f t="shared" si="108"/>
        <v>4.3449660189282958E-2</v>
      </c>
      <c r="AT191">
        <v>0</v>
      </c>
    </row>
    <row r="192" spans="1:46" x14ac:dyDescent="0.25">
      <c r="A192" s="33" t="s">
        <v>7</v>
      </c>
      <c r="B192" s="4">
        <v>14027</v>
      </c>
      <c r="C192" s="13">
        <f t="shared" ref="C192:C195" si="123">C193*B192/B193</f>
        <v>109.17652552926525</v>
      </c>
      <c r="D192" s="14">
        <f t="shared" si="107"/>
        <v>558211.93267434614</v>
      </c>
      <c r="E192" s="21">
        <v>27668</v>
      </c>
      <c r="F192" s="23">
        <f t="shared" si="83"/>
        <v>45931</v>
      </c>
      <c r="G192" s="20">
        <v>16.598614590121301</v>
      </c>
      <c r="H192" s="9">
        <f t="shared" si="84"/>
        <v>142.19520210318763</v>
      </c>
      <c r="I192" s="8">
        <f t="shared" si="91"/>
        <v>12797.568189286892</v>
      </c>
      <c r="J192" s="10">
        <f t="shared" si="92"/>
        <v>2093.2947475287979</v>
      </c>
      <c r="K192" s="10">
        <f t="shared" si="93"/>
        <v>6279.8842425863941</v>
      </c>
      <c r="L192" s="10">
        <f t="shared" si="104"/>
        <v>10363.707929466422</v>
      </c>
      <c r="M192" s="9">
        <f t="shared" si="85"/>
        <v>27910.596633717309</v>
      </c>
      <c r="N192" s="9">
        <f t="shared" si="86"/>
        <v>0</v>
      </c>
      <c r="O192" s="9">
        <f>SUM($N192:N$199)</f>
        <v>0</v>
      </c>
      <c r="P192" s="9">
        <f t="shared" si="106"/>
        <v>0</v>
      </c>
      <c r="Q192" s="18">
        <v>0.11</v>
      </c>
      <c r="R192" s="15">
        <f t="shared" si="94"/>
        <v>0.113</v>
      </c>
      <c r="S192" s="16">
        <f t="shared" si="95"/>
        <v>4354.32170828175</v>
      </c>
      <c r="T192" s="9">
        <f t="shared" si="96"/>
        <v>13062.96512484525</v>
      </c>
      <c r="U192" s="34">
        <f t="shared" si="97"/>
        <v>27910.596633717309</v>
      </c>
      <c r="V192">
        <f>T192+V193</f>
        <v>103547.455087557</v>
      </c>
      <c r="W192" s="34">
        <f t="shared" si="102"/>
        <v>407745.54491244303</v>
      </c>
      <c r="X192" s="35">
        <f t="shared" si="103"/>
        <v>21.75</v>
      </c>
      <c r="Y192">
        <f>0</f>
        <v>0</v>
      </c>
      <c r="Z192" s="34">
        <f t="shared" si="122"/>
        <v>454664.47758678917</v>
      </c>
      <c r="AG192" s="7">
        <f t="shared" si="88"/>
        <v>11068.864788823834</v>
      </c>
      <c r="AH192">
        <f t="shared" si="98"/>
        <v>1.0344250537891457</v>
      </c>
      <c r="AI192">
        <f t="shared" si="89"/>
        <v>12797.568189286892</v>
      </c>
      <c r="AK192" s="34">
        <f t="shared" si="99"/>
        <v>6977.6491584293271</v>
      </c>
      <c r="AL192">
        <f t="shared" si="121"/>
        <v>2878.2802778520977</v>
      </c>
      <c r="AM192">
        <v>0.25</v>
      </c>
      <c r="AN192">
        <f t="shared" si="120"/>
        <v>127823.25</v>
      </c>
      <c r="AO192">
        <f t="shared" si="118"/>
        <v>997.08286354894005</v>
      </c>
      <c r="AP192">
        <f t="shared" si="117"/>
        <v>3484.5888491106939</v>
      </c>
      <c r="AQ192">
        <f t="shared" si="114"/>
        <v>18598.074087738194</v>
      </c>
      <c r="AR192">
        <f t="shared" si="119"/>
        <v>109225.17591226181</v>
      </c>
      <c r="AS192">
        <f t="shared" si="108"/>
        <v>3.6374591648503291E-2</v>
      </c>
      <c r="AT192">
        <v>0</v>
      </c>
    </row>
    <row r="193" spans="1:46" x14ac:dyDescent="0.25">
      <c r="A193" s="33" t="s">
        <v>6</v>
      </c>
      <c r="B193" s="4">
        <v>13818</v>
      </c>
      <c r="C193" s="13">
        <f t="shared" si="123"/>
        <v>107.54981320049812</v>
      </c>
      <c r="D193" s="14">
        <f t="shared" si="107"/>
        <v>549894.66640722286</v>
      </c>
      <c r="E193" s="21">
        <v>27576</v>
      </c>
      <c r="F193" s="23">
        <f t="shared" si="83"/>
        <v>45839</v>
      </c>
      <c r="G193" s="20">
        <v>16.046222516865601</v>
      </c>
      <c r="H193" s="9">
        <f t="shared" si="84"/>
        <v>137.4630299046994</v>
      </c>
      <c r="I193" s="8">
        <f t="shared" si="91"/>
        <v>12371.672691422951</v>
      </c>
      <c r="J193" s="10">
        <f t="shared" si="92"/>
        <v>2062.1049990270858</v>
      </c>
      <c r="K193" s="10">
        <f t="shared" si="93"/>
        <v>6186.3149970812574</v>
      </c>
      <c r="L193" s="10">
        <f t="shared" si="104"/>
        <v>7500.1557198345363</v>
      </c>
      <c r="M193" s="9">
        <f t="shared" si="85"/>
        <v>27494.733320361145</v>
      </c>
      <c r="N193" s="9">
        <f t="shared" si="86"/>
        <v>0</v>
      </c>
      <c r="O193" s="9">
        <f>SUM($N193:N$199)</f>
        <v>0</v>
      </c>
      <c r="P193" s="9">
        <f t="shared" si="106"/>
        <v>0</v>
      </c>
      <c r="Q193" s="18">
        <v>9.7500000000000003E-2</v>
      </c>
      <c r="R193" s="15">
        <f t="shared" si="94"/>
        <v>0.10050000000000001</v>
      </c>
      <c r="S193" s="16">
        <f t="shared" si="95"/>
        <v>3876.839436445528</v>
      </c>
      <c r="T193" s="9">
        <f t="shared" si="96"/>
        <v>11630.518309336585</v>
      </c>
      <c r="U193" s="34">
        <f t="shared" si="97"/>
        <v>27494.733320361145</v>
      </c>
      <c r="V193">
        <f>T193+V194</f>
        <v>90484.489962711756</v>
      </c>
      <c r="W193" s="34">
        <f t="shared" si="102"/>
        <v>420808.51003728824</v>
      </c>
      <c r="X193" s="35">
        <f t="shared" si="103"/>
        <v>21.5</v>
      </c>
      <c r="Y193">
        <f>0</f>
        <v>0</v>
      </c>
      <c r="Z193" s="34">
        <f t="shared" si="122"/>
        <v>459410.1764445111</v>
      </c>
      <c r="AG193" s="7">
        <f t="shared" si="88"/>
        <v>10746.470668761003</v>
      </c>
      <c r="AH193">
        <f t="shared" si="98"/>
        <v>1.043923134514597</v>
      </c>
      <c r="AI193">
        <f t="shared" si="89"/>
        <v>12371.672691422951</v>
      </c>
      <c r="AK193" s="34">
        <f t="shared" si="99"/>
        <v>6873.6833300902863</v>
      </c>
      <c r="AL193">
        <f t="shared" si="121"/>
        <v>2835.3943736622427</v>
      </c>
      <c r="AM193">
        <v>0.25</v>
      </c>
      <c r="AN193">
        <f t="shared" si="120"/>
        <v>127823.25</v>
      </c>
      <c r="AO193">
        <f t="shared" si="118"/>
        <v>901.17298233196095</v>
      </c>
      <c r="AP193">
        <f t="shared" si="117"/>
        <v>3360.8335670011884</v>
      </c>
      <c r="AQ193">
        <f t="shared" si="114"/>
        <v>15113.485238627502</v>
      </c>
      <c r="AR193">
        <f t="shared" si="119"/>
        <v>112709.7647613725</v>
      </c>
      <c r="AS193">
        <f t="shared" si="108"/>
        <v>2.9559343152805732E-2</v>
      </c>
      <c r="AT193">
        <v>0</v>
      </c>
    </row>
    <row r="194" spans="1:46" x14ac:dyDescent="0.25">
      <c r="A194" s="33" t="s">
        <v>5</v>
      </c>
      <c r="B194" s="4">
        <v>13443</v>
      </c>
      <c r="C194" s="13">
        <f t="shared" si="123"/>
        <v>104.6310709838107</v>
      </c>
      <c r="D194" s="14">
        <f t="shared" ref="D194:D198" si="124">$D$199*C194/$C$199</f>
        <v>534971.3417652552</v>
      </c>
      <c r="E194" s="21">
        <v>27485</v>
      </c>
      <c r="F194" s="23">
        <f t="shared" ref="F194:F198" si="125">DATE(YEAR(E194)+50, MONTH(E194), DAY(E194))</f>
        <v>45748</v>
      </c>
      <c r="G194" s="20">
        <v>15.3710766495531</v>
      </c>
      <c r="H194" s="9">
        <f t="shared" ref="H194" si="126">H195*G194/G195</f>
        <v>131.67926388432508</v>
      </c>
      <c r="I194" s="8">
        <f t="shared" si="91"/>
        <v>11851.133749589262</v>
      </c>
      <c r="J194" s="10">
        <f t="shared" si="92"/>
        <v>2006.1425316197071</v>
      </c>
      <c r="K194" s="10">
        <f t="shared" si="93"/>
        <v>6018.4275948591212</v>
      </c>
      <c r="L194" s="10">
        <f t="shared" si="104"/>
        <v>5143.4017927023924</v>
      </c>
      <c r="M194" s="9">
        <f t="shared" ref="M194:M198" si="127">0.05*D194</f>
        <v>26748.56708826276</v>
      </c>
      <c r="N194" s="9">
        <f t="shared" ref="N194:N198" si="128">IF(L194&gt;=M194, 1, 0)</f>
        <v>0</v>
      </c>
      <c r="O194" s="9">
        <f>SUM($N194:N$199)</f>
        <v>0</v>
      </c>
      <c r="P194" s="9">
        <f t="shared" si="106"/>
        <v>0</v>
      </c>
      <c r="Q194" s="18">
        <v>0.1125</v>
      </c>
      <c r="R194" s="15">
        <f t="shared" si="94"/>
        <v>0.11550000000000001</v>
      </c>
      <c r="S194" s="16">
        <f t="shared" si="95"/>
        <v>4254.5549786454758</v>
      </c>
      <c r="T194" s="9">
        <f t="shared" si="96"/>
        <v>12763.664935936427</v>
      </c>
      <c r="U194" s="34">
        <f t="shared" si="97"/>
        <v>26748.56708826276</v>
      </c>
      <c r="V194">
        <f>T194+V195</f>
        <v>78853.971653375178</v>
      </c>
      <c r="W194" s="34">
        <f t="shared" si="102"/>
        <v>432439.02834662481</v>
      </c>
      <c r="X194" s="35">
        <f t="shared" si="103"/>
        <v>21.25</v>
      </c>
      <c r="Y194">
        <f>0</f>
        <v>0</v>
      </c>
      <c r="Z194" s="34">
        <f t="shared" si="122"/>
        <v>456117.37011188001</v>
      </c>
      <c r="AG194" s="7">
        <f t="shared" ref="AG194:AG197" si="129">AG195*1.03</f>
        <v>10433.466668700003</v>
      </c>
      <c r="AH194">
        <f t="shared" si="98"/>
        <v>1.0945096968041499</v>
      </c>
      <c r="AI194">
        <f t="shared" ref="AI194:AI197" si="130">AI195*AH194</f>
        <v>11851.133749589262</v>
      </c>
      <c r="AK194" s="34">
        <f t="shared" si="99"/>
        <v>6687.14177206569</v>
      </c>
      <c r="AL194">
        <f t="shared" si="121"/>
        <v>2758.445980977097</v>
      </c>
      <c r="AM194">
        <v>0.25</v>
      </c>
      <c r="AN194">
        <f t="shared" si="120"/>
        <v>127823.25</v>
      </c>
      <c r="AO194">
        <f t="shared" si="118"/>
        <v>1016.561079476997</v>
      </c>
      <c r="AP194">
        <f t="shared" si="117"/>
        <v>3009.6673651135534</v>
      </c>
      <c r="AQ194">
        <f t="shared" si="114"/>
        <v>11752.651671626312</v>
      </c>
      <c r="AR194">
        <f t="shared" si="119"/>
        <v>116070.59832837369</v>
      </c>
      <c r="AS194">
        <f t="shared" si="108"/>
        <v>2.2986138420878658E-2</v>
      </c>
      <c r="AT194">
        <v>0</v>
      </c>
    </row>
    <row r="195" spans="1:46" x14ac:dyDescent="0.25">
      <c r="A195" s="33" t="s">
        <v>4</v>
      </c>
      <c r="B195" s="4">
        <v>13223</v>
      </c>
      <c r="C195" s="13">
        <f t="shared" si="123"/>
        <v>102.91874221668742</v>
      </c>
      <c r="D195" s="14">
        <f t="shared" si="124"/>
        <v>526216.32464196766</v>
      </c>
      <c r="E195" s="21">
        <v>27395</v>
      </c>
      <c r="F195" s="23">
        <f t="shared" si="125"/>
        <v>45658</v>
      </c>
      <c r="G195" s="20">
        <v>14.043801251313701</v>
      </c>
      <c r="H195" s="9">
        <f>H196*G195/G196</f>
        <v>120.3089056851797</v>
      </c>
      <c r="I195" s="8">
        <f t="shared" ref="I195" si="131">I196*(1*H195/H196)</f>
        <v>10827.801511666175</v>
      </c>
      <c r="J195" s="10">
        <f t="shared" ref="J195:J198" si="132">D195*0.045/12</f>
        <v>1973.3112174073785</v>
      </c>
      <c r="K195" s="10">
        <f t="shared" ref="K195:K199" si="133">0.045*D195/4</f>
        <v>5919.9336522221356</v>
      </c>
      <c r="L195" s="10">
        <f>$AD$13+(I195*(1-$AC$15))-K195+(L196*(1+Q195))</f>
        <v>3108.8471463626902</v>
      </c>
      <c r="M195" s="9">
        <f t="shared" si="127"/>
        <v>26310.816232098383</v>
      </c>
      <c r="N195" s="9">
        <f t="shared" si="128"/>
        <v>0</v>
      </c>
      <c r="O195" s="9">
        <f>SUM($N195:N$199)</f>
        <v>0</v>
      </c>
      <c r="P195" s="9">
        <f t="shared" si="106"/>
        <v>0</v>
      </c>
      <c r="Q195" s="18">
        <v>0.115</v>
      </c>
      <c r="R195" s="15">
        <f t="shared" ref="R195:R198" si="134">Q195+0.003</f>
        <v>0.11800000000000001</v>
      </c>
      <c r="S195" s="16">
        <f t="shared" ref="S195:S198" si="135">ABS(PMT(R195/12,$AC$19*12,-$AC$20*D195,0))</f>
        <v>4265.4828313208845</v>
      </c>
      <c r="T195" s="9">
        <f t="shared" ref="T195:T199" si="136">S195*3</f>
        <v>12796.448493962653</v>
      </c>
      <c r="U195" s="34">
        <f t="shared" ref="U195:U199" si="137">D195*0.05</f>
        <v>26310.816232098383</v>
      </c>
      <c r="V195">
        <f>T195+V196</f>
        <v>66090.306717438754</v>
      </c>
      <c r="W195" s="34">
        <f t="shared" si="102"/>
        <v>445202.69328256126</v>
      </c>
      <c r="X195" s="35">
        <f t="shared" si="103"/>
        <v>21</v>
      </c>
      <c r="Y195">
        <f>0</f>
        <v>0</v>
      </c>
      <c r="Z195" s="34">
        <f t="shared" si="122"/>
        <v>460126.01792452892</v>
      </c>
      <c r="AG195" s="7">
        <f t="shared" si="129"/>
        <v>10129.579290000001</v>
      </c>
      <c r="AH195">
        <f t="shared" ref="AH195:AH198" si="138">(1*H195/H196)</f>
        <v>1.0602374746597192</v>
      </c>
      <c r="AI195">
        <f t="shared" si="130"/>
        <v>10827.801511666175</v>
      </c>
      <c r="AK195" s="34">
        <f t="shared" ref="AK195:AK199" si="139">D195*0.05*0.25</f>
        <v>6577.7040580245957</v>
      </c>
      <c r="AL195">
        <f t="shared" si="121"/>
        <v>2713.3029239351458</v>
      </c>
      <c r="AM195">
        <v>0.25</v>
      </c>
      <c r="AN195">
        <f t="shared" si="120"/>
        <v>127823.25</v>
      </c>
      <c r="AO195">
        <f t="shared" si="118"/>
        <v>1036.128779717362</v>
      </c>
      <c r="AP195">
        <f t="shared" si="117"/>
        <v>2385.1094052601029</v>
      </c>
      <c r="AQ195">
        <f t="shared" si="114"/>
        <v>8742.9843065127588</v>
      </c>
      <c r="AR195">
        <f t="shared" si="119"/>
        <v>119080.26569348724</v>
      </c>
      <c r="AS195">
        <f t="shared" si="108"/>
        <v>1.7099753578697065E-2</v>
      </c>
      <c r="AT195">
        <v>0</v>
      </c>
    </row>
    <row r="196" spans="1:46" x14ac:dyDescent="0.25">
      <c r="A196" s="33" t="s">
        <v>3</v>
      </c>
      <c r="B196" s="4">
        <v>13276</v>
      </c>
      <c r="C196" s="13">
        <f>C197*B196/B197</f>
        <v>103.33125778331257</v>
      </c>
      <c r="D196" s="14">
        <f t="shared" si="124"/>
        <v>528325.48785803234</v>
      </c>
      <c r="E196" s="21">
        <v>27303</v>
      </c>
      <c r="F196" s="23">
        <f t="shared" si="125"/>
        <v>45566</v>
      </c>
      <c r="G196" s="20">
        <v>13.2459015899443</v>
      </c>
      <c r="H196" s="9">
        <f>H197*G196/G197</f>
        <v>113.47354584291843</v>
      </c>
      <c r="I196" s="8">
        <f>I197*(1*H196/H197)</f>
        <v>10212.61912586266</v>
      </c>
      <c r="J196" s="10">
        <f t="shared" si="132"/>
        <v>1981.2205794676211</v>
      </c>
      <c r="K196" s="10">
        <f t="shared" si="133"/>
        <v>5943.6617384028632</v>
      </c>
      <c r="L196" s="10">
        <f t="shared" si="104"/>
        <v>1785.389969508351</v>
      </c>
      <c r="M196" s="9">
        <f t="shared" si="127"/>
        <v>26416.274392901618</v>
      </c>
      <c r="N196" s="9">
        <f t="shared" si="128"/>
        <v>0</v>
      </c>
      <c r="O196" s="9">
        <f>SUM($N196:N$199)</f>
        <v>0</v>
      </c>
      <c r="P196" s="9">
        <f t="shared" si="106"/>
        <v>0</v>
      </c>
      <c r="Q196" s="18">
        <v>0.115</v>
      </c>
      <c r="R196" s="15">
        <f t="shared" si="134"/>
        <v>0.11800000000000001</v>
      </c>
      <c r="S196" s="16">
        <f t="shared" si="135"/>
        <v>4282.5796013473528</v>
      </c>
      <c r="T196" s="9">
        <f t="shared" si="136"/>
        <v>12847.738804042059</v>
      </c>
      <c r="U196" s="34">
        <f t="shared" si="137"/>
        <v>26416.274392901618</v>
      </c>
      <c r="V196">
        <f>T196+V197</f>
        <v>53293.858223476098</v>
      </c>
      <c r="W196" s="34">
        <f t="shared" si="102"/>
        <v>457999.1417765239</v>
      </c>
      <c r="X196" s="35">
        <f t="shared" si="103"/>
        <v>20.75</v>
      </c>
      <c r="Y196">
        <f>0</f>
        <v>0</v>
      </c>
      <c r="Z196" s="34">
        <f t="shared" si="122"/>
        <v>475031.62963455624</v>
      </c>
      <c r="AG196" s="7">
        <f t="shared" si="129"/>
        <v>9834.5430000000015</v>
      </c>
      <c r="AH196">
        <f t="shared" si="138"/>
        <v>1.0447806354009064</v>
      </c>
      <c r="AI196">
        <f t="shared" si="130"/>
        <v>10212.61912586266</v>
      </c>
      <c r="AK196" s="34">
        <f t="shared" si="139"/>
        <v>6604.0685982254045</v>
      </c>
      <c r="AL196">
        <f t="shared" si="121"/>
        <v>2724.1782967679792</v>
      </c>
      <c r="AM196">
        <v>0.25</v>
      </c>
      <c r="AN196">
        <f t="shared" si="120"/>
        <v>127823.25</v>
      </c>
      <c r="AO196">
        <f t="shared" si="118"/>
        <v>1036.128779717362</v>
      </c>
      <c r="AP196">
        <f t="shared" si="117"/>
        <v>1970.7439825016515</v>
      </c>
      <c r="AQ196">
        <f t="shared" si="114"/>
        <v>6357.8749012526559</v>
      </c>
      <c r="AR196">
        <f t="shared" si="119"/>
        <v>121465.37509874735</v>
      </c>
      <c r="AS196">
        <f t="shared" si="108"/>
        <v>1.2434895258203528E-2</v>
      </c>
      <c r="AT196">
        <v>0</v>
      </c>
    </row>
    <row r="197" spans="1:46" x14ac:dyDescent="0.25">
      <c r="A197" s="33" t="s">
        <v>2</v>
      </c>
      <c r="B197" s="4">
        <v>13255</v>
      </c>
      <c r="C197" s="13">
        <f>C198*B197/B198</f>
        <v>103.16780821917808</v>
      </c>
      <c r="D197" s="14">
        <f t="shared" si="124"/>
        <v>527489.78167808219</v>
      </c>
      <c r="E197" s="21">
        <v>27211</v>
      </c>
      <c r="F197" s="23">
        <f t="shared" si="125"/>
        <v>45474</v>
      </c>
      <c r="G197" s="20">
        <v>12.678165292431499</v>
      </c>
      <c r="H197" s="9">
        <f>H198*G197/G198</f>
        <v>108.60992441669444</v>
      </c>
      <c r="I197" s="8">
        <f>I198*(1*H197/H198)</f>
        <v>9774.8931975025007</v>
      </c>
      <c r="J197" s="10">
        <f t="shared" si="132"/>
        <v>1978.0866812928082</v>
      </c>
      <c r="K197" s="10">
        <f t="shared" si="133"/>
        <v>5934.2600438784248</v>
      </c>
      <c r="L197" s="10">
        <f t="shared" si="104"/>
        <v>978.34015793765434</v>
      </c>
      <c r="M197" s="9">
        <f t="shared" si="127"/>
        <v>26374.489083904111</v>
      </c>
      <c r="N197" s="9">
        <f t="shared" si="128"/>
        <v>0</v>
      </c>
      <c r="O197" s="9">
        <f>SUM($N197:N$199)</f>
        <v>0</v>
      </c>
      <c r="P197" s="9">
        <f t="shared" si="106"/>
        <v>0</v>
      </c>
      <c r="Q197" s="18">
        <v>0.11749999999999999</v>
      </c>
      <c r="R197" s="15">
        <f t="shared" si="134"/>
        <v>0.1205</v>
      </c>
      <c r="S197" s="16">
        <f t="shared" si="135"/>
        <v>4356.9094561037045</v>
      </c>
      <c r="T197" s="9">
        <f t="shared" si="136"/>
        <v>13070.728368311113</v>
      </c>
      <c r="U197" s="34">
        <f t="shared" si="137"/>
        <v>26374.489083904111</v>
      </c>
      <c r="V197">
        <f>T197+V198</f>
        <v>40446.119419434035</v>
      </c>
      <c r="W197" s="34">
        <f t="shared" si="102"/>
        <v>470846.88058056595</v>
      </c>
      <c r="X197" s="35">
        <f t="shared" si="103"/>
        <v>20.5</v>
      </c>
      <c r="Y197">
        <f>0</f>
        <v>0</v>
      </c>
      <c r="Z197" s="34">
        <f t="shared" si="122"/>
        <v>487043.66225864814</v>
      </c>
      <c r="AG197" s="7">
        <f t="shared" si="129"/>
        <v>9548.1</v>
      </c>
      <c r="AH197">
        <f>(1*H197/H198)</f>
        <v>1.0251240694789132</v>
      </c>
      <c r="AI197">
        <f t="shared" si="130"/>
        <v>9774.8931975025007</v>
      </c>
      <c r="AK197" s="34">
        <f t="shared" si="139"/>
        <v>6593.6222709760277</v>
      </c>
      <c r="AL197">
        <f t="shared" si="121"/>
        <v>2719.8691867776115</v>
      </c>
      <c r="AM197">
        <v>0.25</v>
      </c>
      <c r="AN197">
        <f t="shared" si="120"/>
        <v>127823.25</v>
      </c>
      <c r="AO197">
        <f t="shared" si="118"/>
        <v>1055.7822084500265</v>
      </c>
      <c r="AP197">
        <f t="shared" si="117"/>
        <v>1672.3127439520433</v>
      </c>
      <c r="AQ197">
        <f t="shared" si="114"/>
        <v>4387.1309187510042</v>
      </c>
      <c r="AR197">
        <f t="shared" si="119"/>
        <v>123436.11908124899</v>
      </c>
      <c r="AS197">
        <f t="shared" si="108"/>
        <v>8.5804634891363737E-3</v>
      </c>
      <c r="AT197">
        <v>0</v>
      </c>
    </row>
    <row r="198" spans="1:46" x14ac:dyDescent="0.25">
      <c r="A198" s="33" t="s">
        <v>1</v>
      </c>
      <c r="B198" s="4">
        <v>12973</v>
      </c>
      <c r="C198" s="13">
        <f>C199*B198/B199</f>
        <v>100.97291407222914</v>
      </c>
      <c r="D198" s="14">
        <f t="shared" si="124"/>
        <v>516267.44154732255</v>
      </c>
      <c r="E198" s="21">
        <v>27120</v>
      </c>
      <c r="F198" s="23">
        <f t="shared" si="125"/>
        <v>45383</v>
      </c>
      <c r="G198" s="20">
        <v>12.367444751225101</v>
      </c>
      <c r="H198" s="9">
        <f>H199*G198/G199</f>
        <v>105.94807755504422</v>
      </c>
      <c r="I198" s="8">
        <f>I199*(1*H198/H199)</f>
        <v>9535.3269799539812</v>
      </c>
      <c r="J198" s="10">
        <f t="shared" si="132"/>
        <v>1936.0029058024595</v>
      </c>
      <c r="K198" s="10">
        <f t="shared" si="133"/>
        <v>5808.0087174073788</v>
      </c>
      <c r="L198" s="10">
        <f t="shared" si="104"/>
        <v>500.15178831270987</v>
      </c>
      <c r="M198" s="9">
        <f t="shared" si="127"/>
        <v>25813.37207736613</v>
      </c>
      <c r="N198" s="9">
        <f t="shared" si="128"/>
        <v>0</v>
      </c>
      <c r="O198" s="9">
        <f>SUM($N198:N$199)</f>
        <v>0</v>
      </c>
      <c r="P198" s="9">
        <f t="shared" si="106"/>
        <v>0</v>
      </c>
      <c r="Q198" s="18">
        <v>0.125</v>
      </c>
      <c r="R198" s="15">
        <f t="shared" si="134"/>
        <v>0.128</v>
      </c>
      <c r="S198" s="16">
        <f t="shared" si="135"/>
        <v>4504.284363074863</v>
      </c>
      <c r="T198" s="9">
        <f t="shared" si="136"/>
        <v>13512.853089224589</v>
      </c>
      <c r="U198" s="34">
        <f t="shared" si="137"/>
        <v>25813.37207736613</v>
      </c>
      <c r="V198">
        <f>T198+V199</f>
        <v>27375.391051122919</v>
      </c>
      <c r="W198" s="34">
        <f>$D$199-V198</f>
        <v>483917.60894887708</v>
      </c>
      <c r="X198" s="35">
        <f>X199+0.25</f>
        <v>20.25</v>
      </c>
      <c r="Y198">
        <f>0</f>
        <v>0</v>
      </c>
      <c r="Z198" s="34">
        <f t="shared" si="122"/>
        <v>488892.05049619963</v>
      </c>
      <c r="AG198" s="7">
        <f>AG199*1.03</f>
        <v>9270</v>
      </c>
      <c r="AH198">
        <f t="shared" si="138"/>
        <v>1.0594807755504423</v>
      </c>
      <c r="AI198">
        <f>AI199*AH198</f>
        <v>9535.3269799539812</v>
      </c>
      <c r="AK198" s="34">
        <f t="shared" si="139"/>
        <v>6453.3430193415325</v>
      </c>
      <c r="AL198">
        <f t="shared" si="121"/>
        <v>2662.003995478382</v>
      </c>
      <c r="AM198">
        <v>0.25</v>
      </c>
      <c r="AN198">
        <f t="shared" si="120"/>
        <v>127823.25</v>
      </c>
      <c r="AO198">
        <f t="shared" si="118"/>
        <v>1115.2209492173329</v>
      </c>
      <c r="AP198">
        <f t="shared" si="117"/>
        <v>1534.2902617800719</v>
      </c>
      <c r="AQ198">
        <f>AQ199+AP198</f>
        <v>2714.8181747989611</v>
      </c>
      <c r="AR198">
        <f t="shared" si="119"/>
        <v>125108.43182520104</v>
      </c>
      <c r="AS198">
        <f t="shared" si="108"/>
        <v>5.309711212160075E-3</v>
      </c>
      <c r="AT198">
        <v>0</v>
      </c>
    </row>
    <row r="199" spans="1:46" x14ac:dyDescent="0.25">
      <c r="A199" s="33" t="s">
        <v>0</v>
      </c>
      <c r="B199" s="4">
        <v>12848</v>
      </c>
      <c r="C199" s="13">
        <v>100</v>
      </c>
      <c r="D199" s="14">
        <f>B2</f>
        <v>511293</v>
      </c>
      <c r="E199" s="21">
        <v>27030</v>
      </c>
      <c r="F199" s="23">
        <f>DATE(YEAR(E199)+50, MONTH(E199), DAY(E199))</f>
        <v>45292</v>
      </c>
      <c r="G199" s="20">
        <v>11.673118603591201</v>
      </c>
      <c r="H199" s="9">
        <v>100</v>
      </c>
      <c r="I199" s="8">
        <f>3000*3</f>
        <v>9000</v>
      </c>
      <c r="J199" s="10">
        <f>D199*0.045/12</f>
        <v>1917.3487499999999</v>
      </c>
      <c r="K199" s="10">
        <f t="shared" si="133"/>
        <v>5752.0462499999994</v>
      </c>
      <c r="L199" s="10">
        <f>$AD$13+(I199*(1-$AC$15))-K199+(L200*(1+Q199))</f>
        <v>97.953750000000582</v>
      </c>
      <c r="M199" s="9">
        <f>0.05*D199</f>
        <v>25564.65</v>
      </c>
      <c r="N199" s="9">
        <f>IF(L199&gt;=M199, 1, 0)</f>
        <v>0</v>
      </c>
      <c r="O199" s="9">
        <f>SUM($N$199:N199)</f>
        <v>0</v>
      </c>
      <c r="P199" s="9">
        <f>IF(O199=0,0,1)</f>
        <v>0</v>
      </c>
      <c r="Q199" s="18">
        <v>0.13</v>
      </c>
      <c r="R199" s="15">
        <f>Q199+0.003</f>
        <v>0.13300000000000001</v>
      </c>
      <c r="S199" s="16">
        <f>ABS(PMT(R199/12,$AC$19*12,-$AC$20*D199,0))</f>
        <v>4620.8459872994426</v>
      </c>
      <c r="T199" s="9">
        <f t="shared" si="136"/>
        <v>13862.537961898328</v>
      </c>
      <c r="U199" s="34">
        <f t="shared" si="137"/>
        <v>25564.65</v>
      </c>
      <c r="V199">
        <f>T199</f>
        <v>13862.537961898328</v>
      </c>
      <c r="W199" s="34">
        <f>$D$199-V199</f>
        <v>497430.46203810169</v>
      </c>
      <c r="X199" s="35">
        <f>AC12</f>
        <v>20</v>
      </c>
      <c r="Y199">
        <f>0</f>
        <v>0</v>
      </c>
      <c r="Z199" s="34">
        <f>D199-V199+Y199</f>
        <v>497430.46203810169</v>
      </c>
      <c r="AG199" s="7">
        <v>9000</v>
      </c>
      <c r="AI199" s="7">
        <v>9000</v>
      </c>
      <c r="AK199" s="34">
        <f>D199*0.05*0.25</f>
        <v>6391.1625000000004</v>
      </c>
      <c r="AL199">
        <f>(1-AM199)*D199*0.0275/4</f>
        <v>2636.35453125</v>
      </c>
      <c r="AM199">
        <v>0.25</v>
      </c>
      <c r="AN199">
        <f>$D199*0.25</f>
        <v>127823.25</v>
      </c>
      <c r="AO199">
        <f>ABS(PMT(R199/12,$AC$19*12,-$AC$20*AN199,0))</f>
        <v>1155.2114968248607</v>
      </c>
      <c r="AP199">
        <f>(I199*(1-$AC$15))-(1.333*AL199)-AO199</f>
        <v>1180.5279130188892</v>
      </c>
      <c r="AQ199">
        <f>AP199</f>
        <v>1180.5279130188892</v>
      </c>
      <c r="AR199">
        <f>AN199-AQ199</f>
        <v>126642.72208698111</v>
      </c>
      <c r="AS199">
        <f>AQ199/$D$199</f>
        <v>2.3089068557928414E-3</v>
      </c>
      <c r="AT199">
        <v>0</v>
      </c>
    </row>
    <row r="202" spans="1:46" x14ac:dyDescent="0.25">
      <c r="F202" s="22">
        <f>409034.4*1.25</f>
        <v>511293</v>
      </c>
      <c r="K202" s="10">
        <f>9270*0.65-K198+L199*Q198</f>
        <v>229.73550134262132</v>
      </c>
    </row>
    <row r="350" spans="17:17" x14ac:dyDescent="0.25">
      <c r="Q350" s="19"/>
    </row>
    <row r="351" spans="17:17" x14ac:dyDescent="0.25">
      <c r="Q351" s="19"/>
    </row>
    <row r="352" spans="17:17" x14ac:dyDescent="0.25">
      <c r="Q352" s="19"/>
    </row>
    <row r="353" spans="17:17" x14ac:dyDescent="0.25">
      <c r="Q353" s="19"/>
    </row>
    <row r="354" spans="17:17" x14ac:dyDescent="0.25">
      <c r="Q354" s="19"/>
    </row>
    <row r="355" spans="17:17" x14ac:dyDescent="0.25">
      <c r="Q355" s="19"/>
    </row>
    <row r="356" spans="17:17" x14ac:dyDescent="0.25">
      <c r="Q356" s="19"/>
    </row>
    <row r="357" spans="17:17" x14ac:dyDescent="0.25">
      <c r="Q357" s="19"/>
    </row>
    <row r="358" spans="17:17" x14ac:dyDescent="0.25">
      <c r="Q358" s="19"/>
    </row>
    <row r="359" spans="17:17" x14ac:dyDescent="0.25">
      <c r="Q359" s="19"/>
    </row>
    <row r="360" spans="17:17" x14ac:dyDescent="0.25">
      <c r="Q360" s="19"/>
    </row>
    <row r="361" spans="17:17" x14ac:dyDescent="0.25">
      <c r="Q361" s="19"/>
    </row>
    <row r="362" spans="17:17" x14ac:dyDescent="0.25">
      <c r="Q362" s="19"/>
    </row>
    <row r="363" spans="17:17" x14ac:dyDescent="0.25">
      <c r="Q363" s="19"/>
    </row>
    <row r="364" spans="17:17" x14ac:dyDescent="0.25">
      <c r="Q364" s="19"/>
    </row>
    <row r="365" spans="17:17" x14ac:dyDescent="0.25">
      <c r="Q365" s="19"/>
    </row>
    <row r="366" spans="17:17" x14ac:dyDescent="0.25">
      <c r="Q366" s="19"/>
    </row>
    <row r="367" spans="17:17" x14ac:dyDescent="0.25">
      <c r="Q367" s="19"/>
    </row>
    <row r="368" spans="17:17" x14ac:dyDescent="0.25">
      <c r="Q368" s="19"/>
    </row>
    <row r="369" spans="17:17" x14ac:dyDescent="0.25">
      <c r="Q369" s="19"/>
    </row>
    <row r="370" spans="17:17" x14ac:dyDescent="0.25">
      <c r="Q370" s="19"/>
    </row>
    <row r="371" spans="17:17" x14ac:dyDescent="0.25">
      <c r="Q371" s="19"/>
    </row>
    <row r="372" spans="17:17" x14ac:dyDescent="0.25">
      <c r="Q372" s="19"/>
    </row>
    <row r="373" spans="17:17" x14ac:dyDescent="0.25">
      <c r="Q373" s="19"/>
    </row>
    <row r="374" spans="17:17" x14ac:dyDescent="0.25">
      <c r="Q374" s="19"/>
    </row>
    <row r="375" spans="17:17" x14ac:dyDescent="0.25">
      <c r="Q375" s="19"/>
    </row>
    <row r="376" spans="17:17" x14ac:dyDescent="0.25">
      <c r="Q376" s="19"/>
    </row>
    <row r="377" spans="17:17" x14ac:dyDescent="0.25">
      <c r="Q377" s="19"/>
    </row>
    <row r="378" spans="17:17" x14ac:dyDescent="0.25">
      <c r="Q378" s="19"/>
    </row>
    <row r="379" spans="17:17" x14ac:dyDescent="0.25">
      <c r="Q379" s="19"/>
    </row>
    <row r="380" spans="17:17" x14ac:dyDescent="0.25">
      <c r="Q380" s="19"/>
    </row>
    <row r="381" spans="17:17" x14ac:dyDescent="0.25">
      <c r="Q381" s="19"/>
    </row>
    <row r="382" spans="17:17" x14ac:dyDescent="0.25">
      <c r="Q382" s="19"/>
    </row>
    <row r="383" spans="17:17" x14ac:dyDescent="0.25">
      <c r="Q383" s="19"/>
    </row>
    <row r="384" spans="17:17" x14ac:dyDescent="0.25">
      <c r="Q384" s="19"/>
    </row>
    <row r="385" spans="17:17" x14ac:dyDescent="0.25">
      <c r="Q385" s="19"/>
    </row>
    <row r="386" spans="17:17" x14ac:dyDescent="0.25">
      <c r="Q386" s="19"/>
    </row>
    <row r="387" spans="17:17" x14ac:dyDescent="0.25">
      <c r="Q387" s="19"/>
    </row>
    <row r="388" spans="17:17" x14ac:dyDescent="0.25">
      <c r="Q388" s="19"/>
    </row>
    <row r="389" spans="17:17" x14ac:dyDescent="0.25">
      <c r="Q389" s="19"/>
    </row>
    <row r="390" spans="17:17" x14ac:dyDescent="0.25">
      <c r="Q390" s="19"/>
    </row>
    <row r="391" spans="17:17" x14ac:dyDescent="0.25">
      <c r="Q391" s="19"/>
    </row>
    <row r="392" spans="17:17" x14ac:dyDescent="0.25">
      <c r="Q392" s="19"/>
    </row>
    <row r="393" spans="17:17" x14ac:dyDescent="0.25">
      <c r="Q393" s="19"/>
    </row>
    <row r="394" spans="17:17" x14ac:dyDescent="0.25">
      <c r="Q394" s="19"/>
    </row>
    <row r="395" spans="17:17" x14ac:dyDescent="0.25">
      <c r="Q395" s="19"/>
    </row>
    <row r="396" spans="17:17" x14ac:dyDescent="0.25">
      <c r="Q396" s="19"/>
    </row>
    <row r="397" spans="17:17" x14ac:dyDescent="0.25">
      <c r="Q397" s="19"/>
    </row>
    <row r="398" spans="17:17" x14ac:dyDescent="0.25">
      <c r="Q398" s="19"/>
    </row>
    <row r="399" spans="17:17" x14ac:dyDescent="0.25">
      <c r="Q399" s="19"/>
    </row>
    <row r="400" spans="17:17" x14ac:dyDescent="0.25">
      <c r="Q400" s="19"/>
    </row>
    <row r="401" spans="17:17" x14ac:dyDescent="0.25">
      <c r="Q401" s="19"/>
    </row>
    <row r="402" spans="17:17" x14ac:dyDescent="0.25">
      <c r="Q402" s="19"/>
    </row>
    <row r="403" spans="17:17" x14ac:dyDescent="0.25">
      <c r="Q403" s="19"/>
    </row>
    <row r="404" spans="17:17" x14ac:dyDescent="0.25">
      <c r="Q404" s="19"/>
    </row>
    <row r="405" spans="17:17" x14ac:dyDescent="0.25">
      <c r="Q405" s="19"/>
    </row>
    <row r="406" spans="17:17" x14ac:dyDescent="0.25">
      <c r="Q406" s="19"/>
    </row>
    <row r="407" spans="17:17" x14ac:dyDescent="0.25">
      <c r="Q407" s="19"/>
    </row>
    <row r="408" spans="17:17" x14ac:dyDescent="0.25">
      <c r="Q408" s="19"/>
    </row>
    <row r="409" spans="17:17" x14ac:dyDescent="0.25">
      <c r="Q409" s="19"/>
    </row>
    <row r="410" spans="17:17" x14ac:dyDescent="0.25">
      <c r="Q410" s="19"/>
    </row>
    <row r="411" spans="17:17" x14ac:dyDescent="0.25">
      <c r="Q411" s="19"/>
    </row>
    <row r="412" spans="17:17" x14ac:dyDescent="0.25">
      <c r="Q412" s="19"/>
    </row>
    <row r="413" spans="17:17" x14ac:dyDescent="0.25">
      <c r="Q413" s="19"/>
    </row>
    <row r="414" spans="17:17" x14ac:dyDescent="0.25">
      <c r="Q414" s="19"/>
    </row>
    <row r="415" spans="17:17" x14ac:dyDescent="0.25">
      <c r="Q415" s="19"/>
    </row>
    <row r="416" spans="17:17" x14ac:dyDescent="0.25">
      <c r="Q416" s="19"/>
    </row>
    <row r="417" spans="17:17" x14ac:dyDescent="0.25">
      <c r="Q417" s="19"/>
    </row>
    <row r="418" spans="17:17" x14ac:dyDescent="0.25">
      <c r="Q418" s="19"/>
    </row>
    <row r="419" spans="17:17" x14ac:dyDescent="0.25">
      <c r="Q419" s="19"/>
    </row>
    <row r="420" spans="17:17" x14ac:dyDescent="0.25">
      <c r="Q420" s="19"/>
    </row>
    <row r="421" spans="17:17" x14ac:dyDescent="0.25">
      <c r="Q421" s="19"/>
    </row>
    <row r="422" spans="17:17" x14ac:dyDescent="0.25">
      <c r="Q422" s="19"/>
    </row>
    <row r="423" spans="17:17" x14ac:dyDescent="0.25">
      <c r="Q423" s="19"/>
    </row>
    <row r="424" spans="17:17" x14ac:dyDescent="0.25">
      <c r="Q424" s="19"/>
    </row>
    <row r="425" spans="17:17" x14ac:dyDescent="0.25">
      <c r="Q425" s="19"/>
    </row>
    <row r="426" spans="17:17" x14ac:dyDescent="0.25">
      <c r="Q426" s="19"/>
    </row>
    <row r="427" spans="17:17" x14ac:dyDescent="0.25">
      <c r="Q427" s="19"/>
    </row>
    <row r="428" spans="17:17" x14ac:dyDescent="0.25">
      <c r="Q428" s="19"/>
    </row>
    <row r="429" spans="17:17" x14ac:dyDescent="0.25">
      <c r="Q429" s="19"/>
    </row>
    <row r="430" spans="17:17" x14ac:dyDescent="0.25">
      <c r="Q430" s="19"/>
    </row>
    <row r="431" spans="17:17" x14ac:dyDescent="0.25">
      <c r="Q431" s="19"/>
    </row>
    <row r="432" spans="17:17" x14ac:dyDescent="0.25">
      <c r="Q432" s="19"/>
    </row>
    <row r="433" spans="17:17" x14ac:dyDescent="0.25">
      <c r="Q433" s="19"/>
    </row>
    <row r="434" spans="17:17" x14ac:dyDescent="0.25">
      <c r="Q434" s="19"/>
    </row>
    <row r="435" spans="17:17" x14ac:dyDescent="0.25">
      <c r="Q435" s="19"/>
    </row>
    <row r="436" spans="17:17" x14ac:dyDescent="0.25">
      <c r="Q436" s="19"/>
    </row>
    <row r="437" spans="17:17" x14ac:dyDescent="0.25">
      <c r="Q437" s="19"/>
    </row>
    <row r="438" spans="17:17" x14ac:dyDescent="0.25">
      <c r="Q438" s="19"/>
    </row>
    <row r="439" spans="17:17" x14ac:dyDescent="0.25">
      <c r="Q439" s="19"/>
    </row>
    <row r="440" spans="17:17" x14ac:dyDescent="0.25">
      <c r="Q440" s="19"/>
    </row>
    <row r="441" spans="17:17" x14ac:dyDescent="0.25">
      <c r="Q441" s="19"/>
    </row>
    <row r="442" spans="17:17" x14ac:dyDescent="0.25">
      <c r="Q442" s="19"/>
    </row>
    <row r="443" spans="17:17" x14ac:dyDescent="0.25">
      <c r="Q443" s="19"/>
    </row>
    <row r="444" spans="17:17" x14ac:dyDescent="0.25">
      <c r="Q444" s="19"/>
    </row>
    <row r="445" spans="17:17" x14ac:dyDescent="0.25">
      <c r="Q445" s="19"/>
    </row>
    <row r="446" spans="17:17" x14ac:dyDescent="0.25">
      <c r="Q446" s="19"/>
    </row>
    <row r="447" spans="17:17" x14ac:dyDescent="0.25">
      <c r="Q447" s="19"/>
    </row>
    <row r="448" spans="17:17" x14ac:dyDescent="0.25">
      <c r="Q448" s="19"/>
    </row>
    <row r="449" spans="17:17" x14ac:dyDescent="0.25">
      <c r="Q449" s="19"/>
    </row>
    <row r="450" spans="17:17" x14ac:dyDescent="0.25">
      <c r="Q450" s="19"/>
    </row>
    <row r="451" spans="17:17" x14ac:dyDescent="0.25">
      <c r="Q451" s="19"/>
    </row>
    <row r="452" spans="17:17" x14ac:dyDescent="0.25">
      <c r="Q452" s="19"/>
    </row>
    <row r="453" spans="17:17" x14ac:dyDescent="0.25">
      <c r="Q453" s="19"/>
    </row>
    <row r="454" spans="17:17" x14ac:dyDescent="0.25">
      <c r="Q454" s="19"/>
    </row>
    <row r="455" spans="17:17" x14ac:dyDescent="0.25">
      <c r="Q455" s="19"/>
    </row>
    <row r="456" spans="17:17" x14ac:dyDescent="0.25">
      <c r="Q456" s="19"/>
    </row>
    <row r="457" spans="17:17" x14ac:dyDescent="0.25">
      <c r="Q457" s="19"/>
    </row>
    <row r="458" spans="17:17" x14ac:dyDescent="0.25">
      <c r="Q458" s="19"/>
    </row>
    <row r="459" spans="17:17" x14ac:dyDescent="0.25">
      <c r="Q459" s="19"/>
    </row>
    <row r="460" spans="17:17" x14ac:dyDescent="0.25">
      <c r="Q460" s="19"/>
    </row>
    <row r="461" spans="17:17" x14ac:dyDescent="0.25">
      <c r="Q461" s="19"/>
    </row>
    <row r="462" spans="17:17" x14ac:dyDescent="0.25">
      <c r="Q462" s="19"/>
    </row>
    <row r="463" spans="17:17" x14ac:dyDescent="0.25">
      <c r="Q463" s="19"/>
    </row>
    <row r="464" spans="17:17" x14ac:dyDescent="0.25">
      <c r="Q464" s="19"/>
    </row>
    <row r="465" spans="17:17" x14ac:dyDescent="0.25">
      <c r="Q465" s="19"/>
    </row>
    <row r="466" spans="17:17" x14ac:dyDescent="0.25">
      <c r="Q466" s="19"/>
    </row>
    <row r="467" spans="17:17" x14ac:dyDescent="0.25">
      <c r="Q467" s="19"/>
    </row>
    <row r="468" spans="17:17" x14ac:dyDescent="0.25">
      <c r="Q468" s="19"/>
    </row>
    <row r="469" spans="17:17" x14ac:dyDescent="0.25">
      <c r="Q469" s="19"/>
    </row>
    <row r="470" spans="17:17" x14ac:dyDescent="0.25">
      <c r="Q470" s="19"/>
    </row>
    <row r="471" spans="17:17" x14ac:dyDescent="0.25">
      <c r="Q471" s="19"/>
    </row>
    <row r="472" spans="17:17" x14ac:dyDescent="0.25">
      <c r="Q472" s="19"/>
    </row>
    <row r="473" spans="17:17" x14ac:dyDescent="0.25">
      <c r="Q473" s="19"/>
    </row>
    <row r="474" spans="17:17" x14ac:dyDescent="0.25">
      <c r="Q474" s="19"/>
    </row>
    <row r="475" spans="17:17" x14ac:dyDescent="0.25">
      <c r="Q475" s="19"/>
    </row>
    <row r="476" spans="17:17" x14ac:dyDescent="0.25">
      <c r="Q476" s="19"/>
    </row>
    <row r="477" spans="17:17" x14ac:dyDescent="0.25">
      <c r="Q477" s="19"/>
    </row>
    <row r="478" spans="17:17" x14ac:dyDescent="0.25">
      <c r="Q478" s="19"/>
    </row>
    <row r="479" spans="17:17" x14ac:dyDescent="0.25">
      <c r="Q479" s="19"/>
    </row>
    <row r="480" spans="17:17" x14ac:dyDescent="0.25">
      <c r="Q480" s="19"/>
    </row>
    <row r="481" spans="17:17" x14ac:dyDescent="0.25">
      <c r="Q481" s="19"/>
    </row>
    <row r="482" spans="17:17" x14ac:dyDescent="0.25">
      <c r="Q482" s="19"/>
    </row>
    <row r="483" spans="17:17" x14ac:dyDescent="0.25">
      <c r="Q483" s="19"/>
    </row>
    <row r="484" spans="17:17" x14ac:dyDescent="0.25">
      <c r="Q484" s="19"/>
    </row>
    <row r="485" spans="17:17" x14ac:dyDescent="0.25">
      <c r="Q485" s="19"/>
    </row>
    <row r="486" spans="17:17" x14ac:dyDescent="0.25">
      <c r="Q486" s="19"/>
    </row>
    <row r="487" spans="17:17" x14ac:dyDescent="0.25">
      <c r="Q487" s="19"/>
    </row>
    <row r="488" spans="17:17" x14ac:dyDescent="0.25">
      <c r="Q488" s="19"/>
    </row>
    <row r="489" spans="17:17" x14ac:dyDescent="0.25">
      <c r="Q489" s="19"/>
    </row>
    <row r="490" spans="17:17" x14ac:dyDescent="0.25">
      <c r="Q490" s="19"/>
    </row>
    <row r="491" spans="17:17" x14ac:dyDescent="0.25">
      <c r="Q491" s="19"/>
    </row>
    <row r="492" spans="17:17" x14ac:dyDescent="0.25">
      <c r="Q492" s="19"/>
    </row>
    <row r="493" spans="17:17" x14ac:dyDescent="0.25">
      <c r="Q493" s="19"/>
    </row>
    <row r="494" spans="17:17" x14ac:dyDescent="0.25">
      <c r="Q494" s="19"/>
    </row>
    <row r="495" spans="17:17" x14ac:dyDescent="0.25">
      <c r="Q495" s="19"/>
    </row>
    <row r="496" spans="17:17" x14ac:dyDescent="0.25">
      <c r="Q496" s="19"/>
    </row>
    <row r="497" spans="17:17" x14ac:dyDescent="0.25">
      <c r="Q497" s="19"/>
    </row>
    <row r="498" spans="17:17" x14ac:dyDescent="0.25">
      <c r="Q498" s="19"/>
    </row>
    <row r="499" spans="17:17" x14ac:dyDescent="0.25">
      <c r="Q499" s="19"/>
    </row>
    <row r="500" spans="17:17" x14ac:dyDescent="0.25">
      <c r="Q500" s="19"/>
    </row>
    <row r="501" spans="17:17" x14ac:dyDescent="0.25">
      <c r="Q501" s="19"/>
    </row>
    <row r="502" spans="17:17" x14ac:dyDescent="0.25">
      <c r="Q502" s="19"/>
    </row>
    <row r="503" spans="17:17" x14ac:dyDescent="0.25">
      <c r="Q503" s="19"/>
    </row>
    <row r="504" spans="17:17" x14ac:dyDescent="0.25">
      <c r="Q504" s="19"/>
    </row>
    <row r="505" spans="17:17" x14ac:dyDescent="0.25">
      <c r="Q505" s="19"/>
    </row>
    <row r="506" spans="17:17" x14ac:dyDescent="0.25">
      <c r="Q506" s="19"/>
    </row>
    <row r="507" spans="17:17" x14ac:dyDescent="0.25">
      <c r="Q507" s="19"/>
    </row>
    <row r="508" spans="17:17" x14ac:dyDescent="0.25">
      <c r="Q508" s="19"/>
    </row>
    <row r="509" spans="17:17" x14ac:dyDescent="0.25">
      <c r="Q509" s="19"/>
    </row>
    <row r="510" spans="17:17" x14ac:dyDescent="0.25">
      <c r="Q510" s="19"/>
    </row>
    <row r="511" spans="17:17" x14ac:dyDescent="0.25">
      <c r="Q511" s="19"/>
    </row>
    <row r="512" spans="17:17" x14ac:dyDescent="0.25">
      <c r="Q512" s="19"/>
    </row>
    <row r="513" spans="17:17" x14ac:dyDescent="0.25">
      <c r="Q513" s="19"/>
    </row>
    <row r="514" spans="17:17" x14ac:dyDescent="0.25">
      <c r="Q514" s="19"/>
    </row>
    <row r="515" spans="17:17" x14ac:dyDescent="0.25">
      <c r="Q515" s="19"/>
    </row>
    <row r="516" spans="17:17" x14ac:dyDescent="0.25">
      <c r="Q516" s="19"/>
    </row>
    <row r="517" spans="17:17" x14ac:dyDescent="0.25">
      <c r="Q517" s="19"/>
    </row>
    <row r="518" spans="17:17" x14ac:dyDescent="0.25">
      <c r="Q518" s="19"/>
    </row>
    <row r="519" spans="17:17" x14ac:dyDescent="0.25">
      <c r="Q519" s="19"/>
    </row>
    <row r="520" spans="17:17" x14ac:dyDescent="0.25">
      <c r="Q520" s="19"/>
    </row>
    <row r="521" spans="17:17" x14ac:dyDescent="0.25">
      <c r="Q521" s="19"/>
    </row>
    <row r="522" spans="17:17" x14ac:dyDescent="0.25">
      <c r="Q522" s="19"/>
    </row>
    <row r="523" spans="17:17" x14ac:dyDescent="0.25">
      <c r="Q523" s="19"/>
    </row>
    <row r="524" spans="17:17" x14ac:dyDescent="0.25">
      <c r="Q524" s="19"/>
    </row>
    <row r="525" spans="17:17" x14ac:dyDescent="0.25">
      <c r="Q525" s="19"/>
    </row>
    <row r="526" spans="17:17" x14ac:dyDescent="0.25">
      <c r="Q526" s="19"/>
    </row>
    <row r="527" spans="17:17" x14ac:dyDescent="0.25">
      <c r="Q527" s="19"/>
    </row>
    <row r="528" spans="17:17" x14ac:dyDescent="0.25">
      <c r="Q528" s="19"/>
    </row>
    <row r="529" spans="17:17" x14ac:dyDescent="0.25">
      <c r="Q529" s="19"/>
    </row>
    <row r="530" spans="17:17" x14ac:dyDescent="0.25">
      <c r="Q530" s="19"/>
    </row>
    <row r="531" spans="17:17" x14ac:dyDescent="0.25">
      <c r="Q531" s="19"/>
    </row>
    <row r="532" spans="17:17" x14ac:dyDescent="0.25">
      <c r="Q532" s="19"/>
    </row>
    <row r="533" spans="17:17" x14ac:dyDescent="0.25">
      <c r="Q533" s="19"/>
    </row>
    <row r="534" spans="17:17" x14ac:dyDescent="0.25">
      <c r="Q534" s="19"/>
    </row>
    <row r="535" spans="17:17" x14ac:dyDescent="0.25">
      <c r="Q535" s="19"/>
    </row>
    <row r="536" spans="17:17" x14ac:dyDescent="0.25">
      <c r="Q536" s="19"/>
    </row>
    <row r="537" spans="17:17" x14ac:dyDescent="0.25">
      <c r="Q537" s="19"/>
    </row>
    <row r="538" spans="17:17" x14ac:dyDescent="0.25">
      <c r="Q538" s="19"/>
    </row>
    <row r="539" spans="17:17" x14ac:dyDescent="0.25">
      <c r="Q539" s="19"/>
    </row>
    <row r="540" spans="17:17" x14ac:dyDescent="0.25">
      <c r="Q540" s="19"/>
    </row>
    <row r="541" spans="17:17" x14ac:dyDescent="0.25">
      <c r="Q541" s="19"/>
    </row>
    <row r="542" spans="17:17" x14ac:dyDescent="0.25">
      <c r="Q542" s="19"/>
    </row>
    <row r="543" spans="17:17" x14ac:dyDescent="0.25">
      <c r="Q543" s="19"/>
    </row>
    <row r="544" spans="17:17" x14ac:dyDescent="0.25">
      <c r="Q544" s="19"/>
    </row>
    <row r="545" spans="17:17" x14ac:dyDescent="0.25">
      <c r="Q545" s="19"/>
    </row>
    <row r="546" spans="17:17" x14ac:dyDescent="0.25">
      <c r="Q546" s="19"/>
    </row>
    <row r="547" spans="17:17" x14ac:dyDescent="0.25">
      <c r="Q547" s="19"/>
    </row>
    <row r="548" spans="17:17" x14ac:dyDescent="0.25">
      <c r="Q548" s="19"/>
    </row>
    <row r="549" spans="17:17" x14ac:dyDescent="0.25">
      <c r="Q549" s="19"/>
    </row>
    <row r="550" spans="17:17" x14ac:dyDescent="0.25">
      <c r="Q550" s="19"/>
    </row>
    <row r="551" spans="17:17" x14ac:dyDescent="0.25">
      <c r="Q551" s="19"/>
    </row>
    <row r="552" spans="17:17" x14ac:dyDescent="0.25">
      <c r="Q552" s="19"/>
    </row>
    <row r="553" spans="17:17" x14ac:dyDescent="0.25">
      <c r="Q553" s="19"/>
    </row>
    <row r="554" spans="17:17" x14ac:dyDescent="0.25">
      <c r="Q554" s="19"/>
    </row>
    <row r="555" spans="17:17" x14ac:dyDescent="0.25">
      <c r="Q555" s="19"/>
    </row>
    <row r="556" spans="17:17" x14ac:dyDescent="0.25">
      <c r="Q556" s="19"/>
    </row>
    <row r="557" spans="17:17" x14ac:dyDescent="0.25">
      <c r="Q557" s="19"/>
    </row>
    <row r="558" spans="17:17" x14ac:dyDescent="0.25">
      <c r="Q558" s="19"/>
    </row>
    <row r="559" spans="17:17" x14ac:dyDescent="0.25">
      <c r="Q559" s="19"/>
    </row>
    <row r="560" spans="17:17" x14ac:dyDescent="0.25">
      <c r="Q560" s="19"/>
    </row>
    <row r="561" spans="17:17" x14ac:dyDescent="0.25">
      <c r="Q561" s="19"/>
    </row>
    <row r="562" spans="17:17" x14ac:dyDescent="0.25">
      <c r="Q562" s="19"/>
    </row>
    <row r="563" spans="17:17" x14ac:dyDescent="0.25">
      <c r="Q563" s="19"/>
    </row>
    <row r="564" spans="17:17" x14ac:dyDescent="0.25">
      <c r="Q564" s="19"/>
    </row>
    <row r="565" spans="17:17" x14ac:dyDescent="0.25">
      <c r="Q565" s="19"/>
    </row>
    <row r="566" spans="17:17" x14ac:dyDescent="0.25">
      <c r="Q566" s="19"/>
    </row>
    <row r="567" spans="17:17" x14ac:dyDescent="0.25">
      <c r="Q567" s="19"/>
    </row>
    <row r="568" spans="17:17" x14ac:dyDescent="0.25">
      <c r="Q568" s="19"/>
    </row>
    <row r="569" spans="17:17" x14ac:dyDescent="0.25">
      <c r="Q569" s="19"/>
    </row>
    <row r="570" spans="17:17" x14ac:dyDescent="0.25">
      <c r="Q570" s="19"/>
    </row>
    <row r="571" spans="17:17" x14ac:dyDescent="0.25">
      <c r="Q571" s="19"/>
    </row>
    <row r="572" spans="17:17" x14ac:dyDescent="0.25">
      <c r="Q572" s="19"/>
    </row>
    <row r="573" spans="17:17" x14ac:dyDescent="0.25">
      <c r="Q573" s="19"/>
    </row>
    <row r="574" spans="17:17" x14ac:dyDescent="0.25">
      <c r="Q574" s="19"/>
    </row>
    <row r="575" spans="17:17" x14ac:dyDescent="0.25">
      <c r="Q575" s="19"/>
    </row>
    <row r="576" spans="17:17" x14ac:dyDescent="0.25">
      <c r="Q576" s="19"/>
    </row>
    <row r="577" spans="17:17" x14ac:dyDescent="0.25">
      <c r="Q577" s="19"/>
    </row>
    <row r="578" spans="17:17" x14ac:dyDescent="0.25">
      <c r="Q578" s="19"/>
    </row>
    <row r="579" spans="17:17" x14ac:dyDescent="0.25">
      <c r="Q579" s="19"/>
    </row>
    <row r="580" spans="17:17" x14ac:dyDescent="0.25">
      <c r="Q580" s="19"/>
    </row>
    <row r="581" spans="17:17" x14ac:dyDescent="0.25">
      <c r="Q581" s="19"/>
    </row>
    <row r="582" spans="17:17" x14ac:dyDescent="0.25">
      <c r="Q582" s="19"/>
    </row>
    <row r="583" spans="17:17" x14ac:dyDescent="0.25">
      <c r="Q583" s="19"/>
    </row>
    <row r="584" spans="17:17" x14ac:dyDescent="0.25">
      <c r="Q584" s="19"/>
    </row>
    <row r="585" spans="17:17" x14ac:dyDescent="0.25">
      <c r="Q585" s="19"/>
    </row>
    <row r="586" spans="17:17" x14ac:dyDescent="0.25">
      <c r="Q586" s="19"/>
    </row>
    <row r="587" spans="17:17" x14ac:dyDescent="0.25">
      <c r="Q587" s="19"/>
    </row>
    <row r="588" spans="17:17" x14ac:dyDescent="0.25">
      <c r="Q588" s="19"/>
    </row>
    <row r="589" spans="17:17" x14ac:dyDescent="0.25">
      <c r="Q589" s="19"/>
    </row>
    <row r="590" spans="17:17" x14ac:dyDescent="0.25">
      <c r="Q590" s="19"/>
    </row>
    <row r="591" spans="17:17" x14ac:dyDescent="0.25">
      <c r="Q591" s="19"/>
    </row>
    <row r="592" spans="17:17" x14ac:dyDescent="0.25">
      <c r="Q592" s="19"/>
    </row>
    <row r="593" spans="17:17" x14ac:dyDescent="0.25">
      <c r="Q593" s="19"/>
    </row>
    <row r="594" spans="17:17" x14ac:dyDescent="0.25">
      <c r="Q594" s="19"/>
    </row>
    <row r="595" spans="17:17" x14ac:dyDescent="0.25">
      <c r="Q595" s="19"/>
    </row>
    <row r="596" spans="17:17" x14ac:dyDescent="0.25">
      <c r="Q596" s="19"/>
    </row>
    <row r="597" spans="17:17" x14ac:dyDescent="0.25">
      <c r="Q597" s="19"/>
    </row>
    <row r="598" spans="17:17" x14ac:dyDescent="0.25">
      <c r="Q598" s="19"/>
    </row>
    <row r="599" spans="17:17" x14ac:dyDescent="0.25">
      <c r="Q599" s="19"/>
    </row>
    <row r="600" spans="17:17" x14ac:dyDescent="0.25">
      <c r="Q600" s="19"/>
    </row>
    <row r="601" spans="17:17" x14ac:dyDescent="0.25">
      <c r="Q601" s="19"/>
    </row>
    <row r="602" spans="17:17" x14ac:dyDescent="0.25">
      <c r="Q602" s="19"/>
    </row>
    <row r="603" spans="17:17" x14ac:dyDescent="0.25">
      <c r="Q603" s="19"/>
    </row>
    <row r="604" spans="17:17" x14ac:dyDescent="0.25">
      <c r="Q604" s="19"/>
    </row>
    <row r="605" spans="17:17" x14ac:dyDescent="0.25">
      <c r="Q605" s="19"/>
    </row>
    <row r="606" spans="17:17" x14ac:dyDescent="0.25">
      <c r="Q606" s="19"/>
    </row>
    <row r="607" spans="17:17" x14ac:dyDescent="0.25">
      <c r="Q607" s="19"/>
    </row>
    <row r="608" spans="17:17" x14ac:dyDescent="0.25">
      <c r="Q608" s="19"/>
    </row>
    <row r="609" spans="17:17" x14ac:dyDescent="0.25">
      <c r="Q609" s="19"/>
    </row>
    <row r="610" spans="17:17" x14ac:dyDescent="0.25">
      <c r="Q610" s="19"/>
    </row>
    <row r="611" spans="17:17" x14ac:dyDescent="0.25">
      <c r="Q611" s="19"/>
    </row>
    <row r="612" spans="17:17" x14ac:dyDescent="0.25">
      <c r="Q612" s="19"/>
    </row>
    <row r="613" spans="17:17" x14ac:dyDescent="0.25">
      <c r="Q613" s="19"/>
    </row>
    <row r="614" spans="17:17" x14ac:dyDescent="0.25">
      <c r="Q614" s="19"/>
    </row>
    <row r="615" spans="17:17" x14ac:dyDescent="0.25">
      <c r="Q615" s="19"/>
    </row>
    <row r="616" spans="17:17" x14ac:dyDescent="0.25">
      <c r="Q616" s="19"/>
    </row>
    <row r="617" spans="17:17" x14ac:dyDescent="0.25">
      <c r="Q617" s="19"/>
    </row>
    <row r="618" spans="17:17" x14ac:dyDescent="0.25">
      <c r="Q618" s="19"/>
    </row>
    <row r="619" spans="17:17" x14ac:dyDescent="0.25">
      <c r="Q619" s="19"/>
    </row>
    <row r="620" spans="17:17" x14ac:dyDescent="0.25">
      <c r="Q620" s="19"/>
    </row>
    <row r="621" spans="17:17" x14ac:dyDescent="0.25">
      <c r="Q621" s="19"/>
    </row>
    <row r="622" spans="17:17" x14ac:dyDescent="0.25">
      <c r="Q622" s="19"/>
    </row>
    <row r="623" spans="17:17" x14ac:dyDescent="0.25">
      <c r="Q623" s="19"/>
    </row>
    <row r="624" spans="17:17" x14ac:dyDescent="0.25">
      <c r="Q624" s="19"/>
    </row>
    <row r="625" spans="17:17" x14ac:dyDescent="0.25">
      <c r="Q625" s="19"/>
    </row>
    <row r="626" spans="17:17" x14ac:dyDescent="0.25">
      <c r="Q626" s="19"/>
    </row>
    <row r="627" spans="17:17" x14ac:dyDescent="0.25">
      <c r="Q627" s="19"/>
    </row>
    <row r="628" spans="17:17" x14ac:dyDescent="0.25">
      <c r="Q628" s="19"/>
    </row>
    <row r="629" spans="17:17" x14ac:dyDescent="0.25">
      <c r="Q629" s="19"/>
    </row>
    <row r="630" spans="17:17" x14ac:dyDescent="0.25">
      <c r="Q630" s="19"/>
    </row>
    <row r="631" spans="17:17" x14ac:dyDescent="0.25">
      <c r="Q631" s="19"/>
    </row>
    <row r="632" spans="17:17" x14ac:dyDescent="0.25">
      <c r="Q632" s="19"/>
    </row>
    <row r="633" spans="17:17" x14ac:dyDescent="0.25">
      <c r="Q633" s="19"/>
    </row>
    <row r="634" spans="17:17" x14ac:dyDescent="0.25">
      <c r="Q634" s="19"/>
    </row>
    <row r="635" spans="17:17" x14ac:dyDescent="0.25">
      <c r="Q635" s="19"/>
    </row>
    <row r="636" spans="17:17" x14ac:dyDescent="0.25">
      <c r="Q636" s="19"/>
    </row>
    <row r="637" spans="17:17" x14ac:dyDescent="0.25">
      <c r="Q637" s="19"/>
    </row>
    <row r="638" spans="17:17" x14ac:dyDescent="0.25">
      <c r="Q638" s="19"/>
    </row>
    <row r="639" spans="17:17" x14ac:dyDescent="0.25">
      <c r="Q639" s="19"/>
    </row>
    <row r="640" spans="17:17" x14ac:dyDescent="0.25">
      <c r="Q640" s="19"/>
    </row>
    <row r="641" spans="17:17" x14ac:dyDescent="0.25">
      <c r="Q641" s="19"/>
    </row>
    <row r="642" spans="17:17" x14ac:dyDescent="0.25">
      <c r="Q642" s="19"/>
    </row>
    <row r="643" spans="17:17" x14ac:dyDescent="0.25">
      <c r="Q643" s="19"/>
    </row>
    <row r="644" spans="17:17" x14ac:dyDescent="0.25">
      <c r="Q644" s="19"/>
    </row>
    <row r="645" spans="17:17" x14ac:dyDescent="0.25">
      <c r="Q645" s="19"/>
    </row>
    <row r="646" spans="17:17" x14ac:dyDescent="0.25">
      <c r="Q646" s="19"/>
    </row>
    <row r="647" spans="17:17" x14ac:dyDescent="0.25">
      <c r="Q647" s="19"/>
    </row>
    <row r="648" spans="17:17" x14ac:dyDescent="0.25">
      <c r="Q648" s="19"/>
    </row>
    <row r="649" spans="17:17" x14ac:dyDescent="0.25">
      <c r="Q649" s="19"/>
    </row>
    <row r="650" spans="17:17" x14ac:dyDescent="0.25">
      <c r="Q650" s="19"/>
    </row>
    <row r="651" spans="17:17" x14ac:dyDescent="0.25">
      <c r="Q651" s="19"/>
    </row>
    <row r="652" spans="17:17" x14ac:dyDescent="0.25">
      <c r="Q652" s="19"/>
    </row>
    <row r="653" spans="17:17" x14ac:dyDescent="0.25">
      <c r="Q653" s="19"/>
    </row>
    <row r="654" spans="17:17" x14ac:dyDescent="0.25">
      <c r="Q654" s="19"/>
    </row>
    <row r="655" spans="17:17" x14ac:dyDescent="0.25">
      <c r="Q655" s="19"/>
    </row>
    <row r="656" spans="17:17" x14ac:dyDescent="0.25">
      <c r="Q656" s="19"/>
    </row>
    <row r="657" spans="17:17" x14ac:dyDescent="0.25">
      <c r="Q657" s="19"/>
    </row>
    <row r="658" spans="17:17" x14ac:dyDescent="0.25">
      <c r="Q658" s="19"/>
    </row>
    <row r="659" spans="17:17" x14ac:dyDescent="0.25">
      <c r="Q659" s="19"/>
    </row>
    <row r="660" spans="17:17" x14ac:dyDescent="0.25">
      <c r="Q660" s="19"/>
    </row>
    <row r="661" spans="17:17" x14ac:dyDescent="0.25">
      <c r="Q661" s="19"/>
    </row>
    <row r="662" spans="17:17" x14ac:dyDescent="0.25">
      <c r="Q662" s="19"/>
    </row>
    <row r="663" spans="17:17" x14ac:dyDescent="0.25">
      <c r="Q663" s="19"/>
    </row>
    <row r="664" spans="17:17" x14ac:dyDescent="0.25">
      <c r="Q664" s="19"/>
    </row>
    <row r="665" spans="17:17" x14ac:dyDescent="0.25">
      <c r="Q665" s="19"/>
    </row>
    <row r="666" spans="17:17" x14ac:dyDescent="0.25">
      <c r="Q666" s="19"/>
    </row>
    <row r="667" spans="17:17" x14ac:dyDescent="0.25">
      <c r="Q667" s="19"/>
    </row>
    <row r="668" spans="17:17" x14ac:dyDescent="0.25">
      <c r="Q668" s="19"/>
    </row>
    <row r="669" spans="17:17" x14ac:dyDescent="0.25">
      <c r="Q669" s="19"/>
    </row>
    <row r="670" spans="17:17" x14ac:dyDescent="0.25">
      <c r="Q670" s="19"/>
    </row>
    <row r="671" spans="17:17" x14ac:dyDescent="0.25">
      <c r="Q671" s="19"/>
    </row>
    <row r="672" spans="17:17" x14ac:dyDescent="0.25">
      <c r="Q672" s="19"/>
    </row>
    <row r="673" spans="17:17" x14ac:dyDescent="0.25">
      <c r="Q673" s="19"/>
    </row>
    <row r="674" spans="17:17" x14ac:dyDescent="0.25">
      <c r="Q674" s="19"/>
    </row>
    <row r="675" spans="17:17" x14ac:dyDescent="0.25">
      <c r="Q675" s="19"/>
    </row>
    <row r="676" spans="17:17" x14ac:dyDescent="0.25">
      <c r="Q676" s="19"/>
    </row>
    <row r="677" spans="17:17" x14ac:dyDescent="0.25">
      <c r="Q677" s="19"/>
    </row>
    <row r="678" spans="17:17" x14ac:dyDescent="0.25">
      <c r="Q678" s="19"/>
    </row>
    <row r="679" spans="17:17" x14ac:dyDescent="0.25">
      <c r="Q679" s="19"/>
    </row>
    <row r="680" spans="17:17" x14ac:dyDescent="0.25">
      <c r="Q680" s="19"/>
    </row>
    <row r="681" spans="17:17" x14ac:dyDescent="0.25">
      <c r="Q681" s="19"/>
    </row>
    <row r="682" spans="17:17" x14ac:dyDescent="0.25">
      <c r="Q682" s="19"/>
    </row>
    <row r="683" spans="17:17" x14ac:dyDescent="0.25">
      <c r="Q683" s="19"/>
    </row>
    <row r="684" spans="17:17" x14ac:dyDescent="0.25">
      <c r="Q684" s="19"/>
    </row>
    <row r="685" spans="17:17" x14ac:dyDescent="0.25">
      <c r="Q685" s="19"/>
    </row>
    <row r="686" spans="17:17" x14ac:dyDescent="0.25">
      <c r="Q686" s="19"/>
    </row>
    <row r="687" spans="17:17" x14ac:dyDescent="0.25">
      <c r="Q687" s="19"/>
    </row>
    <row r="688" spans="17:17" x14ac:dyDescent="0.25">
      <c r="Q688" s="19"/>
    </row>
    <row r="689" spans="17:17" x14ac:dyDescent="0.25">
      <c r="Q689" s="19"/>
    </row>
    <row r="690" spans="17:17" x14ac:dyDescent="0.25">
      <c r="Q690" s="19"/>
    </row>
    <row r="691" spans="17:17" x14ac:dyDescent="0.25">
      <c r="Q691" s="19"/>
    </row>
    <row r="692" spans="17:17" x14ac:dyDescent="0.25">
      <c r="Q692" s="19"/>
    </row>
    <row r="693" spans="17:17" x14ac:dyDescent="0.25">
      <c r="Q693" s="19"/>
    </row>
    <row r="694" spans="17:17" x14ac:dyDescent="0.25">
      <c r="Q694" s="19"/>
    </row>
    <row r="695" spans="17:17" x14ac:dyDescent="0.25">
      <c r="Q695" s="19"/>
    </row>
    <row r="696" spans="17:17" x14ac:dyDescent="0.25">
      <c r="Q696" s="19"/>
    </row>
    <row r="697" spans="17:17" x14ac:dyDescent="0.25">
      <c r="Q697" s="19"/>
    </row>
    <row r="698" spans="17:17" x14ac:dyDescent="0.25">
      <c r="Q698" s="19"/>
    </row>
    <row r="699" spans="17:17" x14ac:dyDescent="0.25">
      <c r="Q699" s="19"/>
    </row>
    <row r="700" spans="17:17" x14ac:dyDescent="0.25">
      <c r="Q700" s="19"/>
    </row>
    <row r="701" spans="17:17" x14ac:dyDescent="0.25">
      <c r="Q701" s="19"/>
    </row>
    <row r="702" spans="17:17" x14ac:dyDescent="0.25">
      <c r="Q702" s="19"/>
    </row>
    <row r="703" spans="17:17" x14ac:dyDescent="0.25">
      <c r="Q703" s="19"/>
    </row>
    <row r="704" spans="17:17" x14ac:dyDescent="0.25">
      <c r="Q704" s="19"/>
    </row>
    <row r="705" spans="17:17" x14ac:dyDescent="0.25">
      <c r="Q705" s="19"/>
    </row>
    <row r="706" spans="17:17" x14ac:dyDescent="0.25">
      <c r="Q706" s="19"/>
    </row>
    <row r="707" spans="17:17" x14ac:dyDescent="0.25">
      <c r="Q707" s="19"/>
    </row>
    <row r="708" spans="17:17" x14ac:dyDescent="0.25">
      <c r="Q708" s="19"/>
    </row>
    <row r="709" spans="17:17" x14ac:dyDescent="0.25">
      <c r="Q709" s="19"/>
    </row>
    <row r="710" spans="17:17" x14ac:dyDescent="0.25">
      <c r="Q710" s="19"/>
    </row>
    <row r="711" spans="17:17" x14ac:dyDescent="0.25">
      <c r="Q711" s="19"/>
    </row>
    <row r="712" spans="17:17" x14ac:dyDescent="0.25">
      <c r="Q712" s="19"/>
    </row>
    <row r="713" spans="17:17" x14ac:dyDescent="0.25">
      <c r="Q713" s="19"/>
    </row>
    <row r="714" spans="17:17" x14ac:dyDescent="0.25">
      <c r="Q714" s="19"/>
    </row>
    <row r="715" spans="17:17" x14ac:dyDescent="0.25">
      <c r="Q715" s="19"/>
    </row>
    <row r="716" spans="17:17" x14ac:dyDescent="0.25">
      <c r="Q716" s="19"/>
    </row>
    <row r="717" spans="17:17" x14ac:dyDescent="0.25">
      <c r="Q717" s="19"/>
    </row>
    <row r="718" spans="17:17" x14ac:dyDescent="0.25">
      <c r="Q718" s="19"/>
    </row>
    <row r="719" spans="17:17" x14ac:dyDescent="0.25">
      <c r="Q719" s="19"/>
    </row>
    <row r="720" spans="17:17" x14ac:dyDescent="0.25">
      <c r="Q720" s="19"/>
    </row>
    <row r="721" spans="17:17" x14ac:dyDescent="0.25">
      <c r="Q721" s="19"/>
    </row>
    <row r="722" spans="17:17" x14ac:dyDescent="0.25">
      <c r="Q722" s="19"/>
    </row>
    <row r="723" spans="17:17" x14ac:dyDescent="0.25">
      <c r="Q723" s="19"/>
    </row>
    <row r="724" spans="17:17" x14ac:dyDescent="0.25">
      <c r="Q724" s="19"/>
    </row>
    <row r="725" spans="17:17" x14ac:dyDescent="0.25">
      <c r="Q725" s="19"/>
    </row>
    <row r="726" spans="17:17" x14ac:dyDescent="0.25">
      <c r="Q726" s="19"/>
    </row>
    <row r="727" spans="17:17" x14ac:dyDescent="0.25">
      <c r="Q727" s="19"/>
    </row>
    <row r="728" spans="17:17" x14ac:dyDescent="0.25">
      <c r="Q728" s="19"/>
    </row>
    <row r="729" spans="17:17" x14ac:dyDescent="0.25">
      <c r="Q729" s="19"/>
    </row>
    <row r="730" spans="17:17" x14ac:dyDescent="0.25">
      <c r="Q730" s="19"/>
    </row>
    <row r="731" spans="17:17" x14ac:dyDescent="0.25">
      <c r="Q731" s="19"/>
    </row>
    <row r="732" spans="17:17" x14ac:dyDescent="0.25">
      <c r="Q732" s="19"/>
    </row>
    <row r="733" spans="17:17" x14ac:dyDescent="0.25">
      <c r="Q733" s="19"/>
    </row>
    <row r="734" spans="17:17" x14ac:dyDescent="0.25">
      <c r="Q734" s="19"/>
    </row>
    <row r="735" spans="17:17" x14ac:dyDescent="0.25">
      <c r="Q735" s="19"/>
    </row>
    <row r="736" spans="17:17" x14ac:dyDescent="0.25">
      <c r="Q736" s="19"/>
    </row>
    <row r="737" spans="17:17" x14ac:dyDescent="0.25">
      <c r="Q737" s="19"/>
    </row>
    <row r="738" spans="17:17" x14ac:dyDescent="0.25">
      <c r="Q738" s="19"/>
    </row>
    <row r="739" spans="17:17" x14ac:dyDescent="0.25">
      <c r="Q739" s="19"/>
    </row>
    <row r="740" spans="17:17" x14ac:dyDescent="0.25">
      <c r="Q740" s="19"/>
    </row>
    <row r="741" spans="17:17" x14ac:dyDescent="0.25">
      <c r="Q741" s="19"/>
    </row>
    <row r="742" spans="17:17" x14ac:dyDescent="0.25">
      <c r="Q742" s="19"/>
    </row>
    <row r="743" spans="17:17" x14ac:dyDescent="0.25">
      <c r="Q743" s="19"/>
    </row>
    <row r="744" spans="17:17" x14ac:dyDescent="0.25">
      <c r="Q744" s="19"/>
    </row>
    <row r="745" spans="17:17" x14ac:dyDescent="0.25">
      <c r="Q745" s="19"/>
    </row>
    <row r="746" spans="17:17" x14ac:dyDescent="0.25">
      <c r="Q746" s="19"/>
    </row>
    <row r="747" spans="17:17" x14ac:dyDescent="0.25">
      <c r="Q747" s="19"/>
    </row>
    <row r="748" spans="17:17" x14ac:dyDescent="0.25">
      <c r="Q748" s="19"/>
    </row>
    <row r="749" spans="17:17" x14ac:dyDescent="0.25">
      <c r="Q749" s="19"/>
    </row>
    <row r="750" spans="17:17" x14ac:dyDescent="0.25">
      <c r="Q750" s="19"/>
    </row>
    <row r="751" spans="17:17" x14ac:dyDescent="0.25">
      <c r="Q751" s="19"/>
    </row>
    <row r="752" spans="17:17" x14ac:dyDescent="0.25">
      <c r="Q752" s="19"/>
    </row>
    <row r="753" spans="17:17" x14ac:dyDescent="0.25">
      <c r="Q753" s="19"/>
    </row>
    <row r="754" spans="17:17" x14ac:dyDescent="0.25">
      <c r="Q754" s="19"/>
    </row>
    <row r="755" spans="17:17" x14ac:dyDescent="0.25">
      <c r="Q755" s="19"/>
    </row>
    <row r="756" spans="17:17" x14ac:dyDescent="0.25">
      <c r="Q756" s="19"/>
    </row>
    <row r="757" spans="17:17" x14ac:dyDescent="0.25">
      <c r="Q757" s="19"/>
    </row>
    <row r="758" spans="17:17" x14ac:dyDescent="0.25">
      <c r="Q758" s="19"/>
    </row>
    <row r="759" spans="17:17" x14ac:dyDescent="0.25">
      <c r="Q759" s="19"/>
    </row>
    <row r="760" spans="17:17" x14ac:dyDescent="0.25">
      <c r="Q760" s="19"/>
    </row>
    <row r="761" spans="17:17" x14ac:dyDescent="0.25">
      <c r="Q761" s="19"/>
    </row>
    <row r="762" spans="17:17" x14ac:dyDescent="0.25">
      <c r="Q762" s="19"/>
    </row>
    <row r="763" spans="17:17" x14ac:dyDescent="0.25">
      <c r="Q763" s="19"/>
    </row>
    <row r="764" spans="17:17" x14ac:dyDescent="0.25">
      <c r="Q764" s="19"/>
    </row>
    <row r="765" spans="17:17" x14ac:dyDescent="0.25">
      <c r="Q765" s="19"/>
    </row>
    <row r="766" spans="17:17" x14ac:dyDescent="0.25">
      <c r="Q766" s="19"/>
    </row>
    <row r="767" spans="17:17" x14ac:dyDescent="0.25">
      <c r="Q767" s="19"/>
    </row>
    <row r="768" spans="17:17" x14ac:dyDescent="0.25">
      <c r="Q768" s="19"/>
    </row>
    <row r="769" spans="17:17" x14ac:dyDescent="0.25">
      <c r="Q769" s="19"/>
    </row>
    <row r="770" spans="17:17" x14ac:dyDescent="0.25">
      <c r="Q770" s="19"/>
    </row>
    <row r="771" spans="17:17" x14ac:dyDescent="0.25">
      <c r="Q771" s="19"/>
    </row>
    <row r="772" spans="17:17" x14ac:dyDescent="0.25">
      <c r="Q772" s="19"/>
    </row>
    <row r="773" spans="17:17" x14ac:dyDescent="0.25">
      <c r="Q773" s="19"/>
    </row>
    <row r="774" spans="17:17" x14ac:dyDescent="0.25">
      <c r="Q774" s="19"/>
    </row>
    <row r="775" spans="17:17" x14ac:dyDescent="0.25">
      <c r="Q775" s="19"/>
    </row>
    <row r="776" spans="17:17" x14ac:dyDescent="0.25">
      <c r="Q776" s="19"/>
    </row>
    <row r="777" spans="17:17" x14ac:dyDescent="0.25">
      <c r="Q777" s="19"/>
    </row>
    <row r="778" spans="17:17" x14ac:dyDescent="0.25">
      <c r="Q778" s="19"/>
    </row>
    <row r="779" spans="17:17" x14ac:dyDescent="0.25">
      <c r="Q779" s="19"/>
    </row>
    <row r="780" spans="17:17" x14ac:dyDescent="0.25">
      <c r="Q780" s="19"/>
    </row>
    <row r="781" spans="17:17" x14ac:dyDescent="0.25">
      <c r="Q781" s="19"/>
    </row>
    <row r="782" spans="17:17" x14ac:dyDescent="0.25">
      <c r="Q782" s="19"/>
    </row>
    <row r="783" spans="17:17" x14ac:dyDescent="0.25">
      <c r="Q783" s="19"/>
    </row>
    <row r="784" spans="17:17" x14ac:dyDescent="0.25">
      <c r="Q784" s="19"/>
    </row>
    <row r="785" spans="17:17" x14ac:dyDescent="0.25">
      <c r="Q785" s="19"/>
    </row>
    <row r="786" spans="17:17" x14ac:dyDescent="0.25">
      <c r="Q786" s="19"/>
    </row>
    <row r="787" spans="17:17" x14ac:dyDescent="0.25">
      <c r="Q787" s="19"/>
    </row>
    <row r="788" spans="17:17" x14ac:dyDescent="0.25">
      <c r="Q788" s="19"/>
    </row>
    <row r="789" spans="17:17" x14ac:dyDescent="0.25">
      <c r="Q789" s="19"/>
    </row>
    <row r="790" spans="17:17" x14ac:dyDescent="0.25">
      <c r="Q790" s="19"/>
    </row>
    <row r="791" spans="17:17" x14ac:dyDescent="0.25">
      <c r="Q791" s="19"/>
    </row>
    <row r="792" spans="17:17" x14ac:dyDescent="0.25">
      <c r="Q792" s="19"/>
    </row>
    <row r="793" spans="17:17" x14ac:dyDescent="0.25">
      <c r="Q793" s="19"/>
    </row>
    <row r="794" spans="17:17" x14ac:dyDescent="0.25">
      <c r="Q794" s="19"/>
    </row>
    <row r="795" spans="17:17" x14ac:dyDescent="0.25">
      <c r="Q795" s="19"/>
    </row>
    <row r="796" spans="17:17" x14ac:dyDescent="0.25">
      <c r="Q796" s="19"/>
    </row>
    <row r="797" spans="17:17" x14ac:dyDescent="0.25">
      <c r="Q797" s="19"/>
    </row>
    <row r="798" spans="17:17" x14ac:dyDescent="0.25">
      <c r="Q798" s="19"/>
    </row>
    <row r="799" spans="17:17" x14ac:dyDescent="0.25">
      <c r="Q799" s="19"/>
    </row>
    <row r="800" spans="17:17" x14ac:dyDescent="0.25">
      <c r="Q800" s="19"/>
    </row>
    <row r="801" spans="17:17" x14ac:dyDescent="0.25">
      <c r="Q801" s="19"/>
    </row>
    <row r="802" spans="17:17" x14ac:dyDescent="0.25">
      <c r="Q802" s="19"/>
    </row>
    <row r="803" spans="17:17" x14ac:dyDescent="0.25">
      <c r="Q803" s="19"/>
    </row>
    <row r="804" spans="17:17" x14ac:dyDescent="0.25">
      <c r="Q804" s="19"/>
    </row>
    <row r="805" spans="17:17" x14ac:dyDescent="0.25">
      <c r="Q805" s="19"/>
    </row>
    <row r="806" spans="17:17" x14ac:dyDescent="0.25">
      <c r="Q806" s="19"/>
    </row>
    <row r="807" spans="17:17" x14ac:dyDescent="0.25">
      <c r="Q807" s="19"/>
    </row>
    <row r="808" spans="17:17" x14ac:dyDescent="0.25">
      <c r="Q808" s="19"/>
    </row>
    <row r="809" spans="17:17" x14ac:dyDescent="0.25">
      <c r="Q809" s="19"/>
    </row>
    <row r="810" spans="17:17" x14ac:dyDescent="0.25">
      <c r="Q810" s="19"/>
    </row>
    <row r="811" spans="17:17" x14ac:dyDescent="0.25">
      <c r="Q811" s="19"/>
    </row>
    <row r="812" spans="17:17" x14ac:dyDescent="0.25">
      <c r="Q812" s="19"/>
    </row>
    <row r="813" spans="17:17" x14ac:dyDescent="0.25">
      <c r="Q813" s="19"/>
    </row>
    <row r="814" spans="17:17" x14ac:dyDescent="0.25">
      <c r="Q814" s="19"/>
    </row>
    <row r="815" spans="17:17" x14ac:dyDescent="0.25">
      <c r="Q815" s="19"/>
    </row>
    <row r="816" spans="17:17" x14ac:dyDescent="0.25">
      <c r="Q816" s="19"/>
    </row>
    <row r="817" spans="17:17" x14ac:dyDescent="0.25">
      <c r="Q817" s="19"/>
    </row>
    <row r="818" spans="17:17" x14ac:dyDescent="0.25">
      <c r="Q818" s="19"/>
    </row>
    <row r="819" spans="17:17" x14ac:dyDescent="0.25">
      <c r="Q819" s="19"/>
    </row>
    <row r="820" spans="17:17" x14ac:dyDescent="0.25">
      <c r="Q820" s="19"/>
    </row>
    <row r="821" spans="17:17" x14ac:dyDescent="0.25">
      <c r="Q821" s="19"/>
    </row>
    <row r="822" spans="17:17" x14ac:dyDescent="0.25">
      <c r="Q822" s="19"/>
    </row>
    <row r="823" spans="17:17" x14ac:dyDescent="0.25">
      <c r="Q823" s="19"/>
    </row>
    <row r="824" spans="17:17" x14ac:dyDescent="0.25">
      <c r="Q824" s="19"/>
    </row>
    <row r="825" spans="17:17" x14ac:dyDescent="0.25">
      <c r="Q825" s="19"/>
    </row>
    <row r="826" spans="17:17" x14ac:dyDescent="0.25">
      <c r="Q826" s="19"/>
    </row>
    <row r="827" spans="17:17" x14ac:dyDescent="0.25">
      <c r="Q827" s="19"/>
    </row>
    <row r="828" spans="17:17" x14ac:dyDescent="0.25">
      <c r="Q828" s="19"/>
    </row>
    <row r="829" spans="17:17" x14ac:dyDescent="0.25">
      <c r="Q829" s="19"/>
    </row>
    <row r="830" spans="17:17" x14ac:dyDescent="0.25">
      <c r="Q830" s="19"/>
    </row>
    <row r="831" spans="17:17" x14ac:dyDescent="0.25">
      <c r="Q831" s="19"/>
    </row>
    <row r="832" spans="17:17" x14ac:dyDescent="0.25">
      <c r="Q832" s="19"/>
    </row>
    <row r="833" spans="17:17" x14ac:dyDescent="0.25">
      <c r="Q833" s="19"/>
    </row>
    <row r="834" spans="17:17" x14ac:dyDescent="0.25">
      <c r="Q834" s="19"/>
    </row>
    <row r="835" spans="17:17" x14ac:dyDescent="0.25">
      <c r="Q835" s="19"/>
    </row>
    <row r="836" spans="17:17" x14ac:dyDescent="0.25">
      <c r="Q836" s="19"/>
    </row>
    <row r="837" spans="17:17" x14ac:dyDescent="0.25">
      <c r="Q837" s="19"/>
    </row>
    <row r="838" spans="17:17" x14ac:dyDescent="0.25">
      <c r="Q838" s="19"/>
    </row>
    <row r="839" spans="17:17" x14ac:dyDescent="0.25">
      <c r="Q839" s="19"/>
    </row>
    <row r="840" spans="17:17" x14ac:dyDescent="0.25">
      <c r="Q840" s="19"/>
    </row>
    <row r="841" spans="17:17" x14ac:dyDescent="0.25">
      <c r="Q841" s="19"/>
    </row>
    <row r="842" spans="17:17" x14ac:dyDescent="0.25">
      <c r="Q842" s="19"/>
    </row>
    <row r="843" spans="17:17" x14ac:dyDescent="0.25">
      <c r="Q843" s="19"/>
    </row>
    <row r="844" spans="17:17" x14ac:dyDescent="0.25">
      <c r="Q844" s="19"/>
    </row>
    <row r="845" spans="17:17" x14ac:dyDescent="0.25">
      <c r="Q845" s="19"/>
    </row>
    <row r="846" spans="17:17" x14ac:dyDescent="0.25">
      <c r="Q846" s="19"/>
    </row>
    <row r="847" spans="17:17" x14ac:dyDescent="0.25">
      <c r="Q847" s="19"/>
    </row>
    <row r="848" spans="17:17" x14ac:dyDescent="0.25">
      <c r="Q848" s="19"/>
    </row>
    <row r="849" spans="17:17" x14ac:dyDescent="0.25">
      <c r="Q849" s="19"/>
    </row>
    <row r="850" spans="17:17" x14ac:dyDescent="0.25">
      <c r="Q850" s="19"/>
    </row>
    <row r="851" spans="17:17" x14ac:dyDescent="0.25">
      <c r="Q851" s="19"/>
    </row>
    <row r="852" spans="17:17" x14ac:dyDescent="0.25">
      <c r="Q852" s="19"/>
    </row>
    <row r="853" spans="17:17" x14ac:dyDescent="0.25">
      <c r="Q853" s="19"/>
    </row>
    <row r="854" spans="17:17" x14ac:dyDescent="0.25">
      <c r="Q854" s="19"/>
    </row>
    <row r="855" spans="17:17" x14ac:dyDescent="0.25">
      <c r="Q855" s="19"/>
    </row>
    <row r="856" spans="17:17" x14ac:dyDescent="0.25">
      <c r="Q856" s="19"/>
    </row>
    <row r="857" spans="17:17" x14ac:dyDescent="0.25">
      <c r="Q857" s="19"/>
    </row>
    <row r="858" spans="17:17" x14ac:dyDescent="0.25">
      <c r="Q858" s="19"/>
    </row>
    <row r="859" spans="17:17" x14ac:dyDescent="0.25">
      <c r="Q859" s="19"/>
    </row>
    <row r="860" spans="17:17" x14ac:dyDescent="0.25">
      <c r="Q860" s="19"/>
    </row>
    <row r="861" spans="17:17" x14ac:dyDescent="0.25">
      <c r="Q861" s="19"/>
    </row>
    <row r="862" spans="17:17" x14ac:dyDescent="0.25">
      <c r="Q862" s="19"/>
    </row>
    <row r="863" spans="17:17" x14ac:dyDescent="0.25">
      <c r="Q863" s="19"/>
    </row>
    <row r="864" spans="17:17" x14ac:dyDescent="0.25">
      <c r="Q864" s="19"/>
    </row>
    <row r="865" spans="17:17" x14ac:dyDescent="0.25">
      <c r="Q865" s="19"/>
    </row>
    <row r="866" spans="17:17" x14ac:dyDescent="0.25">
      <c r="Q866" s="19"/>
    </row>
    <row r="867" spans="17:17" x14ac:dyDescent="0.25">
      <c r="Q867" s="19"/>
    </row>
    <row r="868" spans="17:17" x14ac:dyDescent="0.25">
      <c r="Q868" s="19"/>
    </row>
    <row r="869" spans="17:17" x14ac:dyDescent="0.25">
      <c r="Q869" s="19"/>
    </row>
    <row r="870" spans="17:17" x14ac:dyDescent="0.25">
      <c r="Q870" s="19"/>
    </row>
    <row r="871" spans="17:17" x14ac:dyDescent="0.25">
      <c r="Q871" s="19"/>
    </row>
    <row r="872" spans="17:17" x14ac:dyDescent="0.25">
      <c r="Q872" s="19"/>
    </row>
    <row r="873" spans="17:17" x14ac:dyDescent="0.25">
      <c r="Q873" s="19"/>
    </row>
    <row r="874" spans="17:17" x14ac:dyDescent="0.25">
      <c r="Q874" s="19"/>
    </row>
    <row r="875" spans="17:17" x14ac:dyDescent="0.25">
      <c r="Q875" s="19"/>
    </row>
    <row r="876" spans="17:17" x14ac:dyDescent="0.25">
      <c r="Q876" s="19"/>
    </row>
    <row r="877" spans="17:17" x14ac:dyDescent="0.25">
      <c r="Q877" s="19"/>
    </row>
    <row r="878" spans="17:17" x14ac:dyDescent="0.25">
      <c r="Q878" s="19"/>
    </row>
    <row r="879" spans="17:17" x14ac:dyDescent="0.25">
      <c r="Q879" s="19"/>
    </row>
    <row r="880" spans="17:17" x14ac:dyDescent="0.25">
      <c r="Q880" s="19"/>
    </row>
    <row r="881" spans="17:17" x14ac:dyDescent="0.25">
      <c r="Q881" s="19"/>
    </row>
    <row r="882" spans="17:17" x14ac:dyDescent="0.25">
      <c r="Q882" s="19"/>
    </row>
    <row r="883" spans="17:17" x14ac:dyDescent="0.25">
      <c r="Q883" s="19"/>
    </row>
    <row r="884" spans="17:17" x14ac:dyDescent="0.25">
      <c r="Q884" s="19"/>
    </row>
    <row r="885" spans="17:17" x14ac:dyDescent="0.25">
      <c r="Q885" s="19"/>
    </row>
    <row r="886" spans="17:17" x14ac:dyDescent="0.25">
      <c r="Q886" s="19"/>
    </row>
    <row r="887" spans="17:17" x14ac:dyDescent="0.25">
      <c r="Q887" s="19"/>
    </row>
    <row r="888" spans="17:17" x14ac:dyDescent="0.25">
      <c r="Q888" s="19"/>
    </row>
    <row r="889" spans="17:17" x14ac:dyDescent="0.25">
      <c r="Q889" s="19"/>
    </row>
    <row r="890" spans="17:17" x14ac:dyDescent="0.25">
      <c r="Q890" s="19"/>
    </row>
    <row r="891" spans="17:17" x14ac:dyDescent="0.25">
      <c r="Q891" s="19"/>
    </row>
    <row r="892" spans="17:17" x14ac:dyDescent="0.25">
      <c r="Q892" s="19"/>
    </row>
    <row r="893" spans="17:17" x14ac:dyDescent="0.25">
      <c r="Q893" s="19"/>
    </row>
    <row r="894" spans="17:17" x14ac:dyDescent="0.25">
      <c r="Q894" s="19"/>
    </row>
    <row r="895" spans="17:17" x14ac:dyDescent="0.25">
      <c r="Q895" s="19"/>
    </row>
    <row r="896" spans="17:17" x14ac:dyDescent="0.25">
      <c r="Q896" s="19"/>
    </row>
    <row r="897" spans="17:17" x14ac:dyDescent="0.25">
      <c r="Q897" s="19"/>
    </row>
    <row r="898" spans="17:17" x14ac:dyDescent="0.25">
      <c r="Q898" s="19"/>
    </row>
    <row r="899" spans="17:17" x14ac:dyDescent="0.25">
      <c r="Q899" s="19"/>
    </row>
    <row r="900" spans="17:17" x14ac:dyDescent="0.25">
      <c r="Q900" s="19"/>
    </row>
    <row r="901" spans="17:17" x14ac:dyDescent="0.25">
      <c r="Q901" s="19"/>
    </row>
    <row r="902" spans="17:17" x14ac:dyDescent="0.25">
      <c r="Q902" s="19"/>
    </row>
    <row r="903" spans="17:17" x14ac:dyDescent="0.25">
      <c r="Q903" s="19"/>
    </row>
    <row r="904" spans="17:17" x14ac:dyDescent="0.25">
      <c r="Q904" s="19"/>
    </row>
    <row r="905" spans="17:17" x14ac:dyDescent="0.25">
      <c r="Q905" s="19"/>
    </row>
    <row r="906" spans="17:17" x14ac:dyDescent="0.25">
      <c r="Q906" s="19"/>
    </row>
    <row r="907" spans="17:17" x14ac:dyDescent="0.25">
      <c r="Q907" s="19"/>
    </row>
    <row r="908" spans="17:17" x14ac:dyDescent="0.25">
      <c r="Q908" s="19"/>
    </row>
    <row r="909" spans="17:17" x14ac:dyDescent="0.25">
      <c r="Q909" s="19"/>
    </row>
    <row r="910" spans="17:17" x14ac:dyDescent="0.25">
      <c r="Q910" s="19"/>
    </row>
    <row r="911" spans="17:17" x14ac:dyDescent="0.25">
      <c r="Q911" s="19"/>
    </row>
    <row r="912" spans="17:17" x14ac:dyDescent="0.25">
      <c r="Q912" s="19"/>
    </row>
    <row r="913" spans="17:17" x14ac:dyDescent="0.25">
      <c r="Q913" s="19"/>
    </row>
    <row r="914" spans="17:17" x14ac:dyDescent="0.25">
      <c r="Q914" s="19"/>
    </row>
    <row r="915" spans="17:17" x14ac:dyDescent="0.25">
      <c r="Q915" s="19"/>
    </row>
    <row r="916" spans="17:17" x14ac:dyDescent="0.25">
      <c r="Q916" s="19"/>
    </row>
    <row r="917" spans="17:17" x14ac:dyDescent="0.25">
      <c r="Q917" s="19"/>
    </row>
    <row r="918" spans="17:17" x14ac:dyDescent="0.25">
      <c r="Q918" s="19"/>
    </row>
    <row r="919" spans="17:17" x14ac:dyDescent="0.25">
      <c r="Q919" s="19"/>
    </row>
    <row r="920" spans="17:17" x14ac:dyDescent="0.25">
      <c r="Q920" s="19"/>
    </row>
    <row r="921" spans="17:17" x14ac:dyDescent="0.25">
      <c r="Q921" s="19"/>
    </row>
    <row r="922" spans="17:17" x14ac:dyDescent="0.25">
      <c r="Q922" s="19"/>
    </row>
    <row r="923" spans="17:17" x14ac:dyDescent="0.25">
      <c r="Q923" s="19"/>
    </row>
    <row r="924" spans="17:17" x14ac:dyDescent="0.25">
      <c r="Q924" s="19"/>
    </row>
    <row r="925" spans="17:17" x14ac:dyDescent="0.25">
      <c r="Q925" s="19"/>
    </row>
    <row r="926" spans="17:17" x14ac:dyDescent="0.25">
      <c r="Q926" s="19"/>
    </row>
    <row r="927" spans="17:17" x14ac:dyDescent="0.25">
      <c r="Q927" s="19"/>
    </row>
    <row r="928" spans="17:17" x14ac:dyDescent="0.25">
      <c r="Q928" s="19"/>
    </row>
    <row r="929" spans="17:17" x14ac:dyDescent="0.25">
      <c r="Q929" s="19"/>
    </row>
    <row r="930" spans="17:17" x14ac:dyDescent="0.25">
      <c r="Q930" s="19"/>
    </row>
    <row r="931" spans="17:17" x14ac:dyDescent="0.25">
      <c r="Q931" s="19"/>
    </row>
    <row r="932" spans="17:17" x14ac:dyDescent="0.25">
      <c r="Q932" s="19"/>
    </row>
    <row r="933" spans="17:17" x14ac:dyDescent="0.25">
      <c r="Q933" s="19"/>
    </row>
    <row r="934" spans="17:17" x14ac:dyDescent="0.25">
      <c r="Q934" s="19"/>
    </row>
    <row r="935" spans="17:17" x14ac:dyDescent="0.25">
      <c r="Q935" s="19"/>
    </row>
    <row r="936" spans="17:17" x14ac:dyDescent="0.25">
      <c r="Q936" s="19"/>
    </row>
    <row r="937" spans="17:17" x14ac:dyDescent="0.25">
      <c r="Q937" s="19"/>
    </row>
    <row r="938" spans="17:17" x14ac:dyDescent="0.25">
      <c r="Q938" s="19"/>
    </row>
    <row r="939" spans="17:17" x14ac:dyDescent="0.25">
      <c r="Q939" s="19"/>
    </row>
    <row r="940" spans="17:17" x14ac:dyDescent="0.25">
      <c r="Q940" s="19"/>
    </row>
    <row r="941" spans="17:17" x14ac:dyDescent="0.25">
      <c r="Q941" s="19"/>
    </row>
    <row r="942" spans="17:17" x14ac:dyDescent="0.25">
      <c r="Q942" s="19"/>
    </row>
    <row r="943" spans="17:17" x14ac:dyDescent="0.25">
      <c r="Q943" s="19"/>
    </row>
    <row r="944" spans="17:17" x14ac:dyDescent="0.25">
      <c r="Q944" s="19"/>
    </row>
    <row r="945" spans="17:17" x14ac:dyDescent="0.25">
      <c r="Q945" s="19"/>
    </row>
    <row r="946" spans="17:17" x14ac:dyDescent="0.25">
      <c r="Q946" s="19"/>
    </row>
    <row r="947" spans="17:17" x14ac:dyDescent="0.25">
      <c r="Q947" s="19"/>
    </row>
    <row r="948" spans="17:17" x14ac:dyDescent="0.25">
      <c r="Q948" s="19"/>
    </row>
    <row r="949" spans="17:17" x14ac:dyDescent="0.25">
      <c r="Q949" s="19"/>
    </row>
    <row r="950" spans="17:17" x14ac:dyDescent="0.25">
      <c r="Q950" s="19"/>
    </row>
    <row r="951" spans="17:17" x14ac:dyDescent="0.25">
      <c r="Q951" s="19"/>
    </row>
    <row r="952" spans="17:17" x14ac:dyDescent="0.25">
      <c r="Q952" s="19"/>
    </row>
    <row r="953" spans="17:17" x14ac:dyDescent="0.25">
      <c r="Q953" s="19"/>
    </row>
    <row r="954" spans="17:17" x14ac:dyDescent="0.25">
      <c r="Q954" s="19"/>
    </row>
    <row r="955" spans="17:17" x14ac:dyDescent="0.25">
      <c r="Q955" s="19"/>
    </row>
    <row r="956" spans="17:17" x14ac:dyDescent="0.25">
      <c r="Q956" s="19"/>
    </row>
    <row r="957" spans="17:17" x14ac:dyDescent="0.25">
      <c r="Q957" s="19"/>
    </row>
    <row r="958" spans="17:17" x14ac:dyDescent="0.25">
      <c r="Q958" s="19"/>
    </row>
    <row r="959" spans="17:17" x14ac:dyDescent="0.25">
      <c r="Q959" s="19"/>
    </row>
    <row r="960" spans="17:17" x14ac:dyDescent="0.25">
      <c r="Q960" s="19"/>
    </row>
    <row r="961" spans="17:17" x14ac:dyDescent="0.25">
      <c r="Q961" s="19"/>
    </row>
    <row r="962" spans="17:17" x14ac:dyDescent="0.25">
      <c r="Q962" s="19"/>
    </row>
    <row r="963" spans="17:17" x14ac:dyDescent="0.25">
      <c r="Q963" s="19"/>
    </row>
    <row r="964" spans="17:17" x14ac:dyDescent="0.25">
      <c r="Q964" s="19"/>
    </row>
    <row r="965" spans="17:17" x14ac:dyDescent="0.25">
      <c r="Q965" s="19"/>
    </row>
    <row r="966" spans="17:17" x14ac:dyDescent="0.25">
      <c r="Q966" s="19"/>
    </row>
    <row r="967" spans="17:17" x14ac:dyDescent="0.25">
      <c r="Q967" s="19"/>
    </row>
    <row r="968" spans="17:17" x14ac:dyDescent="0.25">
      <c r="Q968" s="19"/>
    </row>
    <row r="969" spans="17:17" x14ac:dyDescent="0.25">
      <c r="Q969" s="19"/>
    </row>
    <row r="970" spans="17:17" x14ac:dyDescent="0.25">
      <c r="Q970" s="19"/>
    </row>
    <row r="971" spans="17:17" x14ac:dyDescent="0.25">
      <c r="Q971" s="19"/>
    </row>
    <row r="972" spans="17:17" x14ac:dyDescent="0.25">
      <c r="Q972" s="19"/>
    </row>
    <row r="973" spans="17:17" x14ac:dyDescent="0.25">
      <c r="Q973" s="19"/>
    </row>
    <row r="974" spans="17:17" x14ac:dyDescent="0.25">
      <c r="Q974" s="19"/>
    </row>
    <row r="975" spans="17:17" x14ac:dyDescent="0.25">
      <c r="Q975" s="19"/>
    </row>
    <row r="976" spans="17:17" x14ac:dyDescent="0.25">
      <c r="Q976" s="19"/>
    </row>
    <row r="977" spans="17:17" x14ac:dyDescent="0.25">
      <c r="Q977" s="19"/>
    </row>
    <row r="978" spans="17:17" x14ac:dyDescent="0.25">
      <c r="Q978" s="19"/>
    </row>
    <row r="979" spans="17:17" x14ac:dyDescent="0.25">
      <c r="Q979" s="19"/>
    </row>
    <row r="980" spans="17:17" x14ac:dyDescent="0.25">
      <c r="Q980" s="19"/>
    </row>
    <row r="981" spans="17:17" x14ac:dyDescent="0.25">
      <c r="Q981" s="19"/>
    </row>
    <row r="982" spans="17:17" x14ac:dyDescent="0.25">
      <c r="Q982" s="19"/>
    </row>
    <row r="983" spans="17:17" x14ac:dyDescent="0.25">
      <c r="Q983" s="19"/>
    </row>
    <row r="984" spans="17:17" x14ac:dyDescent="0.25">
      <c r="Q984" s="19"/>
    </row>
    <row r="985" spans="17:17" x14ac:dyDescent="0.25">
      <c r="Q985" s="19"/>
    </row>
    <row r="986" spans="17:17" x14ac:dyDescent="0.25">
      <c r="Q986" s="19"/>
    </row>
    <row r="987" spans="17:17" x14ac:dyDescent="0.25">
      <c r="Q987" s="19"/>
    </row>
    <row r="988" spans="17:17" x14ac:dyDescent="0.25">
      <c r="Q988" s="19"/>
    </row>
    <row r="989" spans="17:17" x14ac:dyDescent="0.25">
      <c r="Q989" s="19"/>
    </row>
    <row r="990" spans="17:17" x14ac:dyDescent="0.25">
      <c r="Q990" s="19"/>
    </row>
    <row r="991" spans="17:17" x14ac:dyDescent="0.25">
      <c r="Q991" s="19"/>
    </row>
    <row r="992" spans="17:17" x14ac:dyDescent="0.25">
      <c r="Q992" s="19"/>
    </row>
    <row r="993" spans="17:17" x14ac:dyDescent="0.25">
      <c r="Q993" s="19"/>
    </row>
    <row r="994" spans="17:17" x14ac:dyDescent="0.25">
      <c r="Q994" s="19"/>
    </row>
    <row r="995" spans="17:17" x14ac:dyDescent="0.25">
      <c r="Q995" s="19"/>
    </row>
    <row r="996" spans="17:17" x14ac:dyDescent="0.25">
      <c r="Q996" s="19"/>
    </row>
    <row r="997" spans="17:17" x14ac:dyDescent="0.25">
      <c r="Q997" s="19"/>
    </row>
    <row r="998" spans="17:17" x14ac:dyDescent="0.25">
      <c r="Q998" s="19"/>
    </row>
    <row r="999" spans="17:17" x14ac:dyDescent="0.25">
      <c r="Q999" s="19"/>
    </row>
    <row r="1000" spans="17:17" x14ac:dyDescent="0.25">
      <c r="Q1000" s="19"/>
    </row>
  </sheetData>
  <sortState xmlns:xlrd2="http://schemas.microsoft.com/office/spreadsheetml/2017/richdata2" ref="A2:G199">
    <sortCondition descending="1" ref="E2:E199"/>
  </sortState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DAMIANOV, DAMIAN S.</dc:creator>
  <cp:lastModifiedBy>Yu, Him Shun</cp:lastModifiedBy>
  <dcterms:created xsi:type="dcterms:W3CDTF">2023-10-30T19:25:55Z</dcterms:created>
  <dcterms:modified xsi:type="dcterms:W3CDTF">2023-12-18T04:23:04Z</dcterms:modified>
</cp:coreProperties>
</file>