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asil\Downloads\"/>
    </mc:Choice>
  </mc:AlternateContent>
  <xr:revisionPtr revIDLastSave="0" documentId="13_ncr:1_{4ACBE3E1-5A51-499E-A37A-56FF8CB4CB6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Συνοψη" sheetId="1" r:id="rId1"/>
    <sheet name="Φασεολογιο" sheetId="3" r:id="rId2"/>
    <sheet name="Λίστα Υλικών" sheetId="4" r:id="rId3"/>
    <sheet name="Κατεργασία" sheetId="5" r:id="rId4"/>
    <sheet name="Συναρμολογηση" sheetId="6" r:id="rId5"/>
    <sheet name="Διαχείριση" sheetId="2" r:id="rId6"/>
  </sheets>
  <definedNames>
    <definedName name="_xlnm._FilterDatabase" localSheetId="2" hidden="1">'Λίστα Υλικών'!$A$2:$P$56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k5Ei+ajx91bmtNZ8y4GCqxuyJ/dNJL4V4aPx78n3XvE="/>
    </ext>
  </extLst>
</workbook>
</file>

<file path=xl/calcChain.xml><?xml version="1.0" encoding="utf-8"?>
<calcChain xmlns="http://schemas.openxmlformats.org/spreadsheetml/2006/main">
  <c r="C18" i="1" l="1"/>
  <c r="G23" i="3"/>
  <c r="G30" i="3"/>
  <c r="J32" i="5"/>
  <c r="E48" i="5"/>
  <c r="D6" i="3"/>
  <c r="H17" i="3"/>
  <c r="I17" i="3"/>
  <c r="G32" i="3"/>
  <c r="G25" i="3"/>
  <c r="G33" i="3"/>
  <c r="H12" i="6"/>
  <c r="E50" i="5"/>
  <c r="H3" i="6"/>
  <c r="H4" i="6"/>
  <c r="H5" i="6"/>
  <c r="H6" i="6"/>
  <c r="H7" i="6"/>
  <c r="H9" i="6"/>
  <c r="C20" i="1"/>
  <c r="E51" i="5"/>
  <c r="K4" i="5"/>
  <c r="K5" i="5"/>
  <c r="K6" i="5"/>
  <c r="K7" i="5"/>
  <c r="K8" i="5"/>
  <c r="K9" i="5"/>
  <c r="K10" i="5"/>
  <c r="K12" i="5"/>
  <c r="K13" i="5"/>
  <c r="K14" i="5"/>
  <c r="K16" i="5"/>
  <c r="K17" i="5"/>
  <c r="K19" i="5"/>
  <c r="K20" i="5"/>
  <c r="K21" i="5"/>
  <c r="K23" i="5"/>
  <c r="K24" i="5"/>
  <c r="K26" i="5"/>
  <c r="K27" i="5"/>
  <c r="K28" i="5"/>
  <c r="K29" i="5"/>
  <c r="K30" i="5"/>
  <c r="K32" i="5"/>
  <c r="K33" i="5"/>
  <c r="E44" i="5"/>
  <c r="K38" i="5"/>
  <c r="K40" i="5"/>
  <c r="E45" i="5"/>
  <c r="E46" i="5"/>
  <c r="J6" i="3"/>
  <c r="H13" i="6"/>
  <c r="J3" i="6"/>
  <c r="J4" i="6"/>
  <c r="J5" i="6"/>
  <c r="J6" i="6"/>
  <c r="J7" i="6"/>
  <c r="J9" i="6"/>
  <c r="J7" i="3"/>
  <c r="H18" i="3"/>
  <c r="H19" i="3"/>
  <c r="J3" i="3"/>
  <c r="J4" i="3"/>
  <c r="J5" i="3"/>
  <c r="J8" i="3"/>
  <c r="J10" i="3"/>
  <c r="J11" i="3"/>
  <c r="J12" i="3"/>
  <c r="J13" i="3"/>
  <c r="J15" i="3"/>
  <c r="C19" i="1"/>
  <c r="G27" i="3"/>
  <c r="G26" i="3"/>
  <c r="G24" i="3"/>
  <c r="H11" i="6"/>
  <c r="D7" i="3"/>
  <c r="J29" i="5"/>
  <c r="J30" i="5"/>
  <c r="C27" i="1"/>
  <c r="C28" i="1"/>
  <c r="J33" i="5"/>
  <c r="J28" i="5"/>
  <c r="H7" i="3"/>
  <c r="E7" i="3"/>
  <c r="D3" i="3"/>
  <c r="B44" i="5"/>
  <c r="J4" i="5"/>
  <c r="J8" i="5"/>
  <c r="J5" i="5"/>
  <c r="J6" i="5"/>
  <c r="J7" i="5"/>
  <c r="J9" i="5"/>
  <c r="J10" i="5"/>
  <c r="J12" i="5"/>
  <c r="J13" i="5"/>
  <c r="J14" i="5"/>
  <c r="J16" i="5"/>
  <c r="J17" i="5"/>
  <c r="J19" i="5"/>
  <c r="J20" i="5"/>
  <c r="J23" i="5"/>
  <c r="J24" i="5"/>
  <c r="J26" i="5"/>
  <c r="J27" i="5"/>
  <c r="C16" i="3"/>
  <c r="H6" i="3"/>
  <c r="K56" i="4"/>
  <c r="K32" i="4"/>
  <c r="K33" i="4"/>
  <c r="K37" i="4"/>
  <c r="K20" i="4"/>
  <c r="K21" i="4"/>
  <c r="K22" i="4"/>
  <c r="K27" i="4"/>
  <c r="K41" i="4"/>
  <c r="K38" i="4"/>
  <c r="K23" i="4"/>
  <c r="K24" i="4"/>
  <c r="K25" i="4"/>
  <c r="K26" i="4"/>
  <c r="K28" i="4"/>
  <c r="K29" i="4"/>
  <c r="K30" i="4"/>
  <c r="K31" i="4"/>
  <c r="K34" i="4"/>
  <c r="K35" i="4"/>
  <c r="K36" i="4"/>
  <c r="K39" i="4"/>
  <c r="K40" i="4"/>
  <c r="K42" i="4"/>
  <c r="K43" i="4"/>
  <c r="K45" i="4"/>
  <c r="K46" i="4"/>
  <c r="K47" i="4"/>
  <c r="K48" i="4"/>
  <c r="K49" i="4"/>
  <c r="K50" i="4"/>
  <c r="K51" i="4"/>
  <c r="K52" i="4"/>
  <c r="K53" i="4"/>
  <c r="K54" i="4"/>
  <c r="K55" i="4"/>
  <c r="K57" i="4"/>
  <c r="D7" i="6"/>
  <c r="I11" i="6"/>
  <c r="C10" i="6"/>
  <c r="K3" i="6"/>
  <c r="K4" i="6"/>
  <c r="K5" i="6"/>
  <c r="K6" i="6"/>
  <c r="K7" i="6"/>
  <c r="K9" i="6"/>
  <c r="E3" i="6"/>
  <c r="E4" i="6"/>
  <c r="E5" i="6"/>
  <c r="I3" i="6"/>
  <c r="I4" i="6"/>
  <c r="I5" i="6"/>
  <c r="I6" i="6"/>
  <c r="I7" i="6"/>
  <c r="I9" i="6"/>
  <c r="J21" i="5"/>
  <c r="F48" i="5"/>
  <c r="K39" i="5"/>
  <c r="E4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63" i="4"/>
  <c r="K62" i="4"/>
  <c r="H3" i="4"/>
  <c r="E6" i="2"/>
  <c r="E7" i="2"/>
  <c r="E8" i="2"/>
  <c r="E9" i="2"/>
  <c r="E11" i="2"/>
  <c r="K3" i="3"/>
  <c r="K4" i="3"/>
  <c r="K5" i="3"/>
  <c r="K6" i="3"/>
  <c r="K8" i="3"/>
  <c r="K7" i="3"/>
  <c r="K15" i="3"/>
  <c r="H3" i="3"/>
  <c r="H4" i="3"/>
  <c r="H5" i="3"/>
  <c r="E8" i="3"/>
  <c r="H8" i="3"/>
  <c r="H15" i="3"/>
  <c r="I3" i="3"/>
  <c r="I4" i="3"/>
  <c r="I5" i="3"/>
  <c r="I6" i="3"/>
  <c r="I8" i="3"/>
  <c r="I7" i="3"/>
  <c r="I15" i="3"/>
  <c r="E13" i="3"/>
  <c r="E12" i="3"/>
  <c r="E11" i="3"/>
  <c r="E10" i="3"/>
  <c r="E6" i="3"/>
  <c r="E5" i="3"/>
  <c r="E4" i="3"/>
  <c r="E3" i="3"/>
  <c r="E3" i="2"/>
  <c r="E14" i="2"/>
  <c r="E13" i="2"/>
  <c r="E12" i="2"/>
  <c r="E5" i="2"/>
  <c r="C37" i="1"/>
  <c r="D20" i="1"/>
  <c r="C12" i="1"/>
  <c r="C15" i="1"/>
  <c r="C16" i="1"/>
  <c r="D16" i="1"/>
  <c r="B34" i="1"/>
  <c r="C23" i="1"/>
  <c r="C25" i="1"/>
  <c r="C30" i="1"/>
  <c r="C11" i="1"/>
  <c r="C13" i="1"/>
</calcChain>
</file>

<file path=xl/sharedStrings.xml><?xml version="1.0" encoding="utf-8"?>
<sst xmlns="http://schemas.openxmlformats.org/spreadsheetml/2006/main" count="477" uniqueCount="287">
  <si>
    <t>Ονομασία Εξαρτήματος</t>
  </si>
  <si>
    <t>X-BIN II</t>
  </si>
  <si>
    <t>Αριθμός Σχεδίου</t>
  </si>
  <si>
    <t>Παρατηρήσεις</t>
  </si>
  <si>
    <t>Ποσότητα</t>
  </si>
  <si>
    <t>Αριθμός Φάσεων</t>
  </si>
  <si>
    <t>Κόστος Διαχείρισης Παραγγελίας</t>
  </si>
  <si>
    <t>Συνολικό Κόστος Υλικών</t>
  </si>
  <si>
    <t>Επιμερισμός Διαχείριση ανά τεμ.</t>
  </si>
  <si>
    <t>Κόστος Υλικών ανα τεμ.</t>
  </si>
  <si>
    <t>Κόστος Παραγωγής ανα τεμ.</t>
  </si>
  <si>
    <t>Κόστος Παραγωγής παραγγελίας</t>
  </si>
  <si>
    <t>Κόστος Εγκατάστασης</t>
  </si>
  <si>
    <t>Μερικό Σύνολο Εξαρτημάτων</t>
  </si>
  <si>
    <t>Σύνολο Παραγγελίας</t>
  </si>
  <si>
    <t>Κόστος Παραγγελίας</t>
  </si>
  <si>
    <t>Κόστος Διαχείρισης (Hr)</t>
  </si>
  <si>
    <t>Κόστος Διαχείρισης (min)</t>
  </si>
  <si>
    <t>hours</t>
  </si>
  <si>
    <t>Αρχική μελέτη</t>
  </si>
  <si>
    <t>min</t>
  </si>
  <si>
    <t>Ακριβής μέτρηση-Καταγραφή</t>
  </si>
  <si>
    <t>Μελέτη Υλοποίησης</t>
  </si>
  <si>
    <t>Διαχείριση Παραγωγής</t>
  </si>
  <si>
    <t>Χρόνος Διαχείρισης (min)</t>
  </si>
  <si>
    <t>Χρόνος Διαχείρισης (Η)</t>
  </si>
  <si>
    <t>Χρονος Διαχείρισης Παραγγελίας</t>
  </si>
  <si>
    <t>Κόστος Διαχείρισης</t>
  </si>
  <si>
    <t>Δ</t>
  </si>
  <si>
    <t xml:space="preserve">ΠΙνακας Φασεων Παραγωγης </t>
  </si>
  <si>
    <t>α/α</t>
  </si>
  <si>
    <t>Φάση</t>
  </si>
  <si>
    <t>Περιγραφή</t>
  </si>
  <si>
    <t>Συν. Διάρκεια (min)</t>
  </si>
  <si>
    <t>Συν. Διάρκεια (Hr)</t>
  </si>
  <si>
    <t>Υπεύθυνος</t>
  </si>
  <si>
    <t>Χρόνος</t>
  </si>
  <si>
    <t>Κόστος/τεμ.</t>
  </si>
  <si>
    <t>Ποσοστό</t>
  </si>
  <si>
    <t>Έλεγχος</t>
  </si>
  <si>
    <t>Διαχείριση</t>
  </si>
  <si>
    <t>Παραγγελία Υλικών</t>
  </si>
  <si>
    <t>Παραλαβή Υλικών</t>
  </si>
  <si>
    <t>Κατεργασίες</t>
  </si>
  <si>
    <t>Τελικός  Έλεγχος</t>
  </si>
  <si>
    <t>Κόστος</t>
  </si>
  <si>
    <t>Αριθμός τεμαχίων</t>
  </si>
  <si>
    <t>Διάρκεια Κατεργασιών (min)</t>
  </si>
  <si>
    <t>Κόστος Λειτουργίας (Hr)</t>
  </si>
  <si>
    <t>Κόστος Λειτουργίας (min)</t>
  </si>
  <si>
    <t>ΛΙΣΤΑ ΥΛΙΚΩΝ</t>
  </si>
  <si>
    <t>Τμήμα</t>
  </si>
  <si>
    <t>Εξάρτημα</t>
  </si>
  <si>
    <t>Προμηθευτής</t>
  </si>
  <si>
    <t>Τύπος</t>
  </si>
  <si>
    <t>Μον. Μέτρ</t>
  </si>
  <si>
    <t>Κόστος/τεμ</t>
  </si>
  <si>
    <t>Μεταφορικά</t>
  </si>
  <si>
    <t>Σύνολο</t>
  </si>
  <si>
    <t>Χρόνος Παράδοσης</t>
  </si>
  <si>
    <t xml:space="preserve">     Summary of Atomic Parts For 302220004_BinScale_II.asm</t>
  </si>
  <si>
    <t xml:space="preserve"> </t>
  </si>
  <si>
    <t>Bin Scale</t>
  </si>
  <si>
    <t>τεμ.</t>
  </si>
  <si>
    <t xml:space="preserve">Item Number      </t>
  </si>
  <si>
    <t xml:space="preserve">File Name                                    </t>
  </si>
  <si>
    <t xml:space="preserve">Quantity  </t>
  </si>
  <si>
    <t>302220004_P53</t>
  </si>
  <si>
    <t>Veta SA</t>
  </si>
  <si>
    <t>Sheetmetal Part</t>
  </si>
  <si>
    <t>Δοκός Πλάκας Ζύγισης</t>
  </si>
  <si>
    <t xml:space="preserve">302220004_P53.par                            </t>
  </si>
  <si>
    <t>302220004_Loadcell_HBCC3500KG4B1</t>
  </si>
  <si>
    <t>X-robotics</t>
  </si>
  <si>
    <t>Standard Part</t>
  </si>
  <si>
    <t>Δυναμοκυψέλη</t>
  </si>
  <si>
    <t xml:space="preserve">302220004_Loadcell_HBCC3500KG4B1.par         </t>
  </si>
  <si>
    <t>302220004_P54</t>
  </si>
  <si>
    <t xml:space="preserve">302220004_P54.par                            </t>
  </si>
  <si>
    <t>302220004_P02-1</t>
  </si>
  <si>
    <t xml:space="preserve">Πλάκα έδρασης σε κάδο </t>
  </si>
  <si>
    <t xml:space="preserve">302220004_P02-1.par                          </t>
  </si>
  <si>
    <t>302220004_Loadcell_HBCC3500KG4B1_ft</t>
  </si>
  <si>
    <t>Δυναμοκυψέλη – Πέλμα</t>
  </si>
  <si>
    <t xml:space="preserve">302220004_Loadcell_HBCC3500KG4B1_ft.par      </t>
  </si>
  <si>
    <t xml:space="preserve">302220004_P60_2.psm                          </t>
  </si>
  <si>
    <t>Επιφάνεια Ζύγισης</t>
  </si>
  <si>
    <t>Λάμα 60x10</t>
  </si>
  <si>
    <t>Σιδ Μεταλ – Βασιλειαδη</t>
  </si>
  <si>
    <t>Raw Metal</t>
  </si>
  <si>
    <t>Πλάκα Έδρασης δυναμοκυψελης</t>
  </si>
  <si>
    <t>Κοχλίας Μ8x16 HEX – Γαλβανιζε</t>
  </si>
  <si>
    <t>Ιντερκόμβος ΑΕ</t>
  </si>
  <si>
    <t>Στηριξη επιφάνειας ζυγισης</t>
  </si>
  <si>
    <t>Παξιμάδι Μ8</t>
  </si>
  <si>
    <t>Κοχλίας Μ16x40 HEX – Γαλβανιζε</t>
  </si>
  <si>
    <t>Στηριξη δυναμοκυψέλης</t>
  </si>
  <si>
    <t>Γκρόβερ Μ16</t>
  </si>
  <si>
    <t>Loadcell Control Box</t>
  </si>
  <si>
    <t>Δυναμοκυψέλη – Controller</t>
  </si>
  <si>
    <t>Παξιμάδι Μ10</t>
  </si>
  <si>
    <t>Στηριξη πλάκας εδρασης σε κάδο</t>
  </si>
  <si>
    <t>Γκρόβερ Μ10</t>
  </si>
  <si>
    <t>Ηλεκτρολογικό υλικό σύνδεσης</t>
  </si>
  <si>
    <t>Καυκάς ΑΕ</t>
  </si>
  <si>
    <t>Υλικά-Αναλώσιμα</t>
  </si>
  <si>
    <t>Ρακορ, Xeliflex, Βύσματα,δεματικά</t>
  </si>
  <si>
    <t>Bin Control</t>
  </si>
  <si>
    <t>302220004_P66_alt_2</t>
  </si>
  <si>
    <t>Κέλυφος Κλειδαριάς</t>
  </si>
  <si>
    <t>302220004_P95</t>
  </si>
  <si>
    <t>Ldtech</t>
  </si>
  <si>
    <t>Special Part</t>
  </si>
  <si>
    <t>Οδηγός Κλειδαριάς</t>
  </si>
  <si>
    <t>Proxomity_Sensor_base.par</t>
  </si>
  <si>
    <t>Βάση Φωτοκυττάρου</t>
  </si>
  <si>
    <t>Proxomity_Sensor_Nut</t>
  </si>
  <si>
    <t>Φωτοκύτταρο – Παξιμαδι</t>
  </si>
  <si>
    <t>Proximity_Sensor_E18-D80NK</t>
  </si>
  <si>
    <t>Φωτοκύτταρο</t>
  </si>
  <si>
    <t>STEP DS3218MG   MS24 Digital   Servo 270</t>
  </si>
  <si>
    <t>Servo Motor</t>
  </si>
  <si>
    <t>302220004_P99</t>
  </si>
  <si>
    <t>Μοχλός Κλειδαριάς</t>
  </si>
  <si>
    <t>302220004_P100</t>
  </si>
  <si>
    <t>Ροδέλα μοχλού κλειδαριάς</t>
  </si>
  <si>
    <t>302220004_P91_2</t>
  </si>
  <si>
    <t>Καπάκι Κελύφους BinControl</t>
  </si>
  <si>
    <t>302220004_P102</t>
  </si>
  <si>
    <t>Έδρα Μπαταρίας</t>
  </si>
  <si>
    <t xml:space="preserve">STEP214 Servo   Arm for DS3218MG.par </t>
  </si>
  <si>
    <t>Servo Motor Arm</t>
  </si>
  <si>
    <t>302220004_P94</t>
  </si>
  <si>
    <t>Βαση Servo</t>
  </si>
  <si>
    <t>302220004_P97</t>
  </si>
  <si>
    <t>Πείρος Κλειδαριάς</t>
  </si>
  <si>
    <t>302220004_P96</t>
  </si>
  <si>
    <t>Κοχλίας Πείρου Κλειδαριάς</t>
  </si>
  <si>
    <t>302220004_P101</t>
  </si>
  <si>
    <t>Καπακι Κελύφους μπαταρίας</t>
  </si>
  <si>
    <t>302220004_P93</t>
  </si>
  <si>
    <t>Κέλύφος μπαταρίας</t>
  </si>
  <si>
    <t>switch_xckd2110g11_1</t>
  </si>
  <si>
    <t>Τερματικός διακόπτης</t>
  </si>
  <si>
    <t>302220004_P92_1</t>
  </si>
  <si>
    <t>Πλάτη BinControl</t>
  </si>
  <si>
    <t>302220004_P64_3</t>
  </si>
  <si>
    <t>Κέλυφος BinControl</t>
  </si>
  <si>
    <t>302220002_P90</t>
  </si>
  <si>
    <t>ST37 Part</t>
  </si>
  <si>
    <t>Βάρος κλειδαριάς</t>
  </si>
  <si>
    <t>302220004_P65_Alt</t>
  </si>
  <si>
    <t>Προστατευτικό καλωδίου Control-Scale</t>
  </si>
  <si>
    <t>Κοχλιες Bin Control</t>
  </si>
  <si>
    <t>Σετ κοχλίες συναρμολόγησης Bin Control</t>
  </si>
  <si>
    <t>Αποστάτες</t>
  </si>
  <si>
    <t>Σετ αποστάτες ηλεκτρονικών</t>
  </si>
  <si>
    <t>Battery_2</t>
  </si>
  <si>
    <t>Μπαταρία</t>
  </si>
  <si>
    <t xml:space="preserve">302220004_SirenlBoard.par   </t>
  </si>
  <si>
    <t>PCB Board</t>
  </si>
  <si>
    <t>302220004_CurRegBoard.par</t>
  </si>
  <si>
    <t>Current regulator</t>
  </si>
  <si>
    <t xml:space="preserve">302220004_VoltageBoard.par </t>
  </si>
  <si>
    <t>Voltage sensor Board</t>
  </si>
  <si>
    <t xml:space="preserve">302220004_Siren.par   </t>
  </si>
  <si>
    <t>Σειρήνα</t>
  </si>
  <si>
    <t xml:space="preserve">302220004_NFCBoard.par </t>
  </si>
  <si>
    <t>NFC Board</t>
  </si>
  <si>
    <t>302220004_P103</t>
  </si>
  <si>
    <t>Πλάτη BinControl- Internal</t>
  </si>
  <si>
    <t>302220004_MainBoard.asm -Part 1</t>
  </si>
  <si>
    <t>ESP32 7000G board</t>
  </si>
  <si>
    <t>302220004_MainBoard.asm -Part 2</t>
  </si>
  <si>
    <t>IXYS LCA717S</t>
  </si>
  <si>
    <t>302220004_MainBoard.asm -Part 3</t>
  </si>
  <si>
    <t>TPL5110 ba</t>
  </si>
  <si>
    <t>302220004_MainBoard.asm -Part 4</t>
  </si>
  <si>
    <t>RGB Button</t>
  </si>
  <si>
    <t>302220004_MainBoard.asm -Part 5</t>
  </si>
  <si>
    <t>Indicator weighting  board</t>
  </si>
  <si>
    <t>302220004_MainBoard.asm -Part 6</t>
  </si>
  <si>
    <t>misc resistors headers cables</t>
  </si>
  <si>
    <t>Υλικά στεγανοποίησης</t>
  </si>
  <si>
    <t>Λαστιχα &amp; Σιλικόνες</t>
  </si>
  <si>
    <t>Σύνολο Υλικών</t>
  </si>
  <si>
    <t>Υλικά/τεμ.</t>
  </si>
  <si>
    <t xml:space="preserve">                  </t>
  </si>
  <si>
    <t xml:space="preserve">     </t>
  </si>
  <si>
    <t xml:space="preserve">              </t>
  </si>
  <si>
    <t>ΠΙΝΑΚΑΣ IN-HOUSE ΚΑΤΕΡΓΑΣΙΩΝ</t>
  </si>
  <si>
    <t>Θέση</t>
  </si>
  <si>
    <t>Εξάρτημα – Συναρμογή</t>
  </si>
  <si>
    <t>Κατεργασία</t>
  </si>
  <si>
    <t>Αρ. Φάσης</t>
  </si>
  <si>
    <t>Εργαλείο</t>
  </si>
  <si>
    <t>Ιδιοσυσκευή</t>
  </si>
  <si>
    <t>Διάρκεια (min)</t>
  </si>
  <si>
    <t>Προετοιμασία (min)</t>
  </si>
  <si>
    <t>Χειριστής</t>
  </si>
  <si>
    <t>Μηχανουργείο</t>
  </si>
  <si>
    <t>302220004_A4_2.asm – Σκελετός BinScale</t>
  </si>
  <si>
    <t xml:space="preserve">    </t>
  </si>
  <si>
    <t>Προετοιμασία δοκών</t>
  </si>
  <si>
    <t>1.1</t>
  </si>
  <si>
    <t>Συγκόλληση δοκών</t>
  </si>
  <si>
    <t>1.2</t>
  </si>
  <si>
    <t>Καλύμπρα</t>
  </si>
  <si>
    <t>Συγκόλληση εδρών δυναμοκυψελλών</t>
  </si>
  <si>
    <t>1.3</t>
  </si>
  <si>
    <t>Φινιρισμα συγκολλήσεων</t>
  </si>
  <si>
    <t>1.4</t>
  </si>
  <si>
    <t>Συναρμολόγηση</t>
  </si>
  <si>
    <t>1.5</t>
  </si>
  <si>
    <t>Στερέωση loadcell control box &amp; καλωδίων</t>
  </si>
  <si>
    <t>1.6</t>
  </si>
  <si>
    <t>Συνδεσμολογία</t>
  </si>
  <si>
    <t>1.7</t>
  </si>
  <si>
    <t>302220004_A1_2.asm   -Κέλυφος κλειδαριας</t>
  </si>
  <si>
    <t>Προετοιμασία κελύφους</t>
  </si>
  <si>
    <t>2.1</t>
  </si>
  <si>
    <t>Σπειρώματα σε κέλυφος και εξαρτήματα</t>
  </si>
  <si>
    <t>2.2</t>
  </si>
  <si>
    <t>2.3</t>
  </si>
  <si>
    <t>302220004_A2.asm – Συναρμογη servo</t>
  </si>
  <si>
    <t xml:space="preserve">  </t>
  </si>
  <si>
    <t>Συναρμολόγηση εξαρτημάτων</t>
  </si>
  <si>
    <t>3.1</t>
  </si>
  <si>
    <t>Προγραμματισμός θέσης και σύσφιξη</t>
  </si>
  <si>
    <t>3.2</t>
  </si>
  <si>
    <t>Assembly_Sensor_Base.asm  - Σετ 2 Βασεις φωτοκυτάρου</t>
  </si>
  <si>
    <t>Σπειρώματα σε βάσεις</t>
  </si>
  <si>
    <t>4.1</t>
  </si>
  <si>
    <t>Προσαρμογή παξιμαδιών Μ4</t>
  </si>
  <si>
    <t>4.2</t>
  </si>
  <si>
    <t>4.3</t>
  </si>
  <si>
    <t>302220004_A5.asm – Κέλυφος Μπαταρίας</t>
  </si>
  <si>
    <t>Σπειρώματα σε εξαρτήματα</t>
  </si>
  <si>
    <t>5.1</t>
  </si>
  <si>
    <t>5.2</t>
  </si>
  <si>
    <t>302220004_A6.asm – Bin Control</t>
  </si>
  <si>
    <t>6.1</t>
  </si>
  <si>
    <t>Σπειρώματα σε κέλυφος</t>
  </si>
  <si>
    <t>6.2</t>
  </si>
  <si>
    <t>6.3</t>
  </si>
  <si>
    <t>Συναρμολόγηση Bin Control Board</t>
  </si>
  <si>
    <t>6.4</t>
  </si>
  <si>
    <t>Τελική συναρμολόγηση Bin Control</t>
  </si>
  <si>
    <t>6.5</t>
  </si>
  <si>
    <t>Mainboard Assemby</t>
  </si>
  <si>
    <t>Συγκόλληση εξαρτημάτων</t>
  </si>
  <si>
    <t>7.1</t>
  </si>
  <si>
    <t>Προγραμματισμός</t>
  </si>
  <si>
    <t>7.2</t>
  </si>
  <si>
    <t>Στεγανοποίηση</t>
  </si>
  <si>
    <t>ΠΙΝΑΚΑΣ ΚΑΤΕΡΓΑΣΙΩΝ OUTSOURCING</t>
  </si>
  <si>
    <t>Υπεργολάβος</t>
  </si>
  <si>
    <t>Εργασία</t>
  </si>
  <si>
    <t>Προαπαιτούμενα</t>
  </si>
  <si>
    <t>Χρόνος/τεμαχ.</t>
  </si>
  <si>
    <t>Κόστος Κατεργασιών</t>
  </si>
  <si>
    <t>Κόστος Κατεργασιών ΙΝ-HOUSE</t>
  </si>
  <si>
    <t>Κόστος Κατεργασιών OUTSOURCE</t>
  </si>
  <si>
    <t>Σύνολο Κατεργασιών</t>
  </si>
  <si>
    <t>Ώρες Κατεργασίας</t>
  </si>
  <si>
    <t>Διάρκεια Κατεργασιών /τεμ. (min)</t>
  </si>
  <si>
    <t>Κόστος Κατεργασίας (Hr)</t>
  </si>
  <si>
    <t>Κόστος Κατεργασίας (min)</t>
  </si>
  <si>
    <t>ΠΙνακας Φασεων Εγκατάστασης</t>
  </si>
  <si>
    <t>Άτομα</t>
  </si>
  <si>
    <t>Συν. Διάρκεια (hr)</t>
  </si>
  <si>
    <t>Κόστος Επιμέρους Φάσης</t>
  </si>
  <si>
    <t>Τοποθέτηση Scale σε κάδο</t>
  </si>
  <si>
    <t>Τοποθέτηση Control σε κάδο</t>
  </si>
  <si>
    <t>Τεχνικός Έλεγχος και δοκ. Λειτ.</t>
  </si>
  <si>
    <t>Χρόνος Παραγωγής (min)</t>
  </si>
  <si>
    <t xml:space="preserve"> Συναρμολόγηση</t>
  </si>
  <si>
    <t>Χρόνος Παραγωγής (Hr)</t>
  </si>
  <si>
    <t>Τιμή Κόστους ενός τεμ.(παραγγελία   1000 τεμ)</t>
  </si>
  <si>
    <t>Μισθός εργάτη</t>
  </si>
  <si>
    <t>Παραγωγή κάδων ημερησια</t>
  </si>
  <si>
    <t>Κόσυος Λειτουργίας</t>
  </si>
  <si>
    <t>Εξοδα Διοίκησης</t>
  </si>
  <si>
    <t xml:space="preserve">Συνολικές ώρες Έτος </t>
  </si>
  <si>
    <t>Κοστος εργατώρας</t>
  </si>
  <si>
    <t>Δεκο Ετήσια</t>
  </si>
  <si>
    <t>Ενοίκιο Ετήσιο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</si>
</sst>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€&quot;_-;\-* #,##0.00&quot; €&quot;_-;_-* \-??&quot; €&quot;_-;_-@"/>
    <numFmt numFmtId="165" formatCode="_-* #,##0.00\ [$€-408]_-;\-* #,##0.00\ [$€-408]_-;_-* \-??\ [$€-408]_-;_-@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b/>
      <sz val="8"/>
      <color rgb="FF000000"/>
      <name val="Trebuchet MS"/>
    </font>
    <font>
      <sz val="11"/>
      <name val="Calibri"/>
    </font>
    <font>
      <b/>
      <sz val="8"/>
      <color theme="1"/>
      <name val="Trebuchet MS"/>
    </font>
    <font>
      <b/>
      <i/>
      <sz val="8"/>
      <color theme="1"/>
      <name val="Trebuchet MS"/>
    </font>
    <font>
      <b/>
      <i/>
      <sz val="9"/>
      <color rgb="FF4F6128"/>
      <name val="Trebuchet MS"/>
    </font>
    <font>
      <b/>
      <sz val="11"/>
      <color rgb="FF4F6128"/>
      <name val="Calibri"/>
    </font>
    <font>
      <b/>
      <sz val="11"/>
      <color rgb="FF000000"/>
      <name val="Calibri"/>
    </font>
    <font>
      <b/>
      <sz val="11"/>
      <color rgb="FFFF4000"/>
      <name val="Calibri"/>
    </font>
    <font>
      <b/>
      <sz val="11"/>
      <color rgb="FFC9211E"/>
      <name val="Calibri"/>
    </font>
    <font>
      <i/>
      <sz val="8"/>
      <color theme="1"/>
      <name val="Trebuchet MS"/>
    </font>
    <font>
      <b/>
      <i/>
      <sz val="8"/>
      <color rgb="FF4F6128"/>
      <name val="Trebuchet MS"/>
    </font>
    <font>
      <b/>
      <i/>
      <sz val="8"/>
      <color rgb="FF5F497A"/>
      <name val="Trebuchet MS"/>
    </font>
    <font>
      <b/>
      <sz val="11"/>
      <color rgb="FF5F497A"/>
      <name val="Calibri"/>
    </font>
    <font>
      <b/>
      <sz val="11"/>
      <color rgb="FF00B0F0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4"/>
      <color rgb="FF4F6128"/>
      <name val="Calibri"/>
      <family val="2"/>
    </font>
    <font>
      <b/>
      <sz val="16"/>
      <color rgb="FF4F6128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8"/>
      <color rgb="FF4F6128"/>
      <name val="Calibri"/>
      <family val="2"/>
    </font>
    <font>
      <b/>
      <sz val="16"/>
      <color rgb="FFC9211E"/>
      <name val="Calibri"/>
      <family val="2"/>
    </font>
    <font>
      <b/>
      <sz val="18"/>
      <color rgb="FF000000"/>
      <name val="Calibri"/>
      <family val="2"/>
    </font>
    <font>
      <b/>
      <sz val="20"/>
      <color rgb="FF4F612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4" fillId="0" borderId="2" xfId="0" applyFont="1" applyBorder="1"/>
    <xf numFmtId="164" fontId="2" fillId="0" borderId="2" xfId="0" applyNumberFormat="1" applyFont="1" applyBorder="1"/>
    <xf numFmtId="165" fontId="3" fillId="0" borderId="0" xfId="0" applyNumberFormat="1" applyFont="1"/>
    <xf numFmtId="0" fontId="5" fillId="0" borderId="0" xfId="0" applyFont="1" applyAlignment="1">
      <alignment horizontal="right"/>
    </xf>
    <xf numFmtId="9" fontId="3" fillId="0" borderId="0" xfId="0" applyNumberFormat="1" applyFont="1"/>
    <xf numFmtId="0" fontId="3" fillId="0" borderId="0" xfId="0" applyFont="1" applyAlignment="1">
      <alignment horizontal="right"/>
    </xf>
    <xf numFmtId="165" fontId="4" fillId="0" borderId="0" xfId="0" applyNumberFormat="1" applyFont="1"/>
    <xf numFmtId="1" fontId="4" fillId="0" borderId="0" xfId="0" applyNumberFormat="1" applyFont="1"/>
    <xf numFmtId="10" fontId="2" fillId="0" borderId="0" xfId="0" applyNumberFormat="1" applyFont="1"/>
    <xf numFmtId="164" fontId="4" fillId="0" borderId="0" xfId="0" applyNumberFormat="1" applyFont="1"/>
    <xf numFmtId="165" fontId="3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165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0" fontId="2" fillId="0" borderId="1" xfId="0" applyFont="1" applyBorder="1"/>
    <xf numFmtId="0" fontId="4" fillId="0" borderId="0" xfId="0" applyFont="1" applyAlignment="1">
      <alignment horizontal="right"/>
    </xf>
    <xf numFmtId="2" fontId="2" fillId="0" borderId="0" xfId="0" applyNumberFormat="1" applyFo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4" fillId="3" borderId="9" xfId="0" applyFont="1" applyFill="1" applyBorder="1" applyAlignment="1">
      <alignment vertical="top" wrapText="1"/>
    </xf>
    <xf numFmtId="165" fontId="2" fillId="3" borderId="1" xfId="0" applyNumberFormat="1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" xfId="0" applyFont="1" applyBorder="1"/>
    <xf numFmtId="0" fontId="11" fillId="0" borderId="5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165" fontId="11" fillId="0" borderId="5" xfId="0" applyNumberFormat="1" applyFont="1" applyBorder="1" applyAlignment="1">
      <alignment vertical="top" wrapText="1"/>
    </xf>
    <xf numFmtId="165" fontId="11" fillId="0" borderId="1" xfId="0" applyNumberFormat="1" applyFont="1" applyBorder="1" applyAlignment="1">
      <alignment vertical="top" wrapText="1"/>
    </xf>
    <xf numFmtId="0" fontId="11" fillId="0" borderId="0" xfId="0" applyFont="1"/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/>
    <xf numFmtId="165" fontId="4" fillId="0" borderId="5" xfId="0" applyNumberFormat="1" applyFont="1" applyBorder="1" applyAlignment="1">
      <alignment vertical="top" wrapText="1"/>
    </xf>
    <xf numFmtId="165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/>
    <xf numFmtId="0" fontId="12" fillId="0" borderId="3" xfId="0" applyFont="1" applyBorder="1" applyAlignment="1">
      <alignment vertical="top" wrapText="1"/>
    </xf>
    <xf numFmtId="165" fontId="12" fillId="0" borderId="5" xfId="0" applyNumberFormat="1" applyFont="1" applyBorder="1" applyAlignment="1">
      <alignment vertical="top" wrapText="1"/>
    </xf>
    <xf numFmtId="165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0" xfId="0" applyFont="1"/>
    <xf numFmtId="0" fontId="13" fillId="0" borderId="1" xfId="0" applyFont="1" applyBorder="1"/>
    <xf numFmtId="0" fontId="13" fillId="0" borderId="5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4" fillId="0" borderId="1" xfId="0" applyFont="1" applyBorder="1"/>
    <xf numFmtId="165" fontId="14" fillId="0" borderId="5" xfId="0" applyNumberFormat="1" applyFont="1" applyBorder="1" applyAlignment="1">
      <alignment vertical="top" wrapText="1"/>
    </xf>
    <xf numFmtId="165" fontId="14" fillId="0" borderId="1" xfId="0" applyNumberFormat="1" applyFont="1" applyBorder="1" applyAlignment="1">
      <alignment vertical="top" wrapText="1"/>
    </xf>
    <xf numFmtId="0" fontId="15" fillId="3" borderId="1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left" vertical="top" wrapText="1"/>
    </xf>
    <xf numFmtId="0" fontId="18" fillId="0" borderId="1" xfId="0" applyFont="1" applyBorder="1"/>
    <xf numFmtId="0" fontId="18" fillId="0" borderId="5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165" fontId="18" fillId="0" borderId="1" xfId="0" applyNumberFormat="1" applyFont="1" applyBorder="1" applyAlignment="1">
      <alignment vertical="top" wrapText="1"/>
    </xf>
    <xf numFmtId="0" fontId="18" fillId="0" borderId="0" xfId="0" applyFont="1"/>
    <xf numFmtId="49" fontId="4" fillId="0" borderId="3" xfId="0" applyNumberFormat="1" applyFont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left" vertical="top" wrapText="1"/>
    </xf>
    <xf numFmtId="49" fontId="18" fillId="0" borderId="3" xfId="0" applyNumberFormat="1" applyFont="1" applyBorder="1" applyAlignment="1">
      <alignment horizontal="left" vertical="top" wrapText="1"/>
    </xf>
    <xf numFmtId="49" fontId="19" fillId="0" borderId="3" xfId="0" applyNumberFormat="1" applyFont="1" applyBorder="1" applyAlignment="1">
      <alignment horizontal="left" vertical="top" wrapText="1"/>
    </xf>
    <xf numFmtId="0" fontId="19" fillId="0" borderId="1" xfId="0" applyFont="1" applyBorder="1"/>
    <xf numFmtId="0" fontId="19" fillId="0" borderId="5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165" fontId="19" fillId="0" borderId="1" xfId="0" applyNumberFormat="1" applyFont="1" applyBorder="1" applyAlignment="1">
      <alignment vertical="top" wrapText="1"/>
    </xf>
    <xf numFmtId="0" fontId="19" fillId="0" borderId="0" xfId="0" applyFont="1"/>
    <xf numFmtId="165" fontId="13" fillId="0" borderId="1" xfId="0" applyNumberFormat="1" applyFont="1" applyBorder="1" applyAlignment="1">
      <alignment vertical="top" wrapText="1"/>
    </xf>
    <xf numFmtId="49" fontId="11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5" fontId="2" fillId="0" borderId="1" xfId="0" applyNumberFormat="1" applyFont="1" applyBorder="1"/>
    <xf numFmtId="165" fontId="3" fillId="0" borderId="1" xfId="0" applyNumberFormat="1" applyFont="1" applyBorder="1"/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4" xfId="0" applyFont="1" applyFill="1" applyBorder="1"/>
    <xf numFmtId="0" fontId="2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/>
    <xf numFmtId="2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0" fillId="0" borderId="0" xfId="0" applyFont="1"/>
    <xf numFmtId="165" fontId="22" fillId="0" borderId="0" xfId="0" applyNumberFormat="1" applyFont="1"/>
    <xf numFmtId="0" fontId="22" fillId="0" borderId="1" xfId="0" applyFont="1" applyBorder="1" applyAlignment="1">
      <alignment horizontal="center"/>
    </xf>
    <xf numFmtId="164" fontId="21" fillId="0" borderId="2" xfId="0" applyNumberFormat="1" applyFont="1" applyBorder="1"/>
    <xf numFmtId="0" fontId="2" fillId="0" borderId="0" xfId="0" applyFont="1" applyAlignment="1">
      <alignment horizontal="center"/>
    </xf>
    <xf numFmtId="0" fontId="0" fillId="0" borderId="0" xfId="0"/>
    <xf numFmtId="0" fontId="6" fillId="2" borderId="3" xfId="0" applyFont="1" applyFill="1" applyBorder="1" applyAlignment="1">
      <alignment horizontal="center" wrapText="1"/>
    </xf>
    <xf numFmtId="0" fontId="7" fillId="0" borderId="4" xfId="0" applyFont="1" applyBorder="1"/>
    <xf numFmtId="0" fontId="7" fillId="0" borderId="5" xfId="0" applyFont="1" applyBorder="1"/>
    <xf numFmtId="0" fontId="8" fillId="2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top" wrapText="1"/>
    </xf>
    <xf numFmtId="0" fontId="7" fillId="0" borderId="7" xfId="0" applyFont="1" applyBorder="1"/>
    <xf numFmtId="0" fontId="7" fillId="0" borderId="8" xfId="0" applyFont="1" applyBorder="1"/>
    <xf numFmtId="0" fontId="4" fillId="3" borderId="10" xfId="0" applyFont="1" applyFill="1" applyBorder="1" applyAlignment="1">
      <alignment horizontal="center" vertical="top" wrapText="1"/>
    </xf>
    <xf numFmtId="0" fontId="7" fillId="0" borderId="11" xfId="0" applyFont="1" applyBorder="1"/>
    <xf numFmtId="0" fontId="7" fillId="0" borderId="12" xfId="0" applyFont="1" applyBorder="1"/>
    <xf numFmtId="0" fontId="23" fillId="0" borderId="0" xfId="0" applyFont="1" applyAlignment="1">
      <alignment horizontal="center" vertical="center"/>
    </xf>
    <xf numFmtId="0" fontId="1" fillId="0" borderId="0" xfId="0" applyFont="1"/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165" fontId="24" fillId="0" borderId="1" xfId="0" applyNumberFormat="1" applyFont="1" applyBorder="1" applyAlignment="1">
      <alignment vertical="top" wrapText="1"/>
    </xf>
    <xf numFmtId="165" fontId="25" fillId="0" borderId="1" xfId="0" applyNumberFormat="1" applyFont="1" applyBorder="1" applyAlignment="1">
      <alignment vertical="top" wrapText="1"/>
    </xf>
    <xf numFmtId="165" fontId="26" fillId="0" borderId="1" xfId="0" applyNumberFormat="1" applyFont="1" applyBorder="1" applyAlignment="1">
      <alignment vertical="top" wrapText="1"/>
    </xf>
    <xf numFmtId="165" fontId="27" fillId="0" borderId="1" xfId="0" applyNumberFormat="1" applyFont="1" applyBorder="1" applyAlignment="1">
      <alignment vertical="top" wrapText="1"/>
    </xf>
    <xf numFmtId="165" fontId="28" fillId="0" borderId="1" xfId="0" applyNumberFormat="1" applyFont="1" applyBorder="1" applyAlignment="1">
      <alignment vertical="top" wrapText="1"/>
    </xf>
    <xf numFmtId="165" fontId="29" fillId="0" borderId="1" xfId="0" applyNumberFormat="1" applyFont="1" applyBorder="1" applyAlignment="1">
      <alignment vertical="top" wrapText="1"/>
    </xf>
    <xf numFmtId="165" fontId="30" fillId="0" borderId="1" xfId="0" applyNumberFormat="1" applyFont="1" applyBorder="1" applyAlignment="1">
      <alignment vertical="top" wrapText="1"/>
    </xf>
    <xf numFmtId="165" fontId="31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BBB59"/>
    <pageSetUpPr fitToPage="1"/>
  </sheetPr>
  <dimension ref="A1:Z1000"/>
  <sheetViews>
    <sheetView topLeftCell="A11" workbookViewId="0">
      <selection activeCell="C18" sqref="C18"/>
    </sheetView>
  </sheetViews>
  <sheetFormatPr defaultColWidth="14.44140625" defaultRowHeight="15" customHeight="1" x14ac:dyDescent="0.3"/>
  <cols>
    <col min="1" max="1" width="4.6640625" customWidth="1"/>
    <col min="2" max="2" width="42.33203125" customWidth="1"/>
    <col min="3" max="3" width="15.33203125" customWidth="1"/>
    <col min="4" max="4" width="11" customWidth="1"/>
    <col min="5" max="5" width="19.6640625" customWidth="1"/>
    <col min="6" max="6" width="11" customWidth="1"/>
    <col min="7" max="14" width="7.88671875" customWidth="1"/>
    <col min="15" max="19" width="8.554687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2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2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4" t="s">
        <v>0</v>
      </c>
      <c r="C5" s="106" t="s">
        <v>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4" t="s">
        <v>2</v>
      </c>
      <c r="C6" s="5">
        <v>302220004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4" t="s">
        <v>3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4" t="s">
        <v>4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4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4" t="s">
        <v>6</v>
      </c>
      <c r="C11" s="9">
        <f>Διαχείριση!E14</f>
        <v>0</v>
      </c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4" t="s">
        <v>7</v>
      </c>
      <c r="C12" s="10">
        <f>'Λίστα Υλικών'!K63</f>
        <v>820.56999999999994</v>
      </c>
      <c r="D12" s="1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1" t="s">
        <v>8</v>
      </c>
      <c r="C13" s="12">
        <f>Συνοψη!C11/Συνοψη!C8</f>
        <v>0</v>
      </c>
      <c r="D13" s="1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4" t="s">
        <v>9</v>
      </c>
      <c r="C15" s="10">
        <f>C12/C8</f>
        <v>820.56999999999994</v>
      </c>
      <c r="D15" s="1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1" t="s">
        <v>10</v>
      </c>
      <c r="C16" s="12">
        <f>Φασεολογιο!J15/C8</f>
        <v>178.35703125000001</v>
      </c>
      <c r="D16" s="105">
        <f>C15+C16</f>
        <v>998.92703124999991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4"/>
      <c r="C17" s="10"/>
      <c r="D17" s="1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4" t="s">
        <v>7</v>
      </c>
      <c r="C18" s="10">
        <f>'Λίστα Υλικών'!K63</f>
        <v>820.56999999999994</v>
      </c>
      <c r="D18" s="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4" t="s">
        <v>11</v>
      </c>
      <c r="C19" s="10">
        <f>Φασεολογιο!J15-C20</f>
        <v>125.61704889112903</v>
      </c>
      <c r="D19" s="1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1" t="s">
        <v>12</v>
      </c>
      <c r="C20" s="12">
        <f>Συναρμολογηση!H9</f>
        <v>52.739982358870975</v>
      </c>
      <c r="D20" s="105">
        <f>C18+C19+C20</f>
        <v>998.92703124999991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4"/>
      <c r="C21" s="9"/>
      <c r="D21" s="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4"/>
      <c r="C22" s="10"/>
      <c r="D22" s="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07" t="s">
        <v>278</v>
      </c>
      <c r="C23" s="12">
        <f>(C18+C19+C20)/C8</f>
        <v>998.92703124999991</v>
      </c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4"/>
      <c r="C24" s="15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6" t="s">
        <v>13</v>
      </c>
      <c r="C25" s="13">
        <f>C23*C8</f>
        <v>998.92703124999991</v>
      </c>
      <c r="D25" s="13"/>
      <c r="E25" s="1"/>
      <c r="F25" s="1"/>
      <c r="G25" s="13"/>
      <c r="H25" s="13"/>
      <c r="I25" s="13"/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6" t="s">
        <v>275</v>
      </c>
      <c r="C27" s="18">
        <f>Φασεολογιο!H17</f>
        <v>744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6" t="s">
        <v>277</v>
      </c>
      <c r="C28" s="104">
        <f>C27/60</f>
        <v>12.4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6" t="s">
        <v>14</v>
      </c>
      <c r="C30" s="17">
        <f>C25*C8</f>
        <v>998.92703124999991</v>
      </c>
      <c r="D30" s="1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6"/>
      <c r="C31" s="10"/>
      <c r="D31" s="19"/>
      <c r="E31" s="1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>
        <f>D20/D16</f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08"/>
      <c r="C36" s="10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4" t="s">
        <v>15</v>
      </c>
      <c r="C37" s="20">
        <f>Φασεολογιο!J15+'Λίστα Υλικών'!K63</f>
        <v>998.92703124999991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6:C36"/>
  </mergeCells>
  <printOptions horizontalCentered="1" verticalCentered="1"/>
  <pageMargins left="0.70833333333333304" right="0.70833333333333304" top="0.74791666666666701" bottom="0.7479166666666670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B4E3"/>
    <pageSetUpPr fitToPage="1"/>
  </sheetPr>
  <dimension ref="A1:Z1000"/>
  <sheetViews>
    <sheetView topLeftCell="A9" workbookViewId="0">
      <selection activeCell="G28" sqref="G28"/>
    </sheetView>
  </sheetViews>
  <sheetFormatPr defaultColWidth="14.44140625" defaultRowHeight="15" customHeight="1" x14ac:dyDescent="0.3"/>
  <cols>
    <col min="1" max="1" width="3.5546875" customWidth="1"/>
    <col min="2" max="2" width="21.44140625" customWidth="1"/>
    <col min="3" max="3" width="14" customWidth="1"/>
    <col min="4" max="4" width="19.6640625" customWidth="1"/>
    <col min="5" max="5" width="15.88671875" customWidth="1"/>
    <col min="6" max="6" width="15.77734375" customWidth="1"/>
    <col min="7" max="7" width="28.44140625" customWidth="1"/>
    <col min="8" max="8" width="12" customWidth="1"/>
    <col min="9" max="9" width="8.109375" customWidth="1"/>
    <col min="10" max="10" width="16.88671875" customWidth="1"/>
    <col min="11" max="11" width="8.109375" customWidth="1"/>
    <col min="12" max="12" width="8.5546875" customWidth="1"/>
    <col min="13" max="13" width="11.5546875" customWidth="1"/>
  </cols>
  <sheetData>
    <row r="1" spans="1:26" ht="15.75" customHeight="1" x14ac:dyDescent="0.3">
      <c r="A1" s="22" t="s">
        <v>28</v>
      </c>
      <c r="B1" s="110" t="s">
        <v>29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3" t="s">
        <v>30</v>
      </c>
      <c r="B2" s="23" t="s">
        <v>31</v>
      </c>
      <c r="C2" s="23" t="s">
        <v>32</v>
      </c>
      <c r="D2" s="23" t="s">
        <v>33</v>
      </c>
      <c r="E2" s="23" t="s">
        <v>34</v>
      </c>
      <c r="F2" s="23" t="s">
        <v>35</v>
      </c>
      <c r="G2" s="23" t="s">
        <v>36</v>
      </c>
      <c r="H2" s="23" t="s">
        <v>37</v>
      </c>
      <c r="I2" s="23" t="s">
        <v>38</v>
      </c>
      <c r="J2" s="23" t="s">
        <v>15</v>
      </c>
      <c r="K2" s="23" t="s">
        <v>38</v>
      </c>
      <c r="L2" s="23" t="s">
        <v>39</v>
      </c>
      <c r="M2" s="23" t="s">
        <v>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24">
        <v>1</v>
      </c>
      <c r="B3" s="1" t="s">
        <v>40</v>
      </c>
      <c r="C3" s="25"/>
      <c r="D3" s="25">
        <f>Διαχείριση!E11</f>
        <v>0</v>
      </c>
      <c r="E3" s="26">
        <f t="shared" ref="E3:E13" si="0">D3/60</f>
        <v>0</v>
      </c>
      <c r="F3" s="25"/>
      <c r="G3" s="25"/>
      <c r="H3" s="27">
        <f>J3/C16</f>
        <v>0</v>
      </c>
      <c r="I3" s="28">
        <f>H3/H15</f>
        <v>0</v>
      </c>
      <c r="J3" s="27">
        <f>D3*H19</f>
        <v>0</v>
      </c>
      <c r="K3" s="28">
        <f>J3/J15</f>
        <v>0</v>
      </c>
      <c r="L3" s="25"/>
      <c r="M3" s="2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24">
        <v>2</v>
      </c>
      <c r="B4" s="25" t="s">
        <v>41</v>
      </c>
      <c r="C4" s="25"/>
      <c r="D4" s="25">
        <v>0</v>
      </c>
      <c r="E4" s="26">
        <f t="shared" si="0"/>
        <v>0</v>
      </c>
      <c r="F4" s="25"/>
      <c r="G4" s="25"/>
      <c r="H4" s="27">
        <f>J4/C16</f>
        <v>0</v>
      </c>
      <c r="I4" s="28">
        <f>H4/H15</f>
        <v>0</v>
      </c>
      <c r="J4" s="27">
        <f>D4*H19</f>
        <v>0</v>
      </c>
      <c r="K4" s="28">
        <f>J4/J15</f>
        <v>0</v>
      </c>
      <c r="L4" s="25"/>
      <c r="M4" s="2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24">
        <v>3</v>
      </c>
      <c r="B5" s="25" t="s">
        <v>42</v>
      </c>
      <c r="C5" s="25"/>
      <c r="D5" s="25">
        <v>1</v>
      </c>
      <c r="E5" s="26">
        <f t="shared" si="0"/>
        <v>1.6666666666666666E-2</v>
      </c>
      <c r="F5" s="25"/>
      <c r="G5" s="25"/>
      <c r="H5" s="27">
        <f>J5*C16</f>
        <v>0.2397271925403226</v>
      </c>
      <c r="I5" s="28">
        <f>H5/H15</f>
        <v>1.3995801259622112E-3</v>
      </c>
      <c r="J5" s="27">
        <f>D5*H19</f>
        <v>0.2397271925403226</v>
      </c>
      <c r="K5" s="28">
        <f>J5/J15</f>
        <v>1.3440860215053765E-3</v>
      </c>
      <c r="L5" s="25"/>
      <c r="M5" s="2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24">
        <v>4</v>
      </c>
      <c r="B6" s="25" t="s">
        <v>43</v>
      </c>
      <c r="C6" s="29"/>
      <c r="D6" s="29">
        <f>Κατεργασία!E48</f>
        <v>493</v>
      </c>
      <c r="E6" s="26">
        <f t="shared" si="0"/>
        <v>8.2166666666666668</v>
      </c>
      <c r="F6" s="25"/>
      <c r="G6" s="25"/>
      <c r="H6" s="27">
        <f>Κατεργασία!E46/C16</f>
        <v>118.18550592237905</v>
      </c>
      <c r="I6" s="28">
        <f>H6/H15</f>
        <v>0.6899930020993702</v>
      </c>
      <c r="J6" s="27">
        <f>Κατεργασία!E46</f>
        <v>118.18550592237905</v>
      </c>
      <c r="K6" s="28">
        <f>J6/J15</f>
        <v>0.66263440860215062</v>
      </c>
      <c r="L6" s="25"/>
      <c r="M6" s="2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24">
        <v>6</v>
      </c>
      <c r="B7" s="25" t="s">
        <v>276</v>
      </c>
      <c r="C7" s="25"/>
      <c r="D7" s="25">
        <f>Συναρμολογηση!H11</f>
        <v>220</v>
      </c>
      <c r="E7" s="26">
        <f>D7/60</f>
        <v>3.6666666666666665</v>
      </c>
      <c r="F7" s="25"/>
      <c r="G7" s="25"/>
      <c r="H7" s="27">
        <f>Συναρμολογηση!J9</f>
        <v>52.739982358870975</v>
      </c>
      <c r="I7" s="28">
        <f>J7/J15</f>
        <v>0.29569892473118281</v>
      </c>
      <c r="J7" s="27">
        <f>Συναρμολογηση!J9</f>
        <v>52.739982358870975</v>
      </c>
      <c r="K7" s="28">
        <f>J7/J15</f>
        <v>0.29569892473118281</v>
      </c>
      <c r="L7" s="25"/>
      <c r="M7" s="2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24">
        <v>5</v>
      </c>
      <c r="B8" s="25" t="s">
        <v>44</v>
      </c>
      <c r="C8" s="25"/>
      <c r="D8" s="25">
        <v>30</v>
      </c>
      <c r="E8" s="26">
        <f>D8/60</f>
        <v>0.5</v>
      </c>
      <c r="F8" s="25"/>
      <c r="G8" s="25"/>
      <c r="H8" s="27">
        <f>E8*H19</f>
        <v>0.1198635962701613</v>
      </c>
      <c r="I8" s="28">
        <f>H8/H15</f>
        <v>6.9979006298110562E-4</v>
      </c>
      <c r="J8" s="27">
        <f>D8*H19</f>
        <v>7.1918157762096779</v>
      </c>
      <c r="K8" s="28">
        <f>J8/J15</f>
        <v>4.0322580645161289E-2</v>
      </c>
      <c r="L8" s="25"/>
      <c r="M8" s="2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10" spans="1:26" ht="14.4" x14ac:dyDescent="0.3">
      <c r="A10" s="24">
        <v>8</v>
      </c>
      <c r="B10" s="25"/>
      <c r="C10" s="25"/>
      <c r="D10" s="25"/>
      <c r="E10" s="26">
        <f t="shared" si="0"/>
        <v>0</v>
      </c>
      <c r="F10" s="25"/>
      <c r="G10" s="25"/>
      <c r="H10" s="27"/>
      <c r="I10" s="28"/>
      <c r="J10" s="27">
        <f>D10*H19</f>
        <v>0</v>
      </c>
      <c r="K10" s="28"/>
      <c r="L10" s="25"/>
      <c r="M10" s="2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24">
        <v>9</v>
      </c>
      <c r="B11" s="25"/>
      <c r="C11" s="25"/>
      <c r="D11" s="25"/>
      <c r="E11" s="26">
        <f t="shared" si="0"/>
        <v>0</v>
      </c>
      <c r="F11" s="25"/>
      <c r="G11" s="25"/>
      <c r="H11" s="27"/>
      <c r="I11" s="28"/>
      <c r="J11" s="27">
        <f>D11*H19</f>
        <v>0</v>
      </c>
      <c r="K11" s="28"/>
      <c r="L11" s="25"/>
      <c r="M11" s="2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24">
        <v>10</v>
      </c>
      <c r="B12" s="25"/>
      <c r="C12" s="25"/>
      <c r="D12" s="25"/>
      <c r="E12" s="26">
        <f t="shared" si="0"/>
        <v>0</v>
      </c>
      <c r="F12" s="25"/>
      <c r="G12" s="25"/>
      <c r="H12" s="27"/>
      <c r="I12" s="28"/>
      <c r="J12" s="27">
        <f>D12*H19</f>
        <v>0</v>
      </c>
      <c r="K12" s="28"/>
      <c r="L12" s="25"/>
      <c r="M12" s="2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24">
        <v>11</v>
      </c>
      <c r="B13" s="25"/>
      <c r="C13" s="25"/>
      <c r="D13" s="25"/>
      <c r="E13" s="26">
        <f t="shared" si="0"/>
        <v>0</v>
      </c>
      <c r="F13" s="25"/>
      <c r="G13" s="25"/>
      <c r="H13" s="27"/>
      <c r="I13" s="28"/>
      <c r="J13" s="27">
        <f>D13*H19</f>
        <v>0</v>
      </c>
      <c r="K13" s="28"/>
      <c r="L13" s="25"/>
      <c r="M13" s="2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0"/>
      <c r="I14" s="10"/>
      <c r="J14" s="10"/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6" t="s">
        <v>45</v>
      </c>
      <c r="H15" s="10">
        <f t="shared" ref="H15:K15" si="1">SUM(H3:H13)</f>
        <v>171.2850790700605</v>
      </c>
      <c r="I15" s="19">
        <f t="shared" si="1"/>
        <v>0.98779129701949631</v>
      </c>
      <c r="J15" s="10">
        <f t="shared" si="1"/>
        <v>178.35703125000001</v>
      </c>
      <c r="K15" s="19">
        <f t="shared" si="1"/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 t="s">
        <v>46</v>
      </c>
      <c r="C16" s="1">
        <f>Συνοψη!C8</f>
        <v>1</v>
      </c>
      <c r="D16" s="1"/>
      <c r="E16" s="1"/>
      <c r="F16" s="1"/>
      <c r="G16" s="1"/>
      <c r="H16" s="10"/>
      <c r="I16" s="10"/>
      <c r="J16" s="10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30" t="s">
        <v>47</v>
      </c>
      <c r="H17" s="123">
        <f>SUM(D3:D13)</f>
        <v>744</v>
      </c>
      <c r="I17" s="31">
        <f>H17/60</f>
        <v>12.4</v>
      </c>
      <c r="J17" s="31"/>
      <c r="K17" s="3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32" t="s">
        <v>48</v>
      </c>
      <c r="H18" s="33">
        <f>G33</f>
        <v>14.383631552419356</v>
      </c>
      <c r="I18" s="33"/>
      <c r="J18" s="33"/>
      <c r="K18" s="3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30" t="s">
        <v>49</v>
      </c>
      <c r="H19" s="34">
        <f>H18/60</f>
        <v>0.2397271925403226</v>
      </c>
      <c r="I19" s="34"/>
      <c r="J19" s="34"/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" customHeight="1" x14ac:dyDescent="0.3">
      <c r="A22" s="1"/>
      <c r="B22" s="1"/>
      <c r="C22" s="1"/>
      <c r="D22" s="1"/>
      <c r="E22" s="1"/>
      <c r="F22" s="124" t="s">
        <v>280</v>
      </c>
      <c r="G22" s="1">
        <v>3000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25" t="s">
        <v>279</v>
      </c>
      <c r="G23" s="1">
        <f>14*1250</f>
        <v>17500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x14ac:dyDescent="0.3">
      <c r="A24" s="1"/>
      <c r="B24" s="1"/>
      <c r="C24" s="1"/>
      <c r="D24" s="1"/>
      <c r="E24" s="1"/>
      <c r="F24" s="125" t="s">
        <v>283</v>
      </c>
      <c r="G24" s="1">
        <f>256*8</f>
        <v>2048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20" t="s">
        <v>284</v>
      </c>
      <c r="G25" s="123">
        <f>G23/G24</f>
        <v>8.544921875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">
      <c r="A26" s="1"/>
      <c r="B26" s="1"/>
      <c r="C26" s="1"/>
      <c r="D26" s="1"/>
      <c r="E26" s="1"/>
      <c r="F26" s="121" t="s">
        <v>286</v>
      </c>
      <c r="G26" s="1">
        <f>12*5000</f>
        <v>60000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22" t="s">
        <v>285</v>
      </c>
      <c r="G27" s="121">
        <f>12*600</f>
        <v>7200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22" t="s">
        <v>282</v>
      </c>
      <c r="G28" s="1">
        <v>150000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22" t="s">
        <v>58</v>
      </c>
      <c r="G30" s="123">
        <f>SUM(G26:G28)</f>
        <v>217200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22" t="s">
        <v>281</v>
      </c>
      <c r="G32" s="123">
        <f>G30/(G22*I17)</f>
        <v>5.838709677419355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22" t="s">
        <v>281</v>
      </c>
      <c r="G33" s="1">
        <f>G32+G25</f>
        <v>14.383631552419356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M1"/>
  </mergeCells>
  <printOptions horizontalCentered="1"/>
  <pageMargins left="0.70833333333333304" right="0.70833333333333304" top="0.74791666666666701" bottom="0.7479166666666670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9B8"/>
    <pageSetUpPr fitToPage="1"/>
  </sheetPr>
  <dimension ref="A1:AB1001"/>
  <sheetViews>
    <sheetView tabSelected="1" workbookViewId="0">
      <selection activeCell="K25" sqref="K25"/>
    </sheetView>
  </sheetViews>
  <sheetFormatPr defaultColWidth="14.44140625" defaultRowHeight="15" customHeight="1" x14ac:dyDescent="0.3"/>
  <cols>
    <col min="1" max="1" width="3.5546875" customWidth="1"/>
    <col min="2" max="2" width="13.109375" customWidth="1"/>
    <col min="3" max="3" width="42.109375" customWidth="1"/>
    <col min="4" max="4" width="25.44140625" customWidth="1"/>
    <col min="5" max="5" width="17.33203125" customWidth="1"/>
    <col min="6" max="6" width="44.33203125" customWidth="1"/>
    <col min="7" max="7" width="8.6640625" customWidth="1"/>
    <col min="8" max="9" width="10.5546875" customWidth="1"/>
    <col min="10" max="10" width="14" customWidth="1"/>
    <col min="11" max="11" width="14.5546875" bestFit="1" customWidth="1"/>
    <col min="12" max="12" width="5.33203125" customWidth="1"/>
    <col min="13" max="13" width="17.109375" customWidth="1"/>
    <col min="14" max="14" width="12.44140625" customWidth="1"/>
    <col min="15" max="15" width="8.5546875" customWidth="1"/>
    <col min="16" max="16" width="17.44140625" customWidth="1"/>
    <col min="17" max="25" width="8.5546875" customWidth="1"/>
    <col min="26" max="26" width="16" customWidth="1"/>
    <col min="27" max="27" width="51.44140625" customWidth="1"/>
    <col min="28" max="28" width="11.33203125" customWidth="1"/>
  </cols>
  <sheetData>
    <row r="1" spans="1:28" ht="15.75" customHeight="1" x14ac:dyDescent="0.3">
      <c r="A1" s="23"/>
      <c r="B1" s="113" t="s">
        <v>50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  <c r="Q1" s="1"/>
      <c r="R1" s="1"/>
      <c r="S1" s="1"/>
      <c r="T1" s="1"/>
      <c r="U1" s="1"/>
      <c r="V1" s="1"/>
      <c r="W1" s="1"/>
      <c r="X1" s="1"/>
      <c r="Y1" s="1"/>
      <c r="Z1" s="108"/>
      <c r="AA1" s="109"/>
      <c r="AB1" s="109"/>
    </row>
    <row r="2" spans="1:28" ht="14.4" x14ac:dyDescent="0.3">
      <c r="A2" s="35" t="s">
        <v>30</v>
      </c>
      <c r="B2" s="35" t="s">
        <v>51</v>
      </c>
      <c r="C2" s="35" t="s">
        <v>52</v>
      </c>
      <c r="D2" s="35" t="s">
        <v>53</v>
      </c>
      <c r="E2" s="35" t="s">
        <v>54</v>
      </c>
      <c r="F2" s="35" t="s">
        <v>32</v>
      </c>
      <c r="G2" s="35" t="s">
        <v>55</v>
      </c>
      <c r="H2" s="35" t="s">
        <v>4</v>
      </c>
      <c r="I2" s="35" t="s">
        <v>56</v>
      </c>
      <c r="J2" s="35" t="s">
        <v>57</v>
      </c>
      <c r="K2" s="35" t="s">
        <v>58</v>
      </c>
      <c r="L2" s="35" t="s">
        <v>31</v>
      </c>
      <c r="M2" s="35" t="s">
        <v>59</v>
      </c>
      <c r="N2" s="35" t="s">
        <v>35</v>
      </c>
      <c r="O2" s="35" t="s">
        <v>39</v>
      </c>
      <c r="P2" s="35" t="s">
        <v>3</v>
      </c>
      <c r="Q2" s="1"/>
      <c r="R2" s="1"/>
      <c r="S2" s="1"/>
      <c r="T2" s="1"/>
      <c r="U2" s="1"/>
      <c r="V2" s="1"/>
      <c r="W2" s="1"/>
      <c r="X2" s="1"/>
      <c r="Y2" s="1"/>
      <c r="Z2" s="108" t="s">
        <v>60</v>
      </c>
      <c r="AA2" s="109"/>
      <c r="AB2" s="109"/>
    </row>
    <row r="3" spans="1:28" ht="13.5" customHeight="1" x14ac:dyDescent="0.3">
      <c r="A3" s="36" t="s">
        <v>61</v>
      </c>
      <c r="B3" s="114" t="s">
        <v>62</v>
      </c>
      <c r="C3" s="115"/>
      <c r="D3" s="115"/>
      <c r="E3" s="115"/>
      <c r="F3" s="116"/>
      <c r="G3" s="37" t="s">
        <v>63</v>
      </c>
      <c r="H3" s="38">
        <f>Συνοψη!C8</f>
        <v>1</v>
      </c>
      <c r="I3" s="39" t="s">
        <v>61</v>
      </c>
      <c r="J3" s="39" t="s">
        <v>61</v>
      </c>
      <c r="K3" s="39" t="s">
        <v>61</v>
      </c>
      <c r="L3" s="37"/>
      <c r="M3" s="25"/>
      <c r="N3" s="25"/>
      <c r="O3" s="25"/>
      <c r="P3" s="25"/>
      <c r="Q3" s="1"/>
      <c r="R3" s="1"/>
      <c r="S3" s="1"/>
      <c r="T3" s="1"/>
      <c r="U3" s="1"/>
      <c r="V3" s="1"/>
      <c r="W3" s="1"/>
      <c r="X3" s="1"/>
      <c r="Y3" s="1"/>
      <c r="Z3" s="1" t="s">
        <v>64</v>
      </c>
      <c r="AA3" s="1" t="s">
        <v>65</v>
      </c>
      <c r="AB3" s="1" t="s">
        <v>66</v>
      </c>
    </row>
    <row r="4" spans="1:28" ht="21" x14ac:dyDescent="0.3">
      <c r="A4" s="40">
        <v>1</v>
      </c>
      <c r="B4" s="41"/>
      <c r="C4" s="42" t="s">
        <v>67</v>
      </c>
      <c r="D4" s="43" t="s">
        <v>68</v>
      </c>
      <c r="E4" s="44" t="s">
        <v>69</v>
      </c>
      <c r="F4" s="44" t="s">
        <v>70</v>
      </c>
      <c r="G4" s="45"/>
      <c r="H4" s="42">
        <v>2</v>
      </c>
      <c r="I4" s="46">
        <v>17</v>
      </c>
      <c r="J4" s="47">
        <v>0</v>
      </c>
      <c r="K4" s="127">
        <f t="shared" ref="K4:K18" si="0">(H4*I4)+J4</f>
        <v>34</v>
      </c>
      <c r="L4" s="44"/>
      <c r="M4" s="44"/>
      <c r="N4" s="44"/>
      <c r="O4" s="44"/>
      <c r="P4" s="44"/>
      <c r="Q4" s="48"/>
      <c r="R4" s="48"/>
      <c r="S4" s="48"/>
      <c r="T4" s="48"/>
      <c r="U4" s="48"/>
      <c r="V4" s="48"/>
      <c r="W4" s="48"/>
      <c r="X4" s="48"/>
      <c r="Y4" s="48"/>
      <c r="Z4" s="48">
        <v>1</v>
      </c>
      <c r="AA4" s="48" t="s">
        <v>71</v>
      </c>
      <c r="AB4" s="48">
        <v>2</v>
      </c>
    </row>
    <row r="5" spans="1:28" ht="23.4" x14ac:dyDescent="0.3">
      <c r="A5" s="40">
        <v>2</v>
      </c>
      <c r="B5" s="49"/>
      <c r="C5" s="50" t="s">
        <v>72</v>
      </c>
      <c r="D5" s="50" t="s">
        <v>73</v>
      </c>
      <c r="E5" s="50" t="s">
        <v>74</v>
      </c>
      <c r="F5" s="50" t="s">
        <v>75</v>
      </c>
      <c r="G5" s="50"/>
      <c r="H5" s="50">
        <v>4</v>
      </c>
      <c r="I5" s="51">
        <v>46</v>
      </c>
      <c r="J5" s="52">
        <v>0</v>
      </c>
      <c r="K5" s="130">
        <f t="shared" si="0"/>
        <v>184</v>
      </c>
      <c r="L5" s="53"/>
      <c r="M5" s="53"/>
      <c r="N5" s="53"/>
      <c r="O5" s="53"/>
      <c r="P5" s="53"/>
      <c r="Q5" s="4"/>
      <c r="R5" s="4"/>
      <c r="S5" s="4"/>
      <c r="T5" s="4"/>
      <c r="U5" s="4"/>
      <c r="V5" s="4"/>
      <c r="W5" s="4"/>
      <c r="X5" s="4"/>
      <c r="Y5" s="4"/>
      <c r="Z5" s="4">
        <v>3</v>
      </c>
      <c r="AA5" s="4" t="s">
        <v>76</v>
      </c>
      <c r="AB5" s="4">
        <v>1</v>
      </c>
    </row>
    <row r="6" spans="1:28" ht="14.4" x14ac:dyDescent="0.3">
      <c r="A6" s="40">
        <v>3</v>
      </c>
      <c r="B6" s="41"/>
      <c r="C6" s="42" t="s">
        <v>77</v>
      </c>
      <c r="D6" s="43" t="s">
        <v>68</v>
      </c>
      <c r="E6" s="44" t="s">
        <v>69</v>
      </c>
      <c r="F6" s="44" t="s">
        <v>70</v>
      </c>
      <c r="G6" s="42"/>
      <c r="H6" s="42">
        <v>2</v>
      </c>
      <c r="I6" s="46">
        <v>9.19</v>
      </c>
      <c r="J6" s="47">
        <v>0</v>
      </c>
      <c r="K6" s="47">
        <f t="shared" si="0"/>
        <v>18.38</v>
      </c>
      <c r="L6" s="44"/>
      <c r="M6" s="44"/>
      <c r="N6" s="44"/>
      <c r="O6" s="44"/>
      <c r="P6" s="44"/>
      <c r="Q6" s="48"/>
      <c r="R6" s="48"/>
      <c r="S6" s="48"/>
      <c r="T6" s="48"/>
      <c r="U6" s="48"/>
      <c r="V6" s="48"/>
      <c r="W6" s="48"/>
      <c r="X6" s="48"/>
      <c r="Y6" s="48"/>
      <c r="Z6" s="48">
        <v>4</v>
      </c>
      <c r="AA6" s="48" t="s">
        <v>78</v>
      </c>
      <c r="AB6" s="48">
        <v>2</v>
      </c>
    </row>
    <row r="7" spans="1:28" ht="14.4" x14ac:dyDescent="0.3">
      <c r="A7" s="40">
        <v>4</v>
      </c>
      <c r="B7" s="41"/>
      <c r="C7" s="42" t="s">
        <v>79</v>
      </c>
      <c r="D7" s="43" t="s">
        <v>68</v>
      </c>
      <c r="E7" s="44" t="s">
        <v>69</v>
      </c>
      <c r="F7" s="44" t="s">
        <v>80</v>
      </c>
      <c r="G7" s="45"/>
      <c r="H7" s="42">
        <v>4</v>
      </c>
      <c r="I7" s="46">
        <v>3.56</v>
      </c>
      <c r="J7" s="47">
        <v>0</v>
      </c>
      <c r="K7" s="47">
        <f t="shared" si="0"/>
        <v>14.24</v>
      </c>
      <c r="L7" s="44"/>
      <c r="M7" s="44"/>
      <c r="N7" s="44"/>
      <c r="O7" s="44"/>
      <c r="P7" s="44"/>
      <c r="Q7" s="48"/>
      <c r="R7" s="48"/>
      <c r="S7" s="48"/>
      <c r="T7" s="48"/>
      <c r="U7" s="48"/>
      <c r="V7" s="48"/>
      <c r="W7" s="48"/>
      <c r="X7" s="48"/>
      <c r="Y7" s="48"/>
      <c r="Z7" s="48">
        <v>5</v>
      </c>
      <c r="AA7" s="48" t="s">
        <v>81</v>
      </c>
      <c r="AB7" s="48">
        <v>4</v>
      </c>
    </row>
    <row r="8" spans="1:28" ht="14.4" x14ac:dyDescent="0.3">
      <c r="A8" s="40">
        <v>5</v>
      </c>
      <c r="B8" s="54"/>
      <c r="C8" s="55" t="s">
        <v>82</v>
      </c>
      <c r="D8" s="55" t="s">
        <v>73</v>
      </c>
      <c r="E8" s="55" t="s">
        <v>74</v>
      </c>
      <c r="F8" s="55" t="s">
        <v>83</v>
      </c>
      <c r="G8" s="56"/>
      <c r="H8" s="55">
        <v>4</v>
      </c>
      <c r="I8" s="57">
        <v>0.5</v>
      </c>
      <c r="J8" s="58">
        <v>0</v>
      </c>
      <c r="K8" s="58">
        <f t="shared" si="0"/>
        <v>2</v>
      </c>
      <c r="L8" s="59"/>
      <c r="M8" s="59"/>
      <c r="N8" s="59"/>
      <c r="O8" s="59"/>
      <c r="P8" s="59"/>
      <c r="Q8" s="60"/>
      <c r="R8" s="60"/>
      <c r="S8" s="60"/>
      <c r="T8" s="60"/>
      <c r="U8" s="60"/>
      <c r="V8" s="60"/>
      <c r="W8" s="60"/>
      <c r="X8" s="60"/>
      <c r="Y8" s="60"/>
      <c r="Z8" s="60">
        <v>7</v>
      </c>
      <c r="AA8" s="60" t="s">
        <v>84</v>
      </c>
      <c r="AB8" s="60">
        <v>4</v>
      </c>
    </row>
    <row r="9" spans="1:28" ht="21" x14ac:dyDescent="0.3">
      <c r="A9" s="40">
        <v>6</v>
      </c>
      <c r="B9" s="41"/>
      <c r="C9" s="42" t="s">
        <v>85</v>
      </c>
      <c r="D9" s="43" t="s">
        <v>68</v>
      </c>
      <c r="E9" s="44" t="s">
        <v>69</v>
      </c>
      <c r="F9" s="44" t="s">
        <v>86</v>
      </c>
      <c r="G9" s="45"/>
      <c r="H9" s="42">
        <v>1</v>
      </c>
      <c r="I9" s="46">
        <v>52</v>
      </c>
      <c r="J9" s="47">
        <v>0</v>
      </c>
      <c r="K9" s="127">
        <f t="shared" si="0"/>
        <v>52</v>
      </c>
      <c r="L9" s="44"/>
      <c r="M9" s="44"/>
      <c r="N9" s="44"/>
      <c r="O9" s="44"/>
      <c r="P9" s="44"/>
      <c r="Q9" s="48"/>
      <c r="R9" s="48"/>
      <c r="S9" s="48"/>
      <c r="T9" s="48"/>
      <c r="U9" s="48"/>
      <c r="V9" s="48"/>
      <c r="W9" s="48"/>
      <c r="X9" s="48"/>
      <c r="Y9" s="48"/>
      <c r="Z9" s="48">
        <v>8</v>
      </c>
      <c r="AA9" s="48" t="s">
        <v>85</v>
      </c>
      <c r="AB9" s="48">
        <v>1</v>
      </c>
    </row>
    <row r="10" spans="1:28" ht="21" x14ac:dyDescent="0.3">
      <c r="A10" s="40">
        <v>7</v>
      </c>
      <c r="B10" s="49"/>
      <c r="C10" s="61" t="s">
        <v>87</v>
      </c>
      <c r="D10" s="62" t="s">
        <v>88</v>
      </c>
      <c r="E10" s="63" t="s">
        <v>89</v>
      </c>
      <c r="F10" s="63" t="s">
        <v>90</v>
      </c>
      <c r="G10" s="64"/>
      <c r="H10" s="65">
        <v>4</v>
      </c>
      <c r="I10" s="66">
        <v>11</v>
      </c>
      <c r="J10" s="67">
        <v>0</v>
      </c>
      <c r="K10" s="131">
        <f t="shared" si="0"/>
        <v>44</v>
      </c>
      <c r="L10" s="53"/>
      <c r="M10" s="53"/>
      <c r="N10" s="53"/>
      <c r="O10" s="53"/>
      <c r="P10" s="5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4" x14ac:dyDescent="0.3">
      <c r="A11" s="40">
        <v>8</v>
      </c>
      <c r="B11" s="49"/>
      <c r="C11" s="61" t="s">
        <v>91</v>
      </c>
      <c r="D11" s="62" t="s">
        <v>92</v>
      </c>
      <c r="E11" s="61" t="s">
        <v>74</v>
      </c>
      <c r="F11" s="63" t="s">
        <v>93</v>
      </c>
      <c r="G11" s="64"/>
      <c r="H11" s="65">
        <v>8</v>
      </c>
      <c r="I11" s="66">
        <v>0.5</v>
      </c>
      <c r="J11" s="67">
        <v>0</v>
      </c>
      <c r="K11" s="67">
        <f t="shared" si="0"/>
        <v>4</v>
      </c>
      <c r="L11" s="53"/>
      <c r="M11" s="53"/>
      <c r="N11" s="53"/>
      <c r="O11" s="53"/>
      <c r="P11" s="5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4" x14ac:dyDescent="0.3">
      <c r="A12" s="40">
        <v>9</v>
      </c>
      <c r="B12" s="49"/>
      <c r="C12" s="61" t="s">
        <v>94</v>
      </c>
      <c r="D12" s="62" t="s">
        <v>92</v>
      </c>
      <c r="E12" s="61" t="s">
        <v>74</v>
      </c>
      <c r="F12" s="63" t="s">
        <v>93</v>
      </c>
      <c r="G12" s="64"/>
      <c r="H12" s="65">
        <v>8</v>
      </c>
      <c r="I12" s="66">
        <v>0.5</v>
      </c>
      <c r="J12" s="67">
        <v>0</v>
      </c>
      <c r="K12" s="67">
        <f t="shared" si="0"/>
        <v>4</v>
      </c>
      <c r="L12" s="53"/>
      <c r="M12" s="53"/>
      <c r="N12" s="53"/>
      <c r="O12" s="53"/>
      <c r="P12" s="5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4" x14ac:dyDescent="0.3">
      <c r="A13" s="40">
        <v>10</v>
      </c>
      <c r="B13" s="49"/>
      <c r="C13" s="61" t="s">
        <v>95</v>
      </c>
      <c r="D13" s="62" t="s">
        <v>92</v>
      </c>
      <c r="E13" s="61" t="s">
        <v>74</v>
      </c>
      <c r="F13" s="63" t="s">
        <v>96</v>
      </c>
      <c r="G13" s="64"/>
      <c r="H13" s="65">
        <v>8</v>
      </c>
      <c r="I13" s="66">
        <v>0.6</v>
      </c>
      <c r="J13" s="67">
        <v>0</v>
      </c>
      <c r="K13" s="67">
        <f t="shared" si="0"/>
        <v>4.8</v>
      </c>
      <c r="L13" s="53"/>
      <c r="M13" s="53"/>
      <c r="N13" s="53"/>
      <c r="O13" s="53"/>
      <c r="P13" s="5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4" x14ac:dyDescent="0.3">
      <c r="A14" s="40">
        <v>11</v>
      </c>
      <c r="B14" s="49"/>
      <c r="C14" s="61" t="s">
        <v>97</v>
      </c>
      <c r="D14" s="62" t="s">
        <v>92</v>
      </c>
      <c r="E14" s="61" t="s">
        <v>74</v>
      </c>
      <c r="F14" s="63" t="s">
        <v>96</v>
      </c>
      <c r="G14" s="64"/>
      <c r="H14" s="65">
        <v>8</v>
      </c>
      <c r="I14" s="66">
        <v>0.4</v>
      </c>
      <c r="J14" s="67">
        <v>0</v>
      </c>
      <c r="K14" s="67">
        <f t="shared" si="0"/>
        <v>3.2</v>
      </c>
      <c r="L14" s="53"/>
      <c r="M14" s="53"/>
      <c r="N14" s="53"/>
      <c r="O14" s="53"/>
      <c r="P14" s="5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3.4" x14ac:dyDescent="0.3">
      <c r="A15" s="40">
        <v>12</v>
      </c>
      <c r="B15" s="54"/>
      <c r="C15" s="55" t="s">
        <v>98</v>
      </c>
      <c r="D15" s="55" t="s">
        <v>73</v>
      </c>
      <c r="E15" s="55" t="s">
        <v>74</v>
      </c>
      <c r="F15" s="55" t="s">
        <v>99</v>
      </c>
      <c r="G15" s="56"/>
      <c r="H15" s="55">
        <v>1</v>
      </c>
      <c r="I15" s="57">
        <v>38</v>
      </c>
      <c r="J15" s="58">
        <v>0</v>
      </c>
      <c r="K15" s="132">
        <f t="shared" si="0"/>
        <v>38</v>
      </c>
      <c r="L15" s="59"/>
      <c r="M15" s="59"/>
      <c r="N15" s="59"/>
      <c r="O15" s="59"/>
      <c r="P15" s="59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14.4" x14ac:dyDescent="0.3">
      <c r="A16" s="40">
        <v>13</v>
      </c>
      <c r="B16" s="49"/>
      <c r="C16" s="61" t="s">
        <v>100</v>
      </c>
      <c r="D16" s="62" t="s">
        <v>92</v>
      </c>
      <c r="E16" s="61" t="s">
        <v>74</v>
      </c>
      <c r="F16" s="63" t="s">
        <v>101</v>
      </c>
      <c r="G16" s="64"/>
      <c r="H16" s="65">
        <v>4</v>
      </c>
      <c r="I16" s="66">
        <v>0.35</v>
      </c>
      <c r="J16" s="67">
        <v>0</v>
      </c>
      <c r="K16" s="67">
        <f t="shared" si="0"/>
        <v>1.4</v>
      </c>
      <c r="L16" s="53"/>
      <c r="M16" s="53"/>
      <c r="N16" s="53"/>
      <c r="O16" s="53"/>
      <c r="P16" s="5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4" x14ac:dyDescent="0.3">
      <c r="A17" s="40">
        <v>14</v>
      </c>
      <c r="B17" s="49"/>
      <c r="C17" s="61" t="s">
        <v>102</v>
      </c>
      <c r="D17" s="62" t="s">
        <v>92</v>
      </c>
      <c r="E17" s="61" t="s">
        <v>74</v>
      </c>
      <c r="F17" s="63" t="s">
        <v>96</v>
      </c>
      <c r="G17" s="64"/>
      <c r="H17" s="65">
        <v>4</v>
      </c>
      <c r="I17" s="66">
        <v>0.3</v>
      </c>
      <c r="J17" s="67">
        <v>0</v>
      </c>
      <c r="K17" s="67">
        <f t="shared" si="0"/>
        <v>1.2</v>
      </c>
      <c r="L17" s="53"/>
      <c r="M17" s="53"/>
      <c r="N17" s="53"/>
      <c r="O17" s="53"/>
      <c r="P17" s="5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4" x14ac:dyDescent="0.3">
      <c r="A18" s="40">
        <v>15</v>
      </c>
      <c r="B18" s="49"/>
      <c r="C18" s="61" t="s">
        <v>103</v>
      </c>
      <c r="D18" s="62" t="s">
        <v>104</v>
      </c>
      <c r="E18" s="61" t="s">
        <v>105</v>
      </c>
      <c r="F18" s="63" t="s">
        <v>106</v>
      </c>
      <c r="G18" s="64"/>
      <c r="H18" s="65">
        <v>1</v>
      </c>
      <c r="I18" s="66">
        <v>22</v>
      </c>
      <c r="J18" s="67">
        <v>0</v>
      </c>
      <c r="K18" s="67">
        <f t="shared" si="0"/>
        <v>22</v>
      </c>
      <c r="L18" s="53"/>
      <c r="M18" s="53"/>
      <c r="N18" s="53"/>
      <c r="O18" s="53"/>
      <c r="P18" s="5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3.5" customHeight="1" x14ac:dyDescent="0.3">
      <c r="A19" s="68"/>
      <c r="B19" s="117" t="s">
        <v>107</v>
      </c>
      <c r="C19" s="118"/>
      <c r="D19" s="118"/>
      <c r="E19" s="118"/>
      <c r="F19" s="119"/>
      <c r="G19" s="37"/>
      <c r="H19" s="69">
        <v>1</v>
      </c>
      <c r="I19" s="39" t="s">
        <v>61</v>
      </c>
      <c r="J19" s="39" t="s">
        <v>61</v>
      </c>
      <c r="K19" s="39" t="s">
        <v>61</v>
      </c>
      <c r="L19" s="37"/>
      <c r="M19" s="25"/>
      <c r="N19" s="25"/>
      <c r="O19" s="25"/>
      <c r="P19" s="2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5.8" x14ac:dyDescent="0.3">
      <c r="A20" s="70">
        <v>1</v>
      </c>
      <c r="B20" s="41"/>
      <c r="C20" s="42" t="s">
        <v>108</v>
      </c>
      <c r="D20" s="43" t="s">
        <v>68</v>
      </c>
      <c r="E20" s="44" t="s">
        <v>69</v>
      </c>
      <c r="F20" s="44" t="s">
        <v>109</v>
      </c>
      <c r="G20" s="44"/>
      <c r="H20" s="44">
        <v>1</v>
      </c>
      <c r="I20" s="47">
        <v>32</v>
      </c>
      <c r="J20" s="47">
        <v>0</v>
      </c>
      <c r="K20" s="133">
        <f t="shared" ref="K20:K43" si="1">(H20*I20)+J20</f>
        <v>32</v>
      </c>
      <c r="L20" s="44"/>
      <c r="M20" s="44"/>
      <c r="N20" s="44"/>
      <c r="O20" s="44"/>
      <c r="P20" s="44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15.75" customHeight="1" x14ac:dyDescent="0.3">
      <c r="A21" s="71">
        <v>2</v>
      </c>
      <c r="B21" s="72"/>
      <c r="C21" s="73" t="s">
        <v>110</v>
      </c>
      <c r="D21" s="74" t="s">
        <v>111</v>
      </c>
      <c r="E21" s="75" t="s">
        <v>112</v>
      </c>
      <c r="F21" s="75" t="s">
        <v>113</v>
      </c>
      <c r="G21" s="75"/>
      <c r="H21" s="75">
        <v>1</v>
      </c>
      <c r="I21" s="76">
        <v>8</v>
      </c>
      <c r="J21" s="76">
        <v>0</v>
      </c>
      <c r="K21" s="76">
        <f t="shared" si="1"/>
        <v>8</v>
      </c>
      <c r="L21" s="75"/>
      <c r="M21" s="75"/>
      <c r="N21" s="75"/>
      <c r="O21" s="75"/>
      <c r="P21" s="75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r="22" spans="1:28" ht="15.75" customHeight="1" x14ac:dyDescent="0.3">
      <c r="A22" s="71">
        <v>3</v>
      </c>
      <c r="B22" s="72"/>
      <c r="C22" s="73" t="s">
        <v>114</v>
      </c>
      <c r="D22" s="74" t="s">
        <v>111</v>
      </c>
      <c r="E22" s="75" t="s">
        <v>112</v>
      </c>
      <c r="F22" s="75" t="s">
        <v>115</v>
      </c>
      <c r="G22" s="75"/>
      <c r="H22" s="75">
        <v>2</v>
      </c>
      <c r="I22" s="76">
        <v>8</v>
      </c>
      <c r="J22" s="76">
        <v>0</v>
      </c>
      <c r="K22" s="76">
        <f t="shared" si="1"/>
        <v>16</v>
      </c>
      <c r="L22" s="75"/>
      <c r="M22" s="75"/>
      <c r="N22" s="75"/>
      <c r="O22" s="75"/>
      <c r="P22" s="75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r="23" spans="1:28" ht="15.75" customHeight="1" x14ac:dyDescent="0.3">
      <c r="A23" s="70">
        <v>4</v>
      </c>
      <c r="B23" s="49"/>
      <c r="C23" s="50" t="s">
        <v>116</v>
      </c>
      <c r="D23" s="55" t="s">
        <v>73</v>
      </c>
      <c r="E23" s="55" t="s">
        <v>74</v>
      </c>
      <c r="F23" s="55" t="s">
        <v>117</v>
      </c>
      <c r="G23" s="53"/>
      <c r="H23" s="53">
        <v>2</v>
      </c>
      <c r="I23" s="52">
        <v>0</v>
      </c>
      <c r="J23" s="52">
        <v>0</v>
      </c>
      <c r="K23" s="52">
        <f t="shared" si="1"/>
        <v>0</v>
      </c>
      <c r="L23" s="53"/>
      <c r="M23" s="53"/>
      <c r="N23" s="53"/>
      <c r="O23" s="53"/>
      <c r="P23" s="5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3">
      <c r="A24" s="71">
        <v>5</v>
      </c>
      <c r="B24" s="78"/>
      <c r="C24" s="50" t="s">
        <v>118</v>
      </c>
      <c r="D24" s="55" t="s">
        <v>73</v>
      </c>
      <c r="E24" s="55" t="s">
        <v>74</v>
      </c>
      <c r="F24" s="55" t="s">
        <v>119</v>
      </c>
      <c r="G24" s="53"/>
      <c r="H24" s="53">
        <v>2</v>
      </c>
      <c r="I24" s="52">
        <v>2.8</v>
      </c>
      <c r="J24" s="52">
        <v>0</v>
      </c>
      <c r="K24" s="52">
        <f t="shared" si="1"/>
        <v>5.6</v>
      </c>
      <c r="L24" s="53"/>
      <c r="M24" s="53"/>
      <c r="N24" s="53"/>
      <c r="O24" s="53"/>
      <c r="P24" s="5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3">
      <c r="A25" s="71">
        <v>6</v>
      </c>
      <c r="B25" s="78"/>
      <c r="C25" s="50" t="s">
        <v>120</v>
      </c>
      <c r="D25" s="55" t="s">
        <v>73</v>
      </c>
      <c r="E25" s="55" t="s">
        <v>74</v>
      </c>
      <c r="F25" s="55" t="s">
        <v>121</v>
      </c>
      <c r="G25" s="53"/>
      <c r="H25" s="53">
        <v>1</v>
      </c>
      <c r="I25" s="52">
        <v>14</v>
      </c>
      <c r="J25" s="52">
        <v>0</v>
      </c>
      <c r="K25" s="52">
        <f t="shared" si="1"/>
        <v>14</v>
      </c>
      <c r="L25" s="53"/>
      <c r="M25" s="53"/>
      <c r="N25" s="53"/>
      <c r="O25" s="53"/>
      <c r="P25" s="5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3">
      <c r="A26" s="70">
        <v>7</v>
      </c>
      <c r="B26" s="79"/>
      <c r="C26" s="42" t="s">
        <v>122</v>
      </c>
      <c r="D26" s="43" t="s">
        <v>68</v>
      </c>
      <c r="E26" s="44" t="s">
        <v>69</v>
      </c>
      <c r="F26" s="44" t="s">
        <v>123</v>
      </c>
      <c r="G26" s="44"/>
      <c r="H26" s="44">
        <v>1</v>
      </c>
      <c r="I26" s="47">
        <v>0.84</v>
      </c>
      <c r="J26" s="47">
        <v>0</v>
      </c>
      <c r="K26" s="47">
        <f t="shared" si="1"/>
        <v>0.84</v>
      </c>
      <c r="L26" s="44"/>
      <c r="M26" s="44"/>
      <c r="N26" s="44"/>
      <c r="O26" s="44"/>
      <c r="P26" s="44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8" ht="15.75" customHeight="1" x14ac:dyDescent="0.3">
      <c r="A27" s="71">
        <v>8</v>
      </c>
      <c r="B27" s="80"/>
      <c r="C27" s="73" t="s">
        <v>124</v>
      </c>
      <c r="D27" s="74" t="s">
        <v>111</v>
      </c>
      <c r="E27" s="75" t="s">
        <v>112</v>
      </c>
      <c r="F27" s="75" t="s">
        <v>125</v>
      </c>
      <c r="G27" s="75"/>
      <c r="H27" s="75">
        <v>1</v>
      </c>
      <c r="I27" s="76">
        <v>5</v>
      </c>
      <c r="J27" s="76">
        <v>0</v>
      </c>
      <c r="K27" s="76">
        <f t="shared" si="1"/>
        <v>5</v>
      </c>
      <c r="L27" s="75"/>
      <c r="M27" s="75"/>
      <c r="N27" s="75"/>
      <c r="O27" s="75"/>
      <c r="P27" s="75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 spans="1:28" ht="15.75" customHeight="1" x14ac:dyDescent="0.3">
      <c r="A28" s="71">
        <v>9</v>
      </c>
      <c r="B28" s="79"/>
      <c r="C28" s="42" t="s">
        <v>126</v>
      </c>
      <c r="D28" s="43" t="s">
        <v>68</v>
      </c>
      <c r="E28" s="44" t="s">
        <v>69</v>
      </c>
      <c r="F28" s="44" t="s">
        <v>127</v>
      </c>
      <c r="G28" s="44"/>
      <c r="H28" s="44">
        <v>1</v>
      </c>
      <c r="I28" s="47">
        <v>8.02</v>
      </c>
      <c r="J28" s="47">
        <v>0</v>
      </c>
      <c r="K28" s="47">
        <f t="shared" si="1"/>
        <v>8.02</v>
      </c>
      <c r="L28" s="44"/>
      <c r="M28" s="44"/>
      <c r="N28" s="44"/>
      <c r="O28" s="44"/>
      <c r="P28" s="44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spans="1:28" ht="15.75" customHeight="1" x14ac:dyDescent="0.3">
      <c r="A29" s="70">
        <v>10</v>
      </c>
      <c r="B29" s="80"/>
      <c r="C29" s="73" t="s">
        <v>128</v>
      </c>
      <c r="D29" s="74" t="s">
        <v>111</v>
      </c>
      <c r="E29" s="75" t="s">
        <v>112</v>
      </c>
      <c r="F29" s="75" t="s">
        <v>129</v>
      </c>
      <c r="G29" s="75"/>
      <c r="H29" s="75">
        <v>1</v>
      </c>
      <c r="I29" s="76">
        <v>9</v>
      </c>
      <c r="J29" s="76">
        <v>0</v>
      </c>
      <c r="K29" s="76">
        <f t="shared" si="1"/>
        <v>9</v>
      </c>
      <c r="L29" s="75"/>
      <c r="M29" s="75"/>
      <c r="N29" s="75"/>
      <c r="O29" s="75"/>
      <c r="P29" s="75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 spans="1:28" ht="15.75" customHeight="1" x14ac:dyDescent="0.3">
      <c r="A30" s="71">
        <v>11</v>
      </c>
      <c r="B30" s="78"/>
      <c r="C30" s="50" t="s">
        <v>130</v>
      </c>
      <c r="D30" s="55" t="s">
        <v>73</v>
      </c>
      <c r="E30" s="55" t="s">
        <v>74</v>
      </c>
      <c r="F30" s="55" t="s">
        <v>131</v>
      </c>
      <c r="G30" s="53"/>
      <c r="H30" s="53">
        <v>1</v>
      </c>
      <c r="I30" s="52">
        <v>2</v>
      </c>
      <c r="J30" s="52">
        <v>0</v>
      </c>
      <c r="K30" s="52">
        <f t="shared" si="1"/>
        <v>2</v>
      </c>
      <c r="L30" s="53"/>
      <c r="M30" s="53"/>
      <c r="N30" s="53"/>
      <c r="O30" s="53"/>
      <c r="P30" s="5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3">
      <c r="A31" s="71">
        <v>12</v>
      </c>
      <c r="B31" s="79"/>
      <c r="C31" s="42" t="s">
        <v>132</v>
      </c>
      <c r="D31" s="43" t="s">
        <v>68</v>
      </c>
      <c r="E31" s="44" t="s">
        <v>69</v>
      </c>
      <c r="F31" s="44" t="s">
        <v>133</v>
      </c>
      <c r="G31" s="44"/>
      <c r="H31" s="44">
        <v>1</v>
      </c>
      <c r="I31" s="47">
        <v>4.4400000000000004</v>
      </c>
      <c r="J31" s="47">
        <v>0</v>
      </c>
      <c r="K31" s="47">
        <f t="shared" si="1"/>
        <v>4.4400000000000004</v>
      </c>
      <c r="L31" s="44"/>
      <c r="M31" s="44"/>
      <c r="N31" s="44"/>
      <c r="O31" s="44"/>
      <c r="P31" s="44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spans="1:28" ht="15.75" customHeight="1" x14ac:dyDescent="0.3">
      <c r="A32" s="70">
        <v>13</v>
      </c>
      <c r="B32" s="80"/>
      <c r="C32" s="73" t="s">
        <v>134</v>
      </c>
      <c r="D32" s="74" t="s">
        <v>111</v>
      </c>
      <c r="E32" s="75" t="s">
        <v>112</v>
      </c>
      <c r="F32" s="75" t="s">
        <v>135</v>
      </c>
      <c r="G32" s="75"/>
      <c r="H32" s="75">
        <v>1</v>
      </c>
      <c r="I32" s="76">
        <v>5</v>
      </c>
      <c r="J32" s="76">
        <v>0</v>
      </c>
      <c r="K32" s="76">
        <f t="shared" si="1"/>
        <v>5</v>
      </c>
      <c r="L32" s="75"/>
      <c r="M32" s="75"/>
      <c r="N32" s="75"/>
      <c r="O32" s="75"/>
      <c r="P32" s="75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 spans="1:28" ht="15.75" customHeight="1" x14ac:dyDescent="0.3">
      <c r="A33" s="71">
        <v>14</v>
      </c>
      <c r="B33" s="80"/>
      <c r="C33" s="73" t="s">
        <v>136</v>
      </c>
      <c r="D33" s="74" t="s">
        <v>111</v>
      </c>
      <c r="E33" s="75" t="s">
        <v>112</v>
      </c>
      <c r="F33" s="75" t="s">
        <v>137</v>
      </c>
      <c r="G33" s="75"/>
      <c r="H33" s="75">
        <v>1</v>
      </c>
      <c r="I33" s="76">
        <v>3</v>
      </c>
      <c r="J33" s="76">
        <v>0</v>
      </c>
      <c r="K33" s="76">
        <f t="shared" si="1"/>
        <v>3</v>
      </c>
      <c r="L33" s="75"/>
      <c r="M33" s="75"/>
      <c r="N33" s="75"/>
      <c r="O33" s="75"/>
      <c r="P33" s="75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 spans="1:28" ht="15.75" customHeight="1" x14ac:dyDescent="0.3">
      <c r="A34" s="71">
        <v>15</v>
      </c>
      <c r="B34" s="79"/>
      <c r="C34" s="42" t="s">
        <v>138</v>
      </c>
      <c r="D34" s="43" t="s">
        <v>68</v>
      </c>
      <c r="E34" s="44" t="s">
        <v>69</v>
      </c>
      <c r="F34" s="44" t="s">
        <v>139</v>
      </c>
      <c r="G34" s="44"/>
      <c r="H34" s="44">
        <v>1</v>
      </c>
      <c r="I34" s="47">
        <v>1.36</v>
      </c>
      <c r="J34" s="47">
        <v>0</v>
      </c>
      <c r="K34" s="47">
        <f t="shared" si="1"/>
        <v>1.36</v>
      </c>
      <c r="L34" s="44"/>
      <c r="M34" s="44"/>
      <c r="N34" s="44"/>
      <c r="O34" s="44"/>
      <c r="P34" s="44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.75" customHeight="1" x14ac:dyDescent="0.3">
      <c r="A35" s="70">
        <v>16</v>
      </c>
      <c r="B35" s="79"/>
      <c r="C35" s="42" t="s">
        <v>140</v>
      </c>
      <c r="D35" s="43" t="s">
        <v>68</v>
      </c>
      <c r="E35" s="44" t="s">
        <v>69</v>
      </c>
      <c r="F35" s="44" t="s">
        <v>141</v>
      </c>
      <c r="G35" s="44"/>
      <c r="H35" s="44">
        <v>1</v>
      </c>
      <c r="I35" s="47">
        <v>7.26</v>
      </c>
      <c r="J35" s="47">
        <v>0</v>
      </c>
      <c r="K35" s="47">
        <f t="shared" si="1"/>
        <v>7.26</v>
      </c>
      <c r="L35" s="44"/>
      <c r="M35" s="44"/>
      <c r="N35" s="44"/>
      <c r="O35" s="44"/>
      <c r="P35" s="44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5.75" customHeight="1" x14ac:dyDescent="0.3">
      <c r="A36" s="71">
        <v>17</v>
      </c>
      <c r="B36" s="81"/>
      <c r="C36" s="82" t="s">
        <v>142</v>
      </c>
      <c r="D36" s="83" t="s">
        <v>104</v>
      </c>
      <c r="E36" s="84" t="s">
        <v>74</v>
      </c>
      <c r="F36" s="84" t="s">
        <v>143</v>
      </c>
      <c r="G36" s="84"/>
      <c r="H36" s="84">
        <v>1</v>
      </c>
      <c r="I36" s="85">
        <v>11.03</v>
      </c>
      <c r="J36" s="85">
        <v>0</v>
      </c>
      <c r="K36" s="85">
        <f t="shared" si="1"/>
        <v>11.03</v>
      </c>
      <c r="L36" s="84"/>
      <c r="M36" s="84"/>
      <c r="N36" s="84"/>
      <c r="O36" s="84"/>
      <c r="P36" s="84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</row>
    <row r="37" spans="1:28" ht="15.75" customHeight="1" x14ac:dyDescent="0.3">
      <c r="A37" s="71">
        <v>18</v>
      </c>
      <c r="B37" s="80"/>
      <c r="C37" s="73" t="s">
        <v>144</v>
      </c>
      <c r="D37" s="74" t="s">
        <v>111</v>
      </c>
      <c r="E37" s="75" t="s">
        <v>112</v>
      </c>
      <c r="F37" s="75" t="s">
        <v>145</v>
      </c>
      <c r="G37" s="75"/>
      <c r="H37" s="75">
        <v>1</v>
      </c>
      <c r="I37" s="76">
        <v>5</v>
      </c>
      <c r="J37" s="76">
        <v>0</v>
      </c>
      <c r="K37" s="76">
        <f t="shared" si="1"/>
        <v>5</v>
      </c>
      <c r="L37" s="75"/>
      <c r="M37" s="75"/>
      <c r="N37" s="75"/>
      <c r="O37" s="75"/>
      <c r="P37" s="75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15.75" customHeight="1" x14ac:dyDescent="0.3">
      <c r="A38" s="70">
        <v>19</v>
      </c>
      <c r="B38" s="79"/>
      <c r="C38" s="42" t="s">
        <v>146</v>
      </c>
      <c r="D38" s="43" t="s">
        <v>68</v>
      </c>
      <c r="E38" s="44" t="s">
        <v>69</v>
      </c>
      <c r="F38" s="44" t="s">
        <v>147</v>
      </c>
      <c r="G38" s="44"/>
      <c r="H38" s="44">
        <v>1</v>
      </c>
      <c r="I38" s="126">
        <v>48</v>
      </c>
      <c r="J38" s="47">
        <v>0</v>
      </c>
      <c r="K38" s="126">
        <f t="shared" si="1"/>
        <v>48</v>
      </c>
      <c r="L38" s="44"/>
      <c r="M38" s="44"/>
      <c r="N38" s="44"/>
      <c r="O38" s="44"/>
      <c r="P38" s="44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ht="15.75" customHeight="1" x14ac:dyDescent="0.3">
      <c r="A39" s="71">
        <v>20</v>
      </c>
      <c r="B39" s="79"/>
      <c r="C39" s="42" t="s">
        <v>148</v>
      </c>
      <c r="D39" s="43" t="s">
        <v>68</v>
      </c>
      <c r="E39" s="44" t="s">
        <v>149</v>
      </c>
      <c r="F39" s="44" t="s">
        <v>150</v>
      </c>
      <c r="G39" s="44"/>
      <c r="H39" s="44">
        <v>1</v>
      </c>
      <c r="I39" s="47">
        <v>16</v>
      </c>
      <c r="J39" s="47">
        <v>0</v>
      </c>
      <c r="K39" s="47">
        <f t="shared" si="1"/>
        <v>16</v>
      </c>
      <c r="L39" s="44"/>
      <c r="M39" s="44"/>
      <c r="N39" s="44"/>
      <c r="O39" s="44"/>
      <c r="P39" s="44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5.75" customHeight="1" x14ac:dyDescent="0.3">
      <c r="A40" s="71">
        <v>21</v>
      </c>
      <c r="B40" s="79"/>
      <c r="C40" s="42" t="s">
        <v>151</v>
      </c>
      <c r="D40" s="43" t="s">
        <v>68</v>
      </c>
      <c r="E40" s="44" t="s">
        <v>69</v>
      </c>
      <c r="F40" s="44" t="s">
        <v>152</v>
      </c>
      <c r="G40" s="44"/>
      <c r="H40" s="44">
        <v>1</v>
      </c>
      <c r="I40" s="47">
        <v>5.5</v>
      </c>
      <c r="J40" s="47">
        <v>0</v>
      </c>
      <c r="K40" s="47">
        <f t="shared" si="1"/>
        <v>5.5</v>
      </c>
      <c r="L40" s="44"/>
      <c r="M40" s="44"/>
      <c r="N40" s="44"/>
      <c r="O40" s="44"/>
      <c r="P40" s="44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.75" customHeight="1" x14ac:dyDescent="0.3">
      <c r="A41" s="70">
        <v>22</v>
      </c>
      <c r="B41" s="79"/>
      <c r="C41" s="61" t="s">
        <v>153</v>
      </c>
      <c r="D41" s="62" t="s">
        <v>92</v>
      </c>
      <c r="E41" s="63" t="s">
        <v>74</v>
      </c>
      <c r="F41" s="63" t="s">
        <v>154</v>
      </c>
      <c r="G41" s="63"/>
      <c r="H41" s="63">
        <v>1</v>
      </c>
      <c r="I41" s="87">
        <v>15</v>
      </c>
      <c r="J41" s="87">
        <v>1</v>
      </c>
      <c r="K41" s="87">
        <f t="shared" si="1"/>
        <v>16</v>
      </c>
      <c r="L41" s="44"/>
      <c r="M41" s="44"/>
      <c r="N41" s="44"/>
      <c r="O41" s="44"/>
      <c r="P41" s="44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5.75" customHeight="1" x14ac:dyDescent="0.3">
      <c r="A42" s="71">
        <v>23</v>
      </c>
      <c r="B42" s="88"/>
      <c r="C42" s="75" t="s">
        <v>155</v>
      </c>
      <c r="D42" s="74" t="s">
        <v>111</v>
      </c>
      <c r="E42" s="75" t="s">
        <v>112</v>
      </c>
      <c r="F42" s="75" t="s">
        <v>156</v>
      </c>
      <c r="G42" s="44"/>
      <c r="H42" s="44">
        <v>1</v>
      </c>
      <c r="I42" s="47">
        <v>7.5</v>
      </c>
      <c r="J42" s="47">
        <v>2</v>
      </c>
      <c r="K42" s="47">
        <f t="shared" si="1"/>
        <v>9.5</v>
      </c>
      <c r="L42" s="44"/>
      <c r="M42" s="44"/>
      <c r="N42" s="44"/>
      <c r="O42" s="44"/>
      <c r="P42" s="44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.75" customHeight="1" x14ac:dyDescent="0.3">
      <c r="A43" s="71">
        <v>24</v>
      </c>
      <c r="B43" s="78"/>
      <c r="C43" s="50" t="s">
        <v>157</v>
      </c>
      <c r="D43" s="55" t="s">
        <v>73</v>
      </c>
      <c r="E43" s="55" t="s">
        <v>74</v>
      </c>
      <c r="F43" s="55" t="s">
        <v>158</v>
      </c>
      <c r="G43" s="53"/>
      <c r="H43" s="53">
        <v>1</v>
      </c>
      <c r="I43" s="128">
        <v>34</v>
      </c>
      <c r="J43" s="52">
        <v>0</v>
      </c>
      <c r="K43" s="129">
        <f t="shared" si="1"/>
        <v>34</v>
      </c>
      <c r="L43" s="53"/>
      <c r="M43" s="53"/>
      <c r="N43" s="53"/>
      <c r="O43" s="53"/>
      <c r="P43" s="5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3">
      <c r="A44" s="70">
        <v>25</v>
      </c>
      <c r="B44" s="78"/>
      <c r="C44" s="50" t="s">
        <v>159</v>
      </c>
      <c r="D44" s="55" t="s">
        <v>73</v>
      </c>
      <c r="E44" s="55" t="s">
        <v>74</v>
      </c>
      <c r="F44" s="55" t="s">
        <v>160</v>
      </c>
      <c r="G44" s="53"/>
      <c r="H44" s="53">
        <v>1</v>
      </c>
      <c r="I44" s="52">
        <v>6</v>
      </c>
      <c r="J44" s="52">
        <v>0</v>
      </c>
      <c r="K44" s="52">
        <v>6</v>
      </c>
      <c r="L44" s="53"/>
      <c r="M44" s="53"/>
      <c r="N44" s="53"/>
      <c r="O44" s="53"/>
      <c r="P44" s="5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3">
      <c r="A45" s="71">
        <v>26</v>
      </c>
      <c r="B45" s="78"/>
      <c r="C45" s="50" t="s">
        <v>161</v>
      </c>
      <c r="D45" s="55" t="s">
        <v>73</v>
      </c>
      <c r="E45" s="55" t="s">
        <v>74</v>
      </c>
      <c r="F45" s="55" t="s">
        <v>162</v>
      </c>
      <c r="G45" s="53"/>
      <c r="H45" s="53">
        <v>1</v>
      </c>
      <c r="I45" s="52">
        <v>5</v>
      </c>
      <c r="J45" s="52">
        <v>0</v>
      </c>
      <c r="K45" s="52">
        <f t="shared" ref="K45:K56" si="2">(H45*I45)+J45</f>
        <v>5</v>
      </c>
      <c r="L45" s="53"/>
      <c r="M45" s="53"/>
      <c r="N45" s="53"/>
      <c r="O45" s="53"/>
      <c r="P45" s="5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3">
      <c r="A46" s="71">
        <v>27</v>
      </c>
      <c r="B46" s="78"/>
      <c r="C46" s="50" t="s">
        <v>163</v>
      </c>
      <c r="D46" s="55" t="s">
        <v>73</v>
      </c>
      <c r="E46" s="55" t="s">
        <v>74</v>
      </c>
      <c r="F46" s="55" t="s">
        <v>164</v>
      </c>
      <c r="G46" s="53"/>
      <c r="H46" s="53">
        <v>1</v>
      </c>
      <c r="I46" s="52">
        <v>4</v>
      </c>
      <c r="J46" s="52">
        <v>0</v>
      </c>
      <c r="K46" s="52">
        <f t="shared" si="2"/>
        <v>4</v>
      </c>
      <c r="L46" s="53"/>
      <c r="M46" s="53"/>
      <c r="N46" s="53"/>
      <c r="O46" s="53"/>
      <c r="P46" s="5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3">
      <c r="A47" s="70">
        <v>28</v>
      </c>
      <c r="B47" s="78"/>
      <c r="C47" s="50" t="s">
        <v>165</v>
      </c>
      <c r="D47" s="55" t="s">
        <v>73</v>
      </c>
      <c r="E47" s="55" t="s">
        <v>74</v>
      </c>
      <c r="F47" s="55" t="s">
        <v>166</v>
      </c>
      <c r="G47" s="53"/>
      <c r="H47" s="53">
        <v>1</v>
      </c>
      <c r="I47" s="52">
        <v>5</v>
      </c>
      <c r="J47" s="52">
        <v>0</v>
      </c>
      <c r="K47" s="52">
        <f t="shared" si="2"/>
        <v>5</v>
      </c>
      <c r="L47" s="53"/>
      <c r="M47" s="53"/>
      <c r="N47" s="53"/>
      <c r="O47" s="53"/>
      <c r="P47" s="5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3">
      <c r="A48" s="71">
        <v>29</v>
      </c>
      <c r="B48" s="49"/>
      <c r="C48" s="50" t="s">
        <v>167</v>
      </c>
      <c r="D48" s="55" t="s">
        <v>73</v>
      </c>
      <c r="E48" s="55" t="s">
        <v>74</v>
      </c>
      <c r="F48" s="55" t="s">
        <v>168</v>
      </c>
      <c r="G48" s="53"/>
      <c r="H48" s="53">
        <v>1</v>
      </c>
      <c r="I48" s="52">
        <v>5</v>
      </c>
      <c r="J48" s="52">
        <v>0</v>
      </c>
      <c r="K48" s="52">
        <f t="shared" si="2"/>
        <v>5</v>
      </c>
      <c r="L48" s="53"/>
      <c r="M48" s="53"/>
      <c r="N48" s="53"/>
      <c r="O48" s="53"/>
      <c r="P48" s="5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3">
      <c r="A49" s="71">
        <v>30</v>
      </c>
      <c r="B49" s="72"/>
      <c r="C49" s="73" t="s">
        <v>169</v>
      </c>
      <c r="D49" s="74" t="s">
        <v>111</v>
      </c>
      <c r="E49" s="75" t="s">
        <v>112</v>
      </c>
      <c r="F49" s="75" t="s">
        <v>170</v>
      </c>
      <c r="G49" s="75"/>
      <c r="H49" s="75">
        <v>1</v>
      </c>
      <c r="I49" s="76">
        <v>7.5</v>
      </c>
      <c r="J49" s="76">
        <v>0</v>
      </c>
      <c r="K49" s="76">
        <f t="shared" si="2"/>
        <v>7.5</v>
      </c>
      <c r="L49" s="75"/>
      <c r="M49" s="75"/>
      <c r="N49" s="75"/>
      <c r="O49" s="75"/>
      <c r="P49" s="75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.75" customHeight="1" x14ac:dyDescent="0.3">
      <c r="A50" s="70">
        <v>31</v>
      </c>
      <c r="B50" s="49"/>
      <c r="C50" s="50" t="s">
        <v>171</v>
      </c>
      <c r="D50" s="55" t="s">
        <v>73</v>
      </c>
      <c r="E50" s="55" t="s">
        <v>74</v>
      </c>
      <c r="F50" s="55" t="s">
        <v>172</v>
      </c>
      <c r="G50" s="53"/>
      <c r="H50" s="53">
        <v>1</v>
      </c>
      <c r="I50" s="128">
        <v>38</v>
      </c>
      <c r="J50" s="52">
        <v>0</v>
      </c>
      <c r="K50" s="129">
        <f t="shared" si="2"/>
        <v>38</v>
      </c>
      <c r="L50" s="53"/>
      <c r="M50" s="53"/>
      <c r="N50" s="53"/>
      <c r="O50" s="53"/>
      <c r="P50" s="5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3">
      <c r="A51" s="71">
        <v>32</v>
      </c>
      <c r="B51" s="89"/>
      <c r="C51" s="50" t="s">
        <v>173</v>
      </c>
      <c r="D51" s="55" t="s">
        <v>73</v>
      </c>
      <c r="E51" s="55" t="s">
        <v>74</v>
      </c>
      <c r="F51" s="55" t="s">
        <v>174</v>
      </c>
      <c r="G51" s="53"/>
      <c r="H51" s="53">
        <v>3</v>
      </c>
      <c r="I51" s="52">
        <v>2.5</v>
      </c>
      <c r="J51" s="52">
        <v>0</v>
      </c>
      <c r="K51" s="52">
        <f t="shared" si="2"/>
        <v>7.5</v>
      </c>
      <c r="L51" s="53"/>
      <c r="M51" s="53"/>
      <c r="N51" s="53"/>
      <c r="O51" s="53"/>
      <c r="P51" s="5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3">
      <c r="A52" s="71">
        <v>33</v>
      </c>
      <c r="B52" s="89"/>
      <c r="C52" s="50" t="s">
        <v>175</v>
      </c>
      <c r="D52" s="55" t="s">
        <v>73</v>
      </c>
      <c r="E52" s="55" t="s">
        <v>74</v>
      </c>
      <c r="F52" s="53" t="s">
        <v>176</v>
      </c>
      <c r="G52" s="53"/>
      <c r="H52" s="53">
        <v>1</v>
      </c>
      <c r="I52" s="52">
        <v>4</v>
      </c>
      <c r="J52" s="52">
        <v>0</v>
      </c>
      <c r="K52" s="52">
        <f t="shared" si="2"/>
        <v>4</v>
      </c>
      <c r="L52" s="53"/>
      <c r="M52" s="53"/>
      <c r="N52" s="53"/>
      <c r="O52" s="53"/>
      <c r="P52" s="5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3">
      <c r="A53" s="70">
        <v>34</v>
      </c>
      <c r="B53" s="89"/>
      <c r="C53" s="50" t="s">
        <v>177</v>
      </c>
      <c r="D53" s="55" t="s">
        <v>73</v>
      </c>
      <c r="E53" s="55" t="s">
        <v>74</v>
      </c>
      <c r="F53" s="55" t="s">
        <v>178</v>
      </c>
      <c r="G53" s="53"/>
      <c r="H53" s="53">
        <v>1</v>
      </c>
      <c r="I53" s="52">
        <v>2.8</v>
      </c>
      <c r="J53" s="52">
        <v>0</v>
      </c>
      <c r="K53" s="52">
        <f t="shared" si="2"/>
        <v>2.8</v>
      </c>
      <c r="L53" s="53"/>
      <c r="M53" s="53"/>
      <c r="N53" s="53"/>
      <c r="O53" s="53"/>
      <c r="P53" s="5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3">
      <c r="A54" s="71">
        <v>35</v>
      </c>
      <c r="B54" s="90"/>
      <c r="C54" s="50" t="s">
        <v>179</v>
      </c>
      <c r="D54" s="55" t="s">
        <v>73</v>
      </c>
      <c r="E54" s="55" t="s">
        <v>74</v>
      </c>
      <c r="F54" s="50" t="s">
        <v>180</v>
      </c>
      <c r="G54" s="29"/>
      <c r="H54" s="53">
        <v>1</v>
      </c>
      <c r="I54" s="52">
        <v>24</v>
      </c>
      <c r="J54" s="52">
        <v>0</v>
      </c>
      <c r="K54" s="52">
        <f t="shared" si="2"/>
        <v>24</v>
      </c>
      <c r="L54" s="29"/>
      <c r="M54" s="29"/>
      <c r="N54" s="29"/>
      <c r="O54" s="29"/>
      <c r="P54" s="29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3">
      <c r="A55" s="71">
        <v>36</v>
      </c>
      <c r="B55" s="90"/>
      <c r="C55" s="50" t="s">
        <v>181</v>
      </c>
      <c r="D55" s="55" t="s">
        <v>73</v>
      </c>
      <c r="E55" s="55" t="s">
        <v>74</v>
      </c>
      <c r="F55" s="50" t="s">
        <v>182</v>
      </c>
      <c r="G55" s="29"/>
      <c r="H55" s="53">
        <v>1</v>
      </c>
      <c r="I55" s="52">
        <v>6</v>
      </c>
      <c r="J55" s="52">
        <v>0</v>
      </c>
      <c r="K55" s="52">
        <f t="shared" si="2"/>
        <v>6</v>
      </c>
      <c r="L55" s="29"/>
      <c r="M55" s="29"/>
      <c r="N55" s="29"/>
      <c r="O55" s="29"/>
      <c r="P55" s="29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3">
      <c r="A56" s="71">
        <v>37</v>
      </c>
      <c r="B56" s="90"/>
      <c r="C56" s="61" t="s">
        <v>183</v>
      </c>
      <c r="D56" s="62" t="s">
        <v>92</v>
      </c>
      <c r="E56" s="61" t="s">
        <v>74</v>
      </c>
      <c r="F56" s="63" t="s">
        <v>184</v>
      </c>
      <c r="G56" s="29"/>
      <c r="H56" s="53">
        <v>1</v>
      </c>
      <c r="I56" s="52">
        <v>12</v>
      </c>
      <c r="J56" s="52">
        <v>0</v>
      </c>
      <c r="K56" s="52">
        <f t="shared" si="2"/>
        <v>12</v>
      </c>
      <c r="L56" s="29"/>
      <c r="M56" s="29"/>
      <c r="N56" s="29"/>
      <c r="O56" s="29"/>
      <c r="P56" s="29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3">
      <c r="A57" s="1"/>
      <c r="B57" s="91"/>
      <c r="C57" s="91"/>
      <c r="D57" s="1"/>
      <c r="E57" s="1"/>
      <c r="F57" s="1"/>
      <c r="G57" s="1"/>
      <c r="H57" s="1"/>
      <c r="I57" s="1"/>
      <c r="J57" s="1"/>
      <c r="K57" s="1">
        <f>SUBTOTAL(9,K20:K56)</f>
        <v>393.34999999999997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3">
      <c r="A58" s="1"/>
      <c r="B58" s="91"/>
      <c r="C58" s="9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3">
      <c r="A59" s="1"/>
      <c r="B59" s="91"/>
      <c r="C59" s="9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3">
      <c r="A60" s="1"/>
      <c r="B60" s="91"/>
      <c r="C60" s="9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3">
      <c r="A61" s="1"/>
      <c r="B61" s="91"/>
      <c r="C61" s="9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3">
      <c r="A62" s="1"/>
      <c r="B62" s="91"/>
      <c r="C62" s="91"/>
      <c r="D62" s="1"/>
      <c r="E62" s="1"/>
      <c r="F62" s="1"/>
      <c r="G62" s="1"/>
      <c r="H62" s="1"/>
      <c r="I62" s="1"/>
      <c r="J62" s="29" t="s">
        <v>185</v>
      </c>
      <c r="K62" s="92">
        <f>SUM(K3:K56)</f>
        <v>820.56999999999994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3">
      <c r="A63" s="1"/>
      <c r="B63" s="91"/>
      <c r="C63" s="91"/>
      <c r="D63" s="1"/>
      <c r="E63" s="1"/>
      <c r="F63" s="1"/>
      <c r="G63" s="1"/>
      <c r="H63" s="1"/>
      <c r="I63" s="1"/>
      <c r="J63" s="29" t="s">
        <v>186</v>
      </c>
      <c r="K63" s="93">
        <f>SUM(K3:K56)</f>
        <v>820.56999999999994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3">
      <c r="A64" s="1"/>
      <c r="B64" s="91"/>
      <c r="C64" s="9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3">
      <c r="A65" s="1"/>
      <c r="B65" s="91"/>
      <c r="C65" s="9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3">
      <c r="A66" s="1"/>
      <c r="B66" s="91"/>
      <c r="C66" s="9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3">
      <c r="A67" s="1"/>
      <c r="B67" s="91"/>
      <c r="C67" s="9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3">
      <c r="A68" s="1"/>
      <c r="B68" s="91"/>
      <c r="C68" s="9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3">
      <c r="A69" s="1"/>
      <c r="B69" s="91"/>
      <c r="C69" s="9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3">
      <c r="A70" s="1"/>
      <c r="B70" s="91"/>
      <c r="C70" s="9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3">
      <c r="A71" s="1"/>
      <c r="B71" s="91"/>
      <c r="C71" s="9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3">
      <c r="A72" s="1"/>
      <c r="B72" s="91"/>
      <c r="C72" s="9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3">
      <c r="A73" s="1"/>
      <c r="B73" s="91"/>
      <c r="C73" s="9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3">
      <c r="A74" s="1"/>
      <c r="B74" s="91"/>
      <c r="C74" s="9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3">
      <c r="A75" s="1"/>
      <c r="B75" s="91"/>
      <c r="C75" s="9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3">
      <c r="A76" s="1"/>
      <c r="B76" s="91"/>
      <c r="C76" s="9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3">
      <c r="A77" s="1"/>
      <c r="B77" s="91"/>
      <c r="C77" s="9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3">
      <c r="A78" s="1"/>
      <c r="B78" s="91"/>
      <c r="C78" s="9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3">
      <c r="A79" s="1"/>
      <c r="B79" s="91"/>
      <c r="C79" s="9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3">
      <c r="A80" s="1"/>
      <c r="B80" s="91"/>
      <c r="C80" s="9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3">
      <c r="A81" s="1"/>
      <c r="B81" s="91"/>
      <c r="C81" s="9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3">
      <c r="A82" s="1"/>
      <c r="B82" s="91"/>
      <c r="C82" s="9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3">
      <c r="A83" s="1"/>
      <c r="B83" s="91"/>
      <c r="C83" s="9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3">
      <c r="A84" s="1"/>
      <c r="B84" s="91"/>
      <c r="C84" s="9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3">
      <c r="A85" s="1"/>
      <c r="B85" s="91"/>
      <c r="C85" s="9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3">
      <c r="A86" s="1"/>
      <c r="B86" s="91"/>
      <c r="C86" s="9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3">
      <c r="A87" s="1"/>
      <c r="B87" s="91"/>
      <c r="C87" s="9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3">
      <c r="A88" s="1"/>
      <c r="B88" s="91"/>
      <c r="C88" s="9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3">
      <c r="A89" s="1"/>
      <c r="B89" s="91"/>
      <c r="C89" s="9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3">
      <c r="A90" s="1"/>
      <c r="B90" s="91"/>
      <c r="C90" s="9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3">
      <c r="A91" s="1"/>
      <c r="B91" s="91"/>
      <c r="C91" s="9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3">
      <c r="A92" s="1"/>
      <c r="B92" s="91"/>
      <c r="C92" s="9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3">
      <c r="A93" s="1"/>
      <c r="B93" s="91"/>
      <c r="C93" s="9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3">
      <c r="A94" s="1"/>
      <c r="B94" s="91"/>
      <c r="C94" s="9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3">
      <c r="A95" s="1"/>
      <c r="B95" s="91"/>
      <c r="C95" s="9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3">
      <c r="A96" s="1"/>
      <c r="B96" s="91"/>
      <c r="C96" s="9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3">
      <c r="A97" s="1"/>
      <c r="B97" s="91"/>
      <c r="C97" s="9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3">
      <c r="A98" s="1"/>
      <c r="B98" s="91"/>
      <c r="C98" s="9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3">
      <c r="A99" s="1"/>
      <c r="B99" s="91"/>
      <c r="C99" s="9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3">
      <c r="A100" s="1"/>
      <c r="B100" s="91"/>
      <c r="C100" s="9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3">
      <c r="A101" s="1"/>
      <c r="B101" s="91"/>
      <c r="C101" s="9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3">
      <c r="A102" s="1"/>
      <c r="B102" s="91"/>
      <c r="C102" s="9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3">
      <c r="A103" s="1"/>
      <c r="B103" s="91"/>
      <c r="C103" s="9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3">
      <c r="A104" s="1"/>
      <c r="B104" s="91"/>
      <c r="C104" s="9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3">
      <c r="A105" s="1"/>
      <c r="B105" s="91"/>
      <c r="C105" s="9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3">
      <c r="A106" s="1"/>
      <c r="B106" s="91"/>
      <c r="C106" s="9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 t="s">
        <v>187</v>
      </c>
      <c r="AA106" s="1" t="s">
        <v>188</v>
      </c>
      <c r="AB106" s="1" t="s">
        <v>189</v>
      </c>
    </row>
    <row r="107" spans="1:28" ht="15.75" customHeight="1" x14ac:dyDescent="0.3">
      <c r="A107" s="1"/>
      <c r="B107" s="91"/>
      <c r="C107" s="9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3">
      <c r="A108" s="1"/>
      <c r="B108" s="91"/>
      <c r="C108" s="9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3">
      <c r="A109" s="1"/>
      <c r="B109" s="91"/>
      <c r="C109" s="9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3">
      <c r="A110" s="1"/>
      <c r="B110" s="91"/>
      <c r="C110" s="9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3">
      <c r="A111" s="1"/>
      <c r="B111" s="91"/>
      <c r="C111" s="9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3">
      <c r="A112" s="1"/>
      <c r="B112" s="91"/>
      <c r="C112" s="9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3">
      <c r="A113" s="1"/>
      <c r="B113" s="91"/>
      <c r="C113" s="9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3">
      <c r="A114" s="1"/>
      <c r="B114" s="91"/>
      <c r="C114" s="9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3">
      <c r="A115" s="1"/>
      <c r="B115" s="91"/>
      <c r="C115" s="9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3">
      <c r="A116" s="1"/>
      <c r="B116" s="91"/>
      <c r="C116" s="9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3">
      <c r="A117" s="1"/>
      <c r="B117" s="91"/>
      <c r="C117" s="9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3">
      <c r="A118" s="1"/>
      <c r="B118" s="91"/>
      <c r="C118" s="9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3">
      <c r="A119" s="1"/>
      <c r="B119" s="91"/>
      <c r="C119" s="9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3">
      <c r="A120" s="1"/>
      <c r="B120" s="91"/>
      <c r="C120" s="9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3">
      <c r="A121" s="1"/>
      <c r="B121" s="91"/>
      <c r="C121" s="9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3">
      <c r="A122" s="1"/>
      <c r="B122" s="91"/>
      <c r="C122" s="9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3">
      <c r="A123" s="1"/>
      <c r="B123" s="91"/>
      <c r="C123" s="9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3">
      <c r="A124" s="1"/>
      <c r="B124" s="91"/>
      <c r="C124" s="9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3">
      <c r="A125" s="1"/>
      <c r="B125" s="91"/>
      <c r="C125" s="9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3">
      <c r="A126" s="1"/>
      <c r="B126" s="91"/>
      <c r="C126" s="9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3">
      <c r="A127" s="1"/>
      <c r="B127" s="91"/>
      <c r="C127" s="9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3">
      <c r="A128" s="1"/>
      <c r="B128" s="91"/>
      <c r="C128" s="9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3">
      <c r="A129" s="1"/>
      <c r="B129" s="91"/>
      <c r="C129" s="9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3">
      <c r="A130" s="1"/>
      <c r="B130" s="91"/>
      <c r="C130" s="9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3">
      <c r="A131" s="1"/>
      <c r="B131" s="91"/>
      <c r="C131" s="9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3">
      <c r="A132" s="1"/>
      <c r="B132" s="91"/>
      <c r="C132" s="9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3">
      <c r="A133" s="1"/>
      <c r="B133" s="91"/>
      <c r="C133" s="9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3">
      <c r="A134" s="1"/>
      <c r="B134" s="91"/>
      <c r="C134" s="9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3">
      <c r="A135" s="1"/>
      <c r="B135" s="91"/>
      <c r="C135" s="9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3">
      <c r="A136" s="1"/>
      <c r="B136" s="91"/>
      <c r="C136" s="9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3">
      <c r="A137" s="1"/>
      <c r="B137" s="91"/>
      <c r="C137" s="9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3">
      <c r="A138" s="1"/>
      <c r="B138" s="91"/>
      <c r="C138" s="9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3">
      <c r="A139" s="1"/>
      <c r="B139" s="91"/>
      <c r="C139" s="9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3">
      <c r="A140" s="1"/>
      <c r="B140" s="91"/>
      <c r="C140" s="9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3">
      <c r="A141" s="1"/>
      <c r="B141" s="91"/>
      <c r="C141" s="9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3">
      <c r="A142" s="1"/>
      <c r="B142" s="91"/>
      <c r="C142" s="9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3">
      <c r="A143" s="1"/>
      <c r="B143" s="91"/>
      <c r="C143" s="9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3">
      <c r="A144" s="1"/>
      <c r="B144" s="91"/>
      <c r="C144" s="9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3">
      <c r="A145" s="1"/>
      <c r="B145" s="91"/>
      <c r="C145" s="9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3">
      <c r="A146" s="1"/>
      <c r="B146" s="91"/>
      <c r="C146" s="9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3">
      <c r="A147" s="1"/>
      <c r="B147" s="91"/>
      <c r="C147" s="9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3">
      <c r="A148" s="1"/>
      <c r="B148" s="91"/>
      <c r="C148" s="9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3">
      <c r="A149" s="1"/>
      <c r="B149" s="91"/>
      <c r="C149" s="9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3">
      <c r="A150" s="1"/>
      <c r="B150" s="91"/>
      <c r="C150" s="9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3">
      <c r="A151" s="1"/>
      <c r="B151" s="91"/>
      <c r="C151" s="9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3">
      <c r="A152" s="1"/>
      <c r="B152" s="91"/>
      <c r="C152" s="9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3">
      <c r="A153" s="1"/>
      <c r="B153" s="91"/>
      <c r="C153" s="9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3">
      <c r="A154" s="1"/>
      <c r="B154" s="91"/>
      <c r="C154" s="9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3">
      <c r="A155" s="1"/>
      <c r="B155" s="91"/>
      <c r="C155" s="9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3">
      <c r="A156" s="1"/>
      <c r="B156" s="91"/>
      <c r="C156" s="9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3">
      <c r="A157" s="1"/>
      <c r="B157" s="91"/>
      <c r="C157" s="9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3">
      <c r="A158" s="1"/>
      <c r="B158" s="91"/>
      <c r="C158" s="9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3">
      <c r="A159" s="1"/>
      <c r="B159" s="91"/>
      <c r="C159" s="9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3">
      <c r="A160" s="1"/>
      <c r="B160" s="91"/>
      <c r="C160" s="9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3">
      <c r="A161" s="1"/>
      <c r="B161" s="91"/>
      <c r="C161" s="9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3">
      <c r="A162" s="1"/>
      <c r="B162" s="91"/>
      <c r="C162" s="9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3">
      <c r="A163" s="1"/>
      <c r="B163" s="91"/>
      <c r="C163" s="9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3">
      <c r="A164" s="1"/>
      <c r="B164" s="91"/>
      <c r="C164" s="9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3">
      <c r="A165" s="1"/>
      <c r="B165" s="91"/>
      <c r="C165" s="9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3">
      <c r="A166" s="1"/>
      <c r="B166" s="91"/>
      <c r="C166" s="9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3">
      <c r="A167" s="1"/>
      <c r="B167" s="91"/>
      <c r="C167" s="9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3">
      <c r="A168" s="1"/>
      <c r="B168" s="91"/>
      <c r="C168" s="9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3">
      <c r="A169" s="1"/>
      <c r="B169" s="91"/>
      <c r="C169" s="9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3">
      <c r="A170" s="1"/>
      <c r="B170" s="91"/>
      <c r="C170" s="9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3">
      <c r="A171" s="1"/>
      <c r="B171" s="91"/>
      <c r="C171" s="9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3">
      <c r="A172" s="1"/>
      <c r="B172" s="91"/>
      <c r="C172" s="9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3">
      <c r="A173" s="1"/>
      <c r="B173" s="91"/>
      <c r="C173" s="9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3">
      <c r="A174" s="1"/>
      <c r="B174" s="91"/>
      <c r="C174" s="9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3">
      <c r="A175" s="1"/>
      <c r="B175" s="91"/>
      <c r="C175" s="9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3">
      <c r="A176" s="1"/>
      <c r="B176" s="91"/>
      <c r="C176" s="9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3">
      <c r="A177" s="1"/>
      <c r="B177" s="91"/>
      <c r="C177" s="9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3">
      <c r="A178" s="1"/>
      <c r="B178" s="91"/>
      <c r="C178" s="9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3">
      <c r="A179" s="1"/>
      <c r="B179" s="91"/>
      <c r="C179" s="9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3">
      <c r="A180" s="1"/>
      <c r="B180" s="91"/>
      <c r="C180" s="9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3">
      <c r="A181" s="1"/>
      <c r="B181" s="91"/>
      <c r="C181" s="9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3">
      <c r="A182" s="1"/>
      <c r="B182" s="91"/>
      <c r="C182" s="9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3">
      <c r="A183" s="1"/>
      <c r="B183" s="91"/>
      <c r="C183" s="9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3">
      <c r="A184" s="1"/>
      <c r="B184" s="91"/>
      <c r="C184" s="9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3">
      <c r="A185" s="1"/>
      <c r="B185" s="91"/>
      <c r="C185" s="9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3">
      <c r="A186" s="1"/>
      <c r="B186" s="91"/>
      <c r="C186" s="9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3">
      <c r="A187" s="1"/>
      <c r="B187" s="91"/>
      <c r="C187" s="9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3">
      <c r="A188" s="1"/>
      <c r="B188" s="91"/>
      <c r="C188" s="9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3">
      <c r="A189" s="1"/>
      <c r="B189" s="91"/>
      <c r="C189" s="9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3">
      <c r="A190" s="1"/>
      <c r="B190" s="91"/>
      <c r="C190" s="9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3">
      <c r="A191" s="1"/>
      <c r="B191" s="91"/>
      <c r="C191" s="9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3">
      <c r="A192" s="1"/>
      <c r="B192" s="91"/>
      <c r="C192" s="9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3">
      <c r="A193" s="1"/>
      <c r="B193" s="91"/>
      <c r="C193" s="9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3">
      <c r="A194" s="1"/>
      <c r="B194" s="91"/>
      <c r="C194" s="9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3">
      <c r="A195" s="1"/>
      <c r="B195" s="91"/>
      <c r="C195" s="9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3">
      <c r="A196" s="1"/>
      <c r="B196" s="91"/>
      <c r="C196" s="9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3">
      <c r="A197" s="1"/>
      <c r="B197" s="91"/>
      <c r="C197" s="9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3">
      <c r="A198" s="1"/>
      <c r="B198" s="91"/>
      <c r="C198" s="9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3">
      <c r="A199" s="1"/>
      <c r="B199" s="91"/>
      <c r="C199" s="9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3">
      <c r="A200" s="1"/>
      <c r="B200" s="91"/>
      <c r="C200" s="9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3">
      <c r="A201" s="1"/>
      <c r="B201" s="91"/>
      <c r="C201" s="9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3">
      <c r="A202" s="1"/>
      <c r="B202" s="91"/>
      <c r="C202" s="9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3">
      <c r="A203" s="1"/>
      <c r="B203" s="91"/>
      <c r="C203" s="9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3">
      <c r="A204" s="1"/>
      <c r="B204" s="91"/>
      <c r="C204" s="9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3">
      <c r="A205" s="1"/>
      <c r="B205" s="91"/>
      <c r="C205" s="9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3">
      <c r="A206" s="1"/>
      <c r="B206" s="91"/>
      <c r="C206" s="9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3">
      <c r="A207" s="1"/>
      <c r="B207" s="91"/>
      <c r="C207" s="9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3">
      <c r="A208" s="1"/>
      <c r="B208" s="91"/>
      <c r="C208" s="9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3">
      <c r="A209" s="1"/>
      <c r="B209" s="91"/>
      <c r="C209" s="9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3">
      <c r="A210" s="1"/>
      <c r="B210" s="91"/>
      <c r="C210" s="9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3">
      <c r="A211" s="1"/>
      <c r="B211" s="91"/>
      <c r="C211" s="9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3">
      <c r="A212" s="1"/>
      <c r="B212" s="91"/>
      <c r="C212" s="9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3">
      <c r="A213" s="1"/>
      <c r="B213" s="91"/>
      <c r="C213" s="9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3">
      <c r="A214" s="1"/>
      <c r="B214" s="91"/>
      <c r="C214" s="9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3">
      <c r="A215" s="1"/>
      <c r="B215" s="91"/>
      <c r="C215" s="9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3">
      <c r="A216" s="1"/>
      <c r="B216" s="91"/>
      <c r="C216" s="9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3">
      <c r="A217" s="1"/>
      <c r="B217" s="91"/>
      <c r="C217" s="9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3">
      <c r="A218" s="1"/>
      <c r="B218" s="91"/>
      <c r="C218" s="9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3">
      <c r="A219" s="1"/>
      <c r="B219" s="91"/>
      <c r="C219" s="9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3">
      <c r="A220" s="1"/>
      <c r="B220" s="91"/>
      <c r="C220" s="9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3">
      <c r="A221" s="1"/>
      <c r="B221" s="91"/>
      <c r="C221" s="9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3">
      <c r="A222" s="1"/>
      <c r="B222" s="91"/>
      <c r="C222" s="9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3">
      <c r="A223" s="1"/>
      <c r="B223" s="91"/>
      <c r="C223" s="9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3">
      <c r="A224" s="1"/>
      <c r="B224" s="91"/>
      <c r="C224" s="9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3">
      <c r="A225" s="1"/>
      <c r="B225" s="91"/>
      <c r="C225" s="9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3">
      <c r="A226" s="1"/>
      <c r="B226" s="91"/>
      <c r="C226" s="9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3">
      <c r="A227" s="1"/>
      <c r="B227" s="91"/>
      <c r="C227" s="9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3">
      <c r="A228" s="1"/>
      <c r="B228" s="91"/>
      <c r="C228" s="9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3">
      <c r="A229" s="1"/>
      <c r="B229" s="91"/>
      <c r="C229" s="9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3">
      <c r="A230" s="1"/>
      <c r="B230" s="91"/>
      <c r="C230" s="9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3">
      <c r="A231" s="1"/>
      <c r="B231" s="91"/>
      <c r="C231" s="9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3">
      <c r="A232" s="1"/>
      <c r="B232" s="91"/>
      <c r="C232" s="9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3">
      <c r="A233" s="1"/>
      <c r="B233" s="91"/>
      <c r="C233" s="9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3">
      <c r="A234" s="1"/>
      <c r="B234" s="91"/>
      <c r="C234" s="9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3">
      <c r="A235" s="1"/>
      <c r="B235" s="91"/>
      <c r="C235" s="9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3">
      <c r="A236" s="1"/>
      <c r="B236" s="91"/>
      <c r="C236" s="9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3">
      <c r="A237" s="1"/>
      <c r="B237" s="91"/>
      <c r="C237" s="9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3">
      <c r="A238" s="1"/>
      <c r="B238" s="91"/>
      <c r="C238" s="9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3">
      <c r="A239" s="1"/>
      <c r="B239" s="91"/>
      <c r="C239" s="9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3">
      <c r="A240" s="1"/>
      <c r="B240" s="91"/>
      <c r="C240" s="9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3">
      <c r="A241" s="1"/>
      <c r="B241" s="91"/>
      <c r="C241" s="9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3">
      <c r="A242" s="1"/>
      <c r="B242" s="91"/>
      <c r="C242" s="9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3">
      <c r="A243" s="1"/>
      <c r="B243" s="91"/>
      <c r="C243" s="9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3">
      <c r="A244" s="1"/>
      <c r="B244" s="91"/>
      <c r="C244" s="9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3">
      <c r="A245" s="1"/>
      <c r="B245" s="91"/>
      <c r="C245" s="9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3">
      <c r="A246" s="1"/>
      <c r="B246" s="91"/>
      <c r="C246" s="9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3">
      <c r="A247" s="1"/>
      <c r="B247" s="91"/>
      <c r="C247" s="9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3">
      <c r="A248" s="1"/>
      <c r="B248" s="91"/>
      <c r="C248" s="9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3">
      <c r="A249" s="1"/>
      <c r="B249" s="91"/>
      <c r="C249" s="9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3">
      <c r="A250" s="1"/>
      <c r="B250" s="91"/>
      <c r="C250" s="9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3">
      <c r="A251" s="1"/>
      <c r="B251" s="91"/>
      <c r="C251" s="9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3">
      <c r="A252" s="1"/>
      <c r="B252" s="91"/>
      <c r="C252" s="9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3">
      <c r="A253" s="1"/>
      <c r="B253" s="91"/>
      <c r="C253" s="9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3">
      <c r="A254" s="1"/>
      <c r="B254" s="91"/>
      <c r="C254" s="9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3">
      <c r="A255" s="1"/>
      <c r="B255" s="91"/>
      <c r="C255" s="9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3">
      <c r="A256" s="1"/>
      <c r="B256" s="91"/>
      <c r="C256" s="9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3">
      <c r="A257" s="1"/>
      <c r="B257" s="91"/>
      <c r="C257" s="9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3">
      <c r="A258" s="1"/>
      <c r="B258" s="91"/>
      <c r="C258" s="9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3">
      <c r="A259" s="1"/>
      <c r="B259" s="91"/>
      <c r="C259" s="9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3">
      <c r="A260" s="1"/>
      <c r="B260" s="91"/>
      <c r="C260" s="9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3">
      <c r="A261" s="1"/>
      <c r="B261" s="91"/>
      <c r="C261" s="9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3">
      <c r="A262" s="1"/>
      <c r="B262" s="91"/>
      <c r="C262" s="9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3">
      <c r="A263" s="1"/>
      <c r="B263" s="91"/>
      <c r="C263" s="9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3">
      <c r="A264" s="1"/>
      <c r="B264" s="91"/>
      <c r="C264" s="9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3">
      <c r="A265" s="1"/>
      <c r="B265" s="91"/>
      <c r="C265" s="9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3">
      <c r="A266" s="1"/>
      <c r="B266" s="91"/>
      <c r="C266" s="9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3">
      <c r="A267" s="1"/>
      <c r="B267" s="91"/>
      <c r="C267" s="9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3">
      <c r="A268" s="1"/>
      <c r="B268" s="91"/>
      <c r="C268" s="9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3">
      <c r="A269" s="1"/>
      <c r="B269" s="91"/>
      <c r="C269" s="9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3">
      <c r="A270" s="1"/>
      <c r="B270" s="91"/>
      <c r="C270" s="9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3">
      <c r="A271" s="1"/>
      <c r="B271" s="91"/>
      <c r="C271" s="9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3">
      <c r="A272" s="1"/>
      <c r="B272" s="91"/>
      <c r="C272" s="9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3">
      <c r="A273" s="1"/>
      <c r="B273" s="91"/>
      <c r="C273" s="9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3">
      <c r="A274" s="1"/>
      <c r="B274" s="91"/>
      <c r="C274" s="9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3">
      <c r="A275" s="1"/>
      <c r="B275" s="91"/>
      <c r="C275" s="9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3">
      <c r="A276" s="1"/>
      <c r="B276" s="91"/>
      <c r="C276" s="9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3">
      <c r="A277" s="1"/>
      <c r="B277" s="91"/>
      <c r="C277" s="9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3">
      <c r="A278" s="1"/>
      <c r="B278" s="91"/>
      <c r="C278" s="9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3">
      <c r="A279" s="1"/>
      <c r="B279" s="91"/>
      <c r="C279" s="9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3">
      <c r="A280" s="1"/>
      <c r="B280" s="91"/>
      <c r="C280" s="9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3">
      <c r="A281" s="1"/>
      <c r="B281" s="91"/>
      <c r="C281" s="9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3">
      <c r="A282" s="1"/>
      <c r="B282" s="91"/>
      <c r="C282" s="9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3">
      <c r="A283" s="1"/>
      <c r="B283" s="91"/>
      <c r="C283" s="9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3">
      <c r="A284" s="1"/>
      <c r="B284" s="91"/>
      <c r="C284" s="9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3">
      <c r="A285" s="1"/>
      <c r="B285" s="91"/>
      <c r="C285" s="9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3">
      <c r="A286" s="1"/>
      <c r="B286" s="91"/>
      <c r="C286" s="9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3">
      <c r="A287" s="1"/>
      <c r="B287" s="91"/>
      <c r="C287" s="9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3">
      <c r="A288" s="1"/>
      <c r="B288" s="91"/>
      <c r="C288" s="9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3">
      <c r="A289" s="1"/>
      <c r="B289" s="91"/>
      <c r="C289" s="9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3">
      <c r="A290" s="1"/>
      <c r="B290" s="91"/>
      <c r="C290" s="9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3">
      <c r="A291" s="1"/>
      <c r="B291" s="91"/>
      <c r="C291" s="9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3">
      <c r="A292" s="1"/>
      <c r="B292" s="91"/>
      <c r="C292" s="9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3">
      <c r="A293" s="1"/>
      <c r="B293" s="91"/>
      <c r="C293" s="9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3">
      <c r="A294" s="1"/>
      <c r="B294" s="91"/>
      <c r="C294" s="9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3">
      <c r="A295" s="1"/>
      <c r="B295" s="91"/>
      <c r="C295" s="9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3">
      <c r="A296" s="1"/>
      <c r="B296" s="91"/>
      <c r="C296" s="9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3">
      <c r="A297" s="1"/>
      <c r="B297" s="91"/>
      <c r="C297" s="9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3">
      <c r="A298" s="1"/>
      <c r="B298" s="91"/>
      <c r="C298" s="9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3">
      <c r="A299" s="1"/>
      <c r="B299" s="91"/>
      <c r="C299" s="9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3">
      <c r="A300" s="1"/>
      <c r="B300" s="91"/>
      <c r="C300" s="9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3">
      <c r="A301" s="1"/>
      <c r="B301" s="91"/>
      <c r="C301" s="9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3">
      <c r="A302" s="1"/>
      <c r="B302" s="91"/>
      <c r="C302" s="9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3">
      <c r="A303" s="1"/>
      <c r="B303" s="91"/>
      <c r="C303" s="9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3">
      <c r="A304" s="1"/>
      <c r="B304" s="91"/>
      <c r="C304" s="9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3">
      <c r="A305" s="1"/>
      <c r="B305" s="91"/>
      <c r="C305" s="9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3">
      <c r="A306" s="1"/>
      <c r="B306" s="91"/>
      <c r="C306" s="9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autoFilter ref="A2:P56" xr:uid="{00000000-0001-0000-0300-000000000000}"/>
  <mergeCells count="5">
    <mergeCell ref="B1:P1"/>
    <mergeCell ref="Z1:AB1"/>
    <mergeCell ref="Z2:AB2"/>
    <mergeCell ref="B3:F3"/>
    <mergeCell ref="B19:F19"/>
  </mergeCells>
  <printOptions horizontalCentered="1"/>
  <pageMargins left="0.70833333333333304" right="0.70833333333333304" top="0.74791666666666701" bottom="0.7479166666666670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A2C7"/>
    <pageSetUpPr fitToPage="1"/>
  </sheetPr>
  <dimension ref="A1:Z1000"/>
  <sheetViews>
    <sheetView topLeftCell="C27" workbookViewId="0">
      <selection activeCell="H31" sqref="H31"/>
    </sheetView>
  </sheetViews>
  <sheetFormatPr defaultColWidth="14.44140625" defaultRowHeight="15" customHeight="1" x14ac:dyDescent="0.3"/>
  <cols>
    <col min="1" max="1" width="3.5546875" customWidth="1"/>
    <col min="2" max="2" width="14.33203125" customWidth="1"/>
    <col min="3" max="3" width="53" customWidth="1"/>
    <col min="4" max="4" width="37.6640625" customWidth="1"/>
    <col min="5" max="5" width="11.5546875" customWidth="1"/>
    <col min="6" max="6" width="17.6640625" customWidth="1"/>
    <col min="7" max="7" width="13.5546875" customWidth="1"/>
    <col min="8" max="8" width="14" customWidth="1"/>
    <col min="9" max="10" width="15.88671875" customWidth="1"/>
    <col min="11" max="11" width="10.44140625" customWidth="1"/>
    <col min="12" max="12" width="8.44140625" customWidth="1"/>
    <col min="13" max="13" width="8.5546875" customWidth="1"/>
    <col min="14" max="14" width="11.88671875" customWidth="1"/>
    <col min="15" max="26" width="8.5546875" customWidth="1"/>
  </cols>
  <sheetData>
    <row r="1" spans="1:26" ht="15.75" customHeight="1" x14ac:dyDescent="0.3">
      <c r="A1" s="23"/>
      <c r="B1" s="23"/>
      <c r="C1" s="113" t="s">
        <v>190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.5" customHeight="1" x14ac:dyDescent="0.3">
      <c r="A2" s="35" t="s">
        <v>30</v>
      </c>
      <c r="B2" s="35" t="s">
        <v>191</v>
      </c>
      <c r="C2" s="35" t="s">
        <v>192</v>
      </c>
      <c r="D2" s="35" t="s">
        <v>193</v>
      </c>
      <c r="E2" s="35" t="s">
        <v>194</v>
      </c>
      <c r="F2" s="35" t="s">
        <v>195</v>
      </c>
      <c r="G2" s="35" t="s">
        <v>196</v>
      </c>
      <c r="H2" s="35" t="s">
        <v>197</v>
      </c>
      <c r="I2" s="35" t="s">
        <v>198</v>
      </c>
      <c r="J2" s="35" t="s">
        <v>33</v>
      </c>
      <c r="K2" s="35" t="s">
        <v>45</v>
      </c>
      <c r="L2" s="35" t="s">
        <v>199</v>
      </c>
      <c r="M2" s="35" t="s">
        <v>39</v>
      </c>
      <c r="N2" s="35" t="s">
        <v>3</v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4.4" x14ac:dyDescent="0.3">
      <c r="A3" s="36">
        <v>1</v>
      </c>
      <c r="B3" s="95" t="s">
        <v>200</v>
      </c>
      <c r="C3" s="96" t="s">
        <v>201</v>
      </c>
      <c r="D3" s="37" t="s">
        <v>202</v>
      </c>
      <c r="E3" s="37"/>
      <c r="F3" s="37"/>
      <c r="G3" s="37"/>
      <c r="H3" s="37" t="s">
        <v>61</v>
      </c>
      <c r="I3" s="37" t="s">
        <v>61</v>
      </c>
      <c r="J3" s="37" t="s">
        <v>61</v>
      </c>
      <c r="K3" s="39" t="s">
        <v>61</v>
      </c>
      <c r="L3" s="37"/>
      <c r="M3" s="37"/>
      <c r="N3" s="3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1:26" ht="14.4" x14ac:dyDescent="0.3">
      <c r="A4" s="24"/>
      <c r="B4" s="98"/>
      <c r="C4" s="29"/>
      <c r="D4" s="25" t="s">
        <v>203</v>
      </c>
      <c r="E4" s="25" t="s">
        <v>204</v>
      </c>
      <c r="F4" s="25"/>
      <c r="G4" s="25"/>
      <c r="H4" s="25">
        <v>10</v>
      </c>
      <c r="I4" s="25">
        <v>0</v>
      </c>
      <c r="J4" s="25">
        <f>H4*$B44+I4</f>
        <v>10</v>
      </c>
      <c r="K4" s="27">
        <f>(J4)*E51</f>
        <v>2.397271925403226</v>
      </c>
      <c r="L4" s="25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24"/>
      <c r="B5" s="98"/>
      <c r="C5" s="29"/>
      <c r="D5" s="25" t="s">
        <v>205</v>
      </c>
      <c r="E5" s="25" t="s">
        <v>206</v>
      </c>
      <c r="F5" s="25"/>
      <c r="G5" s="25" t="s">
        <v>207</v>
      </c>
      <c r="H5" s="25">
        <v>30</v>
      </c>
      <c r="I5" s="25">
        <v>0</v>
      </c>
      <c r="J5" s="25">
        <f>H5*$B44+I5</f>
        <v>30</v>
      </c>
      <c r="K5" s="27">
        <f>(J5)*$E51</f>
        <v>7.1918157762096779</v>
      </c>
      <c r="L5" s="25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24"/>
      <c r="B6" s="98"/>
      <c r="C6" s="29"/>
      <c r="D6" s="25" t="s">
        <v>208</v>
      </c>
      <c r="E6" s="25" t="s">
        <v>209</v>
      </c>
      <c r="F6" s="25"/>
      <c r="G6" s="25"/>
      <c r="H6" s="25">
        <v>20</v>
      </c>
      <c r="I6" s="25">
        <v>0</v>
      </c>
      <c r="J6" s="25">
        <f>H6*$B44+I6</f>
        <v>20</v>
      </c>
      <c r="K6" s="27">
        <f>(J6)*E51</f>
        <v>4.794543850806452</v>
      </c>
      <c r="L6" s="25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24"/>
      <c r="B7" s="98"/>
      <c r="C7" s="29"/>
      <c r="D7" s="25" t="s">
        <v>210</v>
      </c>
      <c r="E7" s="25" t="s">
        <v>211</v>
      </c>
      <c r="F7" s="25"/>
      <c r="G7" s="25"/>
      <c r="H7" s="25">
        <v>15</v>
      </c>
      <c r="I7" s="25">
        <v>0</v>
      </c>
      <c r="J7" s="25">
        <f>H7*$B44+I7</f>
        <v>15</v>
      </c>
      <c r="K7" s="27">
        <f>(J7)*$E51</f>
        <v>3.595907888104839</v>
      </c>
      <c r="L7" s="25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24"/>
      <c r="B8" s="98"/>
      <c r="C8" s="29"/>
      <c r="D8" s="25" t="s">
        <v>212</v>
      </c>
      <c r="E8" s="25" t="s">
        <v>213</v>
      </c>
      <c r="F8" s="25"/>
      <c r="G8" s="25"/>
      <c r="H8" s="25">
        <v>30</v>
      </c>
      <c r="I8" s="25">
        <v>0</v>
      </c>
      <c r="J8" s="25">
        <f>H8*$B44+I8</f>
        <v>30</v>
      </c>
      <c r="K8" s="27">
        <f>(J8)*E51</f>
        <v>7.1918157762096779</v>
      </c>
      <c r="L8" s="25"/>
      <c r="M8" s="25"/>
      <c r="N8" s="2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24"/>
      <c r="B9" s="98"/>
      <c r="C9" s="29"/>
      <c r="D9" s="25" t="s">
        <v>214</v>
      </c>
      <c r="E9" s="25" t="s">
        <v>215</v>
      </c>
      <c r="F9" s="25"/>
      <c r="G9" s="25"/>
      <c r="H9" s="25">
        <v>30</v>
      </c>
      <c r="I9" s="25">
        <v>0</v>
      </c>
      <c r="J9" s="25">
        <f>H9*$B44+I9</f>
        <v>30</v>
      </c>
      <c r="K9" s="27">
        <f>(J9)*$E51</f>
        <v>7.1918157762096779</v>
      </c>
      <c r="L9" s="25"/>
      <c r="M9" s="25"/>
      <c r="N9" s="2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24"/>
      <c r="B10" s="98"/>
      <c r="C10" s="29"/>
      <c r="D10" s="25" t="s">
        <v>216</v>
      </c>
      <c r="E10" s="25" t="s">
        <v>217</v>
      </c>
      <c r="F10" s="25"/>
      <c r="G10" s="25"/>
      <c r="H10" s="25">
        <v>15</v>
      </c>
      <c r="I10" s="25">
        <v>0</v>
      </c>
      <c r="J10" s="25">
        <f>H10*$B44+I10</f>
        <v>15</v>
      </c>
      <c r="K10" s="27">
        <f>(J10)*E51</f>
        <v>3.595907888104839</v>
      </c>
      <c r="L10" s="25"/>
      <c r="M10" s="25"/>
      <c r="N10" s="2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68">
        <v>2</v>
      </c>
      <c r="B11" s="95" t="s">
        <v>200</v>
      </c>
      <c r="C11" s="96" t="s">
        <v>218</v>
      </c>
      <c r="D11" s="96"/>
      <c r="E11" s="96"/>
      <c r="F11" s="96"/>
      <c r="G11" s="37"/>
      <c r="H11" s="37" t="s">
        <v>61</v>
      </c>
      <c r="I11" s="37" t="s">
        <v>61</v>
      </c>
      <c r="J11" s="37" t="s">
        <v>61</v>
      </c>
      <c r="K11" s="39" t="s">
        <v>61</v>
      </c>
      <c r="L11" s="37"/>
      <c r="M11" s="37"/>
      <c r="N11" s="3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spans="1:26" ht="14.4" x14ac:dyDescent="0.3">
      <c r="A12" s="99"/>
      <c r="B12" s="98"/>
      <c r="C12" s="29"/>
      <c r="D12" s="29" t="s">
        <v>219</v>
      </c>
      <c r="E12" s="29" t="s">
        <v>220</v>
      </c>
      <c r="F12" s="29"/>
      <c r="G12" s="25"/>
      <c r="H12" s="25">
        <v>20</v>
      </c>
      <c r="I12" s="25">
        <v>0</v>
      </c>
      <c r="J12" s="25">
        <f>H12*B44+I12</f>
        <v>20</v>
      </c>
      <c r="K12" s="27">
        <f>(J12)*E51</f>
        <v>4.794543850806452</v>
      </c>
      <c r="L12" s="25"/>
      <c r="M12" s="25"/>
      <c r="N12" s="2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99"/>
      <c r="B13" s="98"/>
      <c r="C13" s="29"/>
      <c r="D13" s="29" t="s">
        <v>221</v>
      </c>
      <c r="E13" s="29" t="s">
        <v>222</v>
      </c>
      <c r="F13" s="29"/>
      <c r="G13" s="25"/>
      <c r="H13" s="25">
        <v>15</v>
      </c>
      <c r="I13" s="25">
        <v>0</v>
      </c>
      <c r="J13" s="25">
        <f>H13*B44+I13</f>
        <v>15</v>
      </c>
      <c r="K13" s="27">
        <f>(J13)*E51</f>
        <v>3.595907888104839</v>
      </c>
      <c r="L13" s="25"/>
      <c r="M13" s="25"/>
      <c r="N13" s="2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99"/>
      <c r="B14" s="98"/>
      <c r="C14" s="29"/>
      <c r="D14" s="29" t="s">
        <v>212</v>
      </c>
      <c r="E14" s="29" t="s">
        <v>223</v>
      </c>
      <c r="F14" s="29"/>
      <c r="G14" s="25"/>
      <c r="H14" s="25">
        <v>30</v>
      </c>
      <c r="I14" s="25">
        <v>0</v>
      </c>
      <c r="J14" s="25">
        <f>H14*B44+I14</f>
        <v>30</v>
      </c>
      <c r="K14" s="27">
        <f>(J14)*E51</f>
        <v>7.1918157762096779</v>
      </c>
      <c r="L14" s="25"/>
      <c r="M14" s="25"/>
      <c r="N14" s="2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68">
        <v>3</v>
      </c>
      <c r="B15" s="95" t="s">
        <v>200</v>
      </c>
      <c r="C15" s="96" t="s">
        <v>224</v>
      </c>
      <c r="D15" s="37"/>
      <c r="E15" s="37"/>
      <c r="F15" s="37"/>
      <c r="G15" s="37"/>
      <c r="H15" s="37" t="s">
        <v>61</v>
      </c>
      <c r="I15" s="37" t="s">
        <v>61</v>
      </c>
      <c r="J15" s="37" t="s">
        <v>61</v>
      </c>
      <c r="K15" s="39" t="s">
        <v>225</v>
      </c>
      <c r="L15" s="37"/>
      <c r="M15" s="37"/>
      <c r="N15" s="3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spans="1:26" ht="14.4" x14ac:dyDescent="0.3">
      <c r="A16" s="99"/>
      <c r="B16" s="98"/>
      <c r="C16" s="29"/>
      <c r="D16" s="25" t="s">
        <v>226</v>
      </c>
      <c r="E16" s="25" t="s">
        <v>227</v>
      </c>
      <c r="F16" s="25"/>
      <c r="G16" s="25"/>
      <c r="H16" s="25">
        <v>30</v>
      </c>
      <c r="I16" s="25">
        <v>0</v>
      </c>
      <c r="J16" s="25">
        <f>H16*B44+I16</f>
        <v>30</v>
      </c>
      <c r="K16" s="27">
        <f>(J16)*E51</f>
        <v>7.1918157762096779</v>
      </c>
      <c r="L16" s="25"/>
      <c r="M16" s="25"/>
      <c r="N16" s="2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99"/>
      <c r="B17" s="98"/>
      <c r="C17" s="29"/>
      <c r="D17" s="25" t="s">
        <v>228</v>
      </c>
      <c r="E17" s="25" t="s">
        <v>229</v>
      </c>
      <c r="F17" s="25"/>
      <c r="G17" s="25"/>
      <c r="H17" s="25">
        <v>10</v>
      </c>
      <c r="I17" s="25">
        <v>0</v>
      </c>
      <c r="J17" s="25">
        <f>H17*B44+I17</f>
        <v>10</v>
      </c>
      <c r="K17" s="27">
        <f>(J17)*E51</f>
        <v>2.397271925403226</v>
      </c>
      <c r="L17" s="25"/>
      <c r="M17" s="25"/>
      <c r="N17" s="2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68">
        <v>4</v>
      </c>
      <c r="B18" s="95" t="s">
        <v>200</v>
      </c>
      <c r="C18" s="37" t="s">
        <v>230</v>
      </c>
      <c r="D18" s="37"/>
      <c r="E18" s="37"/>
      <c r="F18" s="37"/>
      <c r="G18" s="37"/>
      <c r="H18" s="37" t="s">
        <v>61</v>
      </c>
      <c r="I18" s="37" t="s">
        <v>61</v>
      </c>
      <c r="J18" s="37" t="s">
        <v>61</v>
      </c>
      <c r="K18" s="39" t="s">
        <v>225</v>
      </c>
      <c r="L18" s="37"/>
      <c r="M18" s="37"/>
      <c r="N18" s="3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spans="1:26" ht="14.4" x14ac:dyDescent="0.3">
      <c r="A19" s="99"/>
      <c r="B19" s="98"/>
      <c r="C19" s="25"/>
      <c r="D19" s="25" t="s">
        <v>231</v>
      </c>
      <c r="E19" s="25" t="s">
        <v>232</v>
      </c>
      <c r="F19" s="25"/>
      <c r="G19" s="25"/>
      <c r="H19" s="25">
        <v>15</v>
      </c>
      <c r="I19" s="25">
        <v>0</v>
      </c>
      <c r="J19" s="25">
        <f>H19*B44+I19</f>
        <v>15</v>
      </c>
      <c r="K19" s="27">
        <f>(J19)*E51</f>
        <v>3.595907888104839</v>
      </c>
      <c r="L19" s="25"/>
      <c r="M19" s="25"/>
      <c r="N19" s="2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99"/>
      <c r="B20" s="98"/>
      <c r="C20" s="25"/>
      <c r="D20" s="25" t="s">
        <v>233</v>
      </c>
      <c r="E20" s="25" t="s">
        <v>234</v>
      </c>
      <c r="F20" s="25"/>
      <c r="G20" s="25"/>
      <c r="H20" s="25">
        <v>5</v>
      </c>
      <c r="I20" s="25">
        <v>0</v>
      </c>
      <c r="J20" s="25">
        <f>H20*B44+I20</f>
        <v>5</v>
      </c>
      <c r="K20" s="27">
        <f>(J20)*E51</f>
        <v>1.198635962701613</v>
      </c>
      <c r="L20" s="25"/>
      <c r="M20" s="25"/>
      <c r="N20" s="2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99"/>
      <c r="B21" s="98"/>
      <c r="C21" s="25"/>
      <c r="D21" s="25" t="s">
        <v>212</v>
      </c>
      <c r="E21" s="25" t="s">
        <v>235</v>
      </c>
      <c r="F21" s="25"/>
      <c r="G21" s="25"/>
      <c r="H21" s="25">
        <v>10</v>
      </c>
      <c r="I21" s="25">
        <v>0</v>
      </c>
      <c r="J21" s="25">
        <f>H21*B62+I21</f>
        <v>0</v>
      </c>
      <c r="K21" s="27">
        <f>(J21)*E51</f>
        <v>0</v>
      </c>
      <c r="L21" s="25"/>
      <c r="M21" s="25"/>
      <c r="N21" s="2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8">
        <v>5</v>
      </c>
      <c r="B22" s="95" t="s">
        <v>200</v>
      </c>
      <c r="C22" s="96" t="s">
        <v>236</v>
      </c>
      <c r="D22" s="37"/>
      <c r="E22" s="37"/>
      <c r="F22" s="37"/>
      <c r="G22" s="37"/>
      <c r="H22" s="37" t="s">
        <v>61</v>
      </c>
      <c r="I22" s="37" t="s">
        <v>61</v>
      </c>
      <c r="J22" s="37" t="s">
        <v>61</v>
      </c>
      <c r="K22" s="39" t="s">
        <v>61</v>
      </c>
      <c r="L22" s="37"/>
      <c r="M22" s="37"/>
      <c r="N22" s="3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spans="1:26" ht="15.75" customHeight="1" x14ac:dyDescent="0.3">
      <c r="A23" s="99"/>
      <c r="B23" s="98"/>
      <c r="C23" s="29"/>
      <c r="D23" s="25" t="s">
        <v>237</v>
      </c>
      <c r="E23" s="25" t="s">
        <v>238</v>
      </c>
      <c r="F23" s="25"/>
      <c r="G23" s="25"/>
      <c r="H23" s="25">
        <v>3</v>
      </c>
      <c r="I23" s="25">
        <v>0</v>
      </c>
      <c r="J23" s="25">
        <f>H23*B44+I23</f>
        <v>3</v>
      </c>
      <c r="K23" s="27">
        <f>(J23)*E51</f>
        <v>0.71918157762096779</v>
      </c>
      <c r="L23" s="25"/>
      <c r="M23" s="25"/>
      <c r="N23" s="2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99"/>
      <c r="B24" s="98"/>
      <c r="C24" s="29"/>
      <c r="D24" s="25" t="s">
        <v>212</v>
      </c>
      <c r="E24" s="25" t="s">
        <v>239</v>
      </c>
      <c r="F24" s="25"/>
      <c r="G24" s="25"/>
      <c r="H24" s="25">
        <v>15</v>
      </c>
      <c r="I24" s="25">
        <v>0</v>
      </c>
      <c r="J24" s="25">
        <f>H24*B44+I24</f>
        <v>15</v>
      </c>
      <c r="K24" s="27">
        <f>(J24)*E51</f>
        <v>3.595907888104839</v>
      </c>
      <c r="L24" s="25"/>
      <c r="M24" s="25"/>
      <c r="N24" s="2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8">
        <v>6</v>
      </c>
      <c r="B25" s="95" t="s">
        <v>200</v>
      </c>
      <c r="C25" s="96" t="s">
        <v>240</v>
      </c>
      <c r="D25" s="37"/>
      <c r="E25" s="37"/>
      <c r="F25" s="37"/>
      <c r="G25" s="37"/>
      <c r="H25" s="37" t="s">
        <v>61</v>
      </c>
      <c r="I25" s="37" t="s">
        <v>61</v>
      </c>
      <c r="J25" s="37" t="s">
        <v>61</v>
      </c>
      <c r="K25" s="39" t="s">
        <v>61</v>
      </c>
      <c r="L25" s="37"/>
      <c r="M25" s="37"/>
      <c r="N25" s="3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spans="1:26" ht="15.75" customHeight="1" x14ac:dyDescent="0.3">
      <c r="A26" s="99"/>
      <c r="B26" s="98"/>
      <c r="C26" s="29"/>
      <c r="D26" s="25" t="s">
        <v>219</v>
      </c>
      <c r="E26" s="25" t="s">
        <v>241</v>
      </c>
      <c r="F26" s="25"/>
      <c r="G26" s="25"/>
      <c r="H26" s="25">
        <v>10</v>
      </c>
      <c r="I26" s="25">
        <v>0</v>
      </c>
      <c r="J26" s="25">
        <f>H26*B44+I26</f>
        <v>10</v>
      </c>
      <c r="K26" s="27">
        <f>(J26)*E51</f>
        <v>2.397271925403226</v>
      </c>
      <c r="L26" s="25"/>
      <c r="M26" s="25"/>
      <c r="N26" s="2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99"/>
      <c r="B27" s="98"/>
      <c r="C27" s="29"/>
      <c r="D27" s="25" t="s">
        <v>242</v>
      </c>
      <c r="E27" s="25" t="s">
        <v>243</v>
      </c>
      <c r="F27" s="25"/>
      <c r="G27" s="25"/>
      <c r="H27" s="25">
        <v>30</v>
      </c>
      <c r="I27" s="25">
        <v>0</v>
      </c>
      <c r="J27" s="25">
        <f>H27*B44+I27</f>
        <v>30</v>
      </c>
      <c r="K27" s="27">
        <f>(J27)*E51</f>
        <v>7.1918157762096779</v>
      </c>
      <c r="L27" s="25"/>
      <c r="M27" s="25"/>
      <c r="N27" s="2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99"/>
      <c r="B28" s="98"/>
      <c r="C28" s="29"/>
      <c r="D28" s="25" t="s">
        <v>212</v>
      </c>
      <c r="E28" s="25" t="s">
        <v>244</v>
      </c>
      <c r="F28" s="25"/>
      <c r="G28" s="25"/>
      <c r="H28" s="25">
        <v>40</v>
      </c>
      <c r="I28" s="25">
        <v>0</v>
      </c>
      <c r="J28" s="25">
        <f>H28*B44+I28</f>
        <v>40</v>
      </c>
      <c r="K28" s="27">
        <f>(J28)*E51</f>
        <v>9.5890877016129039</v>
      </c>
      <c r="L28" s="25"/>
      <c r="M28" s="25"/>
      <c r="N28" s="2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99"/>
      <c r="B29" s="98"/>
      <c r="C29" s="29"/>
      <c r="D29" s="25" t="s">
        <v>245</v>
      </c>
      <c r="E29" s="25" t="s">
        <v>246</v>
      </c>
      <c r="F29" s="25"/>
      <c r="G29" s="25"/>
      <c r="H29" s="25">
        <v>30</v>
      </c>
      <c r="I29" s="25">
        <v>0</v>
      </c>
      <c r="J29" s="25">
        <f>H29*B44+I29</f>
        <v>30</v>
      </c>
      <c r="K29" s="27">
        <f>(J29)*E51</f>
        <v>7.1918157762096779</v>
      </c>
      <c r="L29" s="25"/>
      <c r="M29" s="25"/>
      <c r="N29" s="2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99"/>
      <c r="B30" s="98"/>
      <c r="C30" s="29"/>
      <c r="D30" s="25" t="s">
        <v>247</v>
      </c>
      <c r="E30" s="25" t="s">
        <v>248</v>
      </c>
      <c r="F30" s="25"/>
      <c r="G30" s="25"/>
      <c r="H30" s="25">
        <v>20</v>
      </c>
      <c r="I30" s="25">
        <v>0</v>
      </c>
      <c r="J30" s="25">
        <f>H30*B44+I30</f>
        <v>20</v>
      </c>
      <c r="K30" s="27">
        <f>(J30)*E51</f>
        <v>4.794543850806452</v>
      </c>
      <c r="L30" s="25"/>
      <c r="M30" s="25"/>
      <c r="N30" s="2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8">
        <v>7</v>
      </c>
      <c r="B31" s="95"/>
      <c r="C31" s="96" t="s">
        <v>249</v>
      </c>
      <c r="D31" s="37"/>
      <c r="E31" s="37"/>
      <c r="F31" s="37"/>
      <c r="G31" s="37"/>
      <c r="H31" s="37" t="s">
        <v>61</v>
      </c>
      <c r="I31" s="37" t="s">
        <v>61</v>
      </c>
      <c r="J31" s="37" t="s">
        <v>61</v>
      </c>
      <c r="K31" s="39" t="s">
        <v>61</v>
      </c>
      <c r="L31" s="37"/>
      <c r="M31" s="37"/>
      <c r="N31" s="3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spans="1:26" ht="15.75" customHeight="1" x14ac:dyDescent="0.3">
      <c r="A32" s="99" t="s">
        <v>61</v>
      </c>
      <c r="B32" s="98"/>
      <c r="C32" s="25"/>
      <c r="D32" s="25" t="s">
        <v>250</v>
      </c>
      <c r="E32" s="25" t="s">
        <v>251</v>
      </c>
      <c r="F32" s="25"/>
      <c r="G32" s="25"/>
      <c r="H32" s="25">
        <v>50</v>
      </c>
      <c r="I32" s="25">
        <v>0</v>
      </c>
      <c r="J32" s="25">
        <f>H32*B44+I32</f>
        <v>50</v>
      </c>
      <c r="K32" s="27">
        <f>(J32)*E51</f>
        <v>11.98635962701613</v>
      </c>
      <c r="L32" s="25"/>
      <c r="M32" s="25"/>
      <c r="N32" s="2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99" t="s">
        <v>61</v>
      </c>
      <c r="B33" s="98"/>
      <c r="C33" s="25"/>
      <c r="D33" s="25" t="s">
        <v>252</v>
      </c>
      <c r="E33" s="25" t="s">
        <v>253</v>
      </c>
      <c r="F33" s="25"/>
      <c r="G33" s="25"/>
      <c r="H33" s="25">
        <v>20</v>
      </c>
      <c r="I33" s="25">
        <v>0</v>
      </c>
      <c r="J33" s="25">
        <f>H33*B44+I33</f>
        <v>20</v>
      </c>
      <c r="K33" s="27">
        <f>(J33)*E51</f>
        <v>4.794543850806452</v>
      </c>
      <c r="L33" s="25"/>
      <c r="M33" s="25"/>
      <c r="N33" s="2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8">
        <v>8</v>
      </c>
      <c r="B34" s="100"/>
      <c r="C34" s="37" t="s">
        <v>254</v>
      </c>
      <c r="D34" s="37"/>
      <c r="E34" s="37"/>
      <c r="F34" s="37"/>
      <c r="G34" s="37"/>
      <c r="H34" s="37"/>
      <c r="I34" s="37"/>
      <c r="J34" s="37"/>
      <c r="K34" s="39"/>
      <c r="L34" s="37"/>
      <c r="M34" s="37"/>
      <c r="N34" s="37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ht="15.75" customHeight="1" x14ac:dyDescent="0.3">
      <c r="A35" s="1"/>
      <c r="B35" s="9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23"/>
      <c r="B36" s="23"/>
      <c r="C36" s="113" t="s">
        <v>255</v>
      </c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35" t="s">
        <v>30</v>
      </c>
      <c r="B37" s="35" t="s">
        <v>256</v>
      </c>
      <c r="C37" s="35" t="s">
        <v>32</v>
      </c>
      <c r="D37" s="35" t="s">
        <v>257</v>
      </c>
      <c r="E37" s="35" t="s">
        <v>194</v>
      </c>
      <c r="F37" s="35" t="s">
        <v>258</v>
      </c>
      <c r="G37" s="35" t="s">
        <v>259</v>
      </c>
      <c r="H37" s="35" t="s">
        <v>45</v>
      </c>
      <c r="I37" s="35" t="s">
        <v>198</v>
      </c>
      <c r="J37" s="35" t="s">
        <v>33</v>
      </c>
      <c r="K37" s="35" t="s">
        <v>45</v>
      </c>
      <c r="L37" s="35" t="s">
        <v>199</v>
      </c>
      <c r="M37" s="35" t="s">
        <v>39</v>
      </c>
      <c r="N37" s="35" t="s">
        <v>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24">
        <v>1</v>
      </c>
      <c r="B38" s="29"/>
      <c r="C38" s="29"/>
      <c r="D38" s="29"/>
      <c r="E38" s="29"/>
      <c r="F38" s="29"/>
      <c r="G38" s="29">
        <v>0</v>
      </c>
      <c r="H38" s="92">
        <v>0</v>
      </c>
      <c r="I38" s="29">
        <v>0</v>
      </c>
      <c r="J38" s="29">
        <v>0</v>
      </c>
      <c r="K38" s="92">
        <f>I38*E51+H38</f>
        <v>0</v>
      </c>
      <c r="L38" s="29"/>
      <c r="M38" s="25"/>
      <c r="N38" s="2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99">
        <v>2</v>
      </c>
      <c r="B39" s="29"/>
      <c r="C39" s="25"/>
      <c r="D39" s="29"/>
      <c r="E39" s="29"/>
      <c r="F39" s="29"/>
      <c r="G39" s="29">
        <v>0</v>
      </c>
      <c r="H39" s="92">
        <v>0</v>
      </c>
      <c r="I39" s="29">
        <v>0</v>
      </c>
      <c r="J39" s="29">
        <v>0</v>
      </c>
      <c r="K39" s="92">
        <f>H39*G39</f>
        <v>0</v>
      </c>
      <c r="L39" s="25"/>
      <c r="M39" s="25"/>
      <c r="N39" s="2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99">
        <v>5</v>
      </c>
      <c r="B40" s="99"/>
      <c r="C40" s="25"/>
      <c r="D40" s="25"/>
      <c r="E40" s="25"/>
      <c r="F40" s="25"/>
      <c r="G40" s="29"/>
      <c r="H40" s="92">
        <v>0</v>
      </c>
      <c r="I40" s="29">
        <v>0</v>
      </c>
      <c r="J40" s="29">
        <v>0</v>
      </c>
      <c r="K40" s="92">
        <f>I40*E51+H40</f>
        <v>0</v>
      </c>
      <c r="L40" s="25"/>
      <c r="M40" s="25"/>
      <c r="N40" s="2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4" t="s">
        <v>260</v>
      </c>
      <c r="E42" s="10">
        <f>SUM(K3:K34)</f>
        <v>118.18550592237905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2" t="s">
        <v>4</v>
      </c>
      <c r="C43" s="1"/>
      <c r="D43" s="4"/>
      <c r="E43" s="1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2">
        <f>Συνοψη!C8</f>
        <v>1</v>
      </c>
      <c r="C44" s="1"/>
      <c r="D44" s="4" t="s">
        <v>261</v>
      </c>
      <c r="E44" s="10">
        <f>SUM(K4:K34)</f>
        <v>118.18550592237905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4" t="s">
        <v>262</v>
      </c>
      <c r="E45" s="10">
        <f>SUM(K38:K40)</f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4" t="s">
        <v>263</v>
      </c>
      <c r="E46" s="13">
        <f>SUM(E44:E45)</f>
        <v>118.18550592237905</v>
      </c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4"/>
      <c r="E47" s="10"/>
      <c r="F47" s="2" t="s">
        <v>264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30" t="s">
        <v>265</v>
      </c>
      <c r="E48" s="1">
        <f>SUM(J3:J34)</f>
        <v>493</v>
      </c>
      <c r="F48" s="102">
        <f>E48/60</f>
        <v>8.2166666666666668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30"/>
      <c r="E49" s="1"/>
      <c r="F49" s="3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30" t="s">
        <v>266</v>
      </c>
      <c r="E50" s="33">
        <f>Φασεολογιο!G33</f>
        <v>14.383631552419356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30" t="s">
        <v>267</v>
      </c>
      <c r="E51" s="34">
        <f>E50/60</f>
        <v>0.2397271925403226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1:N1"/>
    <mergeCell ref="C36:N36"/>
  </mergeCells>
  <printOptions horizontalCentered="1"/>
  <pageMargins left="0.70833333333333304" right="0.70833333333333304" top="0.74791666666666701" bottom="0.74791666666666701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860D"/>
    <pageSetUpPr fitToPage="1"/>
  </sheetPr>
  <dimension ref="A1:Z1000"/>
  <sheetViews>
    <sheetView workbookViewId="0">
      <selection activeCell="H13" sqref="H13"/>
    </sheetView>
  </sheetViews>
  <sheetFormatPr defaultColWidth="14.44140625" defaultRowHeight="15" customHeight="1" x14ac:dyDescent="0.3"/>
  <cols>
    <col min="1" max="1" width="3.5546875" customWidth="1"/>
    <col min="2" max="2" width="28.6640625" customWidth="1"/>
    <col min="3" max="3" width="9.88671875" customWidth="1"/>
    <col min="4" max="4" width="21.44140625" customWidth="1"/>
    <col min="5" max="5" width="19" customWidth="1"/>
    <col min="6" max="6" width="10.5546875" customWidth="1"/>
    <col min="7" max="7" width="27.44140625" customWidth="1"/>
    <col min="8" max="8" width="12" customWidth="1"/>
    <col min="9" max="9" width="9.33203125" customWidth="1"/>
    <col min="10" max="10" width="17.109375" customWidth="1"/>
    <col min="11" max="11" width="9.33203125" customWidth="1"/>
    <col min="12" max="12" width="7.5546875" customWidth="1"/>
    <col min="13" max="13" width="13.44140625" customWidth="1"/>
  </cols>
  <sheetData>
    <row r="1" spans="1:26" ht="15.75" customHeight="1" x14ac:dyDescent="0.3">
      <c r="A1" s="22" t="s">
        <v>28</v>
      </c>
      <c r="B1" s="110" t="s">
        <v>268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23" t="s">
        <v>30</v>
      </c>
      <c r="B2" s="23" t="s">
        <v>31</v>
      </c>
      <c r="C2" s="23" t="s">
        <v>269</v>
      </c>
      <c r="D2" s="23" t="s">
        <v>33</v>
      </c>
      <c r="E2" s="23" t="s">
        <v>270</v>
      </c>
      <c r="F2" s="23" t="s">
        <v>35</v>
      </c>
      <c r="G2" s="23" t="s">
        <v>36</v>
      </c>
      <c r="H2" s="23" t="s">
        <v>37</v>
      </c>
      <c r="I2" s="23" t="s">
        <v>38</v>
      </c>
      <c r="J2" s="23" t="s">
        <v>271</v>
      </c>
      <c r="K2" s="23" t="s">
        <v>38</v>
      </c>
      <c r="L2" s="23" t="s">
        <v>39</v>
      </c>
      <c r="M2" s="23" t="s">
        <v>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24">
        <v>1</v>
      </c>
      <c r="B3" s="1" t="s">
        <v>272</v>
      </c>
      <c r="C3" s="103">
        <v>1</v>
      </c>
      <c r="D3" s="25">
        <v>90</v>
      </c>
      <c r="E3" s="26">
        <f t="shared" ref="E3:E5" si="0">D3/60</f>
        <v>1.5</v>
      </c>
      <c r="F3" s="25"/>
      <c r="G3" s="25"/>
      <c r="H3" s="27">
        <f>E3*H12</f>
        <v>21.575447328629032</v>
      </c>
      <c r="I3" s="28">
        <f>H3/H9</f>
        <v>0.40909090909090901</v>
      </c>
      <c r="J3" s="27">
        <f>D3*H13</f>
        <v>21.575447328629032</v>
      </c>
      <c r="K3" s="28">
        <f>J3/J9</f>
        <v>0.40909090909090901</v>
      </c>
      <c r="L3" s="25"/>
      <c r="M3" s="2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24">
        <v>2</v>
      </c>
      <c r="B4" s="25" t="s">
        <v>273</v>
      </c>
      <c r="C4" s="103">
        <v>1</v>
      </c>
      <c r="D4" s="25">
        <v>100</v>
      </c>
      <c r="E4" s="26">
        <f t="shared" si="0"/>
        <v>1.6666666666666667</v>
      </c>
      <c r="F4" s="25"/>
      <c r="G4" s="25"/>
      <c r="H4" s="27">
        <f>E4*H12</f>
        <v>23.97271925403226</v>
      </c>
      <c r="I4" s="28">
        <f>H4/H9</f>
        <v>0.45454545454545453</v>
      </c>
      <c r="J4" s="27">
        <f>D4*H13</f>
        <v>23.97271925403226</v>
      </c>
      <c r="K4" s="28">
        <f>J4/J9</f>
        <v>0.45454545454545453</v>
      </c>
      <c r="L4" s="25"/>
      <c r="M4" s="2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24">
        <v>3</v>
      </c>
      <c r="B5" s="25" t="s">
        <v>274</v>
      </c>
      <c r="C5" s="103">
        <v>1</v>
      </c>
      <c r="D5" s="25">
        <v>30</v>
      </c>
      <c r="E5" s="26">
        <f t="shared" si="0"/>
        <v>0.5</v>
      </c>
      <c r="F5" s="25"/>
      <c r="G5" s="25"/>
      <c r="H5" s="27">
        <f>E5*H12</f>
        <v>7.1918157762096779</v>
      </c>
      <c r="I5" s="28">
        <f>H5/H9</f>
        <v>0.13636363636363635</v>
      </c>
      <c r="J5" s="27">
        <f>D5*H13</f>
        <v>7.1918157762096779</v>
      </c>
      <c r="K5" s="28">
        <f>J5/J9</f>
        <v>0.13636363636363635</v>
      </c>
      <c r="L5" s="25"/>
      <c r="M5" s="2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24">
        <v>4</v>
      </c>
      <c r="B6" s="25"/>
      <c r="C6" s="7"/>
      <c r="D6" s="25">
        <v>0</v>
      </c>
      <c r="E6" s="26">
        <v>0</v>
      </c>
      <c r="F6" s="25"/>
      <c r="G6" s="25"/>
      <c r="H6" s="27">
        <f>E6*H12</f>
        <v>0</v>
      </c>
      <c r="I6" s="28">
        <f>H6/H9</f>
        <v>0</v>
      </c>
      <c r="J6" s="27">
        <f>D6*H13</f>
        <v>0</v>
      </c>
      <c r="K6" s="28">
        <f>J6/J9</f>
        <v>0</v>
      </c>
      <c r="L6" s="25"/>
      <c r="M6" s="2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24">
        <v>5</v>
      </c>
      <c r="B7" s="25"/>
      <c r="C7" s="103"/>
      <c r="D7" s="25">
        <f>E7*60</f>
        <v>0</v>
      </c>
      <c r="E7" s="26">
        <v>0</v>
      </c>
      <c r="F7" s="25"/>
      <c r="G7" s="25"/>
      <c r="H7" s="27">
        <f>E7*H12</f>
        <v>0</v>
      </c>
      <c r="I7" s="28">
        <f>H7/H9</f>
        <v>0</v>
      </c>
      <c r="J7" s="27">
        <f>D7*H13</f>
        <v>0</v>
      </c>
      <c r="K7" s="28">
        <f>J7/J9</f>
        <v>0</v>
      </c>
      <c r="L7" s="25"/>
      <c r="M7" s="2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1"/>
      <c r="B8" s="1"/>
      <c r="C8" s="8"/>
      <c r="D8" s="1"/>
      <c r="E8" s="1"/>
      <c r="F8" s="1"/>
      <c r="G8" s="1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"/>
      <c r="B9" s="1"/>
      <c r="C9" s="8"/>
      <c r="D9" s="1"/>
      <c r="E9" s="1"/>
      <c r="F9" s="1"/>
      <c r="G9" s="16" t="s">
        <v>45</v>
      </c>
      <c r="H9" s="10">
        <f t="shared" ref="H9:K9" si="1">SUM(H3:H7)</f>
        <v>52.739982358870975</v>
      </c>
      <c r="I9" s="19">
        <f t="shared" si="1"/>
        <v>0.99999999999999989</v>
      </c>
      <c r="J9" s="10">
        <f t="shared" si="1"/>
        <v>52.739982358870975</v>
      </c>
      <c r="K9" s="19">
        <f t="shared" si="1"/>
        <v>0.99999999999999989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1"/>
      <c r="B10" s="1" t="s">
        <v>46</v>
      </c>
      <c r="C10" s="8">
        <f>Συνοψη!C8</f>
        <v>1</v>
      </c>
      <c r="D10" s="1"/>
      <c r="E10" s="1"/>
      <c r="F10" s="1"/>
      <c r="G10" s="1"/>
      <c r="H10" s="10"/>
      <c r="I10" s="10"/>
      <c r="J10" s="10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"/>
      <c r="B11" s="1"/>
      <c r="C11" s="8"/>
      <c r="D11" s="1"/>
      <c r="E11" s="1"/>
      <c r="F11" s="1"/>
      <c r="G11" s="30" t="s">
        <v>47</v>
      </c>
      <c r="H11" s="1">
        <f>SUM(D3:D7)</f>
        <v>220</v>
      </c>
      <c r="I11" s="31">
        <f>H11/60</f>
        <v>3.6666666666666665</v>
      </c>
      <c r="J11" s="31"/>
      <c r="K11" s="3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"/>
      <c r="B12" s="1"/>
      <c r="C12" s="8"/>
      <c r="D12" s="1"/>
      <c r="E12" s="1"/>
      <c r="F12" s="1"/>
      <c r="G12" s="32" t="s">
        <v>48</v>
      </c>
      <c r="H12" s="33">
        <f>Φασεολογιο!G33</f>
        <v>14.383631552419356</v>
      </c>
      <c r="I12" s="33"/>
      <c r="J12" s="33"/>
      <c r="K12" s="3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/>
      <c r="B13" s="1"/>
      <c r="C13" s="8"/>
      <c r="D13" s="1"/>
      <c r="E13" s="1"/>
      <c r="F13" s="1"/>
      <c r="G13" s="30" t="s">
        <v>49</v>
      </c>
      <c r="H13" s="34">
        <f>H12/60</f>
        <v>0.2397271925403226</v>
      </c>
      <c r="I13" s="34"/>
      <c r="J13" s="34"/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/>
      <c r="B14" s="1"/>
      <c r="C14" s="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">
      <c r="A23" s="1"/>
      <c r="B23" s="1"/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">
      <c r="A24" s="1"/>
      <c r="B24" s="1"/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3">
      <c r="A25" s="1"/>
      <c r="B25" s="1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3">
      <c r="A26" s="1"/>
      <c r="B26" s="1"/>
      <c r="C26" s="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3">
      <c r="A27" s="1"/>
      <c r="B27" s="1"/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3">
      <c r="A28" s="1"/>
      <c r="B28" s="1"/>
      <c r="C28" s="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">
      <c r="A29" s="1"/>
      <c r="B29" s="1"/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3">
      <c r="A30" s="1"/>
      <c r="B30" s="1"/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3">
      <c r="A31" s="1"/>
      <c r="B31" s="1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3">
      <c r="A32" s="1"/>
      <c r="B32" s="1"/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3">
      <c r="A33" s="1"/>
      <c r="B33" s="1"/>
      <c r="C33" s="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M1"/>
  </mergeCells>
  <printOptions horizontalCentered="1"/>
  <pageMargins left="0.70833333333333304" right="0.70833333333333304" top="0.74791666666666701" bottom="0.7479166666666670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9C3"/>
  </sheetPr>
  <dimension ref="A1:Z1000"/>
  <sheetViews>
    <sheetView workbookViewId="0">
      <selection activeCell="E3" sqref="E3"/>
    </sheetView>
  </sheetViews>
  <sheetFormatPr defaultColWidth="14.44140625" defaultRowHeight="15" customHeight="1" x14ac:dyDescent="0.3"/>
  <cols>
    <col min="1" max="3" width="8.5546875" customWidth="1"/>
    <col min="4" max="4" width="31.33203125" customWidth="1"/>
    <col min="5" max="5" width="12.6640625" customWidth="1"/>
    <col min="6" max="6" width="8.5546875" customWidth="1"/>
    <col min="7" max="7" width="9.109375" customWidth="1"/>
  </cols>
  <sheetData>
    <row r="1" spans="1:26" ht="14.4" x14ac:dyDescent="0.3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 t="s">
        <v>16</v>
      </c>
      <c r="E2" s="9">
        <v>15</v>
      </c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 t="s">
        <v>17</v>
      </c>
      <c r="E3" s="10">
        <f>E2/60</f>
        <v>0.25</v>
      </c>
      <c r="F3" s="1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1"/>
      <c r="C5" s="1"/>
      <c r="D5" s="1"/>
      <c r="E5" s="5" t="str">
        <f>Συνοψη!C5</f>
        <v>X-BIN II</v>
      </c>
      <c r="F5" s="1"/>
      <c r="G5" s="8" t="s">
        <v>18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1"/>
      <c r="C6" s="1"/>
      <c r="D6" s="1" t="s">
        <v>19</v>
      </c>
      <c r="E6" s="1">
        <f t="shared" ref="E6:E9" si="0">G6*60</f>
        <v>0</v>
      </c>
      <c r="F6" s="1" t="s">
        <v>20</v>
      </c>
      <c r="G6" s="8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1"/>
      <c r="C7" s="1"/>
      <c r="D7" s="1" t="s">
        <v>21</v>
      </c>
      <c r="E7" s="1">
        <f t="shared" si="0"/>
        <v>0</v>
      </c>
      <c r="F7" s="1" t="s">
        <v>20</v>
      </c>
      <c r="G7" s="8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1"/>
      <c r="C8" s="1"/>
      <c r="D8" s="1" t="s">
        <v>22</v>
      </c>
      <c r="E8" s="1">
        <f t="shared" si="0"/>
        <v>0</v>
      </c>
      <c r="F8" s="1" t="s">
        <v>20</v>
      </c>
      <c r="G8" s="8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/>
      <c r="C9" s="1"/>
      <c r="D9" s="1" t="s">
        <v>23</v>
      </c>
      <c r="E9" s="1">
        <f t="shared" si="0"/>
        <v>0</v>
      </c>
      <c r="F9" s="1" t="s">
        <v>20</v>
      </c>
      <c r="G9" s="8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1"/>
      <c r="C10" s="1"/>
      <c r="D10" s="1"/>
      <c r="E10" s="1"/>
      <c r="F10" s="1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1"/>
      <c r="C11" s="1"/>
      <c r="D11" s="6" t="s">
        <v>24</v>
      </c>
      <c r="E11" s="2">
        <f>SUM(E6:E9)</f>
        <v>0</v>
      </c>
      <c r="F11" s="1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1"/>
      <c r="D12" s="6" t="s">
        <v>25</v>
      </c>
      <c r="E12" s="2">
        <f>E11/60</f>
        <v>0</v>
      </c>
      <c r="F12" s="1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1"/>
      <c r="D13" s="6" t="s">
        <v>26</v>
      </c>
      <c r="E13" s="2">
        <f>SUM(E11)</f>
        <v>0</v>
      </c>
      <c r="F13" s="1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6" t="s">
        <v>27</v>
      </c>
      <c r="E14" s="21">
        <f>E3*E11</f>
        <v>0</v>
      </c>
      <c r="F14" s="1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orizontalCentered="1" verticalCentered="1"/>
  <pageMargins left="0.70833333333333304" right="0.70833333333333304" top="0.74791666666666701" bottom="0.7479166666666670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Συνοψη</vt:lpstr>
      <vt:lpstr>Φασεολογιο</vt:lpstr>
      <vt:lpstr>Λίστα Υλικών</vt:lpstr>
      <vt:lpstr>Κατεργασία</vt:lpstr>
      <vt:lpstr>Συναρμολογηση</vt:lpstr>
      <vt:lpstr>Διαχείριση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VASILIOS CHATZATOGLOU</cp:lastModifiedBy>
  <dcterms:modified xsi:type="dcterms:W3CDTF">2024-09-09T15:47:14Z</dcterms:modified>
</cp:coreProperties>
</file>